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bslinz3-my.sharepoint.com/personal/m_knoll_bs-linz3_ac_at/Documents/Sonstiges/NotenListeGesamt/"/>
    </mc:Choice>
  </mc:AlternateContent>
  <xr:revisionPtr revIDLastSave="502" documentId="8_{8DABB84F-3BC4-4EFC-8BB5-EDB3021336DA}" xr6:coauthVersionLast="47" xr6:coauthVersionMax="47" xr10:uidLastSave="{EC8A3C6F-2912-4CF8-A812-4432BCBABD78}"/>
  <bookViews>
    <workbookView xWindow="-110" yWindow="-110" windowWidth="19420" windowHeight="10300" firstSheet="1" activeTab="2" xr2:uid="{00000000-000D-0000-FFFF-FFFF00000000}"/>
  </bookViews>
  <sheets>
    <sheet name="Schüler+Bedienungsanleitung" sheetId="5" r:id="rId1"/>
    <sheet name="Notenliste" sheetId="3" r:id="rId2"/>
    <sheet name="Endnoten" sheetId="4" r:id="rId3"/>
    <sheet name="SuSAlle" sheetId="8" r:id="rId4"/>
    <sheet name="SuSEinzell" sheetId="9" r:id="rId5"/>
    <sheet name="Recht" sheetId="6" r:id="rId6"/>
    <sheet name="HTMLÜbertrag" sheetId="10" r:id="rId7"/>
  </sheets>
  <externalReferences>
    <externalReference r:id="rId8"/>
  </externalReferences>
  <definedNames>
    <definedName name="_xlnm._FilterDatabase" localSheetId="4" hidden="1">SuSEinzell!$A$2:$A$2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3" i="4" l="1"/>
  <c r="AB32" i="4"/>
  <c r="AB31" i="4"/>
  <c r="AB30" i="4"/>
  <c r="AB29" i="4"/>
  <c r="AB28" i="4"/>
  <c r="AB27" i="4"/>
  <c r="AB26" i="4"/>
  <c r="AB25" i="4"/>
  <c r="AB24" i="4"/>
  <c r="AB23" i="4"/>
  <c r="AB22" i="4"/>
  <c r="AB21" i="4"/>
  <c r="AB20" i="4"/>
  <c r="AB19" i="4"/>
  <c r="AB18" i="4"/>
  <c r="AB17" i="4"/>
  <c r="AB16" i="4"/>
  <c r="AB15" i="4"/>
  <c r="AB14" i="4"/>
  <c r="AB13" i="4"/>
  <c r="AB12" i="4"/>
  <c r="AB11" i="4"/>
  <c r="AB10" i="4"/>
  <c r="AB9" i="4"/>
  <c r="AB8" i="4"/>
  <c r="AB7" i="4"/>
  <c r="AB6" i="4"/>
  <c r="AB5" i="4"/>
  <c r="AB4" i="4"/>
  <c r="X7" i="4" a="1"/>
  <c r="X7" i="4" s="1"/>
  <c r="X8" i="4" a="1"/>
  <c r="X8" i="4" s="1"/>
  <c r="X9" i="4" a="1"/>
  <c r="X9" i="4" s="1"/>
  <c r="X10" i="4" a="1"/>
  <c r="X10" i="4" s="1"/>
  <c r="X11" i="4" a="1"/>
  <c r="X11" i="4" s="1"/>
  <c r="X12" i="4" a="1"/>
  <c r="X12" i="4" s="1"/>
  <c r="X13" i="4" a="1"/>
  <c r="X13" i="4" s="1"/>
  <c r="X14" i="4" a="1"/>
  <c r="X14" i="4" s="1"/>
  <c r="X15" i="4" a="1"/>
  <c r="X15" i="4" s="1"/>
  <c r="X16" i="4" a="1"/>
  <c r="X16" i="4" s="1"/>
  <c r="X17" i="4" a="1"/>
  <c r="X17" i="4" s="1"/>
  <c r="X18" i="4" a="1"/>
  <c r="X18" i="4" s="1"/>
  <c r="X19" i="4" a="1"/>
  <c r="X19" i="4" s="1"/>
  <c r="X20" i="4" a="1"/>
  <c r="X20" i="4" s="1"/>
  <c r="X21" i="4" a="1"/>
  <c r="X21" i="4" s="1"/>
  <c r="X22" i="4" a="1"/>
  <c r="X22" i="4" s="1"/>
  <c r="X23" i="4" a="1"/>
  <c r="X23" i="4" s="1"/>
  <c r="X24" i="4" a="1"/>
  <c r="X24" i="4" s="1"/>
  <c r="X25" i="4" a="1"/>
  <c r="X25" i="4" s="1"/>
  <c r="X26" i="4" a="1"/>
  <c r="X26" i="4" s="1"/>
  <c r="X27" i="4" a="1"/>
  <c r="X27" i="4" s="1"/>
  <c r="X28" i="4" a="1"/>
  <c r="X28" i="4" s="1"/>
  <c r="X29" i="4" a="1"/>
  <c r="X29" i="4" s="1"/>
  <c r="X30" i="4" a="1"/>
  <c r="X30" i="4" s="1"/>
  <c r="X31" i="4" a="1"/>
  <c r="X31" i="4" s="1"/>
  <c r="X32" i="4" a="1"/>
  <c r="X32" i="4" s="1"/>
  <c r="X33" i="4" a="1"/>
  <c r="X33" i="4" s="1"/>
  <c r="X5" i="4" a="1"/>
  <c r="X5" i="4" s="1"/>
  <c r="X6" i="4" a="1"/>
  <c r="X6" i="4"/>
  <c r="X4" i="4" a="1"/>
  <c r="X4" i="4" s="1"/>
  <c r="X1" i="4"/>
  <c r="AC4" i="4"/>
  <c r="AC5" i="4"/>
  <c r="AB3" i="10"/>
  <c r="AB4" i="10"/>
  <c r="AB5" i="10"/>
  <c r="AB6" i="10"/>
  <c r="AB7" i="10"/>
  <c r="AB8" i="10"/>
  <c r="AB9" i="10"/>
  <c r="AB10" i="10"/>
  <c r="AB11" i="10"/>
  <c r="AB12" i="10"/>
  <c r="AB13" i="10"/>
  <c r="AB14" i="10"/>
  <c r="AB15" i="10"/>
  <c r="AB16" i="10"/>
  <c r="AB17" i="10"/>
  <c r="AB18" i="10"/>
  <c r="AB19" i="10"/>
  <c r="AB20" i="10"/>
  <c r="AB21" i="10"/>
  <c r="AB22" i="10"/>
  <c r="AB23" i="10"/>
  <c r="AB24" i="10"/>
  <c r="AB25" i="10"/>
  <c r="AB26" i="10"/>
  <c r="AB27" i="10"/>
  <c r="AB28" i="10"/>
  <c r="AB29" i="10"/>
  <c r="AB30" i="10"/>
  <c r="AB31" i="10"/>
  <c r="AB2" i="10"/>
  <c r="CH3" i="10"/>
  <c r="CH4" i="10"/>
  <c r="CH5" i="10"/>
  <c r="CH6" i="10"/>
  <c r="CH7" i="10"/>
  <c r="CH8" i="10"/>
  <c r="CH9" i="10"/>
  <c r="CH10" i="10"/>
  <c r="CH11" i="10"/>
  <c r="CH12" i="10"/>
  <c r="CH13" i="10"/>
  <c r="CH14" i="10"/>
  <c r="CH15" i="10"/>
  <c r="CH16" i="10"/>
  <c r="CH17" i="10"/>
  <c r="CH18" i="10"/>
  <c r="CH19" i="10"/>
  <c r="CH20" i="10"/>
  <c r="CH21" i="10"/>
  <c r="CH22" i="10"/>
  <c r="CH23" i="10"/>
  <c r="CH24" i="10"/>
  <c r="CH25" i="10"/>
  <c r="CH26" i="10"/>
  <c r="CH27" i="10"/>
  <c r="CH28" i="10"/>
  <c r="CH29" i="10"/>
  <c r="CH30" i="10"/>
  <c r="CH31" i="10"/>
  <c r="CH2" i="10"/>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18" i="5"/>
  <c r="BT4" i="10"/>
  <c r="BT5" i="10"/>
  <c r="BT6" i="10"/>
  <c r="BT7" i="10"/>
  <c r="BT8" i="10"/>
  <c r="BT9" i="10"/>
  <c r="BT10" i="10"/>
  <c r="BT11" i="10"/>
  <c r="BT12" i="10"/>
  <c r="BT13" i="10"/>
  <c r="BT14" i="10"/>
  <c r="BT15" i="10"/>
  <c r="BT16" i="10"/>
  <c r="BT17" i="10"/>
  <c r="BT18" i="10"/>
  <c r="BT19" i="10"/>
  <c r="BT20" i="10"/>
  <c r="BT21" i="10"/>
  <c r="BT22" i="10"/>
  <c r="BT23" i="10"/>
  <c r="BT24" i="10"/>
  <c r="BT25" i="10"/>
  <c r="BT26" i="10"/>
  <c r="BT27" i="10"/>
  <c r="BT28" i="10"/>
  <c r="BT29" i="10"/>
  <c r="BT30" i="10"/>
  <c r="BT31" i="10"/>
  <c r="BT3" i="10"/>
  <c r="BR3" i="10"/>
  <c r="BR4" i="10"/>
  <c r="BR5" i="10"/>
  <c r="BR6" i="10"/>
  <c r="BR7" i="10"/>
  <c r="BR8" i="10"/>
  <c r="BR9" i="10"/>
  <c r="BR10" i="10"/>
  <c r="BR11" i="10"/>
  <c r="BR12" i="10"/>
  <c r="BR13" i="10"/>
  <c r="BR14" i="10"/>
  <c r="BR15" i="10"/>
  <c r="BR16" i="10"/>
  <c r="BR17" i="10"/>
  <c r="BR18" i="10"/>
  <c r="BR19" i="10"/>
  <c r="BR20" i="10"/>
  <c r="BR21" i="10"/>
  <c r="BR22" i="10"/>
  <c r="BR23" i="10"/>
  <c r="BR24" i="10"/>
  <c r="BR25" i="10"/>
  <c r="BR26" i="10"/>
  <c r="BR27" i="10"/>
  <c r="BR28" i="10"/>
  <c r="BR29" i="10"/>
  <c r="BR30" i="10"/>
  <c r="BR31" i="10"/>
  <c r="BP3" i="10"/>
  <c r="BP4" i="10"/>
  <c r="BP5" i="10"/>
  <c r="BP6" i="10"/>
  <c r="BP7" i="10"/>
  <c r="BP8" i="10"/>
  <c r="BP9" i="10"/>
  <c r="BP10" i="10"/>
  <c r="BP11" i="10"/>
  <c r="BP12" i="10"/>
  <c r="BP13" i="10"/>
  <c r="BP14" i="10"/>
  <c r="BP15" i="10"/>
  <c r="BP16" i="10"/>
  <c r="BP17" i="10"/>
  <c r="BP18" i="10"/>
  <c r="BP19" i="10"/>
  <c r="BP20" i="10"/>
  <c r="BP21" i="10"/>
  <c r="BP22" i="10"/>
  <c r="BP23" i="10"/>
  <c r="BP24" i="10"/>
  <c r="BP25" i="10"/>
  <c r="BP26" i="10"/>
  <c r="BP27" i="10"/>
  <c r="BP28" i="10"/>
  <c r="BP29" i="10"/>
  <c r="BP30" i="10"/>
  <c r="BP31" i="10"/>
  <c r="BN3" i="10"/>
  <c r="BN4" i="10"/>
  <c r="BN5" i="10"/>
  <c r="BN6" i="10"/>
  <c r="BN7" i="10"/>
  <c r="BN8" i="10"/>
  <c r="BN9" i="10"/>
  <c r="BN10" i="10"/>
  <c r="BN11" i="10"/>
  <c r="BN12" i="10"/>
  <c r="BN13" i="10"/>
  <c r="BN14" i="10"/>
  <c r="BN15" i="10"/>
  <c r="BN16" i="10"/>
  <c r="BN17" i="10"/>
  <c r="BN18" i="10"/>
  <c r="BN19" i="10"/>
  <c r="BN20" i="10"/>
  <c r="BN21" i="10"/>
  <c r="BN22" i="10"/>
  <c r="BN23" i="10"/>
  <c r="BN24" i="10"/>
  <c r="BN25" i="10"/>
  <c r="BN26" i="10"/>
  <c r="BN27" i="10"/>
  <c r="BN28" i="10"/>
  <c r="BN29" i="10"/>
  <c r="BN30" i="10"/>
  <c r="BN31" i="10"/>
  <c r="BX3" i="10"/>
  <c r="BX4" i="10"/>
  <c r="BX5" i="10"/>
  <c r="BX6" i="10"/>
  <c r="BX7" i="10"/>
  <c r="BX8" i="10"/>
  <c r="BX9" i="10"/>
  <c r="BX10" i="10"/>
  <c r="BX11" i="10"/>
  <c r="BX12" i="10"/>
  <c r="BX13" i="10"/>
  <c r="BX14" i="10"/>
  <c r="BX15" i="10"/>
  <c r="BX16" i="10"/>
  <c r="BX17" i="10"/>
  <c r="BX18" i="10"/>
  <c r="BX19" i="10"/>
  <c r="BX20" i="10"/>
  <c r="BX21" i="10"/>
  <c r="BX22" i="10"/>
  <c r="BX23" i="10"/>
  <c r="BX24" i="10"/>
  <c r="BX25" i="10"/>
  <c r="BX26" i="10"/>
  <c r="BX27" i="10"/>
  <c r="BX28" i="10"/>
  <c r="BX29" i="10"/>
  <c r="BX30" i="10"/>
  <c r="BX31" i="10"/>
  <c r="BX2" i="10"/>
  <c r="CA3" i="10"/>
  <c r="CA4" i="10"/>
  <c r="CA5" i="10"/>
  <c r="CA6" i="10"/>
  <c r="CA7" i="10"/>
  <c r="CA8" i="10"/>
  <c r="CA9" i="10"/>
  <c r="CA10" i="10"/>
  <c r="CA11" i="10"/>
  <c r="CA12" i="10"/>
  <c r="CA13" i="10"/>
  <c r="CA14" i="10"/>
  <c r="CA15" i="10"/>
  <c r="CA16" i="10"/>
  <c r="CA17" i="10"/>
  <c r="CA18" i="10"/>
  <c r="CA19" i="10"/>
  <c r="CA20" i="10"/>
  <c r="CA21" i="10"/>
  <c r="CA22" i="10"/>
  <c r="CA23" i="10"/>
  <c r="CA24" i="10"/>
  <c r="CA25" i="10"/>
  <c r="CA26" i="10"/>
  <c r="CA27" i="10"/>
  <c r="CA28" i="10"/>
  <c r="CA29" i="10"/>
  <c r="CA30" i="10"/>
  <c r="CA31" i="10"/>
  <c r="CA2" i="10"/>
  <c r="CG3" i="10"/>
  <c r="CG4" i="10"/>
  <c r="CG5" i="10"/>
  <c r="CG6" i="10"/>
  <c r="CG7" i="10"/>
  <c r="CG8" i="10"/>
  <c r="CG9" i="10"/>
  <c r="CG10" i="10"/>
  <c r="CG11" i="10"/>
  <c r="CG12" i="10"/>
  <c r="CG13" i="10"/>
  <c r="CG14" i="10"/>
  <c r="CG15" i="10"/>
  <c r="CG16" i="10"/>
  <c r="CG17" i="10"/>
  <c r="CG18" i="10"/>
  <c r="CG19" i="10"/>
  <c r="CG20" i="10"/>
  <c r="CG21" i="10"/>
  <c r="CG22" i="10"/>
  <c r="CG23" i="10"/>
  <c r="CG24" i="10"/>
  <c r="CG25" i="10"/>
  <c r="CG26" i="10"/>
  <c r="CG27" i="10"/>
  <c r="CG28" i="10"/>
  <c r="CG29" i="10"/>
  <c r="CG30" i="10"/>
  <c r="CG31" i="10"/>
  <c r="CD3" i="10"/>
  <c r="CD4" i="10"/>
  <c r="CD5" i="10"/>
  <c r="CD6" i="10"/>
  <c r="CD7" i="10"/>
  <c r="CD8" i="10"/>
  <c r="CD9" i="10"/>
  <c r="CD10" i="10"/>
  <c r="CD11" i="10"/>
  <c r="CD12" i="10"/>
  <c r="CD13" i="10"/>
  <c r="CD14" i="10"/>
  <c r="CD15" i="10"/>
  <c r="CD16" i="10"/>
  <c r="CD17" i="10"/>
  <c r="CD18" i="10"/>
  <c r="CD19" i="10"/>
  <c r="CD20" i="10"/>
  <c r="CD21" i="10"/>
  <c r="CD22" i="10"/>
  <c r="CD23" i="10"/>
  <c r="CD24" i="10"/>
  <c r="CD25" i="10"/>
  <c r="CD26" i="10"/>
  <c r="CD27" i="10"/>
  <c r="CD28" i="10"/>
  <c r="CD29" i="10"/>
  <c r="CD30" i="10"/>
  <c r="CD31" i="10"/>
  <c r="CD2" i="10"/>
  <c r="CG2" i="10"/>
  <c r="BQ2" i="10"/>
  <c r="BS2" i="10"/>
  <c r="BU2" i="10"/>
  <c r="BQ3" i="10"/>
  <c r="BS3" i="10"/>
  <c r="BU3" i="10"/>
  <c r="BQ4" i="10"/>
  <c r="BS4" i="10"/>
  <c r="BU4" i="10"/>
  <c r="BQ5" i="10"/>
  <c r="BS5" i="10"/>
  <c r="BU5" i="10"/>
  <c r="BQ6" i="10"/>
  <c r="BS6" i="10"/>
  <c r="BU6" i="10"/>
  <c r="BQ7" i="10"/>
  <c r="BS7" i="10"/>
  <c r="BU7" i="10"/>
  <c r="BQ8" i="10"/>
  <c r="BS8" i="10"/>
  <c r="BU8" i="10"/>
  <c r="BQ9" i="10"/>
  <c r="BS9" i="10"/>
  <c r="BU9" i="10"/>
  <c r="BQ10" i="10"/>
  <c r="BS10" i="10"/>
  <c r="BU10" i="10"/>
  <c r="BQ11" i="10"/>
  <c r="BS11" i="10"/>
  <c r="BU11" i="10"/>
  <c r="BQ12" i="10"/>
  <c r="BS12" i="10"/>
  <c r="BU12" i="10"/>
  <c r="BQ13" i="10"/>
  <c r="BS13" i="10"/>
  <c r="BU13" i="10"/>
  <c r="BQ14" i="10"/>
  <c r="BS14" i="10"/>
  <c r="BU14" i="10"/>
  <c r="BQ15" i="10"/>
  <c r="BS15" i="10"/>
  <c r="BU15" i="10"/>
  <c r="BQ16" i="10"/>
  <c r="BS16" i="10"/>
  <c r="BU16" i="10"/>
  <c r="BQ17" i="10"/>
  <c r="BS17" i="10"/>
  <c r="BU17" i="10"/>
  <c r="BQ18" i="10"/>
  <c r="BS18" i="10"/>
  <c r="BU18" i="10"/>
  <c r="BQ19" i="10"/>
  <c r="BS19" i="10"/>
  <c r="BU19" i="10"/>
  <c r="BQ20" i="10"/>
  <c r="BS20" i="10"/>
  <c r="BU20" i="10"/>
  <c r="BQ21" i="10"/>
  <c r="BS21" i="10"/>
  <c r="BU21" i="10"/>
  <c r="BQ22" i="10"/>
  <c r="BS22" i="10"/>
  <c r="BU22" i="10"/>
  <c r="BQ23" i="10"/>
  <c r="BS23" i="10"/>
  <c r="BU23" i="10"/>
  <c r="BQ24" i="10"/>
  <c r="BS24" i="10"/>
  <c r="BU24" i="10"/>
  <c r="BQ25" i="10"/>
  <c r="BS25" i="10"/>
  <c r="BU25" i="10"/>
  <c r="BQ26" i="10"/>
  <c r="BS26" i="10"/>
  <c r="BU26" i="10"/>
  <c r="BQ27" i="10"/>
  <c r="BS27" i="10"/>
  <c r="BU27" i="10"/>
  <c r="BQ28" i="10"/>
  <c r="BS28" i="10"/>
  <c r="BU28" i="10"/>
  <c r="BQ29" i="10"/>
  <c r="BS29" i="10"/>
  <c r="BU29" i="10"/>
  <c r="BQ30" i="10"/>
  <c r="BS30" i="10"/>
  <c r="BU30" i="10"/>
  <c r="BQ31" i="10"/>
  <c r="BS31" i="10"/>
  <c r="BU31" i="10"/>
  <c r="AY3" i="10"/>
  <c r="AZ3" i="10"/>
  <c r="BA3" i="10"/>
  <c r="BB3" i="10"/>
  <c r="BC3" i="10"/>
  <c r="BD3" i="10"/>
  <c r="BE3" i="10"/>
  <c r="BF3" i="10"/>
  <c r="BG3" i="10"/>
  <c r="BH3" i="10"/>
  <c r="BI3" i="10"/>
  <c r="BJ3" i="10"/>
  <c r="BK3" i="10"/>
  <c r="BL3" i="10"/>
  <c r="BM3" i="10"/>
  <c r="AY4" i="10"/>
  <c r="AZ4" i="10"/>
  <c r="BA4" i="10"/>
  <c r="BB4" i="10"/>
  <c r="BC4" i="10"/>
  <c r="BD4" i="10"/>
  <c r="BE4" i="10"/>
  <c r="BF4" i="10"/>
  <c r="BG4" i="10"/>
  <c r="BH4" i="10"/>
  <c r="BI4" i="10"/>
  <c r="BJ4" i="10"/>
  <c r="BK4" i="10"/>
  <c r="BL4" i="10"/>
  <c r="BM4" i="10"/>
  <c r="AY5" i="10"/>
  <c r="AZ5" i="10"/>
  <c r="BA5" i="10"/>
  <c r="BB5" i="10"/>
  <c r="BC5" i="10"/>
  <c r="BD5" i="10"/>
  <c r="BE5" i="10"/>
  <c r="BF5" i="10"/>
  <c r="BG5" i="10"/>
  <c r="BH5" i="10"/>
  <c r="BI5" i="10"/>
  <c r="BJ5" i="10"/>
  <c r="BK5" i="10"/>
  <c r="BL5" i="10"/>
  <c r="BM5" i="10"/>
  <c r="AY6" i="10"/>
  <c r="AZ6" i="10"/>
  <c r="BA6" i="10"/>
  <c r="BB6" i="10"/>
  <c r="BC6" i="10"/>
  <c r="BD6" i="10"/>
  <c r="BE6" i="10"/>
  <c r="BF6" i="10"/>
  <c r="BG6" i="10"/>
  <c r="BH6" i="10"/>
  <c r="BI6" i="10"/>
  <c r="BJ6" i="10"/>
  <c r="BK6" i="10"/>
  <c r="BL6" i="10"/>
  <c r="BM6" i="10"/>
  <c r="AY7" i="10"/>
  <c r="AZ7" i="10"/>
  <c r="BA7" i="10"/>
  <c r="BB7" i="10"/>
  <c r="BC7" i="10"/>
  <c r="BD7" i="10"/>
  <c r="BE7" i="10"/>
  <c r="BF7" i="10"/>
  <c r="BG7" i="10"/>
  <c r="BH7" i="10"/>
  <c r="BI7" i="10"/>
  <c r="BJ7" i="10"/>
  <c r="BK7" i="10"/>
  <c r="BL7" i="10"/>
  <c r="BM7" i="10"/>
  <c r="AY8" i="10"/>
  <c r="AZ8" i="10"/>
  <c r="BA8" i="10"/>
  <c r="BB8" i="10"/>
  <c r="BC8" i="10"/>
  <c r="BD8" i="10"/>
  <c r="BE8" i="10"/>
  <c r="BF8" i="10"/>
  <c r="BG8" i="10"/>
  <c r="BH8" i="10"/>
  <c r="BI8" i="10"/>
  <c r="BJ8" i="10"/>
  <c r="BK8" i="10"/>
  <c r="BL8" i="10"/>
  <c r="BM8" i="10"/>
  <c r="AY9" i="10"/>
  <c r="AZ9" i="10"/>
  <c r="BA9" i="10"/>
  <c r="BB9" i="10"/>
  <c r="BC9" i="10"/>
  <c r="BD9" i="10"/>
  <c r="BE9" i="10"/>
  <c r="BF9" i="10"/>
  <c r="BG9" i="10"/>
  <c r="BH9" i="10"/>
  <c r="BI9" i="10"/>
  <c r="BJ9" i="10"/>
  <c r="BK9" i="10"/>
  <c r="BL9" i="10"/>
  <c r="BM9" i="10"/>
  <c r="AY10" i="10"/>
  <c r="AZ10" i="10"/>
  <c r="BA10" i="10"/>
  <c r="BB10" i="10"/>
  <c r="BC10" i="10"/>
  <c r="BD10" i="10"/>
  <c r="BE10" i="10"/>
  <c r="BF10" i="10"/>
  <c r="BG10" i="10"/>
  <c r="BH10" i="10"/>
  <c r="BI10" i="10"/>
  <c r="BJ10" i="10"/>
  <c r="BK10" i="10"/>
  <c r="BL10" i="10"/>
  <c r="BM10" i="10"/>
  <c r="AY11" i="10"/>
  <c r="AZ11" i="10"/>
  <c r="BA11" i="10"/>
  <c r="BB11" i="10"/>
  <c r="BC11" i="10"/>
  <c r="BD11" i="10"/>
  <c r="BE11" i="10"/>
  <c r="BF11" i="10"/>
  <c r="BG11" i="10"/>
  <c r="BH11" i="10"/>
  <c r="BI11" i="10"/>
  <c r="BJ11" i="10"/>
  <c r="BK11" i="10"/>
  <c r="BL11" i="10"/>
  <c r="BM11" i="10"/>
  <c r="AY12" i="10"/>
  <c r="AZ12" i="10"/>
  <c r="BA12" i="10"/>
  <c r="BB12" i="10"/>
  <c r="BC12" i="10"/>
  <c r="BD12" i="10"/>
  <c r="BE12" i="10"/>
  <c r="BF12" i="10"/>
  <c r="BG12" i="10"/>
  <c r="BH12" i="10"/>
  <c r="BI12" i="10"/>
  <c r="BJ12" i="10"/>
  <c r="BK12" i="10"/>
  <c r="BL12" i="10"/>
  <c r="BM12" i="10"/>
  <c r="AY13" i="10"/>
  <c r="AZ13" i="10"/>
  <c r="BA13" i="10"/>
  <c r="BB13" i="10"/>
  <c r="BC13" i="10"/>
  <c r="BD13" i="10"/>
  <c r="BE13" i="10"/>
  <c r="BF13" i="10"/>
  <c r="BG13" i="10"/>
  <c r="BH13" i="10"/>
  <c r="BI13" i="10"/>
  <c r="BJ13" i="10"/>
  <c r="BK13" i="10"/>
  <c r="BL13" i="10"/>
  <c r="BM13" i="10"/>
  <c r="AY14" i="10"/>
  <c r="AZ14" i="10"/>
  <c r="BA14" i="10"/>
  <c r="BB14" i="10"/>
  <c r="BC14" i="10"/>
  <c r="BD14" i="10"/>
  <c r="BE14" i="10"/>
  <c r="BF14" i="10"/>
  <c r="BG14" i="10"/>
  <c r="BH14" i="10"/>
  <c r="BI14" i="10"/>
  <c r="BJ14" i="10"/>
  <c r="BK14" i="10"/>
  <c r="BL14" i="10"/>
  <c r="BM14" i="10"/>
  <c r="AY15" i="10"/>
  <c r="AZ15" i="10"/>
  <c r="BA15" i="10"/>
  <c r="BB15" i="10"/>
  <c r="BC15" i="10"/>
  <c r="BD15" i="10"/>
  <c r="BE15" i="10"/>
  <c r="BF15" i="10"/>
  <c r="BG15" i="10"/>
  <c r="BH15" i="10"/>
  <c r="BI15" i="10"/>
  <c r="BJ15" i="10"/>
  <c r="BK15" i="10"/>
  <c r="BL15" i="10"/>
  <c r="BM15" i="10"/>
  <c r="AY16" i="10"/>
  <c r="AZ16" i="10"/>
  <c r="BA16" i="10"/>
  <c r="BB16" i="10"/>
  <c r="BC16" i="10"/>
  <c r="BD16" i="10"/>
  <c r="BE16" i="10"/>
  <c r="BF16" i="10"/>
  <c r="BG16" i="10"/>
  <c r="BH16" i="10"/>
  <c r="BI16" i="10"/>
  <c r="BJ16" i="10"/>
  <c r="BK16" i="10"/>
  <c r="BL16" i="10"/>
  <c r="BM16" i="10"/>
  <c r="AY17" i="10"/>
  <c r="AZ17" i="10"/>
  <c r="BA17" i="10"/>
  <c r="BB17" i="10"/>
  <c r="BC17" i="10"/>
  <c r="BD17" i="10"/>
  <c r="BE17" i="10"/>
  <c r="BF17" i="10"/>
  <c r="BG17" i="10"/>
  <c r="BH17" i="10"/>
  <c r="BI17" i="10"/>
  <c r="BJ17" i="10"/>
  <c r="BK17" i="10"/>
  <c r="BL17" i="10"/>
  <c r="BM17" i="10"/>
  <c r="AY18" i="10"/>
  <c r="AZ18" i="10"/>
  <c r="BA18" i="10"/>
  <c r="BB18" i="10"/>
  <c r="BC18" i="10"/>
  <c r="BD18" i="10"/>
  <c r="BE18" i="10"/>
  <c r="BF18" i="10"/>
  <c r="BG18" i="10"/>
  <c r="BH18" i="10"/>
  <c r="BI18" i="10"/>
  <c r="BJ18" i="10"/>
  <c r="BK18" i="10"/>
  <c r="BL18" i="10"/>
  <c r="BM18" i="10"/>
  <c r="AY19" i="10"/>
  <c r="AZ19" i="10"/>
  <c r="BA19" i="10"/>
  <c r="BB19" i="10"/>
  <c r="BC19" i="10"/>
  <c r="BD19" i="10"/>
  <c r="BE19" i="10"/>
  <c r="BF19" i="10"/>
  <c r="BG19" i="10"/>
  <c r="BH19" i="10"/>
  <c r="BI19" i="10"/>
  <c r="BJ19" i="10"/>
  <c r="BK19" i="10"/>
  <c r="BL19" i="10"/>
  <c r="BM19" i="10"/>
  <c r="AY20" i="10"/>
  <c r="AZ20" i="10"/>
  <c r="BA20" i="10"/>
  <c r="BB20" i="10"/>
  <c r="BC20" i="10"/>
  <c r="BD20" i="10"/>
  <c r="BE20" i="10"/>
  <c r="BF20" i="10"/>
  <c r="BG20" i="10"/>
  <c r="BH20" i="10"/>
  <c r="BI20" i="10"/>
  <c r="BJ20" i="10"/>
  <c r="BK20" i="10"/>
  <c r="BL20" i="10"/>
  <c r="BM20" i="10"/>
  <c r="AY21" i="10"/>
  <c r="AZ21" i="10"/>
  <c r="BA21" i="10"/>
  <c r="BB21" i="10"/>
  <c r="BC21" i="10"/>
  <c r="BD21" i="10"/>
  <c r="BE21" i="10"/>
  <c r="BF21" i="10"/>
  <c r="BG21" i="10"/>
  <c r="BH21" i="10"/>
  <c r="BI21" i="10"/>
  <c r="BJ21" i="10"/>
  <c r="BK21" i="10"/>
  <c r="BL21" i="10"/>
  <c r="BM21" i="10"/>
  <c r="AY22" i="10"/>
  <c r="AZ22" i="10"/>
  <c r="BA22" i="10"/>
  <c r="BB22" i="10"/>
  <c r="BC22" i="10"/>
  <c r="BD22" i="10"/>
  <c r="BE22" i="10"/>
  <c r="BF22" i="10"/>
  <c r="BG22" i="10"/>
  <c r="BH22" i="10"/>
  <c r="BI22" i="10"/>
  <c r="BJ22" i="10"/>
  <c r="BK22" i="10"/>
  <c r="BL22" i="10"/>
  <c r="BM22" i="10"/>
  <c r="AY23" i="10"/>
  <c r="AZ23" i="10"/>
  <c r="BA23" i="10"/>
  <c r="BB23" i="10"/>
  <c r="BC23" i="10"/>
  <c r="BD23" i="10"/>
  <c r="BE23" i="10"/>
  <c r="BF23" i="10"/>
  <c r="BG23" i="10"/>
  <c r="BH23" i="10"/>
  <c r="BI23" i="10"/>
  <c r="BJ23" i="10"/>
  <c r="BK23" i="10"/>
  <c r="BL23" i="10"/>
  <c r="BM23" i="10"/>
  <c r="AY24" i="10"/>
  <c r="AZ24" i="10"/>
  <c r="BA24" i="10"/>
  <c r="BB24" i="10"/>
  <c r="BC24" i="10"/>
  <c r="BD24" i="10"/>
  <c r="BE24" i="10"/>
  <c r="BF24" i="10"/>
  <c r="BG24" i="10"/>
  <c r="BH24" i="10"/>
  <c r="BI24" i="10"/>
  <c r="BJ24" i="10"/>
  <c r="BK24" i="10"/>
  <c r="BL24" i="10"/>
  <c r="BM24" i="10"/>
  <c r="AY25" i="10"/>
  <c r="AZ25" i="10"/>
  <c r="BA25" i="10"/>
  <c r="BB25" i="10"/>
  <c r="BC25" i="10"/>
  <c r="BD25" i="10"/>
  <c r="BE25" i="10"/>
  <c r="BF25" i="10"/>
  <c r="BG25" i="10"/>
  <c r="BH25" i="10"/>
  <c r="BI25" i="10"/>
  <c r="BJ25" i="10"/>
  <c r="BK25" i="10"/>
  <c r="BL25" i="10"/>
  <c r="BM25" i="10"/>
  <c r="AY26" i="10"/>
  <c r="AZ26" i="10"/>
  <c r="BA26" i="10"/>
  <c r="BB26" i="10"/>
  <c r="BC26" i="10"/>
  <c r="BD26" i="10"/>
  <c r="BE26" i="10"/>
  <c r="BF26" i="10"/>
  <c r="BG26" i="10"/>
  <c r="BH26" i="10"/>
  <c r="BI26" i="10"/>
  <c r="BJ26" i="10"/>
  <c r="BK26" i="10"/>
  <c r="BL26" i="10"/>
  <c r="BM26" i="10"/>
  <c r="AY27" i="10"/>
  <c r="AZ27" i="10"/>
  <c r="BA27" i="10"/>
  <c r="BB27" i="10"/>
  <c r="BC27" i="10"/>
  <c r="BD27" i="10"/>
  <c r="BE27" i="10"/>
  <c r="BF27" i="10"/>
  <c r="BG27" i="10"/>
  <c r="BH27" i="10"/>
  <c r="BI27" i="10"/>
  <c r="BJ27" i="10"/>
  <c r="BK27" i="10"/>
  <c r="BL27" i="10"/>
  <c r="BM27" i="10"/>
  <c r="AY28" i="10"/>
  <c r="AZ28" i="10"/>
  <c r="BA28" i="10"/>
  <c r="BB28" i="10"/>
  <c r="BC28" i="10"/>
  <c r="BD28" i="10"/>
  <c r="BE28" i="10"/>
  <c r="BF28" i="10"/>
  <c r="BG28" i="10"/>
  <c r="BH28" i="10"/>
  <c r="BI28" i="10"/>
  <c r="BJ28" i="10"/>
  <c r="BK28" i="10"/>
  <c r="BL28" i="10"/>
  <c r="BM28" i="10"/>
  <c r="AY29" i="10"/>
  <c r="AZ29" i="10"/>
  <c r="BA29" i="10"/>
  <c r="BB29" i="10"/>
  <c r="BC29" i="10"/>
  <c r="BD29" i="10"/>
  <c r="BE29" i="10"/>
  <c r="BF29" i="10"/>
  <c r="BG29" i="10"/>
  <c r="BH29" i="10"/>
  <c r="BI29" i="10"/>
  <c r="BJ29" i="10"/>
  <c r="BK29" i="10"/>
  <c r="BL29" i="10"/>
  <c r="BM29" i="10"/>
  <c r="AY30" i="10"/>
  <c r="AZ30" i="10"/>
  <c r="BA30" i="10"/>
  <c r="BB30" i="10"/>
  <c r="BC30" i="10"/>
  <c r="BD30" i="10"/>
  <c r="BE30" i="10"/>
  <c r="BF30" i="10"/>
  <c r="BG30" i="10"/>
  <c r="BH30" i="10"/>
  <c r="BI30" i="10"/>
  <c r="BJ30" i="10"/>
  <c r="BK30" i="10"/>
  <c r="BL30" i="10"/>
  <c r="BM30" i="10"/>
  <c r="AY31" i="10"/>
  <c r="AZ31" i="10"/>
  <c r="BA31" i="10"/>
  <c r="BB31" i="10"/>
  <c r="BC31" i="10"/>
  <c r="BD31" i="10"/>
  <c r="BE31" i="10"/>
  <c r="BF31" i="10"/>
  <c r="BG31" i="10"/>
  <c r="BH31" i="10"/>
  <c r="BI31" i="10"/>
  <c r="BJ31" i="10"/>
  <c r="BK31" i="10"/>
  <c r="BL31" i="10"/>
  <c r="BM31" i="10"/>
  <c r="AY2" i="10"/>
  <c r="AZ2" i="10"/>
  <c r="BA2" i="10"/>
  <c r="BB2" i="10"/>
  <c r="BC2" i="10"/>
  <c r="BD2" i="10"/>
  <c r="BE2" i="10"/>
  <c r="BF2" i="10"/>
  <c r="BG2" i="10"/>
  <c r="BH2" i="10"/>
  <c r="BI2" i="10"/>
  <c r="BJ2" i="10"/>
  <c r="BK2" i="10"/>
  <c r="BL2" i="10"/>
  <c r="BM2" i="10"/>
  <c r="AT3" i="10"/>
  <c r="AU3" i="10"/>
  <c r="AV3" i="10"/>
  <c r="AW3" i="10"/>
  <c r="AT4" i="10"/>
  <c r="AU4" i="10"/>
  <c r="AV4" i="10"/>
  <c r="AW4" i="10"/>
  <c r="AT5" i="10"/>
  <c r="AU5" i="10"/>
  <c r="AV5" i="10"/>
  <c r="AW5" i="10"/>
  <c r="AT6" i="10"/>
  <c r="AU6" i="10"/>
  <c r="AV6" i="10"/>
  <c r="AW6" i="10"/>
  <c r="AT7" i="10"/>
  <c r="AU7" i="10"/>
  <c r="AV7" i="10"/>
  <c r="AW7" i="10"/>
  <c r="AT8" i="10"/>
  <c r="AU8" i="10"/>
  <c r="AV8" i="10"/>
  <c r="AW8" i="10"/>
  <c r="AT9" i="10"/>
  <c r="AU9" i="10"/>
  <c r="AV9" i="10"/>
  <c r="AW9" i="10"/>
  <c r="AT10" i="10"/>
  <c r="AU10" i="10"/>
  <c r="AV10" i="10"/>
  <c r="AW10" i="10"/>
  <c r="AT11" i="10"/>
  <c r="AU11" i="10"/>
  <c r="AV11" i="10"/>
  <c r="AW11" i="10"/>
  <c r="AT12" i="10"/>
  <c r="AU12" i="10"/>
  <c r="AV12" i="10"/>
  <c r="AW12" i="10"/>
  <c r="AT13" i="10"/>
  <c r="AU13" i="10"/>
  <c r="AV13" i="10"/>
  <c r="AW13" i="10"/>
  <c r="AT14" i="10"/>
  <c r="AU14" i="10"/>
  <c r="AV14" i="10"/>
  <c r="AW14" i="10"/>
  <c r="AT15" i="10"/>
  <c r="AU15" i="10"/>
  <c r="AV15" i="10"/>
  <c r="AW15" i="10"/>
  <c r="AT16" i="10"/>
  <c r="AU16" i="10"/>
  <c r="AV16" i="10"/>
  <c r="AW16" i="10"/>
  <c r="AT17" i="10"/>
  <c r="AU17" i="10"/>
  <c r="AV17" i="10"/>
  <c r="AW17" i="10"/>
  <c r="AT18" i="10"/>
  <c r="AU18" i="10"/>
  <c r="AV18" i="10"/>
  <c r="AW18" i="10"/>
  <c r="AT19" i="10"/>
  <c r="AU19" i="10"/>
  <c r="AV19" i="10"/>
  <c r="AW19" i="10"/>
  <c r="AT20" i="10"/>
  <c r="AU20" i="10"/>
  <c r="AV20" i="10"/>
  <c r="AW20" i="10"/>
  <c r="AT21" i="10"/>
  <c r="AU21" i="10"/>
  <c r="AV21" i="10"/>
  <c r="AW21" i="10"/>
  <c r="AT22" i="10"/>
  <c r="AU22" i="10"/>
  <c r="AV22" i="10"/>
  <c r="AW22" i="10"/>
  <c r="AT23" i="10"/>
  <c r="AU23" i="10"/>
  <c r="AV23" i="10"/>
  <c r="AW23" i="10"/>
  <c r="AT24" i="10"/>
  <c r="AU24" i="10"/>
  <c r="AV24" i="10"/>
  <c r="AW24" i="10"/>
  <c r="AT25" i="10"/>
  <c r="AU25" i="10"/>
  <c r="AV25" i="10"/>
  <c r="AW25" i="10"/>
  <c r="AT26" i="10"/>
  <c r="AU26" i="10"/>
  <c r="AV26" i="10"/>
  <c r="AW26" i="10"/>
  <c r="AT27" i="10"/>
  <c r="AU27" i="10"/>
  <c r="AV27" i="10"/>
  <c r="AW27" i="10"/>
  <c r="AT28" i="10"/>
  <c r="AU28" i="10"/>
  <c r="AV28" i="10"/>
  <c r="AW28" i="10"/>
  <c r="AT29" i="10"/>
  <c r="AU29" i="10"/>
  <c r="AV29" i="10"/>
  <c r="AW29" i="10"/>
  <c r="AT30" i="10"/>
  <c r="AU30" i="10"/>
  <c r="AV30" i="10"/>
  <c r="AW30" i="10"/>
  <c r="AT31" i="10"/>
  <c r="AU31" i="10"/>
  <c r="AV31" i="10"/>
  <c r="AW31" i="10"/>
  <c r="AV2" i="10"/>
  <c r="AW2" i="10"/>
  <c r="AU2" i="10"/>
  <c r="AT2" i="10"/>
  <c r="I7" i="10"/>
  <c r="BW2" i="10"/>
  <c r="BZ2" i="10"/>
  <c r="CC2" i="10"/>
  <c r="CF2" i="10"/>
  <c r="BZ3" i="10"/>
  <c r="CC3" i="10"/>
  <c r="CF3" i="10"/>
  <c r="BZ4" i="10"/>
  <c r="CC4" i="10"/>
  <c r="CF4" i="10"/>
  <c r="BZ5" i="10"/>
  <c r="CC5" i="10"/>
  <c r="CF5" i="10"/>
  <c r="BZ6" i="10"/>
  <c r="CC6" i="10"/>
  <c r="CF6" i="10"/>
  <c r="BZ7" i="10"/>
  <c r="CC7" i="10"/>
  <c r="CF7" i="10"/>
  <c r="BZ8" i="10"/>
  <c r="CC8" i="10"/>
  <c r="CF8" i="10"/>
  <c r="BZ9" i="10"/>
  <c r="CC9" i="10"/>
  <c r="CF9" i="10"/>
  <c r="BZ10" i="10"/>
  <c r="CC10" i="10"/>
  <c r="CF10" i="10"/>
  <c r="BZ11" i="10"/>
  <c r="CC11" i="10"/>
  <c r="CF11" i="10"/>
  <c r="BZ12" i="10"/>
  <c r="CC12" i="10"/>
  <c r="CF12" i="10"/>
  <c r="BZ13" i="10"/>
  <c r="CC13" i="10"/>
  <c r="CF13" i="10"/>
  <c r="BZ14" i="10"/>
  <c r="CC14" i="10"/>
  <c r="CF14" i="10"/>
  <c r="BZ15" i="10"/>
  <c r="CC15" i="10"/>
  <c r="CF15" i="10"/>
  <c r="BZ16" i="10"/>
  <c r="CC16" i="10"/>
  <c r="CF16" i="10"/>
  <c r="BZ17" i="10"/>
  <c r="CC17" i="10"/>
  <c r="CF17" i="10"/>
  <c r="BZ18" i="10"/>
  <c r="CC18" i="10"/>
  <c r="CF18" i="10"/>
  <c r="BZ19" i="10"/>
  <c r="CC19" i="10"/>
  <c r="CF19" i="10"/>
  <c r="BZ20" i="10"/>
  <c r="CC20" i="10"/>
  <c r="CF20" i="10"/>
  <c r="BZ21" i="10"/>
  <c r="CC21" i="10"/>
  <c r="CF21" i="10"/>
  <c r="BZ22" i="10"/>
  <c r="CC22" i="10"/>
  <c r="CF22" i="10"/>
  <c r="BZ23" i="10"/>
  <c r="CC23" i="10"/>
  <c r="CF23" i="10"/>
  <c r="BZ24" i="10"/>
  <c r="CC24" i="10"/>
  <c r="CF24" i="10"/>
  <c r="BZ25" i="10"/>
  <c r="CC25" i="10"/>
  <c r="CF25" i="10"/>
  <c r="BZ26" i="10"/>
  <c r="CC26" i="10"/>
  <c r="CF26" i="10"/>
  <c r="BZ27" i="10"/>
  <c r="CC27" i="10"/>
  <c r="CF27" i="10"/>
  <c r="BZ28" i="10"/>
  <c r="CC28" i="10"/>
  <c r="CF28" i="10"/>
  <c r="BZ29" i="10"/>
  <c r="CC29" i="10"/>
  <c r="CF29" i="10"/>
  <c r="BZ30" i="10"/>
  <c r="CC30" i="10"/>
  <c r="CF30" i="10"/>
  <c r="BZ31" i="10"/>
  <c r="CC31" i="10"/>
  <c r="CF31" i="10"/>
  <c r="A3" i="10"/>
  <c r="B3" i="10"/>
  <c r="F3" i="10"/>
  <c r="H3" i="10"/>
  <c r="I3" i="10"/>
  <c r="J3" i="10"/>
  <c r="K3" i="10"/>
  <c r="L3" i="10"/>
  <c r="M3" i="10"/>
  <c r="N3" i="10"/>
  <c r="O3" i="10"/>
  <c r="P3" i="10"/>
  <c r="Q3" i="10"/>
  <c r="R3" i="10"/>
  <c r="S3" i="10"/>
  <c r="T3" i="10"/>
  <c r="U3" i="10"/>
  <c r="V3" i="10"/>
  <c r="W3" i="10"/>
  <c r="X3" i="10"/>
  <c r="Y3" i="10"/>
  <c r="Z3" i="10"/>
  <c r="AA3" i="10"/>
  <c r="AC3" i="10"/>
  <c r="AD3" i="10"/>
  <c r="AE3" i="10"/>
  <c r="AF3" i="10"/>
  <c r="AG3" i="10"/>
  <c r="AH3" i="10"/>
  <c r="AI3" i="10"/>
  <c r="AJ3" i="10"/>
  <c r="AK3" i="10"/>
  <c r="AL3" i="10"/>
  <c r="AM3" i="10"/>
  <c r="AN3" i="10"/>
  <c r="AO3" i="10"/>
  <c r="AP3" i="10"/>
  <c r="AQ3" i="10"/>
  <c r="AR3" i="10"/>
  <c r="AS3" i="10"/>
  <c r="A4" i="10"/>
  <c r="B4" i="10"/>
  <c r="F4" i="10"/>
  <c r="H4" i="10"/>
  <c r="I4" i="10"/>
  <c r="J4" i="10"/>
  <c r="K4" i="10"/>
  <c r="L4" i="10"/>
  <c r="M4" i="10"/>
  <c r="N4" i="10"/>
  <c r="O4" i="10"/>
  <c r="P4" i="10"/>
  <c r="Q4" i="10"/>
  <c r="R4" i="10"/>
  <c r="S4" i="10"/>
  <c r="T4" i="10"/>
  <c r="U4" i="10"/>
  <c r="V4" i="10"/>
  <c r="W4" i="10"/>
  <c r="X4" i="10"/>
  <c r="Y4" i="10"/>
  <c r="Z4" i="10"/>
  <c r="AA4" i="10"/>
  <c r="AC4" i="10"/>
  <c r="AD4" i="10"/>
  <c r="AE4" i="10"/>
  <c r="AF4" i="10"/>
  <c r="AG4" i="10"/>
  <c r="AH4" i="10"/>
  <c r="AI4" i="10"/>
  <c r="AJ4" i="10"/>
  <c r="AK4" i="10"/>
  <c r="AL4" i="10"/>
  <c r="AM4" i="10"/>
  <c r="AN4" i="10"/>
  <c r="AO4" i="10"/>
  <c r="AP4" i="10"/>
  <c r="AQ4" i="10"/>
  <c r="AR4" i="10"/>
  <c r="AS4" i="10"/>
  <c r="A5" i="10"/>
  <c r="B5" i="10"/>
  <c r="F5" i="10"/>
  <c r="H5" i="10"/>
  <c r="I5" i="10"/>
  <c r="J5" i="10"/>
  <c r="K5" i="10"/>
  <c r="L5" i="10"/>
  <c r="M5" i="10"/>
  <c r="N5" i="10"/>
  <c r="O5" i="10"/>
  <c r="P5" i="10"/>
  <c r="Q5" i="10"/>
  <c r="R5" i="10"/>
  <c r="S5" i="10"/>
  <c r="T5" i="10"/>
  <c r="U5" i="10"/>
  <c r="V5" i="10"/>
  <c r="W5" i="10"/>
  <c r="X5" i="10"/>
  <c r="Y5" i="10"/>
  <c r="Z5" i="10"/>
  <c r="AA5" i="10"/>
  <c r="AC5" i="10"/>
  <c r="AD5" i="10"/>
  <c r="AE5" i="10"/>
  <c r="AF5" i="10"/>
  <c r="AG5" i="10"/>
  <c r="AH5" i="10"/>
  <c r="AI5" i="10"/>
  <c r="AJ5" i="10"/>
  <c r="AK5" i="10"/>
  <c r="AL5" i="10"/>
  <c r="AM5" i="10"/>
  <c r="AN5" i="10"/>
  <c r="AO5" i="10"/>
  <c r="AP5" i="10"/>
  <c r="AQ5" i="10"/>
  <c r="AR5" i="10"/>
  <c r="AS5" i="10"/>
  <c r="A6" i="10"/>
  <c r="B6" i="10"/>
  <c r="F6" i="10"/>
  <c r="H6" i="10"/>
  <c r="I6" i="10"/>
  <c r="J6" i="10"/>
  <c r="K6" i="10"/>
  <c r="L6" i="10"/>
  <c r="M6" i="10"/>
  <c r="N6" i="10"/>
  <c r="O6" i="10"/>
  <c r="P6" i="10"/>
  <c r="Q6" i="10"/>
  <c r="R6" i="10"/>
  <c r="S6" i="10"/>
  <c r="T6" i="10"/>
  <c r="U6" i="10"/>
  <c r="V6" i="10"/>
  <c r="W6" i="10"/>
  <c r="X6" i="10"/>
  <c r="Y6" i="10"/>
  <c r="Z6" i="10"/>
  <c r="AA6" i="10"/>
  <c r="AC6" i="10"/>
  <c r="AD6" i="10"/>
  <c r="AE6" i="10"/>
  <c r="AF6" i="10"/>
  <c r="AG6" i="10"/>
  <c r="AH6" i="10"/>
  <c r="AI6" i="10"/>
  <c r="AJ6" i="10"/>
  <c r="AK6" i="10"/>
  <c r="AL6" i="10"/>
  <c r="AM6" i="10"/>
  <c r="AN6" i="10"/>
  <c r="AO6" i="10"/>
  <c r="AP6" i="10"/>
  <c r="AQ6" i="10"/>
  <c r="AR6" i="10"/>
  <c r="AS6" i="10"/>
  <c r="A7" i="10"/>
  <c r="B7" i="10"/>
  <c r="F7" i="10"/>
  <c r="H7" i="10"/>
  <c r="J7" i="10"/>
  <c r="K7" i="10"/>
  <c r="L7" i="10"/>
  <c r="M7" i="10"/>
  <c r="N7" i="10"/>
  <c r="O7" i="10"/>
  <c r="P7" i="10"/>
  <c r="Q7" i="10"/>
  <c r="R7" i="10"/>
  <c r="S7" i="10"/>
  <c r="T7" i="10"/>
  <c r="U7" i="10"/>
  <c r="V7" i="10"/>
  <c r="W7" i="10"/>
  <c r="X7" i="10"/>
  <c r="Y7" i="10"/>
  <c r="Z7" i="10"/>
  <c r="AA7" i="10"/>
  <c r="AC7" i="10"/>
  <c r="AD7" i="10"/>
  <c r="AE7" i="10"/>
  <c r="AF7" i="10"/>
  <c r="AG7" i="10"/>
  <c r="AH7" i="10"/>
  <c r="AI7" i="10"/>
  <c r="AJ7" i="10"/>
  <c r="AK7" i="10"/>
  <c r="AL7" i="10"/>
  <c r="AM7" i="10"/>
  <c r="AN7" i="10"/>
  <c r="AO7" i="10"/>
  <c r="AP7" i="10"/>
  <c r="AQ7" i="10"/>
  <c r="AR7" i="10"/>
  <c r="AS7" i="10"/>
  <c r="A8" i="10"/>
  <c r="B8" i="10"/>
  <c r="F8" i="10"/>
  <c r="H8" i="10"/>
  <c r="I8" i="10"/>
  <c r="J8" i="10"/>
  <c r="K8" i="10"/>
  <c r="L8" i="10"/>
  <c r="M8" i="10"/>
  <c r="N8" i="10"/>
  <c r="O8" i="10"/>
  <c r="P8" i="10"/>
  <c r="Q8" i="10"/>
  <c r="R8" i="10"/>
  <c r="S8" i="10"/>
  <c r="T8" i="10"/>
  <c r="U8" i="10"/>
  <c r="V8" i="10"/>
  <c r="W8" i="10"/>
  <c r="X8" i="10"/>
  <c r="Y8" i="10"/>
  <c r="Z8" i="10"/>
  <c r="AA8" i="10"/>
  <c r="AC8" i="10"/>
  <c r="AD8" i="10"/>
  <c r="AE8" i="10"/>
  <c r="AF8" i="10"/>
  <c r="AG8" i="10"/>
  <c r="AH8" i="10"/>
  <c r="AI8" i="10"/>
  <c r="AJ8" i="10"/>
  <c r="AK8" i="10"/>
  <c r="AL8" i="10"/>
  <c r="AM8" i="10"/>
  <c r="AN8" i="10"/>
  <c r="AO8" i="10"/>
  <c r="AP8" i="10"/>
  <c r="AQ8" i="10"/>
  <c r="AR8" i="10"/>
  <c r="AS8" i="10"/>
  <c r="A9" i="10"/>
  <c r="B9" i="10"/>
  <c r="F9" i="10"/>
  <c r="H9" i="10"/>
  <c r="I9" i="10"/>
  <c r="J9" i="10"/>
  <c r="K9" i="10"/>
  <c r="L9" i="10"/>
  <c r="M9" i="10"/>
  <c r="N9" i="10"/>
  <c r="O9" i="10"/>
  <c r="P9" i="10"/>
  <c r="Q9" i="10"/>
  <c r="R9" i="10"/>
  <c r="S9" i="10"/>
  <c r="T9" i="10"/>
  <c r="U9" i="10"/>
  <c r="V9" i="10"/>
  <c r="W9" i="10"/>
  <c r="X9" i="10"/>
  <c r="Y9" i="10"/>
  <c r="Z9" i="10"/>
  <c r="AA9" i="10"/>
  <c r="AC9" i="10"/>
  <c r="AD9" i="10"/>
  <c r="AE9" i="10"/>
  <c r="AF9" i="10"/>
  <c r="AG9" i="10"/>
  <c r="AH9" i="10"/>
  <c r="AI9" i="10"/>
  <c r="AJ9" i="10"/>
  <c r="AK9" i="10"/>
  <c r="AL9" i="10"/>
  <c r="AM9" i="10"/>
  <c r="AN9" i="10"/>
  <c r="AO9" i="10"/>
  <c r="AP9" i="10"/>
  <c r="AQ9" i="10"/>
  <c r="AR9" i="10"/>
  <c r="AS9" i="10"/>
  <c r="A10" i="10"/>
  <c r="B10" i="10"/>
  <c r="F10" i="10"/>
  <c r="H10" i="10"/>
  <c r="I10" i="10"/>
  <c r="J10" i="10"/>
  <c r="K10" i="10"/>
  <c r="L10" i="10"/>
  <c r="M10" i="10"/>
  <c r="N10" i="10"/>
  <c r="O10" i="10"/>
  <c r="P10" i="10"/>
  <c r="Q10" i="10"/>
  <c r="R10" i="10"/>
  <c r="S10" i="10"/>
  <c r="T10" i="10"/>
  <c r="U10" i="10"/>
  <c r="V10" i="10"/>
  <c r="W10" i="10"/>
  <c r="X10" i="10"/>
  <c r="Y10" i="10"/>
  <c r="Z10" i="10"/>
  <c r="AA10" i="10"/>
  <c r="AC10" i="10"/>
  <c r="AD10" i="10"/>
  <c r="AE10" i="10"/>
  <c r="AF10" i="10"/>
  <c r="AG10" i="10"/>
  <c r="AH10" i="10"/>
  <c r="AI10" i="10"/>
  <c r="AJ10" i="10"/>
  <c r="AK10" i="10"/>
  <c r="AL10" i="10"/>
  <c r="AM10" i="10"/>
  <c r="AN10" i="10"/>
  <c r="AO10" i="10"/>
  <c r="AP10" i="10"/>
  <c r="AQ10" i="10"/>
  <c r="AR10" i="10"/>
  <c r="AS10" i="10"/>
  <c r="A11" i="10"/>
  <c r="B11" i="10"/>
  <c r="F11" i="10"/>
  <c r="H11" i="10"/>
  <c r="I11" i="10"/>
  <c r="J11" i="10"/>
  <c r="K11" i="10"/>
  <c r="L11" i="10"/>
  <c r="M11" i="10"/>
  <c r="N11" i="10"/>
  <c r="O11" i="10"/>
  <c r="P11" i="10"/>
  <c r="Q11" i="10"/>
  <c r="R11" i="10"/>
  <c r="S11" i="10"/>
  <c r="T11" i="10"/>
  <c r="U11" i="10"/>
  <c r="V11" i="10"/>
  <c r="W11" i="10"/>
  <c r="X11" i="10"/>
  <c r="Y11" i="10"/>
  <c r="Z11" i="10"/>
  <c r="AA11" i="10"/>
  <c r="AC11" i="10"/>
  <c r="AD11" i="10"/>
  <c r="AE11" i="10"/>
  <c r="AF11" i="10"/>
  <c r="AG11" i="10"/>
  <c r="AH11" i="10"/>
  <c r="AI11" i="10"/>
  <c r="AJ11" i="10"/>
  <c r="AK11" i="10"/>
  <c r="AL11" i="10"/>
  <c r="AM11" i="10"/>
  <c r="AN11" i="10"/>
  <c r="AO11" i="10"/>
  <c r="AP11" i="10"/>
  <c r="AQ11" i="10"/>
  <c r="AR11" i="10"/>
  <c r="AS11" i="10"/>
  <c r="A12" i="10"/>
  <c r="B12" i="10"/>
  <c r="F12" i="10"/>
  <c r="H12" i="10"/>
  <c r="I12" i="10"/>
  <c r="J12" i="10"/>
  <c r="K12" i="10"/>
  <c r="L12" i="10"/>
  <c r="M12" i="10"/>
  <c r="N12" i="10"/>
  <c r="O12" i="10"/>
  <c r="P12" i="10"/>
  <c r="Q12" i="10"/>
  <c r="R12" i="10"/>
  <c r="S12" i="10"/>
  <c r="T12" i="10"/>
  <c r="U12" i="10"/>
  <c r="V12" i="10"/>
  <c r="W12" i="10"/>
  <c r="X12" i="10"/>
  <c r="Y12" i="10"/>
  <c r="Z12" i="10"/>
  <c r="AA12" i="10"/>
  <c r="AC12" i="10"/>
  <c r="AD12" i="10"/>
  <c r="AE12" i="10"/>
  <c r="AF12" i="10"/>
  <c r="AG12" i="10"/>
  <c r="AH12" i="10"/>
  <c r="AI12" i="10"/>
  <c r="AJ12" i="10"/>
  <c r="AK12" i="10"/>
  <c r="AL12" i="10"/>
  <c r="AM12" i="10"/>
  <c r="AN12" i="10"/>
  <c r="AO12" i="10"/>
  <c r="AP12" i="10"/>
  <c r="AQ12" i="10"/>
  <c r="AR12" i="10"/>
  <c r="AS12" i="10"/>
  <c r="A13" i="10"/>
  <c r="B13" i="10"/>
  <c r="F13" i="10"/>
  <c r="H13" i="10"/>
  <c r="I13" i="10"/>
  <c r="J13" i="10"/>
  <c r="K13" i="10"/>
  <c r="L13" i="10"/>
  <c r="M13" i="10"/>
  <c r="N13" i="10"/>
  <c r="O13" i="10"/>
  <c r="P13" i="10"/>
  <c r="Q13" i="10"/>
  <c r="R13" i="10"/>
  <c r="S13" i="10"/>
  <c r="T13" i="10"/>
  <c r="U13" i="10"/>
  <c r="V13" i="10"/>
  <c r="W13" i="10"/>
  <c r="X13" i="10"/>
  <c r="Y13" i="10"/>
  <c r="Z13" i="10"/>
  <c r="AA13" i="10"/>
  <c r="AC13" i="10"/>
  <c r="AD13" i="10"/>
  <c r="AE13" i="10"/>
  <c r="AF13" i="10"/>
  <c r="AG13" i="10"/>
  <c r="AH13" i="10"/>
  <c r="AI13" i="10"/>
  <c r="AJ13" i="10"/>
  <c r="AK13" i="10"/>
  <c r="AL13" i="10"/>
  <c r="AM13" i="10"/>
  <c r="AN13" i="10"/>
  <c r="AO13" i="10"/>
  <c r="AP13" i="10"/>
  <c r="AQ13" i="10"/>
  <c r="AR13" i="10"/>
  <c r="AS13" i="10"/>
  <c r="A14" i="10"/>
  <c r="B14" i="10"/>
  <c r="F14" i="10"/>
  <c r="H14" i="10"/>
  <c r="I14" i="10"/>
  <c r="J14" i="10"/>
  <c r="K14" i="10"/>
  <c r="L14" i="10"/>
  <c r="M14" i="10"/>
  <c r="N14" i="10"/>
  <c r="O14" i="10"/>
  <c r="P14" i="10"/>
  <c r="Q14" i="10"/>
  <c r="R14" i="10"/>
  <c r="S14" i="10"/>
  <c r="T14" i="10"/>
  <c r="U14" i="10"/>
  <c r="V14" i="10"/>
  <c r="W14" i="10"/>
  <c r="X14" i="10"/>
  <c r="Y14" i="10"/>
  <c r="Z14" i="10"/>
  <c r="AA14" i="10"/>
  <c r="AC14" i="10"/>
  <c r="AD14" i="10"/>
  <c r="AE14" i="10"/>
  <c r="AF14" i="10"/>
  <c r="AG14" i="10"/>
  <c r="AH14" i="10"/>
  <c r="AI14" i="10"/>
  <c r="AJ14" i="10"/>
  <c r="AK14" i="10"/>
  <c r="AL14" i="10"/>
  <c r="AM14" i="10"/>
  <c r="AN14" i="10"/>
  <c r="AO14" i="10"/>
  <c r="AP14" i="10"/>
  <c r="AQ14" i="10"/>
  <c r="AR14" i="10"/>
  <c r="AS14" i="10"/>
  <c r="A15" i="10"/>
  <c r="B15" i="10"/>
  <c r="F15" i="10"/>
  <c r="H15" i="10"/>
  <c r="I15" i="10"/>
  <c r="J15" i="10"/>
  <c r="K15" i="10"/>
  <c r="L15" i="10"/>
  <c r="M15" i="10"/>
  <c r="N15" i="10"/>
  <c r="O15" i="10"/>
  <c r="P15" i="10"/>
  <c r="Q15" i="10"/>
  <c r="R15" i="10"/>
  <c r="S15" i="10"/>
  <c r="T15" i="10"/>
  <c r="U15" i="10"/>
  <c r="V15" i="10"/>
  <c r="W15" i="10"/>
  <c r="X15" i="10"/>
  <c r="Y15" i="10"/>
  <c r="Z15" i="10"/>
  <c r="AA15" i="10"/>
  <c r="AC15" i="10"/>
  <c r="AD15" i="10"/>
  <c r="AE15" i="10"/>
  <c r="AF15" i="10"/>
  <c r="AG15" i="10"/>
  <c r="AH15" i="10"/>
  <c r="AI15" i="10"/>
  <c r="AJ15" i="10"/>
  <c r="AK15" i="10"/>
  <c r="AL15" i="10"/>
  <c r="AM15" i="10"/>
  <c r="AN15" i="10"/>
  <c r="AO15" i="10"/>
  <c r="AP15" i="10"/>
  <c r="AQ15" i="10"/>
  <c r="AR15" i="10"/>
  <c r="AS15" i="10"/>
  <c r="A16" i="10"/>
  <c r="B16" i="10"/>
  <c r="F16" i="10"/>
  <c r="H16" i="10"/>
  <c r="I16" i="10"/>
  <c r="J16" i="10"/>
  <c r="K16" i="10"/>
  <c r="L16" i="10"/>
  <c r="M16" i="10"/>
  <c r="N16" i="10"/>
  <c r="O16" i="10"/>
  <c r="P16" i="10"/>
  <c r="Q16" i="10"/>
  <c r="R16" i="10"/>
  <c r="S16" i="10"/>
  <c r="T16" i="10"/>
  <c r="U16" i="10"/>
  <c r="V16" i="10"/>
  <c r="W16" i="10"/>
  <c r="X16" i="10"/>
  <c r="Y16" i="10"/>
  <c r="Z16" i="10"/>
  <c r="AA16" i="10"/>
  <c r="AC16" i="10"/>
  <c r="AD16" i="10"/>
  <c r="AE16" i="10"/>
  <c r="AF16" i="10"/>
  <c r="AG16" i="10"/>
  <c r="AH16" i="10"/>
  <c r="AI16" i="10"/>
  <c r="AJ16" i="10"/>
  <c r="AK16" i="10"/>
  <c r="AL16" i="10"/>
  <c r="AM16" i="10"/>
  <c r="AN16" i="10"/>
  <c r="AO16" i="10"/>
  <c r="AP16" i="10"/>
  <c r="AQ16" i="10"/>
  <c r="AR16" i="10"/>
  <c r="AS16" i="10"/>
  <c r="A17" i="10"/>
  <c r="B17" i="10"/>
  <c r="F17" i="10"/>
  <c r="H17" i="10"/>
  <c r="I17" i="10"/>
  <c r="J17" i="10"/>
  <c r="K17" i="10"/>
  <c r="L17" i="10"/>
  <c r="M17" i="10"/>
  <c r="N17" i="10"/>
  <c r="O17" i="10"/>
  <c r="P17" i="10"/>
  <c r="Q17" i="10"/>
  <c r="R17" i="10"/>
  <c r="S17" i="10"/>
  <c r="T17" i="10"/>
  <c r="U17" i="10"/>
  <c r="V17" i="10"/>
  <c r="W17" i="10"/>
  <c r="X17" i="10"/>
  <c r="Y17" i="10"/>
  <c r="Z17" i="10"/>
  <c r="AA17" i="10"/>
  <c r="AC17" i="10"/>
  <c r="AD17" i="10"/>
  <c r="AE17" i="10"/>
  <c r="AF17" i="10"/>
  <c r="AG17" i="10"/>
  <c r="AH17" i="10"/>
  <c r="AI17" i="10"/>
  <c r="AJ17" i="10"/>
  <c r="AK17" i="10"/>
  <c r="AL17" i="10"/>
  <c r="AM17" i="10"/>
  <c r="AN17" i="10"/>
  <c r="AO17" i="10"/>
  <c r="AP17" i="10"/>
  <c r="AQ17" i="10"/>
  <c r="AR17" i="10"/>
  <c r="AS17" i="10"/>
  <c r="A18" i="10"/>
  <c r="B18" i="10"/>
  <c r="F18" i="10"/>
  <c r="H18" i="10"/>
  <c r="I18" i="10"/>
  <c r="J18" i="10"/>
  <c r="K18" i="10"/>
  <c r="L18" i="10"/>
  <c r="M18" i="10"/>
  <c r="N18" i="10"/>
  <c r="O18" i="10"/>
  <c r="P18" i="10"/>
  <c r="Q18" i="10"/>
  <c r="R18" i="10"/>
  <c r="S18" i="10"/>
  <c r="T18" i="10"/>
  <c r="U18" i="10"/>
  <c r="V18" i="10"/>
  <c r="W18" i="10"/>
  <c r="X18" i="10"/>
  <c r="Y18" i="10"/>
  <c r="Z18" i="10"/>
  <c r="AA18" i="10"/>
  <c r="AC18" i="10"/>
  <c r="AD18" i="10"/>
  <c r="AE18" i="10"/>
  <c r="AF18" i="10"/>
  <c r="AG18" i="10"/>
  <c r="AH18" i="10"/>
  <c r="AI18" i="10"/>
  <c r="AJ18" i="10"/>
  <c r="AK18" i="10"/>
  <c r="AL18" i="10"/>
  <c r="AM18" i="10"/>
  <c r="AN18" i="10"/>
  <c r="AO18" i="10"/>
  <c r="AP18" i="10"/>
  <c r="AQ18" i="10"/>
  <c r="AR18" i="10"/>
  <c r="AS18" i="10"/>
  <c r="A19" i="10"/>
  <c r="B19" i="10"/>
  <c r="F19" i="10"/>
  <c r="H19" i="10"/>
  <c r="I19" i="10"/>
  <c r="J19" i="10"/>
  <c r="K19" i="10"/>
  <c r="L19" i="10"/>
  <c r="M19" i="10"/>
  <c r="N19" i="10"/>
  <c r="O19" i="10"/>
  <c r="P19" i="10"/>
  <c r="Q19" i="10"/>
  <c r="R19" i="10"/>
  <c r="S19" i="10"/>
  <c r="T19" i="10"/>
  <c r="U19" i="10"/>
  <c r="V19" i="10"/>
  <c r="W19" i="10"/>
  <c r="X19" i="10"/>
  <c r="Y19" i="10"/>
  <c r="Z19" i="10"/>
  <c r="AA19" i="10"/>
  <c r="AC19" i="10"/>
  <c r="AD19" i="10"/>
  <c r="AE19" i="10"/>
  <c r="AF19" i="10"/>
  <c r="AG19" i="10"/>
  <c r="AH19" i="10"/>
  <c r="AI19" i="10"/>
  <c r="AJ19" i="10"/>
  <c r="AK19" i="10"/>
  <c r="AL19" i="10"/>
  <c r="AM19" i="10"/>
  <c r="AN19" i="10"/>
  <c r="AO19" i="10"/>
  <c r="AP19" i="10"/>
  <c r="AQ19" i="10"/>
  <c r="AR19" i="10"/>
  <c r="AS19" i="10"/>
  <c r="A20" i="10"/>
  <c r="B20" i="10"/>
  <c r="F20" i="10"/>
  <c r="H20" i="10"/>
  <c r="I20" i="10"/>
  <c r="J20" i="10"/>
  <c r="K20" i="10"/>
  <c r="L20" i="10"/>
  <c r="M20" i="10"/>
  <c r="N20" i="10"/>
  <c r="O20" i="10"/>
  <c r="P20" i="10"/>
  <c r="Q20" i="10"/>
  <c r="R20" i="10"/>
  <c r="S20" i="10"/>
  <c r="T20" i="10"/>
  <c r="U20" i="10"/>
  <c r="V20" i="10"/>
  <c r="W20" i="10"/>
  <c r="X20" i="10"/>
  <c r="Y20" i="10"/>
  <c r="Z20" i="10"/>
  <c r="AA20" i="10"/>
  <c r="AC20" i="10"/>
  <c r="AD20" i="10"/>
  <c r="AE20" i="10"/>
  <c r="AF20" i="10"/>
  <c r="AG20" i="10"/>
  <c r="AH20" i="10"/>
  <c r="AI20" i="10"/>
  <c r="AJ20" i="10"/>
  <c r="AK20" i="10"/>
  <c r="AL20" i="10"/>
  <c r="AM20" i="10"/>
  <c r="AN20" i="10"/>
  <c r="AO20" i="10"/>
  <c r="AP20" i="10"/>
  <c r="AQ20" i="10"/>
  <c r="AR20" i="10"/>
  <c r="AS20" i="10"/>
  <c r="A21" i="10"/>
  <c r="B21" i="10"/>
  <c r="F21" i="10"/>
  <c r="H21" i="10"/>
  <c r="I21" i="10"/>
  <c r="J21" i="10"/>
  <c r="K21" i="10"/>
  <c r="L21" i="10"/>
  <c r="M21" i="10"/>
  <c r="N21" i="10"/>
  <c r="O21" i="10"/>
  <c r="P21" i="10"/>
  <c r="Q21" i="10"/>
  <c r="R21" i="10"/>
  <c r="S21" i="10"/>
  <c r="T21" i="10"/>
  <c r="U21" i="10"/>
  <c r="V21" i="10"/>
  <c r="W21" i="10"/>
  <c r="X21" i="10"/>
  <c r="Y21" i="10"/>
  <c r="Z21" i="10"/>
  <c r="AA21" i="10"/>
  <c r="AC21" i="10"/>
  <c r="AD21" i="10"/>
  <c r="AE21" i="10"/>
  <c r="AF21" i="10"/>
  <c r="AG21" i="10"/>
  <c r="AH21" i="10"/>
  <c r="AI21" i="10"/>
  <c r="AJ21" i="10"/>
  <c r="AK21" i="10"/>
  <c r="AL21" i="10"/>
  <c r="AM21" i="10"/>
  <c r="AN21" i="10"/>
  <c r="AO21" i="10"/>
  <c r="AP21" i="10"/>
  <c r="AQ21" i="10"/>
  <c r="AR21" i="10"/>
  <c r="AS21" i="10"/>
  <c r="A22" i="10"/>
  <c r="B22" i="10"/>
  <c r="F22" i="10"/>
  <c r="H22" i="10"/>
  <c r="I22" i="10"/>
  <c r="J22" i="10"/>
  <c r="K22" i="10"/>
  <c r="L22" i="10"/>
  <c r="M22" i="10"/>
  <c r="N22" i="10"/>
  <c r="O22" i="10"/>
  <c r="P22" i="10"/>
  <c r="Q22" i="10"/>
  <c r="R22" i="10"/>
  <c r="S22" i="10"/>
  <c r="T22" i="10"/>
  <c r="U22" i="10"/>
  <c r="V22" i="10"/>
  <c r="W22" i="10"/>
  <c r="X22" i="10"/>
  <c r="Y22" i="10"/>
  <c r="Z22" i="10"/>
  <c r="AA22" i="10"/>
  <c r="AC22" i="10"/>
  <c r="AD22" i="10"/>
  <c r="AE22" i="10"/>
  <c r="AF22" i="10"/>
  <c r="AG22" i="10"/>
  <c r="AH22" i="10"/>
  <c r="AI22" i="10"/>
  <c r="AJ22" i="10"/>
  <c r="AK22" i="10"/>
  <c r="AL22" i="10"/>
  <c r="AM22" i="10"/>
  <c r="AN22" i="10"/>
  <c r="AO22" i="10"/>
  <c r="AP22" i="10"/>
  <c r="AQ22" i="10"/>
  <c r="AR22" i="10"/>
  <c r="AS22" i="10"/>
  <c r="A23" i="10"/>
  <c r="B23" i="10"/>
  <c r="F23" i="10"/>
  <c r="H23" i="10"/>
  <c r="I23" i="10"/>
  <c r="J23" i="10"/>
  <c r="K23" i="10"/>
  <c r="L23" i="10"/>
  <c r="M23" i="10"/>
  <c r="N23" i="10"/>
  <c r="O23" i="10"/>
  <c r="P23" i="10"/>
  <c r="Q23" i="10"/>
  <c r="R23" i="10"/>
  <c r="S23" i="10"/>
  <c r="T23" i="10"/>
  <c r="U23" i="10"/>
  <c r="V23" i="10"/>
  <c r="W23" i="10"/>
  <c r="X23" i="10"/>
  <c r="Y23" i="10"/>
  <c r="Z23" i="10"/>
  <c r="AA23" i="10"/>
  <c r="AC23" i="10"/>
  <c r="AD23" i="10"/>
  <c r="AE23" i="10"/>
  <c r="AF23" i="10"/>
  <c r="AG23" i="10"/>
  <c r="AH23" i="10"/>
  <c r="AI23" i="10"/>
  <c r="AJ23" i="10"/>
  <c r="AK23" i="10"/>
  <c r="AL23" i="10"/>
  <c r="AM23" i="10"/>
  <c r="AN23" i="10"/>
  <c r="AO23" i="10"/>
  <c r="AP23" i="10"/>
  <c r="AQ23" i="10"/>
  <c r="AR23" i="10"/>
  <c r="AS23" i="10"/>
  <c r="A24" i="10"/>
  <c r="B24" i="10"/>
  <c r="F24" i="10"/>
  <c r="H24" i="10"/>
  <c r="I24" i="10"/>
  <c r="J24" i="10"/>
  <c r="K24" i="10"/>
  <c r="L24" i="10"/>
  <c r="M24" i="10"/>
  <c r="N24" i="10"/>
  <c r="O24" i="10"/>
  <c r="P24" i="10"/>
  <c r="Q24" i="10"/>
  <c r="R24" i="10"/>
  <c r="S24" i="10"/>
  <c r="T24" i="10"/>
  <c r="U24" i="10"/>
  <c r="V24" i="10"/>
  <c r="W24" i="10"/>
  <c r="X24" i="10"/>
  <c r="Y24" i="10"/>
  <c r="Z24" i="10"/>
  <c r="AA24" i="10"/>
  <c r="AC24" i="10"/>
  <c r="AD24" i="10"/>
  <c r="AE24" i="10"/>
  <c r="AF24" i="10"/>
  <c r="AG24" i="10"/>
  <c r="AH24" i="10"/>
  <c r="AI24" i="10"/>
  <c r="AJ24" i="10"/>
  <c r="AK24" i="10"/>
  <c r="AL24" i="10"/>
  <c r="AM24" i="10"/>
  <c r="AN24" i="10"/>
  <c r="AO24" i="10"/>
  <c r="AP24" i="10"/>
  <c r="AQ24" i="10"/>
  <c r="AR24" i="10"/>
  <c r="AS24" i="10"/>
  <c r="A25" i="10"/>
  <c r="B25" i="10"/>
  <c r="F25" i="10"/>
  <c r="H25" i="10"/>
  <c r="I25" i="10"/>
  <c r="J25" i="10"/>
  <c r="K25" i="10"/>
  <c r="L25" i="10"/>
  <c r="M25" i="10"/>
  <c r="N25" i="10"/>
  <c r="O25" i="10"/>
  <c r="P25" i="10"/>
  <c r="Q25" i="10"/>
  <c r="R25" i="10"/>
  <c r="S25" i="10"/>
  <c r="T25" i="10"/>
  <c r="U25" i="10"/>
  <c r="V25" i="10"/>
  <c r="W25" i="10"/>
  <c r="X25" i="10"/>
  <c r="Y25" i="10"/>
  <c r="Z25" i="10"/>
  <c r="AA25" i="10"/>
  <c r="AC25" i="10"/>
  <c r="AD25" i="10"/>
  <c r="AE25" i="10"/>
  <c r="AF25" i="10"/>
  <c r="AG25" i="10"/>
  <c r="AH25" i="10"/>
  <c r="AI25" i="10"/>
  <c r="AJ25" i="10"/>
  <c r="AK25" i="10"/>
  <c r="AL25" i="10"/>
  <c r="AM25" i="10"/>
  <c r="AN25" i="10"/>
  <c r="AO25" i="10"/>
  <c r="AP25" i="10"/>
  <c r="AQ25" i="10"/>
  <c r="AR25" i="10"/>
  <c r="AS25" i="10"/>
  <c r="A26" i="10"/>
  <c r="B26" i="10"/>
  <c r="F26" i="10"/>
  <c r="H26" i="10"/>
  <c r="I26" i="10"/>
  <c r="J26" i="10"/>
  <c r="K26" i="10"/>
  <c r="L26" i="10"/>
  <c r="M26" i="10"/>
  <c r="N26" i="10"/>
  <c r="O26" i="10"/>
  <c r="P26" i="10"/>
  <c r="Q26" i="10"/>
  <c r="R26" i="10"/>
  <c r="S26" i="10"/>
  <c r="T26" i="10"/>
  <c r="U26" i="10"/>
  <c r="V26" i="10"/>
  <c r="W26" i="10"/>
  <c r="X26" i="10"/>
  <c r="Y26" i="10"/>
  <c r="Z26" i="10"/>
  <c r="AA26" i="10"/>
  <c r="AC26" i="10"/>
  <c r="AD26" i="10"/>
  <c r="AE26" i="10"/>
  <c r="AF26" i="10"/>
  <c r="AG26" i="10"/>
  <c r="AH26" i="10"/>
  <c r="AI26" i="10"/>
  <c r="AJ26" i="10"/>
  <c r="AK26" i="10"/>
  <c r="AL26" i="10"/>
  <c r="AM26" i="10"/>
  <c r="AN26" i="10"/>
  <c r="AO26" i="10"/>
  <c r="AP26" i="10"/>
  <c r="AQ26" i="10"/>
  <c r="AR26" i="10"/>
  <c r="AS26" i="10"/>
  <c r="A27" i="10"/>
  <c r="B27" i="10"/>
  <c r="F27" i="10"/>
  <c r="H27" i="10"/>
  <c r="I27" i="10"/>
  <c r="J27" i="10"/>
  <c r="K27" i="10"/>
  <c r="L27" i="10"/>
  <c r="M27" i="10"/>
  <c r="N27" i="10"/>
  <c r="O27" i="10"/>
  <c r="P27" i="10"/>
  <c r="Q27" i="10"/>
  <c r="R27" i="10"/>
  <c r="S27" i="10"/>
  <c r="T27" i="10"/>
  <c r="U27" i="10"/>
  <c r="V27" i="10"/>
  <c r="W27" i="10"/>
  <c r="X27" i="10"/>
  <c r="Y27" i="10"/>
  <c r="Z27" i="10"/>
  <c r="AA27" i="10"/>
  <c r="AC27" i="10"/>
  <c r="AD27" i="10"/>
  <c r="AE27" i="10"/>
  <c r="AF27" i="10"/>
  <c r="AG27" i="10"/>
  <c r="AH27" i="10"/>
  <c r="AI27" i="10"/>
  <c r="AJ27" i="10"/>
  <c r="AK27" i="10"/>
  <c r="AL27" i="10"/>
  <c r="AM27" i="10"/>
  <c r="AN27" i="10"/>
  <c r="AO27" i="10"/>
  <c r="AP27" i="10"/>
  <c r="AQ27" i="10"/>
  <c r="AR27" i="10"/>
  <c r="AS27" i="10"/>
  <c r="A28" i="10"/>
  <c r="B28" i="10"/>
  <c r="F28" i="10"/>
  <c r="H28" i="10"/>
  <c r="I28" i="10"/>
  <c r="J28" i="10"/>
  <c r="K28" i="10"/>
  <c r="L28" i="10"/>
  <c r="M28" i="10"/>
  <c r="N28" i="10"/>
  <c r="O28" i="10"/>
  <c r="P28" i="10"/>
  <c r="Q28" i="10"/>
  <c r="R28" i="10"/>
  <c r="S28" i="10"/>
  <c r="T28" i="10"/>
  <c r="U28" i="10"/>
  <c r="V28" i="10"/>
  <c r="W28" i="10"/>
  <c r="X28" i="10"/>
  <c r="Y28" i="10"/>
  <c r="Z28" i="10"/>
  <c r="AA28" i="10"/>
  <c r="AC28" i="10"/>
  <c r="AD28" i="10"/>
  <c r="AE28" i="10"/>
  <c r="AF28" i="10"/>
  <c r="AG28" i="10"/>
  <c r="AH28" i="10"/>
  <c r="AI28" i="10"/>
  <c r="AJ28" i="10"/>
  <c r="AK28" i="10"/>
  <c r="AL28" i="10"/>
  <c r="AM28" i="10"/>
  <c r="AN28" i="10"/>
  <c r="AO28" i="10"/>
  <c r="AP28" i="10"/>
  <c r="AQ28" i="10"/>
  <c r="AR28" i="10"/>
  <c r="AS28" i="10"/>
  <c r="A29" i="10"/>
  <c r="B29" i="10"/>
  <c r="F29" i="10"/>
  <c r="H29" i="10"/>
  <c r="I29" i="10"/>
  <c r="J29" i="10"/>
  <c r="K29" i="10"/>
  <c r="L29" i="10"/>
  <c r="M29" i="10"/>
  <c r="N29" i="10"/>
  <c r="O29" i="10"/>
  <c r="P29" i="10"/>
  <c r="Q29" i="10"/>
  <c r="R29" i="10"/>
  <c r="S29" i="10"/>
  <c r="T29" i="10"/>
  <c r="U29" i="10"/>
  <c r="V29" i="10"/>
  <c r="W29" i="10"/>
  <c r="X29" i="10"/>
  <c r="Y29" i="10"/>
  <c r="Z29" i="10"/>
  <c r="AA29" i="10"/>
  <c r="AC29" i="10"/>
  <c r="AD29" i="10"/>
  <c r="AE29" i="10"/>
  <c r="AF29" i="10"/>
  <c r="AG29" i="10"/>
  <c r="AH29" i="10"/>
  <c r="AI29" i="10"/>
  <c r="AJ29" i="10"/>
  <c r="AK29" i="10"/>
  <c r="AL29" i="10"/>
  <c r="AM29" i="10"/>
  <c r="AN29" i="10"/>
  <c r="AO29" i="10"/>
  <c r="AP29" i="10"/>
  <c r="AQ29" i="10"/>
  <c r="AR29" i="10"/>
  <c r="AS29" i="10"/>
  <c r="A30" i="10"/>
  <c r="B30" i="10"/>
  <c r="F30" i="10"/>
  <c r="H30" i="10"/>
  <c r="I30" i="10"/>
  <c r="J30" i="10"/>
  <c r="K30" i="10"/>
  <c r="L30" i="10"/>
  <c r="M30" i="10"/>
  <c r="N30" i="10"/>
  <c r="O30" i="10"/>
  <c r="P30" i="10"/>
  <c r="Q30" i="10"/>
  <c r="R30" i="10"/>
  <c r="S30" i="10"/>
  <c r="T30" i="10"/>
  <c r="U30" i="10"/>
  <c r="V30" i="10"/>
  <c r="W30" i="10"/>
  <c r="X30" i="10"/>
  <c r="Y30" i="10"/>
  <c r="Z30" i="10"/>
  <c r="AA30" i="10"/>
  <c r="AC30" i="10"/>
  <c r="AD30" i="10"/>
  <c r="AE30" i="10"/>
  <c r="AF30" i="10"/>
  <c r="AG30" i="10"/>
  <c r="AH30" i="10"/>
  <c r="AI30" i="10"/>
  <c r="AJ30" i="10"/>
  <c r="AK30" i="10"/>
  <c r="AL30" i="10"/>
  <c r="AM30" i="10"/>
  <c r="AN30" i="10"/>
  <c r="AO30" i="10"/>
  <c r="AP30" i="10"/>
  <c r="AQ30" i="10"/>
  <c r="AR30" i="10"/>
  <c r="AS30" i="10"/>
  <c r="A31" i="10"/>
  <c r="B31" i="10"/>
  <c r="F31" i="10"/>
  <c r="H31" i="10"/>
  <c r="I31" i="10"/>
  <c r="J31" i="10"/>
  <c r="K31" i="10"/>
  <c r="L31" i="10"/>
  <c r="M31" i="10"/>
  <c r="N31" i="10"/>
  <c r="O31" i="10"/>
  <c r="P31" i="10"/>
  <c r="Q31" i="10"/>
  <c r="R31" i="10"/>
  <c r="S31" i="10"/>
  <c r="T31" i="10"/>
  <c r="U31" i="10"/>
  <c r="V31" i="10"/>
  <c r="W31" i="10"/>
  <c r="X31" i="10"/>
  <c r="Y31" i="10"/>
  <c r="Z31" i="10"/>
  <c r="AA31" i="10"/>
  <c r="AC31" i="10"/>
  <c r="AD31" i="10"/>
  <c r="AE31" i="10"/>
  <c r="AF31" i="10"/>
  <c r="AG31" i="10"/>
  <c r="AH31" i="10"/>
  <c r="AI31" i="10"/>
  <c r="AJ31" i="10"/>
  <c r="AK31" i="10"/>
  <c r="AL31" i="10"/>
  <c r="AM31" i="10"/>
  <c r="AN31" i="10"/>
  <c r="AO31" i="10"/>
  <c r="AP31" i="10"/>
  <c r="AQ31" i="10"/>
  <c r="AR31" i="10"/>
  <c r="AS31" i="10"/>
  <c r="F2" i="10"/>
  <c r="H2" i="10"/>
  <c r="J2" i="10"/>
  <c r="L2" i="10"/>
  <c r="N2" i="10"/>
  <c r="P2" i="10"/>
  <c r="R2" i="10"/>
  <c r="T2" i="10"/>
  <c r="V2" i="10"/>
  <c r="X2" i="10"/>
  <c r="Z2" i="10"/>
  <c r="W2" i="10"/>
  <c r="Y2" i="10"/>
  <c r="AR2" i="10"/>
  <c r="AP2" i="10"/>
  <c r="AN2" i="10"/>
  <c r="AL2" i="10"/>
  <c r="AJ2" i="10"/>
  <c r="AH2" i="10"/>
  <c r="AI2" i="10"/>
  <c r="AF2" i="10"/>
  <c r="AD2" i="10"/>
  <c r="AC2" i="10"/>
  <c r="AE2" i="10"/>
  <c r="AG2" i="10"/>
  <c r="AK2" i="10"/>
  <c r="AM2" i="10"/>
  <c r="AO2" i="10"/>
  <c r="AQ2" i="10"/>
  <c r="AS2" i="10"/>
  <c r="AA2" i="10"/>
  <c r="I2" i="10"/>
  <c r="K2" i="10"/>
  <c r="M2" i="10"/>
  <c r="O2" i="10"/>
  <c r="Q2" i="10"/>
  <c r="S2" i="10"/>
  <c r="U2" i="10"/>
  <c r="G2" i="10"/>
  <c r="B2" i="10"/>
  <c r="A2" i="10"/>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N5" i="4"/>
  <c r="N6" i="4"/>
  <c r="N7" i="4"/>
  <c r="N8" i="4"/>
  <c r="N9" i="4"/>
  <c r="AR9" i="4" s="1"/>
  <c r="N10" i="4"/>
  <c r="N11" i="4"/>
  <c r="N12" i="4"/>
  <c r="N13" i="4"/>
  <c r="N14" i="4"/>
  <c r="N15" i="4"/>
  <c r="N16" i="4"/>
  <c r="N17" i="4"/>
  <c r="N18" i="4"/>
  <c r="N19" i="4"/>
  <c r="N20" i="4"/>
  <c r="N21" i="4"/>
  <c r="N22" i="4"/>
  <c r="N23" i="4"/>
  <c r="N24" i="4"/>
  <c r="N25" i="4"/>
  <c r="N26" i="4"/>
  <c r="N27" i="4"/>
  <c r="N28" i="4"/>
  <c r="N29" i="4"/>
  <c r="N30" i="4"/>
  <c r="N31" i="4"/>
  <c r="N32" i="4"/>
  <c r="N33"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R4" i="4"/>
  <c r="N4" i="4"/>
  <c r="J4" i="4"/>
  <c r="AO4" i="4" s="1"/>
  <c r="F4" i="4"/>
  <c r="C1" i="4"/>
  <c r="G1" i="4"/>
  <c r="K1" i="4"/>
  <c r="O1" i="4"/>
  <c r="C2" i="4"/>
  <c r="G2" i="4"/>
  <c r="K2" i="4"/>
  <c r="O2" i="4"/>
  <c r="K3" i="4"/>
  <c r="O3" i="4"/>
  <c r="C4" i="4"/>
  <c r="D4" i="4"/>
  <c r="E4" i="4" s="1"/>
  <c r="G4" i="4"/>
  <c r="H4" i="4"/>
  <c r="I4" i="4" s="1"/>
  <c r="K4" i="4"/>
  <c r="L4" i="4"/>
  <c r="M4" i="4" s="1"/>
  <c r="O4" i="4"/>
  <c r="P4" i="4"/>
  <c r="Q4" i="4" s="1"/>
  <c r="G5" i="4"/>
  <c r="H5" i="4"/>
  <c r="K5" i="4"/>
  <c r="L5" i="4"/>
  <c r="M5" i="4" s="1"/>
  <c r="O5" i="4"/>
  <c r="P5" i="4"/>
  <c r="Q5" i="4" s="1"/>
  <c r="G6" i="4"/>
  <c r="H6" i="4"/>
  <c r="I6" i="4"/>
  <c r="K6" i="4"/>
  <c r="L6" i="4"/>
  <c r="M6" i="4" s="1"/>
  <c r="O6" i="4"/>
  <c r="P6" i="4"/>
  <c r="Q6" i="4"/>
  <c r="G7" i="4"/>
  <c r="H7" i="4"/>
  <c r="I7" i="4"/>
  <c r="K7" i="4"/>
  <c r="L7" i="4"/>
  <c r="M7" i="4" s="1"/>
  <c r="O7" i="4"/>
  <c r="P7" i="4"/>
  <c r="Q7" i="4" s="1"/>
  <c r="G8" i="4"/>
  <c r="H8" i="4"/>
  <c r="I8" i="4"/>
  <c r="K8" i="4"/>
  <c r="L8" i="4"/>
  <c r="M8" i="4" s="1"/>
  <c r="O8" i="4"/>
  <c r="P8" i="4"/>
  <c r="Q8" i="4" s="1"/>
  <c r="G9" i="4"/>
  <c r="H9" i="4"/>
  <c r="I9" i="4"/>
  <c r="K9" i="4"/>
  <c r="L9" i="4"/>
  <c r="M9" i="4" s="1"/>
  <c r="O9" i="4"/>
  <c r="P9" i="4"/>
  <c r="Q9" i="4" s="1"/>
  <c r="G10" i="4"/>
  <c r="H10" i="4"/>
  <c r="I10" i="4"/>
  <c r="K10" i="4"/>
  <c r="L10" i="4"/>
  <c r="M10" i="4" s="1"/>
  <c r="O10" i="4"/>
  <c r="P10" i="4"/>
  <c r="Q10" i="4" s="1"/>
  <c r="G11" i="4"/>
  <c r="H11" i="4"/>
  <c r="I11" i="4"/>
  <c r="K11" i="4"/>
  <c r="L11" i="4"/>
  <c r="M11" i="4" s="1"/>
  <c r="O11" i="4"/>
  <c r="P11" i="4"/>
  <c r="Q11" i="4"/>
  <c r="G12" i="4"/>
  <c r="H12" i="4"/>
  <c r="I12" i="4"/>
  <c r="K12" i="4"/>
  <c r="L12" i="4"/>
  <c r="M12" i="4"/>
  <c r="O12" i="4"/>
  <c r="P12" i="4"/>
  <c r="Q12" i="4"/>
  <c r="G13" i="4"/>
  <c r="H13" i="4"/>
  <c r="I13" i="4" s="1"/>
  <c r="K13" i="4"/>
  <c r="L13" i="4"/>
  <c r="M13" i="4" s="1"/>
  <c r="O13" i="4"/>
  <c r="P13" i="4"/>
  <c r="J12" i="3" s="1"/>
  <c r="G14" i="4"/>
  <c r="H14" i="4"/>
  <c r="I14" i="4"/>
  <c r="K14" i="4"/>
  <c r="L14" i="4"/>
  <c r="H13" i="3" s="1"/>
  <c r="O14" i="4"/>
  <c r="P14" i="4"/>
  <c r="Q14" i="4"/>
  <c r="G15" i="4"/>
  <c r="H15" i="4"/>
  <c r="I15" i="4"/>
  <c r="K15" i="4"/>
  <c r="L15" i="4"/>
  <c r="M15" i="4"/>
  <c r="O15" i="4"/>
  <c r="P15" i="4"/>
  <c r="G16" i="4"/>
  <c r="H16" i="4"/>
  <c r="I16" i="4"/>
  <c r="K16" i="4"/>
  <c r="L16" i="4"/>
  <c r="M16" i="4"/>
  <c r="O16" i="4"/>
  <c r="P16" i="4"/>
  <c r="Q16" i="4" s="1"/>
  <c r="G17" i="4"/>
  <c r="H17" i="4"/>
  <c r="I17" i="4"/>
  <c r="K17" i="4"/>
  <c r="L17" i="4"/>
  <c r="M17" i="4"/>
  <c r="O17" i="4"/>
  <c r="P17" i="4"/>
  <c r="Q17" i="4" s="1"/>
  <c r="G18" i="4"/>
  <c r="H18" i="4"/>
  <c r="I18" i="4"/>
  <c r="K18" i="4"/>
  <c r="L18" i="4"/>
  <c r="M18" i="4"/>
  <c r="O18" i="4"/>
  <c r="P18" i="4"/>
  <c r="Q18" i="4" s="1"/>
  <c r="G19" i="4"/>
  <c r="H19" i="4"/>
  <c r="I19" i="4"/>
  <c r="K19" i="4"/>
  <c r="L19" i="4"/>
  <c r="M19" i="4"/>
  <c r="O19" i="4"/>
  <c r="P19" i="4"/>
  <c r="Q19" i="4"/>
  <c r="G20" i="4"/>
  <c r="H20" i="4"/>
  <c r="I20" i="4" s="1"/>
  <c r="K20" i="4"/>
  <c r="L20" i="4"/>
  <c r="M20" i="4" s="1"/>
  <c r="O20" i="4"/>
  <c r="P20" i="4"/>
  <c r="Q20" i="4"/>
  <c r="G21" i="4"/>
  <c r="H21" i="4"/>
  <c r="I21" i="4" s="1"/>
  <c r="K21" i="4"/>
  <c r="L21" i="4"/>
  <c r="M21" i="4"/>
  <c r="O21" i="4"/>
  <c r="P21" i="4"/>
  <c r="G22" i="4"/>
  <c r="H22" i="4"/>
  <c r="I22" i="4" s="1"/>
  <c r="K22" i="4"/>
  <c r="L22" i="4"/>
  <c r="M22" i="4"/>
  <c r="O22" i="4"/>
  <c r="P22" i="4"/>
  <c r="Q22" i="4"/>
  <c r="G23" i="4"/>
  <c r="H23" i="4"/>
  <c r="I23" i="4" s="1"/>
  <c r="K23" i="4"/>
  <c r="L23" i="4"/>
  <c r="M23" i="4" s="1"/>
  <c r="O23" i="4"/>
  <c r="P23" i="4"/>
  <c r="G24" i="4"/>
  <c r="H24" i="4"/>
  <c r="I24" i="4" s="1"/>
  <c r="K24" i="4"/>
  <c r="L24" i="4"/>
  <c r="M24" i="4" s="1"/>
  <c r="O24" i="4"/>
  <c r="P24" i="4"/>
  <c r="Q24" i="4" s="1"/>
  <c r="G25" i="4"/>
  <c r="H25" i="4"/>
  <c r="I25" i="4"/>
  <c r="K25" i="4"/>
  <c r="L25" i="4"/>
  <c r="M25" i="4" s="1"/>
  <c r="O25" i="4"/>
  <c r="P25" i="4"/>
  <c r="Q25" i="4" s="1"/>
  <c r="G26" i="4"/>
  <c r="H26" i="4"/>
  <c r="I26" i="4" s="1"/>
  <c r="K26" i="4"/>
  <c r="L26" i="4"/>
  <c r="M26" i="4" s="1"/>
  <c r="O26" i="4"/>
  <c r="P26" i="4"/>
  <c r="Q26" i="4" s="1"/>
  <c r="G27" i="4"/>
  <c r="H27" i="4"/>
  <c r="I27" i="4"/>
  <c r="K27" i="4"/>
  <c r="L27" i="4"/>
  <c r="M27" i="4" s="1"/>
  <c r="O27" i="4"/>
  <c r="P27" i="4"/>
  <c r="Q27" i="4"/>
  <c r="G28" i="4"/>
  <c r="H28" i="4"/>
  <c r="F27" i="3" s="1"/>
  <c r="I28" i="4"/>
  <c r="K28" i="4"/>
  <c r="L28" i="4"/>
  <c r="M28" i="4"/>
  <c r="O28" i="4"/>
  <c r="P28" i="4"/>
  <c r="Q28" i="4"/>
  <c r="G29" i="4"/>
  <c r="H29" i="4"/>
  <c r="I29" i="4" s="1"/>
  <c r="K29" i="4"/>
  <c r="L29" i="4"/>
  <c r="M29" i="4" s="1"/>
  <c r="O29" i="4"/>
  <c r="P29" i="4"/>
  <c r="G30" i="4"/>
  <c r="H30" i="4"/>
  <c r="F29" i="3" s="1"/>
  <c r="I30" i="4"/>
  <c r="K30" i="4"/>
  <c r="L30" i="4"/>
  <c r="M30" i="4" s="1"/>
  <c r="O30" i="4"/>
  <c r="P30" i="4"/>
  <c r="Q30" i="4"/>
  <c r="G31" i="4"/>
  <c r="H31" i="4"/>
  <c r="I31" i="4"/>
  <c r="K31" i="4"/>
  <c r="L31" i="4"/>
  <c r="M31" i="4"/>
  <c r="O31" i="4"/>
  <c r="P31" i="4"/>
  <c r="G32" i="4"/>
  <c r="H32" i="4"/>
  <c r="I32" i="4"/>
  <c r="K32" i="4"/>
  <c r="L32" i="4"/>
  <c r="M32" i="4"/>
  <c r="O32" i="4"/>
  <c r="P32" i="4"/>
  <c r="Q32" i="4" s="1"/>
  <c r="G33" i="4"/>
  <c r="H33" i="4"/>
  <c r="F32" i="3" s="1"/>
  <c r="I33" i="4"/>
  <c r="K33" i="4"/>
  <c r="L33" i="4"/>
  <c r="M33" i="4"/>
  <c r="O33" i="4"/>
  <c r="P33" i="4"/>
  <c r="Q33" i="4"/>
  <c r="S1" i="4"/>
  <c r="S2" i="4"/>
  <c r="A4" i="4"/>
  <c r="B4" i="4"/>
  <c r="S4" i="4"/>
  <c r="T4" i="4"/>
  <c r="U4" i="4"/>
  <c r="V4" i="4"/>
  <c r="A5" i="4"/>
  <c r="B5" i="4"/>
  <c r="S5" i="4"/>
  <c r="T5" i="4"/>
  <c r="U5" i="4"/>
  <c r="V5" i="4"/>
  <c r="A6" i="4"/>
  <c r="B6" i="4"/>
  <c r="S6" i="4"/>
  <c r="T6" i="4"/>
  <c r="U6" i="4"/>
  <c r="V6" i="4"/>
  <c r="A7" i="4"/>
  <c r="B7" i="4"/>
  <c r="S7" i="4"/>
  <c r="T7" i="4"/>
  <c r="U7" i="4"/>
  <c r="V7" i="4"/>
  <c r="A8" i="4"/>
  <c r="B8" i="4"/>
  <c r="S8" i="4"/>
  <c r="T8" i="4"/>
  <c r="U8" i="4"/>
  <c r="V8" i="4"/>
  <c r="A9" i="4"/>
  <c r="B9" i="4"/>
  <c r="S9" i="4"/>
  <c r="T9" i="4"/>
  <c r="U9" i="4"/>
  <c r="V9" i="4"/>
  <c r="A10" i="4"/>
  <c r="B10" i="4"/>
  <c r="S10" i="4"/>
  <c r="T10" i="4"/>
  <c r="U10" i="4"/>
  <c r="V10" i="4"/>
  <c r="A11" i="4"/>
  <c r="B11" i="4"/>
  <c r="S11" i="4"/>
  <c r="T11" i="4"/>
  <c r="U11" i="4"/>
  <c r="V11" i="4"/>
  <c r="A12" i="4"/>
  <c r="B12" i="4"/>
  <c r="S12" i="4"/>
  <c r="T12" i="4"/>
  <c r="U12" i="4"/>
  <c r="V12" i="4"/>
  <c r="A13" i="4"/>
  <c r="B13" i="4"/>
  <c r="S13" i="4"/>
  <c r="T13" i="4"/>
  <c r="U13" i="4"/>
  <c r="V13" i="4"/>
  <c r="A14" i="4"/>
  <c r="B14" i="4"/>
  <c r="S14" i="4"/>
  <c r="T14" i="4"/>
  <c r="U14" i="4"/>
  <c r="V14" i="4"/>
  <c r="A15" i="4"/>
  <c r="B15" i="4"/>
  <c r="S15" i="4"/>
  <c r="T15" i="4"/>
  <c r="U15" i="4"/>
  <c r="V15" i="4"/>
  <c r="A16" i="4"/>
  <c r="B16" i="4"/>
  <c r="S16" i="4"/>
  <c r="T16" i="4"/>
  <c r="U16" i="4"/>
  <c r="V16" i="4"/>
  <c r="A17" i="4"/>
  <c r="B17" i="4"/>
  <c r="S17" i="4"/>
  <c r="T17" i="4"/>
  <c r="U17" i="4"/>
  <c r="V17" i="4"/>
  <c r="A18" i="4"/>
  <c r="B18" i="4"/>
  <c r="S18" i="4"/>
  <c r="T18" i="4"/>
  <c r="U18" i="4"/>
  <c r="V18" i="4"/>
  <c r="A19" i="4"/>
  <c r="B19" i="4"/>
  <c r="S19" i="4"/>
  <c r="T19" i="4"/>
  <c r="U19" i="4"/>
  <c r="V19" i="4"/>
  <c r="A20" i="4"/>
  <c r="B20" i="4"/>
  <c r="S20" i="4"/>
  <c r="T20" i="4"/>
  <c r="U20" i="4"/>
  <c r="V20" i="4"/>
  <c r="A21" i="4"/>
  <c r="B21" i="4"/>
  <c r="S21" i="4"/>
  <c r="T21" i="4"/>
  <c r="U21" i="4"/>
  <c r="V21" i="4"/>
  <c r="A22" i="4"/>
  <c r="B22" i="4"/>
  <c r="S22" i="4"/>
  <c r="T22" i="4"/>
  <c r="U22" i="4"/>
  <c r="V22" i="4"/>
  <c r="A23" i="4"/>
  <c r="B23" i="4"/>
  <c r="S23" i="4"/>
  <c r="T23" i="4"/>
  <c r="U23" i="4"/>
  <c r="V23" i="4"/>
  <c r="A24" i="4"/>
  <c r="B24" i="4"/>
  <c r="S24" i="4"/>
  <c r="T24" i="4"/>
  <c r="U24" i="4"/>
  <c r="V24" i="4"/>
  <c r="A25" i="4"/>
  <c r="B25" i="4"/>
  <c r="S25" i="4"/>
  <c r="T25" i="4"/>
  <c r="U25" i="4"/>
  <c r="V25" i="4"/>
  <c r="A26" i="4"/>
  <c r="B26" i="4"/>
  <c r="S26" i="4"/>
  <c r="T26" i="4"/>
  <c r="U26" i="4"/>
  <c r="V26" i="4"/>
  <c r="A27" i="4"/>
  <c r="B27" i="4"/>
  <c r="S27" i="4"/>
  <c r="T27" i="4"/>
  <c r="U27" i="4"/>
  <c r="V27" i="4"/>
  <c r="A28" i="4"/>
  <c r="B28" i="4"/>
  <c r="S28" i="4"/>
  <c r="T28" i="4"/>
  <c r="U28" i="4"/>
  <c r="V28" i="4"/>
  <c r="A29" i="4"/>
  <c r="B29" i="4"/>
  <c r="S29" i="4"/>
  <c r="T29" i="4"/>
  <c r="U29" i="4"/>
  <c r="V29" i="4"/>
  <c r="A30" i="4"/>
  <c r="B30" i="4"/>
  <c r="S30" i="4"/>
  <c r="T30" i="4"/>
  <c r="U30" i="4"/>
  <c r="V30" i="4"/>
  <c r="A31" i="4"/>
  <c r="B31" i="4"/>
  <c r="S31" i="4"/>
  <c r="T31" i="4"/>
  <c r="U31" i="4"/>
  <c r="V31" i="4"/>
  <c r="A32" i="4"/>
  <c r="B32" i="4"/>
  <c r="S32" i="4"/>
  <c r="T32" i="4"/>
  <c r="U32" i="4"/>
  <c r="V32" i="4"/>
  <c r="A33" i="4"/>
  <c r="B33" i="4"/>
  <c r="S33" i="4"/>
  <c r="T33" i="4"/>
  <c r="U33" i="4"/>
  <c r="V33" i="4"/>
  <c r="S3" i="4"/>
  <c r="M39" i="9"/>
  <c r="M38" i="9"/>
  <c r="A82" i="9"/>
  <c r="B81" i="9"/>
  <c r="C81" i="9"/>
  <c r="D81" i="9"/>
  <c r="E81" i="9"/>
  <c r="F81" i="9"/>
  <c r="G81" i="9"/>
  <c r="H81" i="9"/>
  <c r="I81" i="9"/>
  <c r="J81" i="9"/>
  <c r="K81" i="9"/>
  <c r="M37" i="9"/>
  <c r="M40" i="9"/>
  <c r="M41" i="9"/>
  <c r="M42" i="9"/>
  <c r="M43" i="9"/>
  <c r="M44" i="9"/>
  <c r="M45" i="9"/>
  <c r="M46" i="9"/>
  <c r="O4" i="3"/>
  <c r="G3" i="10"/>
  <c r="B4" i="9"/>
  <c r="D4" i="9"/>
  <c r="F4" i="9"/>
  <c r="H4" i="9"/>
  <c r="J4" i="9"/>
  <c r="N1" i="8"/>
  <c r="N1" i="9"/>
  <c r="A23" i="3"/>
  <c r="A23" i="8" s="1"/>
  <c r="A24" i="9"/>
  <c r="J33" i="9"/>
  <c r="H33" i="9"/>
  <c r="F33" i="9"/>
  <c r="D33" i="9"/>
  <c r="J32" i="9"/>
  <c r="H32" i="9"/>
  <c r="F32" i="9"/>
  <c r="D32" i="9"/>
  <c r="J31" i="9"/>
  <c r="H31" i="9"/>
  <c r="F31" i="9"/>
  <c r="D31" i="9"/>
  <c r="J30" i="9"/>
  <c r="H30" i="9"/>
  <c r="F30" i="9"/>
  <c r="D30" i="9"/>
  <c r="J29" i="9"/>
  <c r="H29" i="9"/>
  <c r="F29" i="9"/>
  <c r="D29" i="9"/>
  <c r="J28" i="9"/>
  <c r="H28" i="9"/>
  <c r="F28" i="9"/>
  <c r="D28" i="9"/>
  <c r="J27" i="9"/>
  <c r="H27" i="9"/>
  <c r="F27" i="9"/>
  <c r="D27" i="9"/>
  <c r="J26" i="9"/>
  <c r="H26" i="9"/>
  <c r="F26" i="9"/>
  <c r="D26" i="9"/>
  <c r="J25" i="9"/>
  <c r="H25" i="9"/>
  <c r="F25" i="9"/>
  <c r="D25" i="9"/>
  <c r="J24" i="9"/>
  <c r="H24" i="9"/>
  <c r="F24" i="9"/>
  <c r="D24" i="9"/>
  <c r="J23" i="9"/>
  <c r="H23" i="9"/>
  <c r="F23" i="9"/>
  <c r="D23" i="9"/>
  <c r="J22" i="9"/>
  <c r="H22" i="9"/>
  <c r="F22" i="9"/>
  <c r="D22" i="9"/>
  <c r="J21" i="9"/>
  <c r="H21" i="9"/>
  <c r="F21" i="9"/>
  <c r="D21" i="9"/>
  <c r="J20" i="9"/>
  <c r="H20" i="9"/>
  <c r="F20" i="9"/>
  <c r="D20" i="9"/>
  <c r="J19" i="9"/>
  <c r="H19" i="9"/>
  <c r="F19" i="9"/>
  <c r="D19" i="9"/>
  <c r="J18" i="9"/>
  <c r="H18" i="9"/>
  <c r="F18" i="9"/>
  <c r="D18" i="9"/>
  <c r="J17" i="9"/>
  <c r="H17" i="9"/>
  <c r="F17" i="9"/>
  <c r="D17" i="9"/>
  <c r="J16" i="9"/>
  <c r="H16" i="9"/>
  <c r="F16" i="9"/>
  <c r="D16" i="9"/>
  <c r="J15" i="9"/>
  <c r="H15" i="9"/>
  <c r="F15" i="9"/>
  <c r="D15" i="9"/>
  <c r="J14" i="9"/>
  <c r="H14" i="9"/>
  <c r="F14" i="9"/>
  <c r="D14" i="9"/>
  <c r="J13" i="9"/>
  <c r="H13" i="9"/>
  <c r="F13" i="9"/>
  <c r="D13" i="9"/>
  <c r="J12" i="9"/>
  <c r="H12" i="9"/>
  <c r="F12" i="9"/>
  <c r="D12" i="9"/>
  <c r="J11" i="9"/>
  <c r="H11" i="9"/>
  <c r="F11" i="9"/>
  <c r="D11" i="9"/>
  <c r="J10" i="9"/>
  <c r="H10" i="9"/>
  <c r="F10" i="9"/>
  <c r="D10" i="9"/>
  <c r="J9" i="9"/>
  <c r="H9" i="9"/>
  <c r="F9" i="9"/>
  <c r="D9" i="9"/>
  <c r="J8" i="9"/>
  <c r="H8" i="9"/>
  <c r="F8" i="9"/>
  <c r="D8" i="9"/>
  <c r="J7" i="9"/>
  <c r="H7" i="9"/>
  <c r="F7" i="9"/>
  <c r="D7" i="9"/>
  <c r="J6" i="9"/>
  <c r="H6" i="9"/>
  <c r="F6" i="9"/>
  <c r="D6" i="9"/>
  <c r="J5" i="9"/>
  <c r="H5" i="9"/>
  <c r="F5" i="9"/>
  <c r="D5" i="9"/>
  <c r="J2" i="9"/>
  <c r="H2" i="9"/>
  <c r="F2" i="9"/>
  <c r="D2" i="9"/>
  <c r="B2" i="9"/>
  <c r="D7" i="8"/>
  <c r="F7" i="8"/>
  <c r="H7" i="8"/>
  <c r="J7" i="8"/>
  <c r="D8" i="8"/>
  <c r="F8" i="8"/>
  <c r="H8" i="8"/>
  <c r="J8" i="8"/>
  <c r="D9" i="8"/>
  <c r="F9" i="8"/>
  <c r="H9" i="8"/>
  <c r="J9" i="8"/>
  <c r="D10" i="8"/>
  <c r="F10" i="8"/>
  <c r="H10" i="8"/>
  <c r="J10" i="8"/>
  <c r="D11" i="8"/>
  <c r="F11" i="8"/>
  <c r="H11" i="8"/>
  <c r="J11" i="8"/>
  <c r="D12" i="8"/>
  <c r="F12" i="8"/>
  <c r="H12" i="8"/>
  <c r="J12" i="8"/>
  <c r="D13" i="8"/>
  <c r="F13" i="8"/>
  <c r="H13" i="8"/>
  <c r="J13" i="8"/>
  <c r="D14" i="8"/>
  <c r="F14" i="8"/>
  <c r="H14" i="8"/>
  <c r="J14" i="8"/>
  <c r="D15" i="8"/>
  <c r="F15" i="8"/>
  <c r="H15" i="8"/>
  <c r="J15" i="8"/>
  <c r="D16" i="8"/>
  <c r="F16" i="8"/>
  <c r="H16" i="8"/>
  <c r="J16" i="8"/>
  <c r="D17" i="8"/>
  <c r="F17" i="8"/>
  <c r="H17" i="8"/>
  <c r="J17" i="8"/>
  <c r="D18" i="8"/>
  <c r="F18" i="8"/>
  <c r="H18" i="8"/>
  <c r="J18" i="8"/>
  <c r="D19" i="8"/>
  <c r="F19" i="8"/>
  <c r="H19" i="8"/>
  <c r="J19" i="8"/>
  <c r="D20" i="8"/>
  <c r="F20" i="8"/>
  <c r="H20" i="8"/>
  <c r="J20" i="8"/>
  <c r="D21" i="8"/>
  <c r="F21" i="8"/>
  <c r="H21" i="8"/>
  <c r="J21" i="8"/>
  <c r="D22" i="8"/>
  <c r="F22" i="8"/>
  <c r="H22" i="8"/>
  <c r="J22" i="8"/>
  <c r="D23" i="8"/>
  <c r="F23" i="8"/>
  <c r="H23" i="8"/>
  <c r="J23" i="8"/>
  <c r="D24" i="8"/>
  <c r="F24" i="8"/>
  <c r="H24" i="8"/>
  <c r="J24" i="8"/>
  <c r="D25" i="8"/>
  <c r="F25" i="8"/>
  <c r="H25" i="8"/>
  <c r="J25" i="8"/>
  <c r="D26" i="8"/>
  <c r="F26" i="8"/>
  <c r="H26" i="8"/>
  <c r="J26" i="8"/>
  <c r="D27" i="8"/>
  <c r="F27" i="8"/>
  <c r="H27" i="8"/>
  <c r="J27" i="8"/>
  <c r="D28" i="8"/>
  <c r="F28" i="8"/>
  <c r="H28" i="8"/>
  <c r="J28" i="8"/>
  <c r="D29" i="8"/>
  <c r="F29" i="8"/>
  <c r="H29" i="8"/>
  <c r="J29" i="8"/>
  <c r="D30" i="8"/>
  <c r="F30" i="8"/>
  <c r="H30" i="8"/>
  <c r="J30" i="8"/>
  <c r="D31" i="8"/>
  <c r="F31" i="8"/>
  <c r="H31" i="8"/>
  <c r="J31" i="8"/>
  <c r="D32" i="8"/>
  <c r="F32" i="8"/>
  <c r="H32" i="8"/>
  <c r="J32" i="8"/>
  <c r="D4" i="8"/>
  <c r="F4" i="8"/>
  <c r="H4" i="8"/>
  <c r="J4" i="8"/>
  <c r="D5" i="8"/>
  <c r="F5" i="8"/>
  <c r="H5" i="8"/>
  <c r="J5" i="8"/>
  <c r="D6" i="8"/>
  <c r="F6" i="8"/>
  <c r="H6" i="8"/>
  <c r="J6" i="8"/>
  <c r="F3" i="8"/>
  <c r="H3" i="8"/>
  <c r="J3" i="8"/>
  <c r="D3" i="8"/>
  <c r="B3" i="8"/>
  <c r="J2" i="8"/>
  <c r="H2" i="8"/>
  <c r="F2" i="8"/>
  <c r="D2" i="8"/>
  <c r="B2" i="8"/>
  <c r="AK3" i="3"/>
  <c r="A15" i="3"/>
  <c r="N15" i="3" s="1"/>
  <c r="A15" i="8"/>
  <c r="AH5" i="4"/>
  <c r="AH6" i="4"/>
  <c r="AH7" i="4"/>
  <c r="AH8" i="4"/>
  <c r="AH10" i="4"/>
  <c r="AH11" i="4"/>
  <c r="AH28" i="4"/>
  <c r="AH27" i="4"/>
  <c r="AH38" i="4"/>
  <c r="AH37" i="4"/>
  <c r="AH40" i="4"/>
  <c r="AH41" i="4"/>
  <c r="A16" i="3"/>
  <c r="N16" i="3" s="1"/>
  <c r="A17" i="9"/>
  <c r="A17" i="3"/>
  <c r="N17" i="3" s="1"/>
  <c r="A18" i="3"/>
  <c r="N18" i="3" s="1"/>
  <c r="A19" i="3"/>
  <c r="A20" i="9"/>
  <c r="A20" i="3"/>
  <c r="A20" i="8" s="1"/>
  <c r="A21" i="3"/>
  <c r="A22" i="9" s="1"/>
  <c r="J21" i="3"/>
  <c r="CE20" i="10" s="1"/>
  <c r="A4" i="3"/>
  <c r="N4" i="3" s="1"/>
  <c r="Z5" i="4" s="1"/>
  <c r="A5" i="3"/>
  <c r="N5" i="3" s="1"/>
  <c r="Z6" i="4" s="1"/>
  <c r="A5" i="8"/>
  <c r="A6" i="3"/>
  <c r="A7" i="9" s="1"/>
  <c r="A7" i="3"/>
  <c r="A7" i="8"/>
  <c r="A8" i="3"/>
  <c r="A9" i="9"/>
  <c r="A9" i="3"/>
  <c r="A9" i="8" s="1"/>
  <c r="A10" i="9"/>
  <c r="A10" i="3"/>
  <c r="A10" i="8" s="1"/>
  <c r="A11" i="3"/>
  <c r="A12" i="9"/>
  <c r="A12" i="3"/>
  <c r="N12" i="3" s="1"/>
  <c r="A13" i="3"/>
  <c r="N13" i="3" s="1"/>
  <c r="A14" i="3"/>
  <c r="A14" i="8" s="1"/>
  <c r="A3" i="3"/>
  <c r="B3" i="3"/>
  <c r="B4" i="3"/>
  <c r="J5" i="3"/>
  <c r="CE4" i="10"/>
  <c r="AT1" i="4"/>
  <c r="AT17" i="4" s="1"/>
  <c r="AU1" i="4"/>
  <c r="B5" i="3"/>
  <c r="B6" i="3"/>
  <c r="B7" i="3"/>
  <c r="B8" i="3"/>
  <c r="B9" i="3"/>
  <c r="B10" i="3"/>
  <c r="B11" i="3"/>
  <c r="B12" i="3"/>
  <c r="B13" i="3"/>
  <c r="B14" i="3"/>
  <c r="B15" i="3"/>
  <c r="B16" i="3"/>
  <c r="B17" i="3"/>
  <c r="B18" i="3"/>
  <c r="B19" i="3"/>
  <c r="B20" i="3"/>
  <c r="B21" i="3"/>
  <c r="A22" i="3"/>
  <c r="A23" i="9" s="1"/>
  <c r="B22" i="3"/>
  <c r="B23" i="3"/>
  <c r="A24" i="3"/>
  <c r="A25" i="9" s="1"/>
  <c r="B24" i="3"/>
  <c r="A25" i="3"/>
  <c r="N25" i="3" s="1"/>
  <c r="B25" i="3"/>
  <c r="A26" i="3"/>
  <c r="A27" i="9" s="1"/>
  <c r="B26" i="3"/>
  <c r="A27" i="3"/>
  <c r="A28" i="9" s="1"/>
  <c r="B27" i="3"/>
  <c r="A28" i="3"/>
  <c r="A28" i="8" s="1"/>
  <c r="B28" i="3"/>
  <c r="A29" i="3"/>
  <c r="N29" i="3" s="1"/>
  <c r="B29" i="3"/>
  <c r="A30" i="3"/>
  <c r="A31" i="9" s="1"/>
  <c r="B30" i="3"/>
  <c r="A31" i="3"/>
  <c r="A31" i="8" s="1"/>
  <c r="B31" i="3"/>
  <c r="A32" i="3"/>
  <c r="A33" i="9" s="1"/>
  <c r="B32" i="3"/>
  <c r="AL9" i="4"/>
  <c r="AL39" i="4"/>
  <c r="AL5" i="4"/>
  <c r="AI5" i="4"/>
  <c r="AL28" i="4"/>
  <c r="AL6" i="4"/>
  <c r="AL7" i="4"/>
  <c r="AL10" i="4"/>
  <c r="AL38" i="4"/>
  <c r="L5" i="3"/>
  <c r="F5" i="3"/>
  <c r="E5" i="8" s="1"/>
  <c r="J6" i="3"/>
  <c r="J7" i="3"/>
  <c r="CE6" i="10" s="1"/>
  <c r="L6" i="3"/>
  <c r="J8" i="3"/>
  <c r="CE7" i="10"/>
  <c r="J9" i="3"/>
  <c r="CE8" i="10"/>
  <c r="J10" i="3"/>
  <c r="CE9" i="10"/>
  <c r="J11" i="3"/>
  <c r="CE10" i="10"/>
  <c r="J13" i="3"/>
  <c r="CE12" i="10"/>
  <c r="J15" i="3"/>
  <c r="CE14" i="10"/>
  <c r="J16" i="3"/>
  <c r="CE15" i="10"/>
  <c r="J17" i="3"/>
  <c r="CE16" i="10"/>
  <c r="J18" i="3"/>
  <c r="CE17" i="10"/>
  <c r="J19" i="3"/>
  <c r="CE18" i="10"/>
  <c r="H8" i="3"/>
  <c r="CB7" i="10" s="1"/>
  <c r="H10" i="3"/>
  <c r="G11" i="9" s="1"/>
  <c r="H11" i="3"/>
  <c r="CB10" i="10" s="1"/>
  <c r="H14" i="3"/>
  <c r="CB13" i="10" s="1"/>
  <c r="L18" i="3"/>
  <c r="L19" i="3"/>
  <c r="H6" i="3"/>
  <c r="G6" i="8" s="1"/>
  <c r="L4" i="3"/>
  <c r="L9" i="3"/>
  <c r="L8" i="3"/>
  <c r="L10" i="3"/>
  <c r="H18" i="3"/>
  <c r="G19" i="9" s="1"/>
  <c r="L16" i="3"/>
  <c r="L12" i="3"/>
  <c r="L14" i="3"/>
  <c r="H7" i="3"/>
  <c r="CB6" i="10" s="1"/>
  <c r="H16" i="3"/>
  <c r="CB15" i="10"/>
  <c r="L15" i="3"/>
  <c r="H9" i="3"/>
  <c r="CB8" i="10" s="1"/>
  <c r="L13" i="3"/>
  <c r="H15" i="3"/>
  <c r="CB14" i="10" s="1"/>
  <c r="H17" i="3"/>
  <c r="CB16" i="10"/>
  <c r="L7" i="3"/>
  <c r="L17" i="3"/>
  <c r="L11" i="3"/>
  <c r="H5" i="3"/>
  <c r="CB4" i="10"/>
  <c r="F14" i="3"/>
  <c r="F10" i="3"/>
  <c r="F9" i="3"/>
  <c r="E9" i="8" s="1"/>
  <c r="F8" i="3"/>
  <c r="E8" i="8" s="1"/>
  <c r="F4" i="3"/>
  <c r="E4" i="8" s="1"/>
  <c r="F12" i="3"/>
  <c r="F22" i="3"/>
  <c r="H20" i="3"/>
  <c r="CB19" i="10" s="1"/>
  <c r="F23" i="3"/>
  <c r="L21" i="3"/>
  <c r="L22" i="3"/>
  <c r="H21" i="3"/>
  <c r="CB20" i="10" s="1"/>
  <c r="H22" i="3"/>
  <c r="CB21" i="10"/>
  <c r="L23" i="3"/>
  <c r="H23" i="3"/>
  <c r="CB22" i="10"/>
  <c r="J24" i="3"/>
  <c r="F26" i="3"/>
  <c r="BY25" i="10" s="1"/>
  <c r="J25" i="3"/>
  <c r="H24" i="3"/>
  <c r="J26" i="3"/>
  <c r="CE25" i="10" s="1"/>
  <c r="H25" i="3"/>
  <c r="H26" i="3"/>
  <c r="CB25" i="10" s="1"/>
  <c r="L26" i="3"/>
  <c r="J27" i="3"/>
  <c r="I27" i="8" s="1"/>
  <c r="H27" i="3"/>
  <c r="CB26" i="10" s="1"/>
  <c r="J29" i="3"/>
  <c r="H28" i="3"/>
  <c r="G29" i="9" s="1"/>
  <c r="F30" i="3"/>
  <c r="E31" i="9" s="1"/>
  <c r="F31" i="3"/>
  <c r="E32" i="9" s="1"/>
  <c r="BY30" i="10"/>
  <c r="L29" i="3"/>
  <c r="H29" i="3"/>
  <c r="CB28" i="10" s="1"/>
  <c r="H30" i="3"/>
  <c r="CB29" i="10" s="1"/>
  <c r="H31" i="3"/>
  <c r="J32" i="3"/>
  <c r="I33" i="9" s="1"/>
  <c r="L32" i="3"/>
  <c r="L31" i="3"/>
  <c r="K32" i="9"/>
  <c r="H32" i="3"/>
  <c r="CB31" i="10"/>
  <c r="AI4" i="4"/>
  <c r="AI6" i="4"/>
  <c r="AI7" i="4"/>
  <c r="B5" i="9"/>
  <c r="BW3" i="10"/>
  <c r="N19" i="3"/>
  <c r="M4" i="9"/>
  <c r="C2" i="10"/>
  <c r="A32" i="9"/>
  <c r="E10" i="8"/>
  <c r="BY9" i="10"/>
  <c r="E23" i="9"/>
  <c r="BY21" i="10"/>
  <c r="G29" i="8"/>
  <c r="G31" i="8"/>
  <c r="CB30" i="10"/>
  <c r="BY3" i="10"/>
  <c r="G25" i="8"/>
  <c r="CB24" i="10"/>
  <c r="E13" i="9"/>
  <c r="BY11" i="10"/>
  <c r="G25" i="9"/>
  <c r="CB23" i="10"/>
  <c r="E9" i="9"/>
  <c r="BY7" i="10"/>
  <c r="I25" i="8"/>
  <c r="CE24" i="10"/>
  <c r="G28" i="9"/>
  <c r="CE26" i="10"/>
  <c r="E24" i="9"/>
  <c r="BY22" i="10"/>
  <c r="E14" i="8"/>
  <c r="BY13" i="10"/>
  <c r="B4" i="8"/>
  <c r="C5" i="4"/>
  <c r="D5" i="4"/>
  <c r="E5" i="4"/>
  <c r="F5" i="4"/>
  <c r="AL41" i="4"/>
  <c r="AH42" i="4"/>
  <c r="AL37" i="4"/>
  <c r="AH36" i="4"/>
  <c r="AL27" i="4"/>
  <c r="AH26" i="4"/>
  <c r="AH12" i="4"/>
  <c r="AL11" i="4"/>
  <c r="AI11" i="4"/>
  <c r="AI10" i="4"/>
  <c r="H4" i="3"/>
  <c r="G4" i="8"/>
  <c r="N9" i="3"/>
  <c r="A19" i="8"/>
  <c r="N28" i="3"/>
  <c r="L20" i="3"/>
  <c r="K21" i="9"/>
  <c r="F11" i="3"/>
  <c r="L3" i="3"/>
  <c r="K4" i="9"/>
  <c r="A24" i="8"/>
  <c r="F7" i="3"/>
  <c r="E8" i="9" s="1"/>
  <c r="AL8" i="4"/>
  <c r="AI8" i="4"/>
  <c r="A11" i="8"/>
  <c r="A29" i="9"/>
  <c r="F24" i="3"/>
  <c r="E24" i="8" s="1"/>
  <c r="N7" i="3"/>
  <c r="A8" i="9"/>
  <c r="L28" i="3"/>
  <c r="K29" i="9"/>
  <c r="L25" i="3"/>
  <c r="K25" i="8"/>
  <c r="AL40" i="4"/>
  <c r="N32" i="3"/>
  <c r="N24" i="3"/>
  <c r="L27" i="3"/>
  <c r="K28" i="9"/>
  <c r="N11" i="3"/>
  <c r="N31" i="3"/>
  <c r="AI9" i="4"/>
  <c r="G30" i="8"/>
  <c r="K30" i="9"/>
  <c r="K29" i="8"/>
  <c r="K26" i="8"/>
  <c r="K27" i="9"/>
  <c r="I26" i="8"/>
  <c r="K21" i="8"/>
  <c r="K22" i="9"/>
  <c r="G21" i="9"/>
  <c r="G20" i="8"/>
  <c r="G6" i="9"/>
  <c r="G5" i="8"/>
  <c r="K12" i="9"/>
  <c r="K11" i="8"/>
  <c r="K18" i="9"/>
  <c r="K17" i="8"/>
  <c r="K8" i="9"/>
  <c r="K7" i="8"/>
  <c r="G18" i="9"/>
  <c r="G17" i="8"/>
  <c r="G16" i="9"/>
  <c r="G15" i="8"/>
  <c r="K14" i="9"/>
  <c r="K13" i="8"/>
  <c r="G10" i="9"/>
  <c r="K16" i="9"/>
  <c r="K15" i="8"/>
  <c r="G17" i="9"/>
  <c r="G16" i="8"/>
  <c r="G8" i="9"/>
  <c r="G7" i="8"/>
  <c r="K15" i="9"/>
  <c r="K14" i="8"/>
  <c r="K13" i="9"/>
  <c r="K12" i="8"/>
  <c r="K17" i="9"/>
  <c r="K16" i="8"/>
  <c r="K11" i="9"/>
  <c r="K10" i="8"/>
  <c r="K9" i="9"/>
  <c r="K8" i="8"/>
  <c r="K10" i="9"/>
  <c r="K9" i="8"/>
  <c r="K5" i="9"/>
  <c r="K4" i="8"/>
  <c r="K20" i="9"/>
  <c r="K19" i="8"/>
  <c r="K19" i="9"/>
  <c r="K18" i="8"/>
  <c r="G15" i="9"/>
  <c r="G14" i="8"/>
  <c r="G12" i="9"/>
  <c r="G9" i="9"/>
  <c r="G8" i="8"/>
  <c r="I20" i="9"/>
  <c r="I19" i="8"/>
  <c r="I19" i="9"/>
  <c r="I18" i="8"/>
  <c r="I18" i="9"/>
  <c r="I17" i="8"/>
  <c r="I17" i="9"/>
  <c r="I16" i="8"/>
  <c r="I16" i="9"/>
  <c r="I15" i="8"/>
  <c r="I14" i="9"/>
  <c r="I13" i="8"/>
  <c r="I12" i="9"/>
  <c r="I11" i="8"/>
  <c r="I11" i="9"/>
  <c r="I10" i="8"/>
  <c r="I10" i="9"/>
  <c r="I9" i="8"/>
  <c r="I9" i="9"/>
  <c r="I8" i="8"/>
  <c r="K7" i="9"/>
  <c r="K6" i="8"/>
  <c r="I8" i="9"/>
  <c r="I7" i="8"/>
  <c r="I6" i="8"/>
  <c r="K6" i="9"/>
  <c r="K5" i="8"/>
  <c r="I6" i="9"/>
  <c r="I5" i="8"/>
  <c r="F82" i="9"/>
  <c r="D82" i="9"/>
  <c r="F20" i="3"/>
  <c r="E23" i="8"/>
  <c r="F21" i="3"/>
  <c r="O5" i="3"/>
  <c r="G4" i="10"/>
  <c r="AK4" i="3"/>
  <c r="C3" i="10" s="1"/>
  <c r="K24" i="9"/>
  <c r="K23" i="8"/>
  <c r="I21" i="8"/>
  <c r="I22" i="9"/>
  <c r="K33" i="9"/>
  <c r="K32" i="8"/>
  <c r="K22" i="8"/>
  <c r="K23" i="9"/>
  <c r="G23" i="8"/>
  <c r="G24" i="9"/>
  <c r="G32" i="8"/>
  <c r="G33" i="9"/>
  <c r="G22" i="8"/>
  <c r="G23" i="9"/>
  <c r="G26" i="8"/>
  <c r="L30" i="3"/>
  <c r="G26" i="9"/>
  <c r="I28" i="9"/>
  <c r="K31" i="8"/>
  <c r="I26" i="9"/>
  <c r="G32" i="9"/>
  <c r="J23" i="3"/>
  <c r="E22" i="8"/>
  <c r="L24" i="3"/>
  <c r="K26" i="9"/>
  <c r="G30" i="9"/>
  <c r="G24" i="8"/>
  <c r="J31" i="3"/>
  <c r="CE30" i="10" s="1"/>
  <c r="G27" i="8"/>
  <c r="G22" i="9"/>
  <c r="I32" i="8"/>
  <c r="AA4" i="4"/>
  <c r="M3" i="8"/>
  <c r="F6" i="3"/>
  <c r="E6" i="8" s="1"/>
  <c r="E12" i="8"/>
  <c r="E11" i="9"/>
  <c r="E15" i="9"/>
  <c r="F13" i="3"/>
  <c r="BY12" i="10"/>
  <c r="A4" i="8"/>
  <c r="A17" i="8"/>
  <c r="A14" i="9"/>
  <c r="A6" i="9"/>
  <c r="A13" i="9"/>
  <c r="A5" i="9"/>
  <c r="A18" i="8"/>
  <c r="A19" i="9"/>
  <c r="N8" i="3"/>
  <c r="A3" i="8"/>
  <c r="A16" i="8"/>
  <c r="A8" i="8"/>
  <c r="BW4" i="10"/>
  <c r="K28" i="8"/>
  <c r="K27" i="8"/>
  <c r="E21" i="9"/>
  <c r="BY19" i="10"/>
  <c r="E12" i="9"/>
  <c r="BY10" i="10"/>
  <c r="E11" i="8"/>
  <c r="G5" i="9"/>
  <c r="CB3" i="10"/>
  <c r="E20" i="8"/>
  <c r="E21" i="8"/>
  <c r="BY20" i="10"/>
  <c r="E25" i="9"/>
  <c r="K3" i="8"/>
  <c r="F6" i="4"/>
  <c r="AC6" i="4" s="1"/>
  <c r="D6" i="4"/>
  <c r="E6" i="4" s="1"/>
  <c r="C6" i="4"/>
  <c r="AL26" i="4"/>
  <c r="AH25" i="4"/>
  <c r="K20" i="8"/>
  <c r="AL12" i="4"/>
  <c r="AI12" i="4"/>
  <c r="AH13" i="4"/>
  <c r="AH35" i="4"/>
  <c r="AL36" i="4"/>
  <c r="AH43" i="4"/>
  <c r="AL42" i="4"/>
  <c r="B6" i="9"/>
  <c r="B5" i="8"/>
  <c r="E22" i="9"/>
  <c r="L1" i="3"/>
  <c r="M5" i="9"/>
  <c r="M4" i="8"/>
  <c r="AK5" i="3"/>
  <c r="AA6" i="4" s="1"/>
  <c r="C4" i="10"/>
  <c r="O6" i="3"/>
  <c r="G5" i="10"/>
  <c r="K24" i="8"/>
  <c r="K25" i="9"/>
  <c r="I32" i="9"/>
  <c r="I31" i="8"/>
  <c r="K30" i="8"/>
  <c r="K31" i="9"/>
  <c r="E13" i="8"/>
  <c r="E14" i="9"/>
  <c r="Q1" i="9"/>
  <c r="BW5" i="10"/>
  <c r="D7" i="4"/>
  <c r="E7" i="4" s="1"/>
  <c r="F7" i="4"/>
  <c r="C7" i="4"/>
  <c r="AL43" i="4"/>
  <c r="AH44" i="4"/>
  <c r="AL13" i="4"/>
  <c r="AI13" i="4"/>
  <c r="AH14" i="4"/>
  <c r="AH34" i="4"/>
  <c r="AL35" i="4"/>
  <c r="AL25" i="4"/>
  <c r="AH24" i="4"/>
  <c r="B7" i="9"/>
  <c r="B6" i="8"/>
  <c r="AK6" i="3"/>
  <c r="M6" i="8" s="1"/>
  <c r="O7" i="3"/>
  <c r="G6" i="10"/>
  <c r="M5" i="8"/>
  <c r="M6" i="9"/>
  <c r="BW6" i="10"/>
  <c r="F8" i="4"/>
  <c r="C8" i="4"/>
  <c r="D8" i="4"/>
  <c r="E8" i="4" s="1"/>
  <c r="AH33" i="4"/>
  <c r="AL34" i="4"/>
  <c r="B8" i="9"/>
  <c r="B7" i="8"/>
  <c r="AL14" i="4"/>
  <c r="AI14" i="4"/>
  <c r="AH15" i="4"/>
  <c r="AH23" i="4"/>
  <c r="AL24" i="4"/>
  <c r="AH45" i="4"/>
  <c r="AL44" i="4"/>
  <c r="AK7" i="3"/>
  <c r="AA8" i="4" s="1"/>
  <c r="O8" i="3"/>
  <c r="Z8" i="4"/>
  <c r="G7" i="10"/>
  <c r="BW7" i="10"/>
  <c r="D9" i="4"/>
  <c r="C9" i="4"/>
  <c r="F9" i="4"/>
  <c r="AH32" i="4"/>
  <c r="AL33" i="4"/>
  <c r="AH16" i="4"/>
  <c r="AL15" i="4"/>
  <c r="AI15" i="4"/>
  <c r="B8" i="8"/>
  <c r="B9" i="9"/>
  <c r="AH22" i="4"/>
  <c r="AL23" i="4"/>
  <c r="AH46" i="4"/>
  <c r="AL45" i="4"/>
  <c r="AK8" i="3"/>
  <c r="AA9" i="4" s="1"/>
  <c r="O9" i="3"/>
  <c r="G8" i="10"/>
  <c r="BW8" i="10"/>
  <c r="C10" i="4"/>
  <c r="D10" i="4"/>
  <c r="E10" i="4" s="1"/>
  <c r="F10" i="4"/>
  <c r="AH21" i="4"/>
  <c r="AL22" i="4"/>
  <c r="AH47" i="4"/>
  <c r="AL46" i="4"/>
  <c r="B9" i="8"/>
  <c r="B10" i="9"/>
  <c r="AH31" i="4"/>
  <c r="AL32" i="4"/>
  <c r="AH17" i="4"/>
  <c r="AL16" i="4"/>
  <c r="AI16" i="4"/>
  <c r="AK9" i="3"/>
  <c r="C8" i="10"/>
  <c r="O10" i="3"/>
  <c r="G9" i="10"/>
  <c r="M8" i="8"/>
  <c r="BW9" i="10"/>
  <c r="D11" i="4"/>
  <c r="E11" i="4" s="1"/>
  <c r="C11" i="4"/>
  <c r="F11" i="4"/>
  <c r="AC11" i="4" s="1"/>
  <c r="B11" i="9"/>
  <c r="B10" i="8"/>
  <c r="AH18" i="4"/>
  <c r="AL17" i="4"/>
  <c r="AI17" i="4"/>
  <c r="AH48" i="4"/>
  <c r="AL47" i="4"/>
  <c r="AL21" i="4"/>
  <c r="AH20" i="4"/>
  <c r="AL31" i="4"/>
  <c r="AH30" i="4"/>
  <c r="M10" i="9"/>
  <c r="AA10" i="4"/>
  <c r="M9" i="8"/>
  <c r="O11" i="3"/>
  <c r="G10" i="10"/>
  <c r="AK10" i="3"/>
  <c r="C9" i="10"/>
  <c r="BW10" i="10"/>
  <c r="D12" i="4"/>
  <c r="E12" i="4"/>
  <c r="C12" i="4"/>
  <c r="F12" i="4"/>
  <c r="B11" i="8"/>
  <c r="B12" i="9"/>
  <c r="AH49" i="4"/>
  <c r="AL48" i="4"/>
  <c r="AL18" i="4"/>
  <c r="AI18" i="4"/>
  <c r="AT6" i="4"/>
  <c r="AH19" i="4"/>
  <c r="AL20" i="4"/>
  <c r="AI20" i="4"/>
  <c r="AU11" i="4"/>
  <c r="AL30" i="4"/>
  <c r="AH29" i="4"/>
  <c r="AL29" i="4"/>
  <c r="AI29" i="4"/>
  <c r="AI21" i="4"/>
  <c r="AI33" i="4"/>
  <c r="M11" i="9"/>
  <c r="AA11" i="4"/>
  <c r="M10" i="8"/>
  <c r="AK11" i="3"/>
  <c r="C10" i="10"/>
  <c r="O12" i="3"/>
  <c r="G11" i="10"/>
  <c r="BW11" i="10"/>
  <c r="C13" i="4"/>
  <c r="D13" i="4"/>
  <c r="E13" i="4" s="1"/>
  <c r="F13" i="4"/>
  <c r="AI30" i="4"/>
  <c r="AI48" i="4"/>
  <c r="AH50" i="4"/>
  <c r="AL49" i="4"/>
  <c r="AI49" i="4"/>
  <c r="AL19" i="4"/>
  <c r="AI19" i="4"/>
  <c r="AI44" i="4"/>
  <c r="AU8" i="4"/>
  <c r="AI37" i="4"/>
  <c r="F16" i="3"/>
  <c r="BY15" i="10"/>
  <c r="AU9" i="4"/>
  <c r="AI46" i="4"/>
  <c r="AU5" i="4"/>
  <c r="AI24" i="4"/>
  <c r="AT4" i="4"/>
  <c r="F19" i="3"/>
  <c r="BY18" i="10" s="1"/>
  <c r="F18" i="3"/>
  <c r="BY17" i="10"/>
  <c r="F15" i="3"/>
  <c r="E15" i="8" s="1"/>
  <c r="AI35" i="4"/>
  <c r="AU4" i="4"/>
  <c r="AI39" i="4"/>
  <c r="AI27" i="4"/>
  <c r="AI41" i="4"/>
  <c r="AI32" i="4"/>
  <c r="AU6" i="4"/>
  <c r="AU7" i="4"/>
  <c r="AI43" i="4"/>
  <c r="AI23" i="4"/>
  <c r="AI40" i="4"/>
  <c r="F17" i="3"/>
  <c r="BY16" i="10"/>
  <c r="AI26" i="4"/>
  <c r="AI34" i="4"/>
  <c r="AI25" i="4"/>
  <c r="AI28" i="4"/>
  <c r="AU10" i="4"/>
  <c r="AI45" i="4"/>
  <c r="AI38" i="4"/>
  <c r="H3" i="3"/>
  <c r="CB2" i="10"/>
  <c r="AI42" i="4"/>
  <c r="AI36" i="4"/>
  <c r="AI22" i="4"/>
  <c r="D11" i="3"/>
  <c r="BV10" i="10" s="1"/>
  <c r="AU12" i="4"/>
  <c r="AI47" i="4"/>
  <c r="AU13" i="4"/>
  <c r="B12" i="8"/>
  <c r="B13" i="9"/>
  <c r="AT12" i="4"/>
  <c r="AI31" i="4"/>
  <c r="M12" i="9"/>
  <c r="AA12" i="4"/>
  <c r="M11" i="8"/>
  <c r="AK12" i="3"/>
  <c r="C11" i="10"/>
  <c r="O13" i="3"/>
  <c r="G12" i="10"/>
  <c r="BW12" i="10"/>
  <c r="F14" i="4"/>
  <c r="D14" i="4"/>
  <c r="E14" i="4"/>
  <c r="C14" i="4"/>
  <c r="Y8" i="4"/>
  <c r="AQ8" i="4"/>
  <c r="AR8" i="4"/>
  <c r="AD8" i="4"/>
  <c r="AC8" i="4"/>
  <c r="AO8" i="4"/>
  <c r="AP8" i="4"/>
  <c r="E17" i="8"/>
  <c r="E18" i="9"/>
  <c r="D10" i="3"/>
  <c r="BV9" i="10" s="1"/>
  <c r="C11" i="8"/>
  <c r="C12" i="9"/>
  <c r="Y12" i="4"/>
  <c r="AQ5" i="4"/>
  <c r="Y5" i="4"/>
  <c r="AP5" i="4"/>
  <c r="AD5" i="4"/>
  <c r="AO5" i="4"/>
  <c r="D4" i="3"/>
  <c r="BV3" i="10" s="1"/>
  <c r="AR5" i="4"/>
  <c r="AO9" i="4"/>
  <c r="D8" i="3"/>
  <c r="BV7" i="10" s="1"/>
  <c r="E16" i="9"/>
  <c r="AH51" i="4"/>
  <c r="AL50" i="4"/>
  <c r="AI50" i="4"/>
  <c r="AR10" i="4"/>
  <c r="D9" i="3"/>
  <c r="BV8" i="10" s="1"/>
  <c r="E18" i="8"/>
  <c r="E19" i="9"/>
  <c r="Y13" i="4"/>
  <c r="AC13" i="4"/>
  <c r="AO13" i="4"/>
  <c r="AQ13" i="4"/>
  <c r="AP13" i="4"/>
  <c r="AD13" i="4"/>
  <c r="AR13" i="4"/>
  <c r="AU14" i="4"/>
  <c r="AT14" i="4"/>
  <c r="B13" i="8"/>
  <c r="B14" i="9"/>
  <c r="D6" i="3"/>
  <c r="BV5" i="10" s="1"/>
  <c r="H1" i="3"/>
  <c r="G4" i="9"/>
  <c r="G3" i="8"/>
  <c r="E17" i="9"/>
  <c r="E16" i="8"/>
  <c r="D5" i="3"/>
  <c r="BV4" i="10" s="1"/>
  <c r="Y6" i="4"/>
  <c r="AO6" i="4"/>
  <c r="AP6" i="4"/>
  <c r="M12" i="8"/>
  <c r="AA13" i="4"/>
  <c r="M13" i="9"/>
  <c r="AK13" i="3"/>
  <c r="C12" i="10"/>
  <c r="O14" i="3"/>
  <c r="G13" i="10"/>
  <c r="BW13" i="10"/>
  <c r="F15" i="4"/>
  <c r="AO15" i="4" s="1"/>
  <c r="C15" i="4"/>
  <c r="D15" i="4"/>
  <c r="E15" i="4" s="1"/>
  <c r="C6" i="8"/>
  <c r="C7" i="9"/>
  <c r="AH52" i="4"/>
  <c r="AL51" i="4"/>
  <c r="AI51" i="4"/>
  <c r="B14" i="8"/>
  <c r="AU15" i="4"/>
  <c r="B15" i="9"/>
  <c r="C11" i="9"/>
  <c r="C10" i="8"/>
  <c r="D13" i="3"/>
  <c r="BV12" i="10" s="1"/>
  <c r="AP14" i="4"/>
  <c r="AO14" i="4"/>
  <c r="AC14" i="4"/>
  <c r="Y14" i="4"/>
  <c r="C9" i="8"/>
  <c r="C10" i="9"/>
  <c r="C9" i="9"/>
  <c r="AK14" i="3"/>
  <c r="C13" i="10"/>
  <c r="O15" i="3"/>
  <c r="G14" i="10"/>
  <c r="M13" i="8"/>
  <c r="M14" i="9"/>
  <c r="AA14" i="4"/>
  <c r="BW14" i="10"/>
  <c r="F16" i="4"/>
  <c r="AD16" i="4" s="1"/>
  <c r="C16" i="4"/>
  <c r="D16" i="4"/>
  <c r="D14" i="3"/>
  <c r="BV13" i="10" s="1"/>
  <c r="AU16" i="4"/>
  <c r="B16" i="9"/>
  <c r="B15" i="8"/>
  <c r="AL52" i="4"/>
  <c r="AI52" i="4"/>
  <c r="AH53" i="4"/>
  <c r="AR15" i="4"/>
  <c r="M15" i="9"/>
  <c r="AA15" i="4"/>
  <c r="M14" i="8"/>
  <c r="AK15" i="3"/>
  <c r="C14" i="10"/>
  <c r="O16" i="3"/>
  <c r="G15" i="10"/>
  <c r="BW15" i="10"/>
  <c r="D17" i="4"/>
  <c r="E17" i="4" s="1"/>
  <c r="C17" i="4"/>
  <c r="F17" i="4"/>
  <c r="AP17" i="4" s="1"/>
  <c r="D15" i="3"/>
  <c r="BV14" i="10" s="1"/>
  <c r="B17" i="9"/>
  <c r="AU17" i="4"/>
  <c r="B16" i="8"/>
  <c r="AL53" i="4"/>
  <c r="AI53" i="4"/>
  <c r="AH54" i="4"/>
  <c r="AP16" i="4"/>
  <c r="Y16" i="4"/>
  <c r="AC16" i="4"/>
  <c r="AR16" i="4"/>
  <c r="AQ16" i="4"/>
  <c r="M15" i="8"/>
  <c r="AA16" i="4"/>
  <c r="M16" i="9"/>
  <c r="AK16" i="3"/>
  <c r="C15" i="10"/>
  <c r="O17" i="3"/>
  <c r="G16" i="10"/>
  <c r="BW16" i="10"/>
  <c r="C18" i="4"/>
  <c r="D18" i="4"/>
  <c r="E18" i="4" s="1"/>
  <c r="F18" i="4"/>
  <c r="C15" i="8"/>
  <c r="AH55" i="4"/>
  <c r="AL54" i="4"/>
  <c r="AI54" i="4"/>
  <c r="B18" i="9"/>
  <c r="B17" i="8"/>
  <c r="AU18" i="4"/>
  <c r="O18" i="3"/>
  <c r="G17" i="10"/>
  <c r="AK17" i="3"/>
  <c r="C16" i="10"/>
  <c r="M16" i="8"/>
  <c r="AA17" i="4"/>
  <c r="M17" i="9"/>
  <c r="BW17" i="10"/>
  <c r="D19" i="4"/>
  <c r="E19" i="4"/>
  <c r="C19" i="4"/>
  <c r="F19" i="4"/>
  <c r="AR18" i="4"/>
  <c r="AO18" i="4"/>
  <c r="AP18" i="4"/>
  <c r="AH56" i="4"/>
  <c r="AL55" i="4"/>
  <c r="AI55" i="4"/>
  <c r="D17" i="3"/>
  <c r="BV16" i="10" s="1"/>
  <c r="AU19" i="4"/>
  <c r="B19" i="9"/>
  <c r="B18" i="8"/>
  <c r="M18" i="9"/>
  <c r="M17" i="8"/>
  <c r="AA18" i="4"/>
  <c r="O19" i="3"/>
  <c r="G18" i="10"/>
  <c r="AK18" i="3"/>
  <c r="C17" i="10"/>
  <c r="BW18" i="10"/>
  <c r="D20" i="4"/>
  <c r="E20" i="4" s="1"/>
  <c r="C20" i="4"/>
  <c r="F20" i="4"/>
  <c r="AP20" i="4" s="1"/>
  <c r="AP19" i="4"/>
  <c r="AR19" i="4"/>
  <c r="AD19" i="4"/>
  <c r="Y19" i="4"/>
  <c r="AQ19" i="4"/>
  <c r="D18" i="3"/>
  <c r="BV17" i="10" s="1"/>
  <c r="B20" i="9"/>
  <c r="B19" i="8"/>
  <c r="AU20" i="4"/>
  <c r="AH57" i="4"/>
  <c r="AL56" i="4"/>
  <c r="AI56" i="4"/>
  <c r="M19" i="9"/>
  <c r="M18" i="8"/>
  <c r="AA19" i="4"/>
  <c r="AK19" i="3"/>
  <c r="C18" i="10"/>
  <c r="O20" i="3"/>
  <c r="G19" i="10"/>
  <c r="BW19" i="10"/>
  <c r="F21" i="4"/>
  <c r="AC21" i="4" s="1"/>
  <c r="C21" i="4"/>
  <c r="D21" i="4"/>
  <c r="E21" i="4" s="1"/>
  <c r="AH58" i="4"/>
  <c r="AL57" i="4"/>
  <c r="AI57" i="4"/>
  <c r="B21" i="9"/>
  <c r="B20" i="8"/>
  <c r="AU21" i="4"/>
  <c r="AK20" i="3"/>
  <c r="C19" i="10"/>
  <c r="O21" i="3"/>
  <c r="G20" i="10"/>
  <c r="M20" i="9"/>
  <c r="AA20" i="4"/>
  <c r="M19" i="8"/>
  <c r="BW20" i="10"/>
  <c r="F22" i="4"/>
  <c r="AP22" i="4" s="1"/>
  <c r="C22" i="4"/>
  <c r="D22" i="4"/>
  <c r="E22" i="4" s="1"/>
  <c r="AU22" i="4"/>
  <c r="B21" i="8"/>
  <c r="B22" i="9"/>
  <c r="AH59" i="4"/>
  <c r="AL58" i="4"/>
  <c r="AI58" i="4"/>
  <c r="AK21" i="3"/>
  <c r="C20" i="10"/>
  <c r="O22" i="3"/>
  <c r="G21" i="10"/>
  <c r="M20" i="8"/>
  <c r="AA21" i="4"/>
  <c r="M21" i="9"/>
  <c r="BW21" i="10"/>
  <c r="D23" i="4"/>
  <c r="E23" i="4" s="1"/>
  <c r="F23" i="4"/>
  <c r="AO23" i="4" s="1"/>
  <c r="C23" i="4"/>
  <c r="AH60" i="4"/>
  <c r="AL59" i="4"/>
  <c r="AI59" i="4"/>
  <c r="B23" i="9"/>
  <c r="AU23" i="4"/>
  <c r="B22" i="8"/>
  <c r="AC22" i="4"/>
  <c r="O23" i="3"/>
  <c r="G22" i="10"/>
  <c r="AK22" i="3"/>
  <c r="C21" i="10"/>
  <c r="M22" i="9"/>
  <c r="M21" i="8"/>
  <c r="AA22" i="4"/>
  <c r="BW22" i="10"/>
  <c r="F24" i="4"/>
  <c r="AO24" i="4" s="1"/>
  <c r="C24" i="4"/>
  <c r="D24" i="4"/>
  <c r="E24" i="4" s="1"/>
  <c r="AU24" i="4"/>
  <c r="B24" i="9"/>
  <c r="B23" i="8"/>
  <c r="AL60" i="4"/>
  <c r="AI60" i="4"/>
  <c r="AH61" i="4"/>
  <c r="AA23" i="4"/>
  <c r="M23" i="9"/>
  <c r="M22" i="8"/>
  <c r="O24" i="3"/>
  <c r="G23" i="10"/>
  <c r="AK23" i="3"/>
  <c r="C22" i="10"/>
  <c r="BW23" i="10"/>
  <c r="D25" i="4"/>
  <c r="E25" i="4" s="1"/>
  <c r="C25" i="4"/>
  <c r="F25" i="4"/>
  <c r="AQ25" i="4" s="1"/>
  <c r="AH62" i="4"/>
  <c r="AL61" i="4"/>
  <c r="AI61" i="4"/>
  <c r="D23" i="3"/>
  <c r="BV22" i="10" s="1"/>
  <c r="B25" i="9"/>
  <c r="AU25" i="4"/>
  <c r="B24" i="8"/>
  <c r="M23" i="8"/>
  <c r="AA24" i="4"/>
  <c r="M24" i="9"/>
  <c r="AK24" i="3"/>
  <c r="C23" i="10"/>
  <c r="O25" i="3"/>
  <c r="G24" i="10"/>
  <c r="BW24" i="10"/>
  <c r="D26" i="4"/>
  <c r="E26" i="4" s="1"/>
  <c r="C26" i="4"/>
  <c r="F26" i="4"/>
  <c r="Y26" i="4" s="1"/>
  <c r="AU26" i="4"/>
  <c r="B26" i="9"/>
  <c r="B25" i="8"/>
  <c r="D24" i="3"/>
  <c r="BV23" i="10" s="1"/>
  <c r="AD25" i="4"/>
  <c r="AR25" i="4"/>
  <c r="AL62" i="4"/>
  <c r="AH63" i="4"/>
  <c r="AH64" i="4"/>
  <c r="AH65" i="4"/>
  <c r="AH66" i="4"/>
  <c r="AH67" i="4"/>
  <c r="AK25" i="3"/>
  <c r="C24" i="10"/>
  <c r="O26" i="3"/>
  <c r="G25" i="10"/>
  <c r="M25" i="9"/>
  <c r="M24" i="8"/>
  <c r="AA25" i="4"/>
  <c r="BW25" i="10"/>
  <c r="C27" i="4"/>
  <c r="D27" i="4"/>
  <c r="E27" i="4" s="1"/>
  <c r="F27" i="4"/>
  <c r="AC27" i="4" s="1"/>
  <c r="B26" i="8"/>
  <c r="B27" i="9"/>
  <c r="AU27" i="4"/>
  <c r="AA26" i="4"/>
  <c r="M25" i="8"/>
  <c r="M26" i="9"/>
  <c r="AK26" i="3"/>
  <c r="C25" i="10"/>
  <c r="O27" i="3"/>
  <c r="G26" i="10"/>
  <c r="BW26" i="10"/>
  <c r="D28" i="4"/>
  <c r="E28" i="4" s="1"/>
  <c r="C28" i="4"/>
  <c r="F28" i="4"/>
  <c r="D26" i="3"/>
  <c r="C26" i="8" s="1"/>
  <c r="BV25" i="10"/>
  <c r="AD27" i="4"/>
  <c r="AQ27" i="4"/>
  <c r="AR27" i="4"/>
  <c r="Y27" i="4"/>
  <c r="B28" i="9"/>
  <c r="B27" i="8"/>
  <c r="AU28" i="4"/>
  <c r="O28" i="3"/>
  <c r="G27" i="10"/>
  <c r="AK27" i="3"/>
  <c r="C26" i="10"/>
  <c r="M27" i="9"/>
  <c r="M26" i="8"/>
  <c r="AA27" i="4"/>
  <c r="BW27" i="10"/>
  <c r="F29" i="4"/>
  <c r="AC29" i="4" s="1"/>
  <c r="C29" i="4"/>
  <c r="D29" i="4"/>
  <c r="E29" i="4" s="1"/>
  <c r="B29" i="9"/>
  <c r="B28" i="8"/>
  <c r="AU29" i="4"/>
  <c r="AC28" i="4"/>
  <c r="M28" i="9"/>
  <c r="AA28" i="4"/>
  <c r="M27" i="8"/>
  <c r="O29" i="3"/>
  <c r="G28" i="10"/>
  <c r="AK28" i="3"/>
  <c r="C27" i="10"/>
  <c r="BW28" i="10"/>
  <c r="F30" i="4"/>
  <c r="Y30" i="4" s="1"/>
  <c r="D30" i="4"/>
  <c r="E30" i="4" s="1"/>
  <c r="C30" i="4"/>
  <c r="AU30" i="4"/>
  <c r="BW29" i="10"/>
  <c r="B29" i="8"/>
  <c r="B30" i="9"/>
  <c r="D28" i="3"/>
  <c r="BV27" i="10" s="1"/>
  <c r="AP29" i="4"/>
  <c r="AQ29" i="4"/>
  <c r="Y29" i="4"/>
  <c r="AA29" i="4"/>
  <c r="M28" i="8"/>
  <c r="M29" i="9"/>
  <c r="AK29" i="3"/>
  <c r="C28" i="10"/>
  <c r="O30" i="3"/>
  <c r="G29" i="10"/>
  <c r="F31" i="4"/>
  <c r="C31" i="4"/>
  <c r="D31" i="4"/>
  <c r="E31" i="4" s="1"/>
  <c r="B31" i="9"/>
  <c r="BW30" i="10"/>
  <c r="B30" i="8"/>
  <c r="AU31" i="4"/>
  <c r="C29" i="9"/>
  <c r="AK30" i="3"/>
  <c r="C29" i="10"/>
  <c r="O31" i="3"/>
  <c r="G30" i="10"/>
  <c r="AA30" i="4"/>
  <c r="M29" i="8"/>
  <c r="M30" i="9"/>
  <c r="D32" i="4"/>
  <c r="E32" i="4" s="1"/>
  <c r="F32" i="4"/>
  <c r="AD32" i="4" s="1"/>
  <c r="C32" i="4"/>
  <c r="AO31" i="4"/>
  <c r="AQ31" i="4"/>
  <c r="AD31" i="4"/>
  <c r="B32" i="9"/>
  <c r="B31" i="8"/>
  <c r="BW31" i="10"/>
  <c r="AU32" i="4"/>
  <c r="O32" i="3"/>
  <c r="AK31" i="3"/>
  <c r="C30" i="10"/>
  <c r="AA31" i="4"/>
  <c r="M30" i="8"/>
  <c r="M31" i="9"/>
  <c r="AK32" i="3"/>
  <c r="C31" i="10"/>
  <c r="G31" i="10"/>
  <c r="C33" i="4"/>
  <c r="D33" i="4"/>
  <c r="E33" i="4"/>
  <c r="F33" i="4"/>
  <c r="AC33" i="4" s="1"/>
  <c r="B32" i="8"/>
  <c r="B33" i="9"/>
  <c r="AU33" i="4"/>
  <c r="AQ32" i="4"/>
  <c r="AP32" i="4"/>
  <c r="AC32" i="4"/>
  <c r="Y32" i="4"/>
  <c r="AR32" i="4"/>
  <c r="M31" i="8"/>
  <c r="AA32" i="4"/>
  <c r="M32" i="9"/>
  <c r="AA33" i="4"/>
  <c r="M32" i="8"/>
  <c r="M33" i="9"/>
  <c r="D32" i="3"/>
  <c r="C33" i="9" s="1"/>
  <c r="BV31" i="10"/>
  <c r="AD33" i="4"/>
  <c r="M6" i="3" l="1"/>
  <c r="D5" i="10" s="1"/>
  <c r="M8" i="3"/>
  <c r="O25" i="9"/>
  <c r="Z9" i="4"/>
  <c r="Z12" i="4"/>
  <c r="Z10" i="4"/>
  <c r="Z20" i="4"/>
  <c r="Z14" i="4"/>
  <c r="Z13" i="4"/>
  <c r="Z19" i="4"/>
  <c r="Z18" i="4"/>
  <c r="Z17" i="4"/>
  <c r="Z16" i="4"/>
  <c r="Y28" i="4"/>
  <c r="Y20" i="4"/>
  <c r="AC25" i="4"/>
  <c r="AC26" i="4"/>
  <c r="AO32" i="4"/>
  <c r="D30" i="3"/>
  <c r="C31" i="9" s="1"/>
  <c r="AR29" i="4"/>
  <c r="AP27" i="4"/>
  <c r="Y25" i="4"/>
  <c r="D22" i="3"/>
  <c r="BV21" i="10" s="1"/>
  <c r="AO17" i="4"/>
  <c r="AO16" i="4"/>
  <c r="C13" i="8"/>
  <c r="M15" i="3"/>
  <c r="C5" i="9"/>
  <c r="D7" i="3"/>
  <c r="E9" i="4"/>
  <c r="D16" i="3"/>
  <c r="C14" i="9"/>
  <c r="D31" i="3"/>
  <c r="AO29" i="4"/>
  <c r="AO27" i="4"/>
  <c r="AO21" i="4"/>
  <c r="C4" i="8"/>
  <c r="C32" i="8"/>
  <c r="C28" i="8"/>
  <c r="AD29" i="4"/>
  <c r="AR21" i="4"/>
  <c r="C19" i="9"/>
  <c r="AP11" i="4"/>
  <c r="AP26" i="4"/>
  <c r="AO25" i="4"/>
  <c r="C18" i="8"/>
  <c r="AO7" i="4"/>
  <c r="Y11" i="4"/>
  <c r="C27" i="9"/>
  <c r="Y33" i="4"/>
  <c r="D29" i="3"/>
  <c r="BV28" i="10" s="1"/>
  <c r="D19" i="3"/>
  <c r="BV18" i="10" s="1"/>
  <c r="C18" i="9"/>
  <c r="D3" i="3"/>
  <c r="M7" i="3"/>
  <c r="L7" i="8" s="1"/>
  <c r="AO33" i="4"/>
  <c r="C23" i="9"/>
  <c r="AR24" i="4"/>
  <c r="AO22" i="4"/>
  <c r="Y21" i="4"/>
  <c r="C16" i="9"/>
  <c r="E16" i="4"/>
  <c r="M26" i="3"/>
  <c r="L27" i="9" s="1"/>
  <c r="AO19" i="4"/>
  <c r="AO11" i="4"/>
  <c r="AC30" i="4"/>
  <c r="AC24" i="4"/>
  <c r="D27" i="3"/>
  <c r="C22" i="8"/>
  <c r="AQ24" i="4"/>
  <c r="D12" i="3"/>
  <c r="M4" i="3"/>
  <c r="L4" i="8" s="1"/>
  <c r="AR26" i="4"/>
  <c r="AD18" i="4"/>
  <c r="AD10" i="4"/>
  <c r="AP31" i="4"/>
  <c r="AD23" i="4"/>
  <c r="AD15" i="4"/>
  <c r="AD7" i="4"/>
  <c r="AP30" i="4"/>
  <c r="AD24" i="4"/>
  <c r="Y23" i="4"/>
  <c r="AQ21" i="4"/>
  <c r="C17" i="8"/>
  <c r="C6" i="9"/>
  <c r="C32" i="9"/>
  <c r="AQ33" i="4"/>
  <c r="AR33" i="4"/>
  <c r="Y24" i="4"/>
  <c r="D21" i="3"/>
  <c r="AP21" i="4"/>
  <c r="D20" i="3"/>
  <c r="C15" i="9"/>
  <c r="C5" i="8"/>
  <c r="M20" i="3"/>
  <c r="AP33" i="4"/>
  <c r="D25" i="3"/>
  <c r="C23" i="8"/>
  <c r="M23" i="3"/>
  <c r="AQ22" i="4"/>
  <c r="AD21" i="4"/>
  <c r="AD17" i="4"/>
  <c r="C14" i="8"/>
  <c r="C24" i="8"/>
  <c r="AR17" i="4"/>
  <c r="C30" i="9"/>
  <c r="AO30" i="4"/>
  <c r="C24" i="9"/>
  <c r="AP24" i="4"/>
  <c r="Y22" i="4"/>
  <c r="M16" i="3"/>
  <c r="C25" i="9"/>
  <c r="C8" i="8"/>
  <c r="E32" i="8"/>
  <c r="BY31" i="10"/>
  <c r="E33" i="9"/>
  <c r="BY26" i="10"/>
  <c r="E28" i="9"/>
  <c r="E27" i="8"/>
  <c r="O26" i="8"/>
  <c r="BY28" i="10"/>
  <c r="E30" i="9"/>
  <c r="E29" i="8"/>
  <c r="AO20" i="4"/>
  <c r="AO10" i="4"/>
  <c r="E19" i="8"/>
  <c r="BY5" i="10"/>
  <c r="E30" i="8"/>
  <c r="E5" i="9"/>
  <c r="BY4" i="10"/>
  <c r="I5" i="4"/>
  <c r="AO28" i="4"/>
  <c r="AO12" i="4"/>
  <c r="AR28" i="4"/>
  <c r="AO26" i="4"/>
  <c r="AC20" i="4"/>
  <c r="Y18" i="4"/>
  <c r="AC10" i="4"/>
  <c r="AD11" i="4"/>
  <c r="BY14" i="10"/>
  <c r="BY23" i="10"/>
  <c r="E6" i="9"/>
  <c r="F28" i="3"/>
  <c r="F25" i="3"/>
  <c r="M25" i="3"/>
  <c r="AC18" i="4"/>
  <c r="AQ10" i="4"/>
  <c r="AP12" i="4"/>
  <c r="E7" i="8"/>
  <c r="BY6" i="10"/>
  <c r="E27" i="9"/>
  <c r="BY8" i="10"/>
  <c r="BY29" i="10"/>
  <c r="AR20" i="4"/>
  <c r="E20" i="9"/>
  <c r="AD12" i="4"/>
  <c r="Y10" i="4"/>
  <c r="AC12" i="4"/>
  <c r="AQ11" i="4"/>
  <c r="E7" i="9"/>
  <c r="E26" i="8"/>
  <c r="E10" i="9"/>
  <c r="AQ28" i="4"/>
  <c r="AQ18" i="4"/>
  <c r="AD28" i="4"/>
  <c r="AQ26" i="4"/>
  <c r="AC19" i="4"/>
  <c r="AP10" i="4"/>
  <c r="AR11" i="4"/>
  <c r="E31" i="8"/>
  <c r="AD20" i="4"/>
  <c r="AP28" i="4"/>
  <c r="AD26" i="4"/>
  <c r="AP4" i="4"/>
  <c r="AD4" i="4"/>
  <c r="F3" i="3"/>
  <c r="G14" i="9"/>
  <c r="CB12" i="10"/>
  <c r="G13" i="8"/>
  <c r="AT24" i="4"/>
  <c r="AC7" i="4"/>
  <c r="AT5" i="4"/>
  <c r="G7" i="9"/>
  <c r="AT27" i="4"/>
  <c r="AQ23" i="4"/>
  <c r="AP15" i="4"/>
  <c r="AT8" i="4"/>
  <c r="AC31" i="4"/>
  <c r="AP25" i="4"/>
  <c r="AC23" i="4"/>
  <c r="AT21" i="4"/>
  <c r="AT20" i="4"/>
  <c r="AT19" i="4"/>
  <c r="AQ17" i="4"/>
  <c r="AC15" i="4"/>
  <c r="AT16" i="4"/>
  <c r="AT15" i="4"/>
  <c r="Y7" i="4"/>
  <c r="Y9" i="4"/>
  <c r="G9" i="8"/>
  <c r="H12" i="3"/>
  <c r="CB17" i="10"/>
  <c r="CB5" i="10"/>
  <c r="CB9" i="10"/>
  <c r="M28" i="3"/>
  <c r="M14" i="4"/>
  <c r="AT33" i="4"/>
  <c r="AR7" i="4"/>
  <c r="AC9" i="4"/>
  <c r="AT10" i="4"/>
  <c r="AT11" i="4"/>
  <c r="G27" i="9"/>
  <c r="G18" i="8"/>
  <c r="G31" i="9"/>
  <c r="CB27" i="10"/>
  <c r="AT26" i="4"/>
  <c r="AT28" i="4"/>
  <c r="AP23" i="4"/>
  <c r="Y17" i="4"/>
  <c r="Y15" i="4"/>
  <c r="AP7" i="4"/>
  <c r="AP9" i="4"/>
  <c r="G28" i="8"/>
  <c r="H19" i="3"/>
  <c r="O23" i="9"/>
  <c r="AT22" i="4"/>
  <c r="AC17" i="4"/>
  <c r="AQ15" i="4"/>
  <c r="AQ7" i="4"/>
  <c r="AD9" i="4"/>
  <c r="AT13" i="4"/>
  <c r="G10" i="8"/>
  <c r="AT29" i="4"/>
  <c r="AT30" i="4"/>
  <c r="Y31" i="4"/>
  <c r="AR23" i="4"/>
  <c r="AT23" i="4"/>
  <c r="AT18" i="4"/>
  <c r="AQ9" i="4"/>
  <c r="AT7" i="4"/>
  <c r="AT9" i="4"/>
  <c r="G21" i="8"/>
  <c r="AT32" i="4"/>
  <c r="AR31" i="4"/>
  <c r="AT31" i="4"/>
  <c r="AT25" i="4"/>
  <c r="G11" i="8"/>
  <c r="AR22" i="4"/>
  <c r="AQ14" i="4"/>
  <c r="AR14" i="4"/>
  <c r="AD14" i="4"/>
  <c r="M32" i="3"/>
  <c r="M24" i="3"/>
  <c r="M18" i="3"/>
  <c r="M9" i="3"/>
  <c r="I30" i="9"/>
  <c r="CE28" i="10"/>
  <c r="I29" i="8"/>
  <c r="Q31" i="4"/>
  <c r="J30" i="3"/>
  <c r="AD30" i="4"/>
  <c r="AR6" i="4"/>
  <c r="AD6" i="4"/>
  <c r="AQ6" i="4"/>
  <c r="M5" i="3"/>
  <c r="AQ30" i="4"/>
  <c r="O24" i="8"/>
  <c r="AL24" i="3"/>
  <c r="AD22" i="4"/>
  <c r="M10" i="3"/>
  <c r="M11" i="3"/>
  <c r="Q23" i="4"/>
  <c r="J22" i="3"/>
  <c r="AR30" i="4"/>
  <c r="M27" i="3"/>
  <c r="M22" i="3"/>
  <c r="CE5" i="10"/>
  <c r="I7" i="9"/>
  <c r="O22" i="8"/>
  <c r="L7" i="9"/>
  <c r="L6" i="8"/>
  <c r="CE23" i="10"/>
  <c r="I25" i="9"/>
  <c r="I24" i="8"/>
  <c r="M31" i="3"/>
  <c r="M17" i="3"/>
  <c r="Q15" i="4"/>
  <c r="J14" i="3"/>
  <c r="D7" i="10"/>
  <c r="L8" i="8"/>
  <c r="L9" i="9"/>
  <c r="D6" i="10"/>
  <c r="L8" i="9"/>
  <c r="CE22" i="10"/>
  <c r="I24" i="9"/>
  <c r="I23" i="8"/>
  <c r="I13" i="9"/>
  <c r="I12" i="8"/>
  <c r="CE11" i="10"/>
  <c r="AQ20" i="4"/>
  <c r="I27" i="9"/>
  <c r="J28" i="3"/>
  <c r="J4" i="3"/>
  <c r="Q29" i="4"/>
  <c r="Q21" i="4"/>
  <c r="Q13" i="4"/>
  <c r="O8" i="9"/>
  <c r="J20" i="3"/>
  <c r="J3" i="3"/>
  <c r="I4" i="9" s="1"/>
  <c r="CE31" i="10"/>
  <c r="AQ12" i="4"/>
  <c r="AR4" i="4"/>
  <c r="O8" i="8"/>
  <c r="AR12" i="4"/>
  <c r="CE2" i="10"/>
  <c r="AQ4" i="4"/>
  <c r="J1" i="3"/>
  <c r="Y4" i="4"/>
  <c r="I3" i="8"/>
  <c r="M9" i="9"/>
  <c r="C7" i="10"/>
  <c r="AL7" i="3"/>
  <c r="C6" i="10"/>
  <c r="C5" i="10"/>
  <c r="M7" i="8"/>
  <c r="M7" i="9"/>
  <c r="M8" i="9"/>
  <c r="AA7" i="4"/>
  <c r="AA5" i="4"/>
  <c r="A12" i="8"/>
  <c r="N20" i="3"/>
  <c r="A13" i="8"/>
  <c r="N42" i="9"/>
  <c r="N41" i="9"/>
  <c r="N44" i="9"/>
  <c r="N27" i="3"/>
  <c r="N40" i="9"/>
  <c r="N14" i="3"/>
  <c r="Z15" i="4" s="1"/>
  <c r="A11" i="9"/>
  <c r="N6" i="3"/>
  <c r="Z7" i="4" s="1"/>
  <c r="A21" i="8"/>
  <c r="A18" i="9"/>
  <c r="A27" i="8"/>
  <c r="N30" i="3"/>
  <c r="A32" i="8"/>
  <c r="A29" i="8"/>
  <c r="A26" i="8"/>
  <c r="A21" i="9"/>
  <c r="N23" i="3"/>
  <c r="N26" i="3"/>
  <c r="N10" i="3"/>
  <c r="Z11" i="4" s="1"/>
  <c r="E82" i="9"/>
  <c r="N46" i="9"/>
  <c r="A25" i="8"/>
  <c r="A15" i="9"/>
  <c r="A30" i="9"/>
  <c r="A4" i="9"/>
  <c r="B82" i="9"/>
  <c r="N21" i="3"/>
  <c r="G82" i="9"/>
  <c r="N39" i="9"/>
  <c r="A6" i="8"/>
  <c r="A22" i="8"/>
  <c r="H82" i="9"/>
  <c r="I82" i="9"/>
  <c r="A30" i="8"/>
  <c r="N37" i="9"/>
  <c r="K82" i="9"/>
  <c r="N38" i="9"/>
  <c r="A16" i="9"/>
  <c r="J82" i="9"/>
  <c r="N43" i="9"/>
  <c r="N45" i="9"/>
  <c r="N3" i="3"/>
  <c r="Z4" i="4" s="1"/>
  <c r="A26" i="9"/>
  <c r="N22" i="3"/>
  <c r="C82" i="9"/>
  <c r="O7" i="8" l="1"/>
  <c r="AL22" i="3"/>
  <c r="N22" i="8" s="1"/>
  <c r="L5" i="9"/>
  <c r="D3" i="10"/>
  <c r="C7" i="8"/>
  <c r="C8" i="9"/>
  <c r="BV6" i="10"/>
  <c r="C29" i="8"/>
  <c r="C30" i="8"/>
  <c r="BV29" i="10"/>
  <c r="O5" i="9"/>
  <c r="AL26" i="3"/>
  <c r="N27" i="9" s="1"/>
  <c r="C20" i="9"/>
  <c r="BV30" i="10"/>
  <c r="C31" i="8"/>
  <c r="C19" i="8"/>
  <c r="O27" i="9"/>
  <c r="O20" i="8"/>
  <c r="BV15" i="10"/>
  <c r="C16" i="8"/>
  <c r="C17" i="9"/>
  <c r="BV2" i="10"/>
  <c r="C3" i="8"/>
  <c r="C4" i="9"/>
  <c r="D1" i="3"/>
  <c r="BV19" i="10"/>
  <c r="C21" i="9"/>
  <c r="C20" i="8"/>
  <c r="C28" i="9"/>
  <c r="C27" i="8"/>
  <c r="BV26" i="10"/>
  <c r="BV20" i="10"/>
  <c r="C22" i="9"/>
  <c r="C21" i="8"/>
  <c r="M14" i="3"/>
  <c r="D13" i="10" s="1"/>
  <c r="BV24" i="10"/>
  <c r="C26" i="9"/>
  <c r="C25" i="8"/>
  <c r="O9" i="9"/>
  <c r="AL25" i="3"/>
  <c r="C13" i="9"/>
  <c r="BV11" i="10"/>
  <c r="C12" i="8"/>
  <c r="E26" i="9"/>
  <c r="E25" i="8"/>
  <c r="BY24" i="10"/>
  <c r="E29" i="9"/>
  <c r="E28" i="8"/>
  <c r="BY27" i="10"/>
  <c r="O28" i="8"/>
  <c r="D25" i="10"/>
  <c r="L26" i="8"/>
  <c r="E4" i="9"/>
  <c r="E3" i="8"/>
  <c r="F1" i="3"/>
  <c r="BY2" i="10"/>
  <c r="AL8" i="3"/>
  <c r="N9" i="9" s="1"/>
  <c r="G20" i="9"/>
  <c r="CB18" i="10"/>
  <c r="G19" i="8"/>
  <c r="G12" i="8"/>
  <c r="CB11" i="10"/>
  <c r="G13" i="9"/>
  <c r="O31" i="8"/>
  <c r="AL31" i="3"/>
  <c r="O32" i="9"/>
  <c r="AL15" i="3"/>
  <c r="O15" i="8"/>
  <c r="O16" i="9"/>
  <c r="D14" i="10"/>
  <c r="L15" i="8"/>
  <c r="L16" i="9"/>
  <c r="L16" i="8"/>
  <c r="D15" i="10"/>
  <c r="L17" i="9"/>
  <c r="L6" i="9"/>
  <c r="L5" i="8"/>
  <c r="D4" i="10"/>
  <c r="L28" i="8"/>
  <c r="L29" i="9"/>
  <c r="D27" i="10"/>
  <c r="L12" i="9"/>
  <c r="D10" i="10"/>
  <c r="L11" i="8"/>
  <c r="M19" i="3"/>
  <c r="D30" i="10"/>
  <c r="L31" i="8"/>
  <c r="L32" i="9"/>
  <c r="O16" i="8"/>
  <c r="O17" i="9"/>
  <c r="AL16" i="3"/>
  <c r="O29" i="9"/>
  <c r="AL28" i="3"/>
  <c r="I5" i="9"/>
  <c r="CE3" i="10"/>
  <c r="I4" i="8"/>
  <c r="M30" i="3"/>
  <c r="D21" i="10"/>
  <c r="L22" i="8"/>
  <c r="L23" i="9"/>
  <c r="O24" i="9"/>
  <c r="AL23" i="3"/>
  <c r="O23" i="8"/>
  <c r="AL10" i="3"/>
  <c r="O10" i="8"/>
  <c r="O11" i="9"/>
  <c r="I31" i="9"/>
  <c r="I30" i="8"/>
  <c r="CE29" i="10"/>
  <c r="L19" i="9"/>
  <c r="L18" i="8"/>
  <c r="D17" i="10"/>
  <c r="I21" i="9"/>
  <c r="I20" i="8"/>
  <c r="CE19" i="10"/>
  <c r="I29" i="9"/>
  <c r="CE27" i="10"/>
  <c r="I28" i="8"/>
  <c r="CE13" i="10"/>
  <c r="I15" i="9"/>
  <c r="I14" i="8"/>
  <c r="D26" i="10"/>
  <c r="L28" i="9"/>
  <c r="L27" i="8"/>
  <c r="D22" i="10"/>
  <c r="L24" i="9"/>
  <c r="L23" i="8"/>
  <c r="L11" i="9"/>
  <c r="D9" i="10"/>
  <c r="L10" i="8"/>
  <c r="L25" i="9"/>
  <c r="D23" i="10"/>
  <c r="L24" i="8"/>
  <c r="M21" i="3"/>
  <c r="L20" i="8"/>
  <c r="L21" i="9"/>
  <c r="D19" i="10"/>
  <c r="O28" i="9"/>
  <c r="O27" i="8"/>
  <c r="AL27" i="3"/>
  <c r="CE21" i="10"/>
  <c r="I23" i="9"/>
  <c r="I22" i="8"/>
  <c r="O10" i="9"/>
  <c r="AL9" i="3"/>
  <c r="O9" i="8"/>
  <c r="O32" i="8"/>
  <c r="O33" i="9"/>
  <c r="AL32" i="3"/>
  <c r="AL17" i="3"/>
  <c r="O17" i="8"/>
  <c r="O18" i="9"/>
  <c r="D24" i="10"/>
  <c r="L25" i="8"/>
  <c r="L26" i="9"/>
  <c r="N24" i="8"/>
  <c r="E23" i="10"/>
  <c r="N25" i="9"/>
  <c r="D8" i="10"/>
  <c r="L10" i="9"/>
  <c r="L9" i="8"/>
  <c r="L33" i="9"/>
  <c r="D31" i="10"/>
  <c r="L32" i="8"/>
  <c r="M12" i="3"/>
  <c r="D16" i="10"/>
  <c r="L18" i="9"/>
  <c r="L17" i="8"/>
  <c r="E21" i="10"/>
  <c r="AL11" i="3"/>
  <c r="O11" i="8"/>
  <c r="O12" i="9"/>
  <c r="M29" i="3"/>
  <c r="AL18" i="3"/>
  <c r="O19" i="9"/>
  <c r="O18" i="8"/>
  <c r="M13" i="3"/>
  <c r="O15" i="9"/>
  <c r="O14" i="8"/>
  <c r="AL14" i="3"/>
  <c r="M3" i="3"/>
  <c r="O7" i="9"/>
  <c r="AL6" i="3"/>
  <c r="O6" i="8"/>
  <c r="E6" i="10"/>
  <c r="N7" i="8"/>
  <c r="N8" i="9"/>
  <c r="Z34" i="4"/>
  <c r="T3" i="9"/>
  <c r="Q3" i="9"/>
  <c r="E3" i="9"/>
  <c r="I3" i="9"/>
  <c r="S3" i="9"/>
  <c r="K3" i="9"/>
  <c r="H3" i="9"/>
  <c r="M3" i="9"/>
  <c r="D3" i="9"/>
  <c r="G3" i="9"/>
  <c r="B3" i="9"/>
  <c r="F3" i="9"/>
  <c r="L3" i="9"/>
  <c r="O3" i="9"/>
  <c r="R3" i="9"/>
  <c r="C3" i="9"/>
  <c r="J3" i="9"/>
  <c r="AL4" i="3" l="1"/>
  <c r="O4" i="8"/>
  <c r="O26" i="9"/>
  <c r="N23" i="9"/>
  <c r="O21" i="9"/>
  <c r="N26" i="8"/>
  <c r="AL20" i="3"/>
  <c r="N20" i="8" s="1"/>
  <c r="L14" i="8"/>
  <c r="O25" i="8"/>
  <c r="L15" i="9"/>
  <c r="E25" i="10"/>
  <c r="E7" i="10"/>
  <c r="N8" i="8"/>
  <c r="N3" i="9" s="1"/>
  <c r="AL5" i="3"/>
  <c r="O6" i="9"/>
  <c r="O5" i="8"/>
  <c r="D20" i="10"/>
  <c r="L21" i="8"/>
  <c r="L22" i="9"/>
  <c r="D29" i="10"/>
  <c r="L30" i="8"/>
  <c r="L31" i="9"/>
  <c r="E15" i="10"/>
  <c r="N17" i="9"/>
  <c r="N16" i="8"/>
  <c r="L13" i="8"/>
  <c r="L14" i="9"/>
  <c r="D12" i="10"/>
  <c r="E8" i="10"/>
  <c r="N10" i="9"/>
  <c r="N9" i="8"/>
  <c r="E26" i="10"/>
  <c r="N28" i="9"/>
  <c r="N27" i="8"/>
  <c r="N10" i="8"/>
  <c r="E9" i="10"/>
  <c r="N11" i="9"/>
  <c r="AL30" i="3"/>
  <c r="O30" i="8"/>
  <c r="O31" i="9"/>
  <c r="L20" i="9"/>
  <c r="L19" i="8"/>
  <c r="D18" i="10"/>
  <c r="O14" i="9"/>
  <c r="AL13" i="3"/>
  <c r="O13" i="8"/>
  <c r="N11" i="8"/>
  <c r="E10" i="10"/>
  <c r="N12" i="9"/>
  <c r="AL19" i="3"/>
  <c r="O19" i="8"/>
  <c r="O20" i="9"/>
  <c r="E19" i="10"/>
  <c r="N21" i="9"/>
  <c r="N23" i="8"/>
  <c r="N24" i="9"/>
  <c r="E22" i="10"/>
  <c r="N25" i="8"/>
  <c r="N26" i="9"/>
  <c r="E24" i="10"/>
  <c r="O12" i="8"/>
  <c r="O13" i="9"/>
  <c r="AL12" i="3"/>
  <c r="N17" i="8"/>
  <c r="N18" i="9"/>
  <c r="E16" i="10"/>
  <c r="N15" i="8"/>
  <c r="N16" i="9"/>
  <c r="E14" i="10"/>
  <c r="L29" i="8"/>
  <c r="D28" i="10"/>
  <c r="L30" i="9"/>
  <c r="AL21" i="3"/>
  <c r="O21" i="8"/>
  <c r="O22" i="9"/>
  <c r="N19" i="9"/>
  <c r="N18" i="8"/>
  <c r="E17" i="10"/>
  <c r="L12" i="8"/>
  <c r="L13" i="9"/>
  <c r="D11" i="10"/>
  <c r="N32" i="8"/>
  <c r="E31" i="10"/>
  <c r="N33" i="9"/>
  <c r="E27" i="10"/>
  <c r="N28" i="8"/>
  <c r="N29" i="9"/>
  <c r="E13" i="10"/>
  <c r="N14" i="8"/>
  <c r="N15" i="9"/>
  <c r="O30" i="9"/>
  <c r="O29" i="8"/>
  <c r="AL29" i="3"/>
  <c r="N32" i="9"/>
  <c r="N31" i="8"/>
  <c r="E30" i="10"/>
  <c r="D2" i="10"/>
  <c r="L4" i="9"/>
  <c r="L3" i="8"/>
  <c r="O4" i="9"/>
  <c r="AL3" i="3"/>
  <c r="O3" i="8"/>
  <c r="N4" i="8"/>
  <c r="E3" i="10"/>
  <c r="N5" i="9"/>
  <c r="N6" i="8"/>
  <c r="N7" i="9"/>
  <c r="E5" i="10"/>
  <c r="N6" i="9" l="1"/>
  <c r="N5" i="8"/>
  <c r="E4" i="10"/>
  <c r="N14" i="9"/>
  <c r="E12" i="10"/>
  <c r="N13" i="8"/>
  <c r="N31" i="9"/>
  <c r="E29" i="10"/>
  <c r="N30" i="8"/>
  <c r="N29" i="8"/>
  <c r="E28" i="10"/>
  <c r="N30" i="9"/>
  <c r="E20" i="10"/>
  <c r="N22" i="9"/>
  <c r="N21" i="8"/>
  <c r="N20" i="9"/>
  <c r="E18" i="10"/>
  <c r="N19" i="8"/>
  <c r="E11" i="10"/>
  <c r="N12" i="8"/>
  <c r="N13" i="9"/>
  <c r="E2" i="10"/>
  <c r="N4" i="9"/>
  <c r="N3" i="8"/>
  <c r="AL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<sst xmlns="http://schemas.openxmlformats.org/spreadsheetml/2006/main" count="239" uniqueCount="204">
  <si>
    <t>max Punkte</t>
  </si>
  <si>
    <t>Ø Tests</t>
  </si>
  <si>
    <t>Mitarbeit</t>
  </si>
  <si>
    <t>Mitarbeit Gewichtung:</t>
  </si>
  <si>
    <t xml:space="preserve">1. Test </t>
  </si>
  <si>
    <t>Note</t>
  </si>
  <si>
    <t>2. Test</t>
  </si>
  <si>
    <t>3. Test</t>
  </si>
  <si>
    <t>4. Test</t>
  </si>
  <si>
    <t>WH</t>
  </si>
  <si>
    <t>M.Note</t>
  </si>
  <si>
    <t>Endnote</t>
  </si>
  <si>
    <t>Individuelle Berechnung</t>
  </si>
  <si>
    <t>Tests Indivi-duel</t>
  </si>
  <si>
    <t>Max</t>
  </si>
  <si>
    <t>Geru-ndet</t>
  </si>
  <si>
    <t>Gen-au</t>
  </si>
  <si>
    <t>Endnote Gesamtpunkte</t>
  </si>
  <si>
    <t>Endnote Einzell</t>
  </si>
  <si>
    <t>Tests</t>
  </si>
  <si>
    <t>Ø Tests ohne WP</t>
  </si>
  <si>
    <t>Schülername</t>
  </si>
  <si>
    <t>Punkte</t>
  </si>
  <si>
    <t>%</t>
  </si>
  <si>
    <t>Pnkt</t>
  </si>
  <si>
    <t>Ja -&gt; 1</t>
  </si>
  <si>
    <t>Ø +-</t>
  </si>
  <si>
    <t>Notenschlüssel: %</t>
  </si>
  <si>
    <t>1-2</t>
  </si>
  <si>
    <t>2-3</t>
  </si>
  <si>
    <t>3-4</t>
  </si>
  <si>
    <t>4-5</t>
  </si>
  <si>
    <t>Mittelwert</t>
  </si>
  <si>
    <t>Nachname</t>
  </si>
  <si>
    <t>Vorname</t>
  </si>
  <si>
    <t>Bedienungsanleitung:</t>
  </si>
  <si>
    <t>Gelbe Felder sind zum Ausfüllen + Rosa bei Mitarbeit. Es wechelt die Frabe je nach Notenabstufung.</t>
  </si>
  <si>
    <t>Test für Test ausfüllen, es darf dazwischen keine Test frei gelassen werden.</t>
  </si>
  <si>
    <t>Wenn bei der Endnotenberechnung in der Endnote ein 1 eingeben wird, wird bei den Tests der Induviduelle wert angeben</t>
  </si>
  <si>
    <t>Mitarbeitsnote berechnet sich aus dem Mittelwert der eingetragenen Noten.</t>
  </si>
  <si>
    <t>westentlichen Bereiche erfüllt oder nicht? -&gt; wenn 2te SA Positiv dann gesamt positiv</t>
  </si>
  <si>
    <t xml:space="preserve">im welchen bereich hat </t>
  </si>
  <si>
    <t>so wie de excel programiert ist wäre es rechtlich falsch</t>
  </si>
  <si>
    <t>zuletzt erbrachte leistungen sind erschwert zu beurteilen</t>
  </si>
  <si>
    <t>Mündliche Prüfung ca. 10 min, daher nicht gleich gesetzt mit einer SA - bei mündliche Prüfung kommts aber auf den Umfang an - dann schon wie SA</t>
  </si>
  <si>
    <t>Wiederholerbonus: Wenn wiederholt und in einem Fach ein 5 hat aber im Jahr davor mind eine 3 darf er aufsteigen. Hier braucht man dann nicht abstimmen.</t>
  </si>
  <si>
    <t>Wenn ein 5er in einem gegenstand dann kann  er aufsteigen. SuS ist im 2ten Jahr und war im vorjahr positiv dann kann er die klausl bekommen. Wenn Wiederholt dann zählt die letzte Klasse. Ohne Abstimmung.</t>
  </si>
  <si>
    <t xml:space="preserve">Aufstiegsklausel: Wenn alle anderen noten 3 aufwärtz dann bekommt er sie. Wenn einer glaubhaft darstellt das er keine leistunsreserven hat dann nicht aufsteigen. </t>
  </si>
  <si>
    <t>SuS hat ein 5 ein 4 - er nicht gegen den 5, sondern gegen nicht aufsteigen beeinsprucht - dann werden alle 4er angesehen ob er noch leistungsreserven hat. Der 5fer wird nicht angesehen außer er formuliert er es offen formuliert. Frist 5 Tage ab erhalt nächster tag tag 1 ende nicht am WOchenende.</t>
  </si>
  <si>
    <t>5er + Aufstieg dann ist ein wiederspruch nicht zulässig.</t>
  </si>
  <si>
    <t>Wiederspruch ist bei der Schule einzubringen nicht bie einem Amt.</t>
  </si>
  <si>
    <t>Stellungnahme: warum ein nicht genügend - kurzform. Bzw warum 4rer. Zulässig? Fristgerecht (5 Tage)</t>
  </si>
  <si>
    <t>wenn nicht fristgerecht - keine stellungnahme / usw.</t>
  </si>
  <si>
    <t>Fachgutachten - macht nicht rechtsabteilung meist die QMS</t>
  </si>
  <si>
    <t>Es geht uch das Verfahren unterbrechen da keine eindeutigkeit dann gibt es eine kommisionselle Prüfung (QMS, Prüfer, 2t Prüfer)</t>
  </si>
  <si>
    <t>wiederspruch wird in der regel nicht stattgegeben</t>
  </si>
  <si>
    <t>manchmal Fachgutachter bessere note egal wenn keine formvorschriften begangen werden</t>
  </si>
  <si>
    <t xml:space="preserve">Diesntpflicht Frühwarnung! Note wird aber nicht abgeändert wenn nicht bei Dienstaufsichtbeschwerde </t>
  </si>
  <si>
    <t>bei Prüfungen gibt es keinen Widerspruch</t>
  </si>
  <si>
    <t xml:space="preserve">bei Feststellungspr -&gt; </t>
  </si>
  <si>
    <t>Nachtragsprüfung</t>
  </si>
  <si>
    <t>WH Prüfung, keine WH der WH prüfung</t>
  </si>
  <si>
    <t>Mitarbeit -&gt; keine Note. Am unericht nicht mitgewirkt, konnte keine Fragen beantworten.</t>
  </si>
  <si>
    <t xml:space="preserve">mündliche prüfung ist zur benotung hinzuzufügen, … </t>
  </si>
  <si>
    <t>umstuffung .. Beurteilung tut der aktuelle Lehrer</t>
  </si>
  <si>
    <t>unterricht stört -&gt; verletzung der schülerpflicht - aber nicht mitarbeit. Dann eine frage stellen wenn sclecht. Suspensierung SuS -&gt; schülergefähdung, körperlichegefährdung</t>
  </si>
  <si>
    <t>-&gt; Suspendierung: sitlich, bedrohlich, (gefährdungstatbestand)… höchsten 4 wochen. Nur von der Behörde und nur über Schulleiter. Dauer vl 2 stunden</t>
  </si>
  <si>
    <t>Suspendierung eine sicherungsmaßnahme keine erziehungsmaßnahme</t>
  </si>
  <si>
    <t>Ausschluss -&gt; innerhalb der wochen eine ausschlusskonferenz gemacht -&gt; nicht bei der Suspendierung Beschuldigter darf sich rechtfertigen. Behörde entscheidet</t>
  </si>
  <si>
    <t>Es darf eine einteilung in n und v überprüfung aber nicht bewertung - dann weiß ich auf welcehn stand sie sich befinden aber es fällt nicht in die leistungsbeurteilung.</t>
  </si>
  <si>
    <t>wiederspruch nur bei 5, diesnt aufsichtbeschwerde</t>
  </si>
  <si>
    <t>Wunschprüfung verwehren, wenn die durchführung möglich ist dann muss ich den wunsch entsprechen. Außer es geht sich nicht mehr aus z.b. nicht mehr in der letzten stunde durchführbar weil zu viel 6te schüler = weitere leistungsfestellung</t>
  </si>
  <si>
    <t>es gibt keine entscheidungsprüfung</t>
  </si>
  <si>
    <t>Wunschprüfung max 10 min! zuendebringen des gedankenganges beim schüler .. Also dann 11min… nicht 15</t>
  </si>
  <si>
    <t>es gibt keine mindestdauer, nach mehrtägige schulverantaltung, mehr als 3 tag - außer wenn schüler sich wünscht.</t>
  </si>
  <si>
    <t>SA darf nicht durchgeführt werden - außer Schulleiter stimmt zu. Test schriftl. NIE</t>
  </si>
  <si>
    <t>WH der Schularbeit - es darf nur die besser Note berücksichtigt werden.</t>
  </si>
  <si>
    <t>WH der Test  - soll mit neuer aufgabenstellung wh</t>
  </si>
  <si>
    <t>Mündliche Prüfung am ende der stunde Notebekangabe, nicht in der pause im rahmen des unterrichts</t>
  </si>
  <si>
    <t>Name</t>
  </si>
  <si>
    <t>MA</t>
  </si>
  <si>
    <t>Gesamt</t>
  </si>
  <si>
    <t>P</t>
  </si>
  <si>
    <t>Spalte1</t>
  </si>
  <si>
    <r>
      <rPr>
        <b/>
        <sz val="11"/>
        <color theme="1"/>
        <rFont val="Calibri"/>
        <family val="2"/>
        <scheme val="minor"/>
      </rPr>
      <t xml:space="preserve">__ </t>
    </r>
    <r>
      <rPr>
        <sz val="11"/>
        <color theme="1"/>
        <rFont val="Calibri"/>
        <family val="2"/>
        <scheme val="minor"/>
      </rPr>
      <t>SuS</t>
    </r>
  </si>
  <si>
    <t>W1</t>
  </si>
  <si>
    <t>W2</t>
  </si>
  <si>
    <t>W3</t>
  </si>
  <si>
    <t>W4</t>
  </si>
  <si>
    <t>W5</t>
  </si>
  <si>
    <t>W6</t>
  </si>
  <si>
    <t>W7</t>
  </si>
  <si>
    <t>W8</t>
  </si>
  <si>
    <t>W9</t>
  </si>
  <si>
    <t>W10</t>
  </si>
  <si>
    <t>MAK11</t>
  </si>
  <si>
    <t>MAK12</t>
  </si>
  <si>
    <t>?</t>
  </si>
  <si>
    <t xml:space="preserve">Es gibt auch eine Schüleransicht namens "SuSAlle"  welche tabelarisch Testnoten und MA mit von bis auflistet  </t>
  </si>
  <si>
    <t>"SuSEInzell" gibt dem Schüler anonym Feedback.</t>
  </si>
  <si>
    <t>Studentcode</t>
  </si>
  <si>
    <t>StudentCode</t>
  </si>
  <si>
    <t>Fach</t>
  </si>
  <si>
    <t>GesamtMitarbeit</t>
  </si>
  <si>
    <t>GesamtTest</t>
  </si>
  <si>
    <t>Test1Note</t>
  </si>
  <si>
    <t>Test1Punkte</t>
  </si>
  <si>
    <t>Test1maxPunkte</t>
  </si>
  <si>
    <t>Test2Note</t>
  </si>
  <si>
    <t>Test2Punkte</t>
  </si>
  <si>
    <t>Test2maxPunkte</t>
  </si>
  <si>
    <t>Test3Note</t>
  </si>
  <si>
    <t>Test3Punkte</t>
  </si>
  <si>
    <t>Test3maxPunkte</t>
  </si>
  <si>
    <t>Test4Note</t>
  </si>
  <si>
    <t>Test4Punkte</t>
  </si>
  <si>
    <t>Test4maxPunkte</t>
  </si>
  <si>
    <t>MA_Name1</t>
  </si>
  <si>
    <t>MA_Beurteilung1</t>
  </si>
  <si>
    <t>MA_Name2</t>
  </si>
  <si>
    <t>MA_Beurteilung2</t>
  </si>
  <si>
    <t>MA_Name3</t>
  </si>
  <si>
    <t>MA_Beurteilung3</t>
  </si>
  <si>
    <t>MA_Name4</t>
  </si>
  <si>
    <t>MA_Name5</t>
  </si>
  <si>
    <t>MA_Name6</t>
  </si>
  <si>
    <t>MA_Name7</t>
  </si>
  <si>
    <t>MA_Name8</t>
  </si>
  <si>
    <t>MA_Name9</t>
  </si>
  <si>
    <t>MA_Name10</t>
  </si>
  <si>
    <t>MA_Name11</t>
  </si>
  <si>
    <t>MA_Name12</t>
  </si>
  <si>
    <t>MA_Name13</t>
  </si>
  <si>
    <t>MA_Name14</t>
  </si>
  <si>
    <t>MA_Name15</t>
  </si>
  <si>
    <t>MA_Name16</t>
  </si>
  <si>
    <t>MA_Name17</t>
  </si>
  <si>
    <t>MA_Name18</t>
  </si>
  <si>
    <t>MA_Name19</t>
  </si>
  <si>
    <t>MA_Name20</t>
  </si>
  <si>
    <t>MA_Name21</t>
  </si>
  <si>
    <t>MA_Beurteilung4</t>
  </si>
  <si>
    <t>MA_Beurteilung5</t>
  </si>
  <si>
    <t>MA_Beurteilung6</t>
  </si>
  <si>
    <t>MA_Beurteilung7</t>
  </si>
  <si>
    <t>MA_Beurteilung8</t>
  </si>
  <si>
    <t>MA_Beurteilung9</t>
  </si>
  <si>
    <t>MA_Beurteilung10</t>
  </si>
  <si>
    <t>MA_Beurteilung11</t>
  </si>
  <si>
    <t>MA_Beurteilung12</t>
  </si>
  <si>
    <t>MA_Beurteilung13</t>
  </si>
  <si>
    <t>MA_Beurteilung14</t>
  </si>
  <si>
    <t>MA_Beurteilung15</t>
  </si>
  <si>
    <t>MA_Beurteilung16</t>
  </si>
  <si>
    <t>MA_Beurteilung17</t>
  </si>
  <si>
    <t>MA_Beurteilung18</t>
  </si>
  <si>
    <t>MA_Beurteilung19</t>
  </si>
  <si>
    <t>MA_Beurteilung20</t>
  </si>
  <si>
    <t>MA_Beurteilung21</t>
  </si>
  <si>
    <t>MA_Name22</t>
  </si>
  <si>
    <t>MA_Beurteilung23</t>
  </si>
  <si>
    <t>MA_Name23</t>
  </si>
  <si>
    <t>MA_Name24</t>
  </si>
  <si>
    <t>MA_Beurteilung24</t>
  </si>
  <si>
    <t>MA_Name25</t>
  </si>
  <si>
    <t>MA_Beurteilung25</t>
  </si>
  <si>
    <t>MA_Name26</t>
  </si>
  <si>
    <t>MA_Beurteilung26</t>
  </si>
  <si>
    <t>MA_Name27</t>
  </si>
  <si>
    <t>MA_Beurteilung27</t>
  </si>
  <si>
    <t>MA_Name28</t>
  </si>
  <si>
    <t>MA_Beurteilung28</t>
  </si>
  <si>
    <t>MA_Name29</t>
  </si>
  <si>
    <t>MA_Beurteilung29</t>
  </si>
  <si>
    <t>MA_Name30</t>
  </si>
  <si>
    <t>MA_Beurteilung30</t>
  </si>
  <si>
    <t>M</t>
  </si>
  <si>
    <t>A</t>
  </si>
  <si>
    <t>R</t>
  </si>
  <si>
    <t>B</t>
  </si>
  <si>
    <t>I</t>
  </si>
  <si>
    <t>T</t>
  </si>
  <si>
    <t>E</t>
  </si>
  <si>
    <t>Laborutensilien, Pünktlichkeit (13,3%)</t>
  </si>
  <si>
    <t>Soziale Kompetenz (13,3%)</t>
  </si>
  <si>
    <t>Sicherheitsaspekte (13,4%)</t>
  </si>
  <si>
    <t>Labor-Handling (30%)</t>
  </si>
  <si>
    <t>MA_Name31</t>
  </si>
  <si>
    <t>MA_Beurteilung31</t>
  </si>
  <si>
    <t>MA_Name32</t>
  </si>
  <si>
    <t>MA_Beurteilung32</t>
  </si>
  <si>
    <t>MA_Name33</t>
  </si>
  <si>
    <t>MA_Beurteilung33</t>
  </si>
  <si>
    <t>MA_Name34</t>
  </si>
  <si>
    <t>MA_Beurteilung34</t>
  </si>
  <si>
    <t>Sehr geehrte(r) Frau/Herr</t>
  </si>
  <si>
    <t>, nachfolgend erhalten Sie Ihren persönlichen Schülercode:</t>
  </si>
  <si>
    <t>Kommentar</t>
  </si>
  <si>
    <t>. Bitte teilen Sie diesen Code mit niemandem, da er den Zugriff auf Ihre Noten ermöglicht.
Um Ihre Noten einzusehen, besuchen Sie bitte https://notenknoll.tiiny.site/  .</t>
  </si>
  <si>
    <t>Text:</t>
  </si>
  <si>
    <t>Hier unten die Namen einfügen</t>
  </si>
  <si>
    <t>12                       .</t>
  </si>
  <si>
    <t>Klasse Fach</t>
  </si>
  <si>
    <t>Test Gesamt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</si>
</sst>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Ø&quot;0.00&quot; &quot;"/>
    <numFmt numFmtId="166" formatCode="&quot;Max&quot;\ ##.#"/>
    <numFmt numFmtId="167" formatCode="&quot;Gewichtung&quot;\ 0.#0"/>
    <numFmt numFmtId="168" formatCode="&quot;Gewichtung MA&quot;\ 0.#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b/>
      <sz val="16"/>
      <color theme="1"/>
      <name val="Calibri"/>
      <family val="2"/>
      <scheme val="minor"/>
    </font>
    <font>
      <sz val="14"/>
      <name val="Calibri"/>
      <family val="2"/>
      <scheme val="minor"/>
    </font>
    <font>
      <sz val="11"/>
      <name val="Calibri"/>
      <family val="2"/>
      <scheme val="minor"/>
    </font>
    <font>
      <b/>
      <sz val="12"/>
      <name val="Calibri"/>
      <family val="2"/>
      <scheme val="minor"/>
    </font>
    <font>
      <b/>
      <sz val="14"/>
      <name val="Calibri"/>
      <family val="2"/>
      <scheme val="minor"/>
    </font>
    <font>
      <sz val="11"/>
      <color rgb="FFFFC00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C00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00B05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3">
    <xf numFmtId="0" fontId="0" fillId="0" borderId="0" xfId="0"/>
    <xf numFmtId="164" fontId="18" fillId="0" borderId="19" xfId="0" applyNumberFormat="1" applyFont="1" applyBorder="1" applyAlignment="1">
      <alignment horizontal="center"/>
    </xf>
    <xf numFmtId="0" fontId="0" fillId="0" borderId="17" xfId="0" applyBorder="1" applyAlignment="1">
      <alignment wrapText="1"/>
    </xf>
    <xf numFmtId="165" fontId="0" fillId="33" borderId="20" xfId="42" applyNumberFormat="1" applyFont="1" applyFill="1" applyBorder="1" applyAlignment="1">
      <alignment wrapText="1"/>
    </xf>
    <xf numFmtId="0" fontId="18" fillId="34" borderId="15" xfId="0" applyFont="1" applyFill="1" applyBorder="1"/>
    <xf numFmtId="0" fontId="18" fillId="34" borderId="14" xfId="0" applyFont="1" applyFill="1" applyBorder="1"/>
    <xf numFmtId="0" fontId="0" fillId="34" borderId="0" xfId="0" applyFill="1"/>
    <xf numFmtId="0" fontId="18" fillId="34" borderId="23" xfId="0" applyFont="1" applyFill="1" applyBorder="1"/>
    <xf numFmtId="0" fontId="18" fillId="34" borderId="24" xfId="0" applyFont="1" applyFill="1" applyBorder="1"/>
    <xf numFmtId="0" fontId="18" fillId="34" borderId="16" xfId="0" applyFont="1" applyFill="1" applyBorder="1"/>
    <xf numFmtId="9" fontId="0" fillId="35" borderId="0" xfId="42" applyFont="1" applyFill="1" applyBorder="1" applyAlignment="1">
      <alignment horizontal="center" wrapText="1"/>
    </xf>
    <xf numFmtId="0" fontId="18" fillId="35" borderId="26" xfId="0" applyFont="1" applyFill="1" applyBorder="1"/>
    <xf numFmtId="0" fontId="0" fillId="0" borderId="27" xfId="0" applyBorder="1" applyAlignment="1">
      <alignment horizontal="left"/>
    </xf>
    <xf numFmtId="0" fontId="0" fillId="0" borderId="0" xfId="0" applyAlignment="1">
      <alignment horizontal="center"/>
    </xf>
    <xf numFmtId="2" fontId="0" fillId="0" borderId="0" xfId="0" applyNumberFormat="1"/>
    <xf numFmtId="1" fontId="0" fillId="0" borderId="0" xfId="0" applyNumberFormat="1"/>
    <xf numFmtId="0" fontId="0" fillId="0" borderId="14" xfId="0" applyBorder="1"/>
    <xf numFmtId="0" fontId="0" fillId="33" borderId="0" xfId="0" applyFill="1" applyAlignment="1">
      <alignment horizontal="right"/>
    </xf>
    <xf numFmtId="0" fontId="0" fillId="0" borderId="0" xfId="0" applyAlignment="1">
      <alignment wrapText="1"/>
    </xf>
    <xf numFmtId="0" fontId="0" fillId="36" borderId="14" xfId="0" applyFill="1" applyBorder="1"/>
    <xf numFmtId="0" fontId="0" fillId="37" borderId="14" xfId="0" applyFill="1" applyBorder="1"/>
    <xf numFmtId="0" fontId="0" fillId="38" borderId="14" xfId="0" applyFill="1" applyBorder="1"/>
    <xf numFmtId="0" fontId="0" fillId="39" borderId="14" xfId="0" applyFill="1" applyBorder="1"/>
    <xf numFmtId="0" fontId="0" fillId="40" borderId="0" xfId="0" applyFill="1"/>
    <xf numFmtId="0" fontId="0" fillId="40" borderId="14" xfId="0" applyFill="1" applyBorder="1"/>
    <xf numFmtId="0" fontId="0" fillId="40" borderId="31" xfId="0" applyFill="1" applyBorder="1"/>
    <xf numFmtId="0" fontId="0" fillId="35" borderId="30" xfId="0" applyFill="1" applyBorder="1"/>
    <xf numFmtId="2" fontId="18" fillId="0" borderId="19" xfId="0" applyNumberFormat="1" applyFont="1" applyBorder="1" applyAlignment="1">
      <alignment horizontal="center"/>
    </xf>
    <xf numFmtId="0" fontId="18" fillId="0" borderId="0" xfId="0" applyFont="1"/>
    <xf numFmtId="0" fontId="0" fillId="0" borderId="0" xfId="0" quotePrefix="1"/>
    <xf numFmtId="0" fontId="0" fillId="0" borderId="0" xfId="0" applyAlignment="1">
      <alignment horizontal="right"/>
    </xf>
    <xf numFmtId="0" fontId="0" fillId="0" borderId="15" xfId="0" applyBorder="1" applyAlignment="1">
      <alignment horizontal="center"/>
    </xf>
    <xf numFmtId="0" fontId="0" fillId="41" borderId="15" xfId="0" applyFill="1" applyBorder="1"/>
    <xf numFmtId="2" fontId="0" fillId="41" borderId="14" xfId="0" applyNumberFormat="1" applyFill="1" applyBorder="1"/>
    <xf numFmtId="1" fontId="0" fillId="41" borderId="14" xfId="0" applyNumberFormat="1" applyFill="1" applyBorder="1"/>
    <xf numFmtId="164" fontId="0" fillId="41" borderId="16" xfId="0" applyNumberFormat="1" applyFill="1" applyBorder="1"/>
    <xf numFmtId="1" fontId="0" fillId="41" borderId="0" xfId="0" applyNumberFormat="1" applyFill="1"/>
    <xf numFmtId="2" fontId="0" fillId="41" borderId="0" xfId="0" applyNumberFormat="1" applyFill="1"/>
    <xf numFmtId="164" fontId="0" fillId="41" borderId="0" xfId="0" applyNumberFormat="1" applyFill="1"/>
    <xf numFmtId="0" fontId="0" fillId="42" borderId="15" xfId="0" applyFill="1" applyBorder="1"/>
    <xf numFmtId="2" fontId="0" fillId="42" borderId="14" xfId="0" applyNumberFormat="1" applyFill="1" applyBorder="1"/>
    <xf numFmtId="1" fontId="0" fillId="42" borderId="14" xfId="0" applyNumberFormat="1" applyFill="1" applyBorder="1"/>
    <xf numFmtId="1" fontId="0" fillId="42" borderId="16" xfId="0" applyNumberFormat="1" applyFill="1" applyBorder="1"/>
    <xf numFmtId="1" fontId="0" fillId="42" borderId="0" xfId="0" applyNumberFormat="1" applyFill="1"/>
    <xf numFmtId="2" fontId="0" fillId="42" borderId="0" xfId="0" applyNumberFormat="1" applyFill="1"/>
    <xf numFmtId="164" fontId="0" fillId="42" borderId="0" xfId="0" applyNumberFormat="1" applyFill="1"/>
    <xf numFmtId="0" fontId="0" fillId="43" borderId="15" xfId="0" applyFill="1" applyBorder="1"/>
    <xf numFmtId="2" fontId="0" fillId="43" borderId="14" xfId="0" applyNumberFormat="1" applyFill="1" applyBorder="1"/>
    <xf numFmtId="1" fontId="0" fillId="43" borderId="14" xfId="0" applyNumberFormat="1" applyFill="1" applyBorder="1"/>
    <xf numFmtId="1" fontId="0" fillId="43" borderId="16" xfId="0" applyNumberFormat="1" applyFill="1" applyBorder="1"/>
    <xf numFmtId="1" fontId="0" fillId="43" borderId="0" xfId="0" applyNumberFormat="1" applyFill="1"/>
    <xf numFmtId="2" fontId="0" fillId="43" borderId="0" xfId="0" applyNumberFormat="1" applyFill="1"/>
    <xf numFmtId="164" fontId="0" fillId="43" borderId="0" xfId="0" applyNumberFormat="1" applyFill="1"/>
    <xf numFmtId="164" fontId="0" fillId="42" borderId="16" xfId="0" applyNumberFormat="1" applyFill="1" applyBorder="1"/>
    <xf numFmtId="164" fontId="0" fillId="43" borderId="16" xfId="0" applyNumberFormat="1" applyFill="1" applyBorder="1"/>
    <xf numFmtId="0" fontId="0" fillId="0" borderId="14" xfId="0" applyBorder="1" applyAlignment="1">
      <alignment horizontal="center"/>
    </xf>
    <xf numFmtId="0" fontId="14" fillId="0" borderId="0" xfId="0" applyFont="1"/>
    <xf numFmtId="0" fontId="19" fillId="0" borderId="14" xfId="0" applyFont="1" applyBorder="1"/>
    <xf numFmtId="1" fontId="18" fillId="0" borderId="14" xfId="0" applyNumberFormat="1" applyFont="1" applyBorder="1"/>
    <xf numFmtId="1" fontId="21" fillId="0" borderId="14" xfId="0" applyNumberFormat="1" applyFont="1" applyBorder="1"/>
    <xf numFmtId="0" fontId="0" fillId="0" borderId="15" xfId="0" applyBorder="1"/>
    <xf numFmtId="0" fontId="0" fillId="43" borderId="35" xfId="0" applyFill="1" applyBorder="1"/>
    <xf numFmtId="2" fontId="0" fillId="43" borderId="36" xfId="0" applyNumberFormat="1" applyFill="1" applyBorder="1"/>
    <xf numFmtId="1" fontId="0" fillId="43" borderId="36" xfId="0" applyNumberFormat="1" applyFill="1" applyBorder="1"/>
    <xf numFmtId="164" fontId="0" fillId="43" borderId="37" xfId="0" applyNumberFormat="1" applyFill="1" applyBorder="1"/>
    <xf numFmtId="1" fontId="0" fillId="41" borderId="16" xfId="0" applyNumberFormat="1" applyFill="1" applyBorder="1"/>
    <xf numFmtId="1" fontId="0" fillId="43" borderId="37" xfId="0" applyNumberFormat="1" applyFill="1" applyBorder="1"/>
    <xf numFmtId="0" fontId="0" fillId="0" borderId="33" xfId="0" applyBorder="1"/>
    <xf numFmtId="0" fontId="0" fillId="0" borderId="34" xfId="0" applyBorder="1" applyAlignment="1">
      <alignment horizontal="center"/>
    </xf>
    <xf numFmtId="0" fontId="0" fillId="41" borderId="34" xfId="0" applyFill="1" applyBorder="1"/>
    <xf numFmtId="0" fontId="0" fillId="42" borderId="34" xfId="0" applyFill="1" applyBorder="1"/>
    <xf numFmtId="0" fontId="0" fillId="43" borderId="34" xfId="0" applyFill="1" applyBorder="1"/>
    <xf numFmtId="0" fontId="0" fillId="0" borderId="34" xfId="0" applyBorder="1"/>
    <xf numFmtId="164" fontId="18" fillId="35" borderId="26" xfId="0" applyNumberFormat="1" applyFont="1" applyFill="1" applyBorder="1"/>
    <xf numFmtId="164" fontId="18" fillId="0" borderId="16" xfId="0" applyNumberFormat="1" applyFont="1" applyBorder="1"/>
    <xf numFmtId="164" fontId="0" fillId="0" borderId="0" xfId="0" applyNumberFormat="1"/>
    <xf numFmtId="0" fontId="0" fillId="0" borderId="29" xfId="0" applyBorder="1"/>
    <xf numFmtId="0" fontId="0" fillId="35" borderId="0" xfId="0" applyFill="1"/>
    <xf numFmtId="166" fontId="0" fillId="44" borderId="10" xfId="0" applyNumberFormat="1" applyFill="1" applyBorder="1"/>
    <xf numFmtId="0" fontId="0" fillId="44" borderId="11" xfId="0" applyFill="1" applyBorder="1"/>
    <xf numFmtId="1" fontId="0" fillId="45" borderId="30" xfId="0" applyNumberFormat="1" applyFill="1" applyBorder="1"/>
    <xf numFmtId="0" fontId="0" fillId="45" borderId="15" xfId="0" applyFill="1" applyBorder="1"/>
    <xf numFmtId="0" fontId="0" fillId="45" borderId="30" xfId="0" applyFill="1" applyBorder="1"/>
    <xf numFmtId="0" fontId="0" fillId="45" borderId="26" xfId="0" applyFill="1" applyBorder="1"/>
    <xf numFmtId="0" fontId="0" fillId="0" borderId="13" xfId="0" applyBorder="1"/>
    <xf numFmtId="0" fontId="0" fillId="0" borderId="25" xfId="0" applyBorder="1"/>
    <xf numFmtId="0" fontId="0" fillId="0" borderId="32" xfId="0" applyBorder="1"/>
    <xf numFmtId="0" fontId="0" fillId="0" borderId="38" xfId="0" applyBorder="1"/>
    <xf numFmtId="0" fontId="0" fillId="0" borderId="39" xfId="0" applyBorder="1"/>
    <xf numFmtId="164" fontId="18" fillId="0" borderId="30" xfId="0" applyNumberFormat="1" applyFont="1" applyBorder="1"/>
    <xf numFmtId="164" fontId="18" fillId="34" borderId="17" xfId="0" applyNumberFormat="1" applyFont="1" applyFill="1" applyBorder="1"/>
    <xf numFmtId="0" fontId="0" fillId="45" borderId="42" xfId="0" applyFill="1" applyBorder="1" applyAlignment="1">
      <alignment horizontal="right"/>
    </xf>
    <xf numFmtId="1" fontId="0" fillId="45" borderId="43" xfId="0" applyNumberFormat="1" applyFill="1" applyBorder="1" applyAlignment="1">
      <alignment horizontal="center"/>
    </xf>
    <xf numFmtId="164" fontId="0" fillId="44" borderId="19" xfId="0" applyNumberFormat="1" applyFill="1" applyBorder="1"/>
    <xf numFmtId="0" fontId="0" fillId="44" borderId="12" xfId="0" applyFill="1" applyBorder="1"/>
    <xf numFmtId="0" fontId="0" fillId="45" borderId="16" xfId="0" applyFill="1" applyBorder="1"/>
    <xf numFmtId="1" fontId="0" fillId="46" borderId="30" xfId="0" applyNumberFormat="1" applyFill="1" applyBorder="1"/>
    <xf numFmtId="0" fontId="0" fillId="46" borderId="15" xfId="0" applyFill="1" applyBorder="1"/>
    <xf numFmtId="0" fontId="0" fillId="46" borderId="30" xfId="0" applyFill="1" applyBorder="1"/>
    <xf numFmtId="0" fontId="0" fillId="46" borderId="16" xfId="0" applyFill="1" applyBorder="1"/>
    <xf numFmtId="0" fontId="0" fillId="46" borderId="42" xfId="0" applyFill="1" applyBorder="1" applyAlignment="1">
      <alignment horizontal="right"/>
    </xf>
    <xf numFmtId="1" fontId="0" fillId="46" borderId="43" xfId="0" applyNumberFormat="1" applyFill="1" applyBorder="1" applyAlignment="1">
      <alignment horizontal="center"/>
    </xf>
    <xf numFmtId="0" fontId="0" fillId="46" borderId="26" xfId="0" applyFill="1" applyBorder="1"/>
    <xf numFmtId="1" fontId="0" fillId="46" borderId="44" xfId="0" applyNumberFormat="1" applyFill="1" applyBorder="1"/>
    <xf numFmtId="164" fontId="0" fillId="45" borderId="19" xfId="0" applyNumberFormat="1" applyFill="1" applyBorder="1"/>
    <xf numFmtId="164" fontId="0" fillId="46" borderId="19" xfId="0" applyNumberFormat="1" applyFill="1" applyBorder="1"/>
    <xf numFmtId="0" fontId="0" fillId="44" borderId="33" xfId="0" applyFill="1" applyBorder="1" applyAlignment="1">
      <alignment horizontal="center"/>
    </xf>
    <xf numFmtId="0" fontId="0" fillId="45" borderId="43" xfId="0" applyFill="1" applyBorder="1" applyAlignment="1">
      <alignment horizontal="right"/>
    </xf>
    <xf numFmtId="0" fontId="0" fillId="46" borderId="43" xfId="0" applyFill="1" applyBorder="1" applyAlignment="1">
      <alignment horizontal="right"/>
    </xf>
    <xf numFmtId="0" fontId="0" fillId="46" borderId="46" xfId="0" applyFill="1" applyBorder="1" applyAlignment="1">
      <alignment horizontal="right"/>
    </xf>
    <xf numFmtId="1" fontId="0" fillId="46" borderId="46" xfId="0" applyNumberFormat="1" applyFill="1" applyBorder="1" applyAlignment="1">
      <alignment horizontal="center"/>
    </xf>
    <xf numFmtId="0" fontId="0" fillId="46" borderId="47" xfId="0" applyFill="1" applyBorder="1"/>
    <xf numFmtId="0" fontId="0" fillId="46" borderId="42" xfId="0" applyFill="1" applyBorder="1"/>
    <xf numFmtId="0" fontId="0" fillId="46" borderId="40" xfId="0" applyFill="1" applyBorder="1"/>
    <xf numFmtId="0" fontId="0" fillId="46" borderId="45" xfId="0" applyFill="1" applyBorder="1"/>
    <xf numFmtId="164" fontId="0" fillId="46" borderId="29" xfId="0" applyNumberFormat="1" applyFill="1" applyBorder="1"/>
    <xf numFmtId="0" fontId="22" fillId="44" borderId="46" xfId="0" applyFont="1" applyFill="1" applyBorder="1" applyAlignment="1">
      <alignment horizontal="center"/>
    </xf>
    <xf numFmtId="0" fontId="18" fillId="0" borderId="27" xfId="0" applyFont="1" applyBorder="1" applyAlignment="1">
      <alignment horizontal="center"/>
    </xf>
    <xf numFmtId="1" fontId="18" fillId="0" borderId="28" xfId="0" applyNumberFormat="1" applyFont="1" applyBorder="1" applyAlignment="1">
      <alignment horizontal="center"/>
    </xf>
    <xf numFmtId="0" fontId="18" fillId="34" borderId="30" xfId="0" applyFont="1" applyFill="1" applyBorder="1"/>
    <xf numFmtId="0" fontId="18" fillId="34" borderId="35" xfId="0" applyFont="1" applyFill="1" applyBorder="1"/>
    <xf numFmtId="0" fontId="18" fillId="34" borderId="36" xfId="0" applyFont="1" applyFill="1" applyBorder="1"/>
    <xf numFmtId="0" fontId="18" fillId="34" borderId="37" xfId="0" applyFont="1" applyFill="1" applyBorder="1"/>
    <xf numFmtId="1" fontId="0" fillId="46" borderId="0" xfId="0" applyNumberFormat="1" applyFill="1"/>
    <xf numFmtId="0" fontId="25" fillId="47" borderId="11" xfId="0" applyFont="1" applyFill="1" applyBorder="1" applyAlignment="1">
      <alignment horizontal="center"/>
    </xf>
    <xf numFmtId="0" fontId="25" fillId="47" borderId="11" xfId="0" applyFont="1" applyFill="1" applyBorder="1"/>
    <xf numFmtId="0" fontId="26" fillId="47" borderId="11" xfId="0" applyFont="1" applyFill="1" applyBorder="1"/>
    <xf numFmtId="166" fontId="25" fillId="47" borderId="10" xfId="0" applyNumberFormat="1" applyFont="1" applyFill="1" applyBorder="1"/>
    <xf numFmtId="0" fontId="25" fillId="47" borderId="12" xfId="0" applyFont="1" applyFill="1" applyBorder="1"/>
    <xf numFmtId="164" fontId="27" fillId="47" borderId="48" xfId="0" applyNumberFormat="1" applyFont="1" applyFill="1" applyBorder="1"/>
    <xf numFmtId="0" fontId="25" fillId="47" borderId="35" xfId="0" applyFont="1" applyFill="1" applyBorder="1" applyAlignment="1">
      <alignment horizontal="center"/>
    </xf>
    <xf numFmtId="0" fontId="28" fillId="47" borderId="37" xfId="0" applyFont="1" applyFill="1" applyBorder="1" applyAlignment="1">
      <alignment horizontal="center"/>
    </xf>
    <xf numFmtId="0" fontId="28" fillId="47" borderId="49" xfId="0" applyFont="1" applyFill="1" applyBorder="1" applyAlignment="1">
      <alignment horizontal="center"/>
    </xf>
    <xf numFmtId="0" fontId="16" fillId="36" borderId="10" xfId="0" applyFont="1" applyFill="1" applyBorder="1" applyAlignment="1">
      <alignment horizontal="center"/>
    </xf>
    <xf numFmtId="0" fontId="16" fillId="36" borderId="46" xfId="0" applyFont="1" applyFill="1" applyBorder="1" applyAlignment="1">
      <alignment horizontal="center"/>
    </xf>
    <xf numFmtId="0" fontId="19" fillId="36" borderId="41" xfId="0" applyFont="1" applyFill="1" applyBorder="1" applyAlignment="1">
      <alignment horizontal="center"/>
    </xf>
    <xf numFmtId="1" fontId="19" fillId="44" borderId="41" xfId="0" applyNumberFormat="1" applyFont="1" applyFill="1" applyBorder="1" applyAlignment="1">
      <alignment horizontal="center"/>
    </xf>
    <xf numFmtId="1" fontId="0" fillId="44" borderId="37" xfId="0" applyNumberFormat="1" applyFill="1" applyBorder="1" applyAlignment="1">
      <alignment horizontal="center"/>
    </xf>
    <xf numFmtId="0" fontId="18" fillId="44" borderId="0" xfId="0" applyFont="1" applyFill="1" applyAlignment="1">
      <alignment horizontal="center" vertical="center"/>
    </xf>
    <xf numFmtId="1" fontId="18" fillId="46" borderId="30" xfId="0" applyNumberFormat="1" applyFont="1" applyFill="1" applyBorder="1" applyAlignment="1">
      <alignment horizontal="center" vertical="center"/>
    </xf>
    <xf numFmtId="0" fontId="29" fillId="44" borderId="25" xfId="0" applyFont="1" applyFill="1" applyBorder="1" applyAlignment="1">
      <alignment horizontal="center" vertical="center"/>
    </xf>
    <xf numFmtId="0" fontId="0" fillId="35" borderId="10" xfId="0" applyFill="1" applyBorder="1"/>
    <xf numFmtId="165" fontId="0" fillId="33" borderId="12" xfId="42" applyNumberFormat="1" applyFont="1" applyFill="1" applyBorder="1" applyAlignment="1">
      <alignment wrapText="1"/>
    </xf>
    <xf numFmtId="0" fontId="0" fillId="34" borderId="23" xfId="0" applyFill="1" applyBorder="1" applyAlignment="1">
      <alignment textRotation="90"/>
    </xf>
    <xf numFmtId="0" fontId="0" fillId="34" borderId="22" xfId="0" applyFill="1" applyBorder="1" applyAlignment="1">
      <alignment textRotation="90"/>
    </xf>
    <xf numFmtId="0" fontId="0" fillId="34" borderId="24" xfId="0" applyFill="1" applyBorder="1" applyAlignment="1">
      <alignment textRotation="90"/>
    </xf>
    <xf numFmtId="0" fontId="0" fillId="0" borderId="13" xfId="0" applyBorder="1" applyAlignment="1">
      <alignment wrapText="1"/>
    </xf>
    <xf numFmtId="0" fontId="16" fillId="0" borderId="25" xfId="0" applyFont="1" applyBorder="1" applyAlignment="1">
      <alignment vertical="center" wrapText="1"/>
    </xf>
    <xf numFmtId="0" fontId="20" fillId="0" borderId="11" xfId="0" applyFont="1" applyBorder="1" applyAlignment="1">
      <alignment vertical="center"/>
    </xf>
    <xf numFmtId="0" fontId="20" fillId="0" borderId="18" xfId="0" applyFont="1" applyBorder="1" applyAlignment="1">
      <alignment vertical="center"/>
    </xf>
    <xf numFmtId="0" fontId="16" fillId="34" borderId="21" xfId="0" applyFont="1" applyFill="1" applyBorder="1" applyAlignment="1">
      <alignment horizontal="center" vertical="center"/>
    </xf>
    <xf numFmtId="1" fontId="18" fillId="34" borderId="19" xfId="0" applyNumberFormat="1" applyFont="1" applyFill="1" applyBorder="1"/>
    <xf numFmtId="0" fontId="0" fillId="34" borderId="21" xfId="0" applyFill="1" applyBorder="1" applyAlignment="1">
      <alignment horizontal="center" vertical="center"/>
    </xf>
    <xf numFmtId="0" fontId="16" fillId="34" borderId="44" xfId="0" applyFont="1" applyFill="1" applyBorder="1" applyAlignment="1">
      <alignment horizontal="center" vertical="center"/>
    </xf>
    <xf numFmtId="0" fontId="0" fillId="34" borderId="51" xfId="0" applyFill="1" applyBorder="1" applyAlignment="1">
      <alignment textRotation="90"/>
    </xf>
    <xf numFmtId="0" fontId="18" fillId="34" borderId="55" xfId="0" applyFont="1" applyFill="1" applyBorder="1"/>
    <xf numFmtId="0" fontId="16" fillId="0" borderId="14" xfId="0" applyFont="1" applyBorder="1"/>
    <xf numFmtId="0" fontId="24" fillId="0" borderId="0" xfId="0" applyFont="1"/>
    <xf numFmtId="0" fontId="19" fillId="0" borderId="0" xfId="0" applyFont="1"/>
    <xf numFmtId="2" fontId="18" fillId="0" borderId="0" xfId="0" applyNumberFormat="1" applyFont="1"/>
    <xf numFmtId="2" fontId="19" fillId="0" borderId="0" xfId="0" applyNumberFormat="1" applyFont="1"/>
    <xf numFmtId="0" fontId="18" fillId="0" borderId="0" xfId="0" applyFont="1" applyAlignment="1">
      <alignment horizontal="center"/>
    </xf>
    <xf numFmtId="1" fontId="18" fillId="0" borderId="14" xfId="0" applyNumberFormat="1" applyFont="1" applyBorder="1" applyAlignment="1">
      <alignment horizontal="center" wrapText="1"/>
    </xf>
    <xf numFmtId="0" fontId="18" fillId="0" borderId="14" xfId="0" applyFont="1" applyBorder="1" applyAlignment="1">
      <alignment horizontal="center"/>
    </xf>
    <xf numFmtId="2" fontId="0" fillId="34" borderId="21" xfId="0" applyNumberFormat="1" applyFill="1" applyBorder="1" applyAlignment="1">
      <alignment horizontal="right" wrapText="1"/>
    </xf>
    <xf numFmtId="0" fontId="0" fillId="34" borderId="0" xfId="0" applyFill="1" applyAlignment="1">
      <alignment horizontal="center"/>
    </xf>
    <xf numFmtId="0" fontId="0" fillId="0" borderId="11"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wrapText="1"/>
    </xf>
    <xf numFmtId="0" fontId="0" fillId="0" borderId="0" xfId="0" applyAlignment="1">
      <alignment horizontal="center" wrapText="1"/>
    </xf>
    <xf numFmtId="0" fontId="0" fillId="0" borderId="30" xfId="0" applyBorder="1" applyAlignment="1">
      <alignment horizontal="center"/>
    </xf>
    <xf numFmtId="0" fontId="0" fillId="0" borderId="50" xfId="0" applyBorder="1" applyAlignment="1">
      <alignment horizontal="center"/>
    </xf>
    <xf numFmtId="0" fontId="0" fillId="0" borderId="14" xfId="0" applyBorder="1" applyAlignment="1">
      <alignment horizontal="center"/>
    </xf>
    <xf numFmtId="0" fontId="0" fillId="0" borderId="21" xfId="0" applyBorder="1" applyAlignment="1">
      <alignment horizontal="center" wrapText="1"/>
    </xf>
    <xf numFmtId="0" fontId="0" fillId="0" borderId="31" xfId="0" applyBorder="1" applyAlignment="1">
      <alignment horizontal="center" wrapText="1"/>
    </xf>
    <xf numFmtId="0" fontId="0" fillId="0" borderId="53" xfId="0" applyBorder="1" applyAlignment="1">
      <alignment horizontal="center" wrapText="1"/>
    </xf>
    <xf numFmtId="0" fontId="0" fillId="0" borderId="45" xfId="0" applyBorder="1" applyAlignment="1">
      <alignment horizontal="center" wrapText="1"/>
    </xf>
    <xf numFmtId="0" fontId="0" fillId="0" borderId="48" xfId="0" applyBorder="1" applyAlignment="1">
      <alignment horizontal="center"/>
    </xf>
    <xf numFmtId="0" fontId="0" fillId="0" borderId="54" xfId="0" applyBorder="1" applyAlignment="1">
      <alignment horizontal="center"/>
    </xf>
    <xf numFmtId="0" fontId="0" fillId="0" borderId="52" xfId="0" applyBorder="1" applyAlignment="1">
      <alignment horizontal="center"/>
    </xf>
    <xf numFmtId="167" fontId="0" fillId="44" borderId="10" xfId="0" applyNumberFormat="1" applyFill="1" applyBorder="1" applyAlignment="1">
      <alignment horizontal="center"/>
    </xf>
    <xf numFmtId="167" fontId="0" fillId="44" borderId="12" xfId="0" applyNumberFormat="1" applyFill="1" applyBorder="1" applyAlignment="1">
      <alignment horizontal="center"/>
    </xf>
    <xf numFmtId="0" fontId="16" fillId="44" borderId="13" xfId="0" applyFont="1" applyFill="1" applyBorder="1" applyAlignment="1">
      <alignment horizontal="center"/>
    </xf>
    <xf numFmtId="0" fontId="16" fillId="44" borderId="25" xfId="0" applyFont="1" applyFill="1" applyBorder="1" applyAlignment="1">
      <alignment horizontal="center"/>
    </xf>
    <xf numFmtId="0" fontId="0" fillId="44" borderId="25" xfId="0" applyFill="1" applyBorder="1" applyAlignment="1">
      <alignment horizontal="center" vertical="center"/>
    </xf>
    <xf numFmtId="0" fontId="0" fillId="44" borderId="29" xfId="0" applyFill="1" applyBorder="1" applyAlignment="1">
      <alignment horizontal="center" vertical="center"/>
    </xf>
    <xf numFmtId="0" fontId="0" fillId="44" borderId="10" xfId="0" applyFill="1" applyBorder="1" applyAlignment="1">
      <alignment horizontal="center"/>
    </xf>
    <xf numFmtId="0" fontId="0" fillId="44" borderId="11" xfId="0" applyFill="1" applyBorder="1" applyAlignment="1">
      <alignment horizontal="center"/>
    </xf>
    <xf numFmtId="168" fontId="0" fillId="36" borderId="11" xfId="0" applyNumberFormat="1" applyFill="1" applyBorder="1" applyAlignment="1">
      <alignment horizontal="center"/>
    </xf>
    <xf numFmtId="168" fontId="0" fillId="36" borderId="12" xfId="0" applyNumberFormat="1" applyFill="1" applyBorder="1" applyAlignment="1">
      <alignment horizontal="center"/>
    </xf>
    <xf numFmtId="0" fontId="19" fillId="44" borderId="10" xfId="0" applyFont="1" applyFill="1" applyBorder="1" applyAlignment="1">
      <alignment horizontal="center"/>
    </xf>
    <xf numFmtId="0" fontId="19" fillId="44" borderId="12" xfId="0" applyFont="1" applyFill="1" applyBorder="1" applyAlignment="1">
      <alignment horizontal="center"/>
    </xf>
    <xf numFmtId="0" fontId="0" fillId="0" borderId="34" xfId="0" applyBorder="1" applyAlignment="1">
      <alignment horizontal="center" vertical="center" wrapText="1"/>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Prozent" xfId="42" builtinId="5"/>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
    <dxf>
      <numFmt numFmtId="1" formatCode="0"/>
      <fill>
        <patternFill patternType="solid">
          <fgColor indexed="64"/>
          <bgColor rgb="FF00B0F0"/>
        </patternFill>
      </fill>
      <border diagonalUp="0" diagonalDown="0">
        <left style="thin">
          <color indexed="64"/>
        </left>
        <right/>
        <top style="thin">
          <color indexed="64"/>
        </top>
        <bottom style="thin">
          <color indexed="64"/>
        </bottom>
        <vertical/>
        <horizontal/>
      </border>
    </dxf>
    <dxf>
      <border outline="0">
        <right style="medium">
          <color indexed="64"/>
        </right>
        <bottom style="thin">
          <color indexed="64"/>
        </bottom>
      </border>
    </dxf>
    <dxf>
      <fill>
        <patternFill patternType="solid">
          <fgColor indexed="64"/>
          <bgColor rgb="FF00B0F0"/>
        </patternFill>
      </fill>
    </dxf>
    <dxf>
      <font>
        <strike val="0"/>
        <outline val="0"/>
        <shadow val="0"/>
        <u val="none"/>
        <vertAlign val="baseline"/>
        <sz val="11"/>
        <color rgb="FFFFC000"/>
        <name val="Calibri"/>
        <family val="2"/>
        <scheme val="minor"/>
      </font>
      <fill>
        <patternFill patternType="solid">
          <fgColor indexed="64"/>
          <bgColor rgb="FFFFC00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Mitarbeit (MA) pro Woche</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SuSEinzell!$B$81:$K$81</c:f>
              <c:strCache>
                <c:ptCount val="10"/>
                <c:pt idx="0">
                  <c:v>W1</c:v>
                </c:pt>
                <c:pt idx="1">
                  <c:v>W2</c:v>
                </c:pt>
                <c:pt idx="2">
                  <c:v>W3</c:v>
                </c:pt>
                <c:pt idx="3">
                  <c:v>W4</c:v>
                </c:pt>
                <c:pt idx="4">
                  <c:v>W5</c:v>
                </c:pt>
                <c:pt idx="5">
                  <c:v>W6</c:v>
                </c:pt>
                <c:pt idx="6">
                  <c:v>W7</c:v>
                </c:pt>
                <c:pt idx="7">
                  <c:v>W8</c:v>
                </c:pt>
                <c:pt idx="8">
                  <c:v>W9</c:v>
                </c:pt>
                <c:pt idx="9">
                  <c:v>W10</c:v>
                </c:pt>
              </c:strCache>
            </c:strRef>
          </c:tx>
          <c:spPr>
            <a:solidFill>
              <a:srgbClr val="92D050"/>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de-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41275" cap="rnd">
                <a:solidFill>
                  <a:srgbClr val="7030A0"/>
                </a:solidFill>
                <a:prstDash val="sysDot"/>
              </a:ln>
              <a:effectLst/>
            </c:spPr>
            <c:trendlineType val="exp"/>
            <c:dispRSqr val="0"/>
            <c:dispEq val="0"/>
          </c:trendline>
          <c:val>
            <c:numRef>
              <c:f>SuSEinzell!$B$82:$K$82</c:f>
              <c:numCache>
                <c:formatCode>General</c:formatCode>
                <c:ptCount val="10"/>
                <c:pt idx="0">
                  <c:v>1</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90BB-4203-BC9E-31DABE2D3733}"/>
            </c:ext>
          </c:extLst>
        </c:ser>
        <c:dLbls>
          <c:showLegendKey val="0"/>
          <c:showVal val="0"/>
          <c:showCatName val="0"/>
          <c:showSerName val="0"/>
          <c:showPercent val="0"/>
          <c:showBubbleSize val="0"/>
        </c:dLbls>
        <c:gapWidth val="51"/>
        <c:overlap val="-27"/>
        <c:axId val="1571849663"/>
        <c:axId val="1571850143"/>
      </c:barChart>
      <c:catAx>
        <c:axId val="1571849663"/>
        <c:scaling>
          <c:orientation val="minMax"/>
        </c:scaling>
        <c:delete val="0"/>
        <c:axPos val="t"/>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1571850143"/>
        <c:crossesAt val="0"/>
        <c:auto val="1"/>
        <c:lblAlgn val="ctr"/>
        <c:lblOffset val="100"/>
        <c:noMultiLvlLbl val="0"/>
      </c:catAx>
      <c:valAx>
        <c:axId val="1571850143"/>
        <c:scaling>
          <c:orientation val="maxMin"/>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de-AT"/>
                  <a:t>Note</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1571849663"/>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28574</xdr:colOff>
      <xdr:row>34</xdr:row>
      <xdr:rowOff>38100</xdr:rowOff>
    </xdr:from>
    <xdr:to>
      <xdr:col>11</xdr:col>
      <xdr:colOff>488950</xdr:colOff>
      <xdr:row>46</xdr:row>
      <xdr:rowOff>139700</xdr:rowOff>
    </xdr:to>
    <xdr:graphicFrame macro="">
      <xdr:nvGraphicFramePr>
        <xdr:cNvPr id="3" name="Diagramm 2">
          <a:extLst>
            <a:ext uri="{FF2B5EF4-FFF2-40B4-BE49-F238E27FC236}">
              <a16:creationId xmlns:a16="http://schemas.microsoft.com/office/drawing/2014/main" id="{DDB942BF-0ED3-99CC-EA51-C79565A96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508000</xdr:colOff>
      <xdr:row>3</xdr:row>
      <xdr:rowOff>0</xdr:rowOff>
    </xdr:from>
    <xdr:to>
      <xdr:col>13</xdr:col>
      <xdr:colOff>603250</xdr:colOff>
      <xdr:row>36</xdr:row>
      <xdr:rowOff>38100</xdr:rowOff>
    </xdr:to>
    <xdr:sp macro="" textlink="">
      <xdr:nvSpPr>
        <xdr:cNvPr id="5" name="Textfeld 4">
          <a:extLst>
            <a:ext uri="{FF2B5EF4-FFF2-40B4-BE49-F238E27FC236}">
              <a16:creationId xmlns:a16="http://schemas.microsoft.com/office/drawing/2014/main" id="{9DFA11DA-801B-15ED-0FDD-6EAC10483DD7}"/>
            </a:ext>
          </a:extLst>
        </xdr:cNvPr>
        <xdr:cNvSpPr txBox="1"/>
      </xdr:nvSpPr>
      <xdr:spPr>
        <a:xfrm>
          <a:off x="6203950" y="723900"/>
          <a:ext cx="781050"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AT" sz="1000"/>
            <a:t>momentan im Zeugnis</a:t>
          </a:r>
        </a:p>
      </xdr:txBody>
    </xdr:sp>
    <xdr:clientData/>
  </xdr:twoCellAnchor>
  <xdr:twoCellAnchor>
    <xdr:from>
      <xdr:col>14</xdr:col>
      <xdr:colOff>19050</xdr:colOff>
      <xdr:row>2</xdr:row>
      <xdr:rowOff>222250</xdr:rowOff>
    </xdr:from>
    <xdr:to>
      <xdr:col>15</xdr:col>
      <xdr:colOff>63500</xdr:colOff>
      <xdr:row>36</xdr:row>
      <xdr:rowOff>44450</xdr:rowOff>
    </xdr:to>
    <xdr:sp macro="" textlink="">
      <xdr:nvSpPr>
        <xdr:cNvPr id="6" name="Textfeld 5">
          <a:extLst>
            <a:ext uri="{FF2B5EF4-FFF2-40B4-BE49-F238E27FC236}">
              <a16:creationId xmlns:a16="http://schemas.microsoft.com/office/drawing/2014/main" id="{4D3D9FCC-602D-41FC-BD74-6A0A821B718D}"/>
            </a:ext>
          </a:extLst>
        </xdr:cNvPr>
        <xdr:cNvSpPr txBox="1"/>
      </xdr:nvSpPr>
      <xdr:spPr>
        <a:xfrm>
          <a:off x="7016750" y="704850"/>
          <a:ext cx="74295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AT" sz="1000"/>
            <a:t>von bis </a:t>
          </a:r>
          <a:br>
            <a:rPr lang="de-AT" sz="1000"/>
          </a:br>
          <a:r>
            <a:rPr lang="de-AT" sz="1000"/>
            <a:t>bzw genau</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bslinz3-my.sharepoint.com/personal/m_knoll_bs-linz3_ac_at/Documents/CVT/2%20Klasse/TCH%202CVT/24%2025%202bCVT%20TCH%20V2410.xlsx" TargetMode="External"/><Relationship Id="rId1" Type="http://schemas.openxmlformats.org/officeDocument/2006/relationships/externalLinkPath" Target="/personal/m_knoll_bs-linz3_ac_at/Documents/CVT/2%20Klasse/TCH%202CVT/24%2025%202bCVT%20TCH%20V24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chüler+Bedienungsanleitung"/>
      <sheetName val="Notenliste"/>
      <sheetName val="Endnoten"/>
      <sheetName val="SuSAlle"/>
      <sheetName val="SuSEinzell"/>
      <sheetName val="Recht"/>
      <sheetName val="HTMLÜbertrag"/>
    </sheetNames>
    <sheetDataSet>
      <sheetData sheetId="0"/>
      <sheetData sheetId="1">
        <row r="1">
          <cell r="AK1">
            <v>0.4</v>
          </cell>
        </row>
      </sheetData>
      <sheetData sheetId="2"/>
      <sheetData sheetId="3"/>
      <sheetData sheetId="4"/>
      <sheetData sheetId="5"/>
      <sheetData sheetId="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BCCCAC-ACEE-4D00-BA74-450E722F347D}" name="Tabelle2" displayName="Tabelle2" ref="A1:A34" totalsRowShown="0" headerRowDxfId="3" dataDxfId="2" tableBorderDxfId="1">
  <autoFilter ref="A1:A34" xr:uid="{36BCCCAC-ACEE-4D00-BA74-450E722F347D}">
    <filterColumn colId="0">
      <filters>
        <filter val="Name"/>
        <filter val="x"/>
      </filters>
    </filterColumn>
  </autoFilter>
  <tableColumns count="1">
    <tableColumn id="1" xr3:uid="{3C9DB965-189C-44C9-B8B8-C4F39D4EA622}" name="Spalte1" dataDxfId="0">
      <calculatedColumnFormula>Notenliste!A2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D7605-482C-44DE-B2C7-F8D97A9C5788}">
  <dimension ref="A1:H47"/>
  <sheetViews>
    <sheetView workbookViewId="0">
      <selection activeCell="A3" sqref="A3"/>
    </sheetView>
  </sheetViews>
  <sheetFormatPr baseColWidth="10" defaultColWidth="11.453125" defaultRowHeight="14.5" x14ac:dyDescent="0.35"/>
  <cols>
    <col min="1" max="1" width="17.453125" customWidth="1"/>
    <col min="2" max="2" width="14.54296875" customWidth="1"/>
    <col min="3" max="3" width="7.6328125" bestFit="1" customWidth="1"/>
    <col min="4" max="4" width="7.6328125" customWidth="1"/>
    <col min="5" max="5" width="7.36328125" bestFit="1" customWidth="1"/>
    <col min="6" max="6" width="13.453125" bestFit="1" customWidth="1"/>
    <col min="8" max="8" width="14.08984375" bestFit="1" customWidth="1"/>
  </cols>
  <sheetData>
    <row r="1" spans="1:8" ht="21" x14ac:dyDescent="0.5">
      <c r="A1" s="157" t="s">
        <v>35</v>
      </c>
      <c r="E1" s="28"/>
      <c r="F1" s="158"/>
      <c r="G1" s="28"/>
      <c r="H1" s="158"/>
    </row>
    <row r="2" spans="1:8" ht="18.5" x14ac:dyDescent="0.45">
      <c r="A2" s="28" t="s">
        <v>200</v>
      </c>
      <c r="F2" s="158"/>
      <c r="G2" s="159"/>
      <c r="H2" s="160"/>
    </row>
    <row r="3" spans="1:8" ht="18.5" x14ac:dyDescent="0.45">
      <c r="A3" s="28" t="s">
        <v>36</v>
      </c>
      <c r="F3" s="158"/>
      <c r="G3" s="159"/>
      <c r="H3" s="160"/>
    </row>
    <row r="4" spans="1:8" ht="18.5" x14ac:dyDescent="0.45">
      <c r="A4" s="28" t="s">
        <v>37</v>
      </c>
      <c r="F4" s="158"/>
      <c r="G4" s="159"/>
      <c r="H4" s="160"/>
    </row>
    <row r="5" spans="1:8" ht="18.5" x14ac:dyDescent="0.45">
      <c r="A5" s="28" t="s">
        <v>38</v>
      </c>
      <c r="F5" s="158"/>
      <c r="G5" s="159"/>
      <c r="H5" s="160"/>
    </row>
    <row r="6" spans="1:8" ht="18.5" x14ac:dyDescent="0.45">
      <c r="A6" s="28" t="s">
        <v>39</v>
      </c>
      <c r="F6" s="158"/>
      <c r="G6" s="159"/>
      <c r="H6" s="160"/>
    </row>
    <row r="7" spans="1:8" ht="18.5" x14ac:dyDescent="0.45">
      <c r="A7" s="28"/>
      <c r="F7" s="158"/>
      <c r="G7" s="159"/>
      <c r="H7" s="160"/>
    </row>
    <row r="8" spans="1:8" ht="18.5" x14ac:dyDescent="0.45">
      <c r="A8" s="28" t="s">
        <v>98</v>
      </c>
      <c r="F8" s="158"/>
      <c r="G8" s="159"/>
      <c r="H8" s="160"/>
    </row>
    <row r="9" spans="1:8" ht="18.5" x14ac:dyDescent="0.45">
      <c r="A9" s="28" t="s">
        <v>99</v>
      </c>
      <c r="F9" s="158"/>
      <c r="G9" s="159"/>
      <c r="H9" s="160"/>
    </row>
    <row r="10" spans="1:8" ht="18.5" x14ac:dyDescent="0.45">
      <c r="F10" s="158"/>
      <c r="G10" s="159"/>
      <c r="H10" s="160"/>
    </row>
    <row r="11" spans="1:8" ht="18.5" x14ac:dyDescent="0.45">
      <c r="E11" s="28"/>
      <c r="F11" s="158"/>
      <c r="G11" s="159"/>
      <c r="H11" s="160"/>
    </row>
    <row r="12" spans="1:8" ht="18.5" x14ac:dyDescent="0.45">
      <c r="E12" s="28"/>
      <c r="F12" s="158"/>
      <c r="G12" s="159"/>
      <c r="H12" s="160"/>
    </row>
    <row r="13" spans="1:8" ht="18.5" x14ac:dyDescent="0.45">
      <c r="A13" s="30" t="s">
        <v>199</v>
      </c>
      <c r="B13" s="28" t="s">
        <v>195</v>
      </c>
      <c r="C13" s="28" t="s">
        <v>196</v>
      </c>
      <c r="D13" s="28" t="s">
        <v>198</v>
      </c>
    </row>
    <row r="14" spans="1:8" ht="18.5" x14ac:dyDescent="0.45">
      <c r="E14" s="28"/>
      <c r="F14" s="158"/>
      <c r="G14" s="159"/>
      <c r="H14" s="160"/>
    </row>
    <row r="15" spans="1:8" ht="18.5" x14ac:dyDescent="0.45">
      <c r="A15" s="162" t="s">
        <v>33</v>
      </c>
      <c r="B15" s="162" t="s">
        <v>34</v>
      </c>
      <c r="C15" s="163" t="s">
        <v>100</v>
      </c>
      <c r="D15" s="161"/>
      <c r="E15" s="28"/>
      <c r="F15" s="158"/>
      <c r="G15" s="159"/>
      <c r="H15" s="160"/>
    </row>
    <row r="16" spans="1:8" ht="18.5" x14ac:dyDescent="0.45">
      <c r="A16" s="162"/>
      <c r="B16" s="162"/>
      <c r="C16" s="163"/>
      <c r="D16" s="161"/>
      <c r="E16" s="28"/>
      <c r="F16" s="158"/>
      <c r="G16" s="159"/>
      <c r="H16" s="160"/>
    </row>
    <row r="17" spans="1:8" ht="18.5" x14ac:dyDescent="0.45">
      <c r="A17" s="162"/>
      <c r="B17" s="162"/>
      <c r="C17" s="163"/>
      <c r="D17" s="161"/>
      <c r="E17" s="28"/>
      <c r="F17" s="158"/>
      <c r="G17" s="159"/>
      <c r="H17" s="160"/>
    </row>
    <row r="18" spans="1:8" ht="18.5" x14ac:dyDescent="0.45">
      <c r="A18" s="58">
        <v>1</v>
      </c>
      <c r="B18" s="58">
        <v>1</v>
      </c>
      <c r="C18" s="57">
        <v>12345</v>
      </c>
      <c r="D18" t="str">
        <f t="shared" ref="D18:D47" si="0">$B$13 &amp; " " &amp; A18 &amp; " " &amp; $C$13 &amp; " " &amp; C18 &amp; " " &amp; $D$13</f>
        <v>Sehr geehrte(r) Frau/Herr 1 , nachfolgend erhalten Sie Ihren persönlichen Schülercode: 12345 . Bitte teilen Sie diesen Code mit niemandem, da er den Zugriff auf Ihre Noten ermöglicht.
Um Ihre Noten einzusehen, besuchen Sie bitte https://notenknoll.tiiny.site/  .</v>
      </c>
      <c r="E18" s="28"/>
      <c r="F18" s="158"/>
      <c r="G18" s="159"/>
      <c r="H18" s="160"/>
    </row>
    <row r="19" spans="1:8" ht="18.5" x14ac:dyDescent="0.45">
      <c r="A19" s="58">
        <v>2</v>
      </c>
      <c r="B19" s="58">
        <v>2</v>
      </c>
      <c r="C19" s="57">
        <v>12346</v>
      </c>
      <c r="D19" t="str">
        <f t="shared" si="0"/>
        <v>Sehr geehrte(r) Frau/Herr 2 , nachfolgend erhalten Sie Ihren persönlichen Schülercode: 12346 . Bitte teilen Sie diesen Code mit niemandem, da er den Zugriff auf Ihre Noten ermöglicht.
Um Ihre Noten einzusehen, besuchen Sie bitte https://notenknoll.tiiny.site/  .</v>
      </c>
      <c r="E19" s="28"/>
      <c r="F19" s="158"/>
      <c r="G19" s="159"/>
      <c r="H19" s="160"/>
    </row>
    <row r="20" spans="1:8" ht="18.5" x14ac:dyDescent="0.45">
      <c r="A20" s="58">
        <v>3</v>
      </c>
      <c r="B20" s="58">
        <v>3</v>
      </c>
      <c r="C20" s="57">
        <v>12347</v>
      </c>
      <c r="D20" t="str">
        <f t="shared" si="0"/>
        <v>Sehr geehrte(r) Frau/Herr 3 , nachfolgend erhalten Sie Ihren persönlichen Schülercode: 12347 . Bitte teilen Sie diesen Code mit niemandem, da er den Zugriff auf Ihre Noten ermöglicht.
Um Ihre Noten einzusehen, besuchen Sie bitte https://notenknoll.tiiny.site/  .</v>
      </c>
      <c r="E20" s="28"/>
      <c r="F20" s="158"/>
      <c r="G20" s="159"/>
      <c r="H20" s="160"/>
    </row>
    <row r="21" spans="1:8" ht="18.5" x14ac:dyDescent="0.45">
      <c r="A21" s="58">
        <v>4</v>
      </c>
      <c r="B21" s="58">
        <v>4</v>
      </c>
      <c r="C21" s="57"/>
      <c r="D21" t="str">
        <f t="shared" si="0"/>
        <v>Sehr geehrte(r) Frau/Herr 4 , nachfolgend erhalten Sie Ihren persönlichen Schülercode:  . Bitte teilen Sie diesen Code mit niemandem, da er den Zugriff auf Ihre Noten ermöglicht.
Um Ihre Noten einzusehen, besuchen Sie bitte https://notenknoll.tiiny.site/  .</v>
      </c>
      <c r="E21" s="28"/>
      <c r="F21" s="158"/>
      <c r="G21" s="159"/>
      <c r="H21" s="160"/>
    </row>
    <row r="22" spans="1:8" ht="18.5" x14ac:dyDescent="0.45">
      <c r="A22" s="58">
        <v>5</v>
      </c>
      <c r="B22" s="58">
        <v>5</v>
      </c>
      <c r="C22" s="57"/>
      <c r="D22" t="str">
        <f t="shared" si="0"/>
        <v>Sehr geehrte(r) Frau/Herr 5 , nachfolgend erhalten Sie Ihren persönlichen Schülercode:  . Bitte teilen Sie diesen Code mit niemandem, da er den Zugriff auf Ihre Noten ermöglicht.
Um Ihre Noten einzusehen, besuchen Sie bitte https://notenknoll.tiiny.site/  .</v>
      </c>
      <c r="E22" s="28"/>
      <c r="F22" s="158"/>
      <c r="G22" s="159"/>
      <c r="H22" s="160"/>
    </row>
    <row r="23" spans="1:8" ht="18.5" x14ac:dyDescent="0.45">
      <c r="A23" s="58">
        <v>6</v>
      </c>
      <c r="B23" s="58">
        <v>6</v>
      </c>
      <c r="C23" s="57"/>
      <c r="D23" t="str">
        <f t="shared" si="0"/>
        <v>Sehr geehrte(r) Frau/Herr 6 , nachfolgend erhalten Sie Ihren persönlichen Schülercode:  . Bitte teilen Sie diesen Code mit niemandem, da er den Zugriff auf Ihre Noten ermöglicht.
Um Ihre Noten einzusehen, besuchen Sie bitte https://notenknoll.tiiny.site/  .</v>
      </c>
      <c r="E23" s="28"/>
      <c r="F23" s="158"/>
      <c r="G23" s="159"/>
      <c r="H23" s="160"/>
    </row>
    <row r="24" spans="1:8" ht="18.5" x14ac:dyDescent="0.45">
      <c r="A24" s="58">
        <v>7</v>
      </c>
      <c r="B24" s="58">
        <v>7</v>
      </c>
      <c r="C24" s="57"/>
      <c r="D24" t="str">
        <f t="shared" si="0"/>
        <v>Sehr geehrte(r) Frau/Herr 7 , nachfolgend erhalten Sie Ihren persönlichen Schülercode:  . Bitte teilen Sie diesen Code mit niemandem, da er den Zugriff auf Ihre Noten ermöglicht.
Um Ihre Noten einzusehen, besuchen Sie bitte https://notenknoll.tiiny.site/  .</v>
      </c>
      <c r="E24" s="28"/>
      <c r="F24" s="158"/>
      <c r="G24" s="159"/>
      <c r="H24" s="160"/>
    </row>
    <row r="25" spans="1:8" ht="18.5" x14ac:dyDescent="0.45">
      <c r="A25" s="58">
        <v>8</v>
      </c>
      <c r="B25" s="58">
        <v>8</v>
      </c>
      <c r="C25" s="57"/>
      <c r="D25" t="str">
        <f t="shared" si="0"/>
        <v>Sehr geehrte(r) Frau/Herr 8 , nachfolgend erhalten Sie Ihren persönlichen Schülercode:  . Bitte teilen Sie diesen Code mit niemandem, da er den Zugriff auf Ihre Noten ermöglicht.
Um Ihre Noten einzusehen, besuchen Sie bitte https://notenknoll.tiiny.site/  .</v>
      </c>
      <c r="E25" s="28"/>
      <c r="F25" s="158"/>
      <c r="G25" s="159"/>
      <c r="H25" s="160"/>
    </row>
    <row r="26" spans="1:8" ht="18.5" x14ac:dyDescent="0.45">
      <c r="A26" s="58">
        <v>9</v>
      </c>
      <c r="B26" s="58">
        <v>9</v>
      </c>
      <c r="C26" s="57"/>
      <c r="D26" t="str">
        <f t="shared" si="0"/>
        <v>Sehr geehrte(r) Frau/Herr 9 , nachfolgend erhalten Sie Ihren persönlichen Schülercode:  . Bitte teilen Sie diesen Code mit niemandem, da er den Zugriff auf Ihre Noten ermöglicht.
Um Ihre Noten einzusehen, besuchen Sie bitte https://notenknoll.tiiny.site/  .</v>
      </c>
      <c r="E26" s="28"/>
      <c r="F26" s="158"/>
      <c r="G26" s="159"/>
      <c r="H26" s="160"/>
    </row>
    <row r="27" spans="1:8" ht="18.5" x14ac:dyDescent="0.45">
      <c r="A27" s="58">
        <v>10</v>
      </c>
      <c r="B27" s="58">
        <v>10</v>
      </c>
      <c r="C27" s="57"/>
      <c r="D27" t="str">
        <f t="shared" si="0"/>
        <v>Sehr geehrte(r) Frau/Herr 10 , nachfolgend erhalten Sie Ihren persönlichen Schülercode:  . Bitte teilen Sie diesen Code mit niemandem, da er den Zugriff auf Ihre Noten ermöglicht.
Um Ihre Noten einzusehen, besuchen Sie bitte https://notenknoll.tiiny.site/  .</v>
      </c>
    </row>
    <row r="28" spans="1:8" ht="18.5" x14ac:dyDescent="0.45">
      <c r="A28" s="58">
        <v>11</v>
      </c>
      <c r="B28" s="58">
        <v>11</v>
      </c>
      <c r="C28" s="57"/>
      <c r="D28" t="str">
        <f t="shared" si="0"/>
        <v>Sehr geehrte(r) Frau/Herr 11 , nachfolgend erhalten Sie Ihren persönlichen Schülercode:  . Bitte teilen Sie diesen Code mit niemandem, da er den Zugriff auf Ihre Noten ermöglicht.
Um Ihre Noten einzusehen, besuchen Sie bitte https://notenknoll.tiiny.site/  .</v>
      </c>
    </row>
    <row r="29" spans="1:8" ht="18.5" x14ac:dyDescent="0.45">
      <c r="A29" s="58">
        <v>12</v>
      </c>
      <c r="B29" s="58">
        <v>12</v>
      </c>
      <c r="C29" s="57"/>
      <c r="D29" t="str">
        <f t="shared" si="0"/>
        <v>Sehr geehrte(r) Frau/Herr 12 , nachfolgend erhalten Sie Ihren persönlichen Schülercode:  . Bitte teilen Sie diesen Code mit niemandem, da er den Zugriff auf Ihre Noten ermöglicht.
Um Ihre Noten einzusehen, besuchen Sie bitte https://notenknoll.tiiny.site/  .</v>
      </c>
    </row>
    <row r="30" spans="1:8" ht="18.5" x14ac:dyDescent="0.45">
      <c r="A30" s="58">
        <v>13</v>
      </c>
      <c r="B30" s="58">
        <v>13</v>
      </c>
      <c r="C30" s="57"/>
      <c r="D30" t="str">
        <f t="shared" si="0"/>
        <v>Sehr geehrte(r) Frau/Herr 13 , nachfolgend erhalten Sie Ihren persönlichen Schülercode:  . Bitte teilen Sie diesen Code mit niemandem, da er den Zugriff auf Ihre Noten ermöglicht.
Um Ihre Noten einzusehen, besuchen Sie bitte https://notenknoll.tiiny.site/  .</v>
      </c>
    </row>
    <row r="31" spans="1:8" ht="18.5" x14ac:dyDescent="0.45">
      <c r="A31" s="58">
        <v>14</v>
      </c>
      <c r="B31" s="58">
        <v>14</v>
      </c>
      <c r="C31" s="57"/>
      <c r="D31" t="str">
        <f t="shared" si="0"/>
        <v>Sehr geehrte(r) Frau/Herr 14 , nachfolgend erhalten Sie Ihren persönlichen Schülercode:  . Bitte teilen Sie diesen Code mit niemandem, da er den Zugriff auf Ihre Noten ermöglicht.
Um Ihre Noten einzusehen, besuchen Sie bitte https://notenknoll.tiiny.site/  .</v>
      </c>
    </row>
    <row r="32" spans="1:8" ht="18.5" x14ac:dyDescent="0.45">
      <c r="A32" s="58">
        <v>15</v>
      </c>
      <c r="B32" s="58">
        <v>15</v>
      </c>
      <c r="C32" s="57"/>
      <c r="D32" t="str">
        <f t="shared" si="0"/>
        <v>Sehr geehrte(r) Frau/Herr 15 , nachfolgend erhalten Sie Ihren persönlichen Schülercode:  . Bitte teilen Sie diesen Code mit niemandem, da er den Zugriff auf Ihre Noten ermöglicht.
Um Ihre Noten einzusehen, besuchen Sie bitte https://notenknoll.tiiny.site/  .</v>
      </c>
    </row>
    <row r="33" spans="1:4" ht="18.5" x14ac:dyDescent="0.45">
      <c r="A33" s="58">
        <v>16</v>
      </c>
      <c r="B33" s="58">
        <v>16</v>
      </c>
      <c r="C33" s="57"/>
      <c r="D33" t="str">
        <f t="shared" si="0"/>
        <v>Sehr geehrte(r) Frau/Herr 16 , nachfolgend erhalten Sie Ihren persönlichen Schülercode:  . Bitte teilen Sie diesen Code mit niemandem, da er den Zugriff auf Ihre Noten ermöglicht.
Um Ihre Noten einzusehen, besuchen Sie bitte https://notenknoll.tiiny.site/  .</v>
      </c>
    </row>
    <row r="34" spans="1:4" ht="18.5" x14ac:dyDescent="0.45">
      <c r="A34" s="58">
        <v>17</v>
      </c>
      <c r="B34" s="58">
        <v>17</v>
      </c>
      <c r="C34" s="57"/>
      <c r="D34" t="str">
        <f t="shared" si="0"/>
        <v>Sehr geehrte(r) Frau/Herr 17 , nachfolgend erhalten Sie Ihren persönlichen Schülercode:  . Bitte teilen Sie diesen Code mit niemandem, da er den Zugriff auf Ihre Noten ermöglicht.
Um Ihre Noten einzusehen, besuchen Sie bitte https://notenknoll.tiiny.site/  .</v>
      </c>
    </row>
    <row r="35" spans="1:4" ht="18.5" x14ac:dyDescent="0.45">
      <c r="A35" s="58">
        <v>18</v>
      </c>
      <c r="B35" s="58">
        <v>18</v>
      </c>
      <c r="C35" s="57"/>
      <c r="D35" t="str">
        <f t="shared" si="0"/>
        <v>Sehr geehrte(r) Frau/Herr 18 , nachfolgend erhalten Sie Ihren persönlichen Schülercode:  . Bitte teilen Sie diesen Code mit niemandem, da er den Zugriff auf Ihre Noten ermöglicht.
Um Ihre Noten einzusehen, besuchen Sie bitte https://notenknoll.tiiny.site/  .</v>
      </c>
    </row>
    <row r="36" spans="1:4" ht="18.5" x14ac:dyDescent="0.45">
      <c r="A36" s="58">
        <v>19</v>
      </c>
      <c r="B36" s="58">
        <v>19</v>
      </c>
      <c r="C36" s="57"/>
      <c r="D36" t="str">
        <f t="shared" si="0"/>
        <v>Sehr geehrte(r) Frau/Herr 19 , nachfolgend erhalten Sie Ihren persönlichen Schülercode:  . Bitte teilen Sie diesen Code mit niemandem, da er den Zugriff auf Ihre Noten ermöglicht.
Um Ihre Noten einzusehen, besuchen Sie bitte https://notenknoll.tiiny.site/  .</v>
      </c>
    </row>
    <row r="37" spans="1:4" ht="18.5" x14ac:dyDescent="0.45">
      <c r="A37" s="58">
        <v>20</v>
      </c>
      <c r="B37" s="58">
        <v>20</v>
      </c>
      <c r="C37" s="57"/>
      <c r="D37" t="str">
        <f t="shared" si="0"/>
        <v>Sehr geehrte(r) Frau/Herr 20 , nachfolgend erhalten Sie Ihren persönlichen Schülercode:  . Bitte teilen Sie diesen Code mit niemandem, da er den Zugriff auf Ihre Noten ermöglicht.
Um Ihre Noten einzusehen, besuchen Sie bitte https://notenknoll.tiiny.site/  .</v>
      </c>
    </row>
    <row r="38" spans="1:4" ht="18.5" x14ac:dyDescent="0.45">
      <c r="A38" s="58">
        <v>21</v>
      </c>
      <c r="B38" s="58">
        <v>21</v>
      </c>
      <c r="C38" s="57"/>
      <c r="D38" t="str">
        <f t="shared" si="0"/>
        <v>Sehr geehrte(r) Frau/Herr 21 , nachfolgend erhalten Sie Ihren persönlichen Schülercode:  . Bitte teilen Sie diesen Code mit niemandem, da er den Zugriff auf Ihre Noten ermöglicht.
Um Ihre Noten einzusehen, besuchen Sie bitte https://notenknoll.tiiny.site/  .</v>
      </c>
    </row>
    <row r="39" spans="1:4" ht="18.5" x14ac:dyDescent="0.45">
      <c r="A39" s="58">
        <v>22</v>
      </c>
      <c r="B39" s="58">
        <v>22</v>
      </c>
      <c r="C39" s="57"/>
      <c r="D39" t="str">
        <f t="shared" si="0"/>
        <v>Sehr geehrte(r) Frau/Herr 22 , nachfolgend erhalten Sie Ihren persönlichen Schülercode:  . Bitte teilen Sie diesen Code mit niemandem, da er den Zugriff auf Ihre Noten ermöglicht.
Um Ihre Noten einzusehen, besuchen Sie bitte https://notenknoll.tiiny.site/  .</v>
      </c>
    </row>
    <row r="40" spans="1:4" ht="18.5" x14ac:dyDescent="0.45">
      <c r="A40" s="58">
        <v>23</v>
      </c>
      <c r="B40" s="58">
        <v>23</v>
      </c>
      <c r="C40" s="57"/>
      <c r="D40" t="str">
        <f t="shared" si="0"/>
        <v>Sehr geehrte(r) Frau/Herr 23 , nachfolgend erhalten Sie Ihren persönlichen Schülercode:  . Bitte teilen Sie diesen Code mit niemandem, da er den Zugriff auf Ihre Noten ermöglicht.
Um Ihre Noten einzusehen, besuchen Sie bitte https://notenknoll.tiiny.site/  .</v>
      </c>
    </row>
    <row r="41" spans="1:4" ht="18.5" x14ac:dyDescent="0.45">
      <c r="A41" s="58">
        <v>24</v>
      </c>
      <c r="B41" s="58">
        <v>24</v>
      </c>
      <c r="C41" s="156"/>
      <c r="D41" t="str">
        <f t="shared" si="0"/>
        <v>Sehr geehrte(r) Frau/Herr 24 , nachfolgend erhalten Sie Ihren persönlichen Schülercode:  . Bitte teilen Sie diesen Code mit niemandem, da er den Zugriff auf Ihre Noten ermöglicht.
Um Ihre Noten einzusehen, besuchen Sie bitte https://notenknoll.tiiny.site/  .</v>
      </c>
    </row>
    <row r="42" spans="1:4" ht="18.5" x14ac:dyDescent="0.45">
      <c r="A42" s="58">
        <v>25</v>
      </c>
      <c r="B42" s="58">
        <v>25</v>
      </c>
      <c r="C42" s="156"/>
      <c r="D42" t="str">
        <f t="shared" si="0"/>
        <v>Sehr geehrte(r) Frau/Herr 25 , nachfolgend erhalten Sie Ihren persönlichen Schülercode:  . Bitte teilen Sie diesen Code mit niemandem, da er den Zugriff auf Ihre Noten ermöglicht.
Um Ihre Noten einzusehen, besuchen Sie bitte https://notenknoll.tiiny.site/  .</v>
      </c>
    </row>
    <row r="43" spans="1:4" ht="18.5" x14ac:dyDescent="0.45">
      <c r="A43" s="58">
        <v>26</v>
      </c>
      <c r="B43" s="58">
        <v>26</v>
      </c>
      <c r="C43" s="156"/>
      <c r="D43" t="str">
        <f t="shared" si="0"/>
        <v>Sehr geehrte(r) Frau/Herr 26 , nachfolgend erhalten Sie Ihren persönlichen Schülercode:  . Bitte teilen Sie diesen Code mit niemandem, da er den Zugriff auf Ihre Noten ermöglicht.
Um Ihre Noten einzusehen, besuchen Sie bitte https://notenknoll.tiiny.site/  .</v>
      </c>
    </row>
    <row r="44" spans="1:4" ht="18.5" x14ac:dyDescent="0.45">
      <c r="A44" s="58">
        <v>27</v>
      </c>
      <c r="B44" s="58">
        <v>27</v>
      </c>
      <c r="C44" s="156"/>
      <c r="D44" t="str">
        <f t="shared" si="0"/>
        <v>Sehr geehrte(r) Frau/Herr 27 , nachfolgend erhalten Sie Ihren persönlichen Schülercode:  . Bitte teilen Sie diesen Code mit niemandem, da er den Zugriff auf Ihre Noten ermöglicht.
Um Ihre Noten einzusehen, besuchen Sie bitte https://notenknoll.tiiny.site/  .</v>
      </c>
    </row>
    <row r="45" spans="1:4" ht="18.5" x14ac:dyDescent="0.45">
      <c r="A45" s="58">
        <v>28</v>
      </c>
      <c r="B45" s="58">
        <v>28</v>
      </c>
      <c r="C45" s="156"/>
      <c r="D45" t="str">
        <f t="shared" si="0"/>
        <v>Sehr geehrte(r) Frau/Herr 28 , nachfolgend erhalten Sie Ihren persönlichen Schülercode:  . Bitte teilen Sie diesen Code mit niemandem, da er den Zugriff auf Ihre Noten ermöglicht.
Um Ihre Noten einzusehen, besuchen Sie bitte https://notenknoll.tiiny.site/  .</v>
      </c>
    </row>
    <row r="46" spans="1:4" ht="18.5" x14ac:dyDescent="0.45">
      <c r="A46" s="58">
        <v>29</v>
      </c>
      <c r="B46" s="58">
        <v>29</v>
      </c>
      <c r="C46" s="156"/>
      <c r="D46" t="str">
        <f t="shared" si="0"/>
        <v>Sehr geehrte(r) Frau/Herr 29 , nachfolgend erhalten Sie Ihren persönlichen Schülercode:  . Bitte teilen Sie diesen Code mit niemandem, da er den Zugriff auf Ihre Noten ermöglicht.
Um Ihre Noten einzusehen, besuchen Sie bitte https://notenknoll.tiiny.site/  .</v>
      </c>
    </row>
    <row r="47" spans="1:4" ht="18.5" x14ac:dyDescent="0.45">
      <c r="A47" s="58">
        <v>30</v>
      </c>
      <c r="B47" s="58">
        <v>30</v>
      </c>
      <c r="C47" s="156"/>
      <c r="D47" t="str">
        <f t="shared" si="0"/>
        <v>Sehr geehrte(r) Frau/Herr 30 , nachfolgend erhalten Sie Ihren persönlichen Schülercode:  . Bitte teilen Sie diesen Code mit niemandem, da er den Zugriff auf Ihre Noten ermöglicht.
Um Ihre Noten einzusehen, besuchen Sie bitte https://notenknoll.tiiny.site/  .</v>
      </c>
    </row>
  </sheetData>
  <mergeCells count="3">
    <mergeCell ref="A15:A17"/>
    <mergeCell ref="B15:B17"/>
    <mergeCell ref="C15:C1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E31EA-4B58-42F5-A13A-AC7455532183}">
  <sheetPr>
    <pageSetUpPr fitToPage="1"/>
  </sheetPr>
  <dimension ref="A1:AO42"/>
  <sheetViews>
    <sheetView zoomScale="85" zoomScaleNormal="85" workbookViewId="0">
      <selection activeCell="M5" sqref="M5"/>
    </sheetView>
  </sheetViews>
  <sheetFormatPr baseColWidth="10" defaultColWidth="11.453125" defaultRowHeight="14.5" x14ac:dyDescent="0.35"/>
  <cols>
    <col min="1" max="1" width="10.1796875" customWidth="1"/>
    <col min="2" max="2" width="8.1796875" customWidth="1"/>
    <col min="3" max="4" width="7.36328125" customWidth="1"/>
    <col min="5" max="6" width="6.453125" customWidth="1"/>
    <col min="7" max="12" width="6.54296875" customWidth="1"/>
    <col min="13" max="13" width="6.26953125" customWidth="1"/>
    <col min="14" max="14" width="5.08984375" customWidth="1"/>
    <col min="15" max="36" width="3.1796875" customWidth="1"/>
    <col min="37" max="37" width="7.81640625" customWidth="1"/>
    <col min="38" max="38" width="9.1796875" customWidth="1"/>
    <col min="39" max="39" width="6.453125" bestFit="1" customWidth="1"/>
  </cols>
  <sheetData>
    <row r="1" spans="1:41" ht="15" customHeight="1" thickBot="1" x14ac:dyDescent="0.4">
      <c r="A1" s="13" t="s">
        <v>84</v>
      </c>
      <c r="B1" s="12" t="s">
        <v>0</v>
      </c>
      <c r="C1" s="141"/>
      <c r="D1" s="142">
        <f>AVERAGE(D3:D24)</f>
        <v>0</v>
      </c>
      <c r="E1" s="141"/>
      <c r="F1" s="142">
        <f>AVERAGE(F3:F24)</f>
        <v>0</v>
      </c>
      <c r="G1" s="141"/>
      <c r="H1" s="142">
        <f>AVERAGE(H3:H24)</f>
        <v>0</v>
      </c>
      <c r="I1" s="141"/>
      <c r="J1" s="142">
        <f>AVERAGE(J3:J24)</f>
        <v>0</v>
      </c>
      <c r="K1" s="141"/>
      <c r="L1" s="142">
        <f>AVERAGE(L3:L24)</f>
        <v>0</v>
      </c>
      <c r="M1" s="192" t="s">
        <v>203</v>
      </c>
      <c r="N1" s="165"/>
      <c r="O1" s="152"/>
      <c r="P1" s="152"/>
      <c r="Q1" s="152"/>
      <c r="R1" s="152"/>
      <c r="S1" s="152"/>
      <c r="T1" s="150" t="s">
        <v>176</v>
      </c>
      <c r="U1" s="150" t="s">
        <v>180</v>
      </c>
      <c r="V1" s="150" t="s">
        <v>181</v>
      </c>
      <c r="W1" s="150" t="s">
        <v>177</v>
      </c>
      <c r="X1" s="153" t="s">
        <v>178</v>
      </c>
      <c r="Y1" s="150" t="s">
        <v>179</v>
      </c>
      <c r="Z1" s="150" t="s">
        <v>182</v>
      </c>
      <c r="AA1" s="150" t="s">
        <v>180</v>
      </c>
      <c r="AB1" s="150" t="s">
        <v>181</v>
      </c>
      <c r="AC1" s="164" t="s">
        <v>3</v>
      </c>
      <c r="AD1" s="164"/>
      <c r="AE1" s="164"/>
      <c r="AF1" s="164"/>
      <c r="AG1" s="164"/>
      <c r="AH1" s="164"/>
      <c r="AI1" s="164"/>
      <c r="AJ1" s="164"/>
      <c r="AK1" s="10">
        <v>0.4</v>
      </c>
      <c r="AL1" s="3" t="e">
        <f>AVERAGE(AL3:AL18)</f>
        <v>#DIV/0!</v>
      </c>
    </row>
    <row r="2" spans="1:41" ht="76.5" thickBot="1" x14ac:dyDescent="0.4">
      <c r="A2" s="148" t="s">
        <v>202</v>
      </c>
      <c r="B2" s="149"/>
      <c r="C2" s="146" t="s">
        <v>4</v>
      </c>
      <c r="D2" s="147" t="s">
        <v>5</v>
      </c>
      <c r="E2" s="146" t="s">
        <v>6</v>
      </c>
      <c r="F2" s="147" t="s">
        <v>5</v>
      </c>
      <c r="G2" s="146" t="s">
        <v>7</v>
      </c>
      <c r="H2" s="147" t="s">
        <v>5</v>
      </c>
      <c r="I2" s="146" t="s">
        <v>8</v>
      </c>
      <c r="J2" s="147" t="s">
        <v>5</v>
      </c>
      <c r="K2" s="146" t="s">
        <v>9</v>
      </c>
      <c r="L2" s="147" t="s">
        <v>5</v>
      </c>
      <c r="M2" s="192"/>
      <c r="N2" s="165"/>
      <c r="O2" s="144" t="s">
        <v>85</v>
      </c>
      <c r="P2" s="143" t="s">
        <v>86</v>
      </c>
      <c r="Q2" s="143" t="s">
        <v>87</v>
      </c>
      <c r="R2" s="143" t="s">
        <v>88</v>
      </c>
      <c r="S2" s="143" t="s">
        <v>89</v>
      </c>
      <c r="T2" s="143" t="s">
        <v>90</v>
      </c>
      <c r="U2" s="143" t="s">
        <v>91</v>
      </c>
      <c r="V2" s="143" t="s">
        <v>92</v>
      </c>
      <c r="W2" s="143" t="s">
        <v>93</v>
      </c>
      <c r="X2" s="145" t="s">
        <v>94</v>
      </c>
      <c r="Y2" s="144"/>
      <c r="Z2" s="143"/>
      <c r="AA2" s="143"/>
      <c r="AB2" s="143"/>
      <c r="AC2" s="143"/>
      <c r="AD2" s="143"/>
      <c r="AE2" s="143"/>
      <c r="AF2" s="143"/>
      <c r="AG2" s="143"/>
      <c r="AH2" s="143"/>
      <c r="AI2" s="154"/>
      <c r="AJ2" s="145" t="s">
        <v>201</v>
      </c>
      <c r="AK2" s="6" t="s">
        <v>10</v>
      </c>
      <c r="AL2" s="2" t="s">
        <v>11</v>
      </c>
      <c r="AN2" t="s">
        <v>197</v>
      </c>
      <c r="AO2" s="18"/>
    </row>
    <row r="3" spans="1:41" ht="18.5" x14ac:dyDescent="0.45">
      <c r="A3" s="59">
        <f>'Schüler+Bedienungsanleitung'!A18</f>
        <v>1</v>
      </c>
      <c r="B3" s="59">
        <f>'Schüler+Bedienungsanleitung'!B18</f>
        <v>1</v>
      </c>
      <c r="C3" s="11"/>
      <c r="D3" s="74">
        <f>IF(Endnoten!D4&gt;0.1,Endnoten!F4, )</f>
        <v>0</v>
      </c>
      <c r="E3" s="73"/>
      <c r="F3" s="74">
        <f>IF(Endnoten!H4&gt;0.1,Endnoten!J4, )</f>
        <v>0</v>
      </c>
      <c r="G3" s="73"/>
      <c r="H3" s="74">
        <f>IF(Endnoten!L4&gt;0.1,Endnoten!N4, )</f>
        <v>0</v>
      </c>
      <c r="I3" s="73"/>
      <c r="J3" s="74">
        <f>IF(Endnoten!P4&gt;0.1,Endnoten!R4, )</f>
        <v>0</v>
      </c>
      <c r="K3" s="11"/>
      <c r="L3" s="89">
        <f>IF(Endnoten!T4&gt;0.1,Endnoten!V4, )</f>
        <v>0</v>
      </c>
      <c r="M3" s="90" t="str">
        <f>IF(Endnoten!W4=0,Endnoten!X4,Endnoten!Y4)</f>
        <v>ND</v>
      </c>
      <c r="N3" s="151">
        <f>A3</f>
        <v>1</v>
      </c>
      <c r="O3" s="4">
        <v>1</v>
      </c>
      <c r="P3" s="7"/>
      <c r="Q3" s="7"/>
      <c r="R3" s="7"/>
      <c r="S3" s="7"/>
      <c r="T3" s="7"/>
      <c r="U3" s="7"/>
      <c r="V3" s="7"/>
      <c r="W3" s="7"/>
      <c r="X3" s="8"/>
      <c r="Y3" s="4"/>
      <c r="Z3" s="5"/>
      <c r="AA3" s="5"/>
      <c r="AB3" s="5"/>
      <c r="AC3" s="5"/>
      <c r="AD3" s="5"/>
      <c r="AE3" s="5"/>
      <c r="AF3" s="5"/>
      <c r="AG3" s="5"/>
      <c r="AH3" s="5"/>
      <c r="AI3" s="119"/>
      <c r="AJ3" s="9"/>
      <c r="AK3" s="1">
        <f>AVERAGE(O3:AJ3)</f>
        <v>1</v>
      </c>
      <c r="AL3" s="27" t="str">
        <f>Endnoten!AB4</f>
        <v>Nur MA</v>
      </c>
      <c r="AN3" s="76"/>
    </row>
    <row r="4" spans="1:41" ht="18.5" x14ac:dyDescent="0.45">
      <c r="A4" s="59">
        <f>'Schüler+Bedienungsanleitung'!A19</f>
        <v>2</v>
      </c>
      <c r="B4" s="59">
        <f>'Schüler+Bedienungsanleitung'!B19</f>
        <v>2</v>
      </c>
      <c r="C4" s="11"/>
      <c r="D4" s="74">
        <f>IF(Endnoten!D5&gt;0.1,Endnoten!F5, )</f>
        <v>0</v>
      </c>
      <c r="E4" s="73"/>
      <c r="F4" s="74">
        <f>IF(Endnoten!H5&gt;0.1,Endnoten!J5, )</f>
        <v>0</v>
      </c>
      <c r="G4" s="73"/>
      <c r="H4" s="74">
        <f>IF(Endnoten!L5&gt;0.1,Endnoten!N5, )</f>
        <v>0</v>
      </c>
      <c r="I4" s="73"/>
      <c r="J4" s="74">
        <f>IF(Endnoten!P5&gt;0.1,Endnoten!R5, )</f>
        <v>0</v>
      </c>
      <c r="K4" s="11"/>
      <c r="L4" s="89">
        <f>IF(Endnoten!T5&gt;0.1,Endnoten!V5, )</f>
        <v>0</v>
      </c>
      <c r="M4" s="90" t="str">
        <f>IF(Endnoten!W5=0,Endnoten!X5,Endnoten!Y5)</f>
        <v>ND</v>
      </c>
      <c r="N4" s="151">
        <f t="shared" ref="N4:N32" si="0">A4</f>
        <v>2</v>
      </c>
      <c r="O4" s="4">
        <f t="shared" ref="O4:O21" si="1">O3</f>
        <v>1</v>
      </c>
      <c r="P4" s="5"/>
      <c r="Q4" s="5"/>
      <c r="R4" s="5"/>
      <c r="S4" s="5"/>
      <c r="T4" s="5"/>
      <c r="U4" s="5"/>
      <c r="V4" s="5"/>
      <c r="W4" s="5"/>
      <c r="X4" s="9"/>
      <c r="Y4" s="4"/>
      <c r="Z4" s="5"/>
      <c r="AA4" s="5"/>
      <c r="AB4" s="5"/>
      <c r="AC4" s="5"/>
      <c r="AD4" s="5"/>
      <c r="AE4" s="5"/>
      <c r="AF4" s="5"/>
      <c r="AG4" s="5"/>
      <c r="AH4" s="5"/>
      <c r="AI4" s="119"/>
      <c r="AJ4" s="9"/>
      <c r="AK4" s="1">
        <f t="shared" ref="AK4:AK5" si="2">AVERAGE(O4:AJ4)</f>
        <v>1</v>
      </c>
      <c r="AL4" s="27" t="str">
        <f>Endnoten!AB5</f>
        <v>Nur MA</v>
      </c>
      <c r="AN4" s="76"/>
    </row>
    <row r="5" spans="1:41" ht="18.5" x14ac:dyDescent="0.45">
      <c r="A5" s="59">
        <f>'Schüler+Bedienungsanleitung'!A20</f>
        <v>3</v>
      </c>
      <c r="B5" s="59">
        <f>'Schüler+Bedienungsanleitung'!B20</f>
        <v>3</v>
      </c>
      <c r="C5" s="11"/>
      <c r="D5" s="74">
        <f>IF(Endnoten!D6&gt;0.1,Endnoten!F6, )</f>
        <v>0</v>
      </c>
      <c r="E5" s="73"/>
      <c r="F5" s="74">
        <f>IF(Endnoten!H6&gt;0.1,Endnoten!J6, )</f>
        <v>0</v>
      </c>
      <c r="G5" s="73"/>
      <c r="H5" s="74">
        <f>IF(Endnoten!L6&gt;0.1,Endnoten!N6, )</f>
        <v>0</v>
      </c>
      <c r="I5" s="73"/>
      <c r="J5" s="74">
        <f>IF(Endnoten!P6&gt;0.1,Endnoten!R6, )</f>
        <v>0</v>
      </c>
      <c r="K5" s="11"/>
      <c r="L5" s="89">
        <f>IF(Endnoten!T6&gt;0.1,Endnoten!V6, )</f>
        <v>0</v>
      </c>
      <c r="M5" s="90" t="str">
        <f>IF(Endnoten!W6=0,Endnoten!X6,Endnoten!Y6)</f>
        <v>ND</v>
      </c>
      <c r="N5" s="151">
        <f t="shared" si="0"/>
        <v>3</v>
      </c>
      <c r="O5" s="4">
        <f t="shared" si="1"/>
        <v>1</v>
      </c>
      <c r="P5" s="5"/>
      <c r="Q5" s="5"/>
      <c r="R5" s="5"/>
      <c r="S5" s="5"/>
      <c r="T5" s="5"/>
      <c r="U5" s="5"/>
      <c r="V5" s="5"/>
      <c r="W5" s="5"/>
      <c r="X5" s="9"/>
      <c r="Y5" s="4"/>
      <c r="Z5" s="5"/>
      <c r="AA5" s="5"/>
      <c r="AB5" s="5"/>
      <c r="AC5" s="5"/>
      <c r="AD5" s="5"/>
      <c r="AE5" s="5"/>
      <c r="AF5" s="5"/>
      <c r="AG5" s="5"/>
      <c r="AH5" s="5"/>
      <c r="AI5" s="119"/>
      <c r="AJ5" s="9"/>
      <c r="AK5" s="1">
        <f t="shared" si="2"/>
        <v>1</v>
      </c>
      <c r="AL5" s="27" t="str">
        <f>Endnoten!AB6</f>
        <v>Nur MA</v>
      </c>
      <c r="AN5" s="76"/>
    </row>
    <row r="6" spans="1:41" ht="18.5" x14ac:dyDescent="0.45">
      <c r="A6" s="59">
        <f>'Schüler+Bedienungsanleitung'!A21</f>
        <v>4</v>
      </c>
      <c r="B6" s="59">
        <f>'Schüler+Bedienungsanleitung'!B21</f>
        <v>4</v>
      </c>
      <c r="C6" s="11"/>
      <c r="D6" s="74">
        <f>IF(Endnoten!D7&gt;0.1,Endnoten!F7, )</f>
        <v>0</v>
      </c>
      <c r="E6" s="73"/>
      <c r="F6" s="74">
        <f>IF(Endnoten!H7&gt;0.1,Endnoten!J7, )</f>
        <v>0</v>
      </c>
      <c r="G6" s="73"/>
      <c r="H6" s="74">
        <f>IF(Endnoten!L7&gt;0.1,Endnoten!N7, )</f>
        <v>0</v>
      </c>
      <c r="I6" s="73"/>
      <c r="J6" s="74">
        <f>IF(Endnoten!P7&gt;0.1,Endnoten!R7, )</f>
        <v>0</v>
      </c>
      <c r="K6" s="11"/>
      <c r="L6" s="89">
        <f>IF(Endnoten!T7&gt;0.1,Endnoten!V7, )</f>
        <v>0</v>
      </c>
      <c r="M6" s="90" t="str">
        <f>IF(Endnoten!W7=0,Endnoten!X7,Endnoten!Y7)</f>
        <v>ND</v>
      </c>
      <c r="N6" s="151">
        <f t="shared" si="0"/>
        <v>4</v>
      </c>
      <c r="O6" s="4">
        <f t="shared" si="1"/>
        <v>1</v>
      </c>
      <c r="P6" s="5"/>
      <c r="Q6" s="5"/>
      <c r="R6" s="5"/>
      <c r="S6" s="5"/>
      <c r="T6" s="5"/>
      <c r="U6" s="5"/>
      <c r="V6" s="5"/>
      <c r="W6" s="5"/>
      <c r="X6" s="9"/>
      <c r="Y6" s="4"/>
      <c r="Z6" s="5"/>
      <c r="AA6" s="5"/>
      <c r="AB6" s="5"/>
      <c r="AC6" s="5"/>
      <c r="AD6" s="5"/>
      <c r="AE6" s="5"/>
      <c r="AF6" s="5"/>
      <c r="AG6" s="5"/>
      <c r="AH6" s="5"/>
      <c r="AI6" s="119"/>
      <c r="AJ6" s="9"/>
      <c r="AK6" s="1">
        <f t="shared" ref="AK6:AK8" si="3">AVERAGE(O6:AJ6)</f>
        <v>1</v>
      </c>
      <c r="AL6" s="27" t="str">
        <f>Endnoten!AB7</f>
        <v>Nur MA</v>
      </c>
      <c r="AN6" s="76"/>
    </row>
    <row r="7" spans="1:41" ht="18.5" x14ac:dyDescent="0.45">
      <c r="A7" s="59">
        <f>'Schüler+Bedienungsanleitung'!A22</f>
        <v>5</v>
      </c>
      <c r="B7" s="59">
        <f>'Schüler+Bedienungsanleitung'!B22</f>
        <v>5</v>
      </c>
      <c r="C7" s="11"/>
      <c r="D7" s="74">
        <f>IF(Endnoten!D8&gt;0.1,Endnoten!F8, )</f>
        <v>0</v>
      </c>
      <c r="E7" s="73"/>
      <c r="F7" s="74">
        <f>IF(Endnoten!H8&gt;0.1,Endnoten!J8, )</f>
        <v>0</v>
      </c>
      <c r="G7" s="73"/>
      <c r="H7" s="74">
        <f>IF(Endnoten!L8&gt;0.1,Endnoten!N8, )</f>
        <v>0</v>
      </c>
      <c r="I7" s="73"/>
      <c r="J7" s="74">
        <f>IF(Endnoten!P8&gt;0.1,Endnoten!R8, )</f>
        <v>0</v>
      </c>
      <c r="K7" s="11"/>
      <c r="L7" s="89">
        <f>IF(Endnoten!T8&gt;0.1,Endnoten!V8, )</f>
        <v>0</v>
      </c>
      <c r="M7" s="90" t="str">
        <f>IF(Endnoten!W8=0,Endnoten!X8,Endnoten!Y8)</f>
        <v>ND</v>
      </c>
      <c r="N7" s="151">
        <f t="shared" si="0"/>
        <v>5</v>
      </c>
      <c r="O7" s="4">
        <f t="shared" si="1"/>
        <v>1</v>
      </c>
      <c r="P7" s="5"/>
      <c r="Q7" s="5"/>
      <c r="R7" s="5"/>
      <c r="S7" s="5"/>
      <c r="T7" s="5"/>
      <c r="U7" s="5"/>
      <c r="V7" s="5"/>
      <c r="W7" s="5"/>
      <c r="X7" s="9"/>
      <c r="Y7" s="4"/>
      <c r="Z7" s="5"/>
      <c r="AA7" s="5"/>
      <c r="AB7" s="5"/>
      <c r="AC7" s="5"/>
      <c r="AD7" s="5"/>
      <c r="AE7" s="5"/>
      <c r="AF7" s="5"/>
      <c r="AG7" s="5"/>
      <c r="AH7" s="5"/>
      <c r="AI7" s="119"/>
      <c r="AJ7" s="9"/>
      <c r="AK7" s="1">
        <f t="shared" si="3"/>
        <v>1</v>
      </c>
      <c r="AL7" s="27" t="str">
        <f>Endnoten!AB8</f>
        <v>Nur MA</v>
      </c>
      <c r="AN7" s="76"/>
    </row>
    <row r="8" spans="1:41" ht="18.5" x14ac:dyDescent="0.45">
      <c r="A8" s="59">
        <f>'Schüler+Bedienungsanleitung'!A23</f>
        <v>6</v>
      </c>
      <c r="B8" s="59">
        <f>'Schüler+Bedienungsanleitung'!B23</f>
        <v>6</v>
      </c>
      <c r="C8" s="11"/>
      <c r="D8" s="74">
        <f>IF(Endnoten!D9&gt;0.1,Endnoten!F9, )</f>
        <v>0</v>
      </c>
      <c r="E8" s="73"/>
      <c r="F8" s="74">
        <f>IF(Endnoten!H9&gt;0.1,Endnoten!J9, )</f>
        <v>0</v>
      </c>
      <c r="G8" s="73"/>
      <c r="H8" s="74">
        <f>IF(Endnoten!L9&gt;0.1,Endnoten!N9, )</f>
        <v>0</v>
      </c>
      <c r="I8" s="73"/>
      <c r="J8" s="74">
        <f>IF(Endnoten!P9&gt;0.1,Endnoten!R9, )</f>
        <v>0</v>
      </c>
      <c r="K8" s="11"/>
      <c r="L8" s="89">
        <f>IF(Endnoten!T9&gt;0.1,Endnoten!V9, )</f>
        <v>0</v>
      </c>
      <c r="M8" s="90" t="str">
        <f>IF(Endnoten!W9=0,Endnoten!X9,Endnoten!Y9)</f>
        <v>ND</v>
      </c>
      <c r="N8" s="151">
        <f t="shared" si="0"/>
        <v>6</v>
      </c>
      <c r="O8" s="4">
        <f t="shared" si="1"/>
        <v>1</v>
      </c>
      <c r="P8" s="5"/>
      <c r="Q8" s="5"/>
      <c r="R8" s="5"/>
      <c r="S8" s="5"/>
      <c r="T8" s="5"/>
      <c r="U8" s="5"/>
      <c r="V8" s="5"/>
      <c r="W8" s="5"/>
      <c r="X8" s="9"/>
      <c r="Y8" s="4"/>
      <c r="Z8" s="5"/>
      <c r="AA8" s="5"/>
      <c r="AB8" s="5"/>
      <c r="AC8" s="5"/>
      <c r="AD8" s="5"/>
      <c r="AE8" s="5"/>
      <c r="AF8" s="5"/>
      <c r="AG8" s="5"/>
      <c r="AH8" s="5"/>
      <c r="AI8" s="119"/>
      <c r="AJ8" s="9"/>
      <c r="AK8" s="1">
        <f t="shared" si="3"/>
        <v>1</v>
      </c>
      <c r="AL8" s="27" t="str">
        <f>Endnoten!AB9</f>
        <v>Nur MA</v>
      </c>
      <c r="AN8" s="76"/>
    </row>
    <row r="9" spans="1:41" ht="18.5" x14ac:dyDescent="0.45">
      <c r="A9" s="59">
        <f>'Schüler+Bedienungsanleitung'!A24</f>
        <v>7</v>
      </c>
      <c r="B9" s="59">
        <f>'Schüler+Bedienungsanleitung'!B24</f>
        <v>7</v>
      </c>
      <c r="C9" s="11"/>
      <c r="D9" s="74">
        <f>IF(Endnoten!D10&gt;0.1,Endnoten!F10, )</f>
        <v>0</v>
      </c>
      <c r="E9" s="73"/>
      <c r="F9" s="74">
        <f>IF(Endnoten!H10&gt;0.1,Endnoten!J10, )</f>
        <v>0</v>
      </c>
      <c r="G9" s="73"/>
      <c r="H9" s="74">
        <f>IF(Endnoten!L10&gt;0.1,Endnoten!N10, )</f>
        <v>0</v>
      </c>
      <c r="I9" s="73"/>
      <c r="J9" s="74">
        <f>IF(Endnoten!P10&gt;0.1,Endnoten!R10, )</f>
        <v>0</v>
      </c>
      <c r="K9" s="11"/>
      <c r="L9" s="89">
        <f>IF(Endnoten!T10&gt;0.1,Endnoten!V10, )</f>
        <v>0</v>
      </c>
      <c r="M9" s="90" t="str">
        <f>IF(Endnoten!W10=0,Endnoten!X10,Endnoten!Y10)</f>
        <v>ND</v>
      </c>
      <c r="N9" s="151">
        <f t="shared" si="0"/>
        <v>7</v>
      </c>
      <c r="O9" s="4">
        <f t="shared" si="1"/>
        <v>1</v>
      </c>
      <c r="P9" s="5"/>
      <c r="Q9" s="5"/>
      <c r="R9" s="5"/>
      <c r="S9" s="5"/>
      <c r="T9" s="5"/>
      <c r="U9" s="5"/>
      <c r="V9" s="5"/>
      <c r="W9" s="5"/>
      <c r="X9" s="9"/>
      <c r="Y9" s="4"/>
      <c r="Z9" s="5"/>
      <c r="AA9" s="5"/>
      <c r="AB9" s="5"/>
      <c r="AC9" s="5"/>
      <c r="AD9" s="5"/>
      <c r="AE9" s="5"/>
      <c r="AF9" s="5"/>
      <c r="AG9" s="5"/>
      <c r="AH9" s="5"/>
      <c r="AI9" s="119"/>
      <c r="AJ9" s="9"/>
      <c r="AK9" s="1">
        <f t="shared" ref="AK9" si="4">AVERAGE(O9:AJ9)</f>
        <v>1</v>
      </c>
      <c r="AL9" s="27" t="str">
        <f>Endnoten!AB10</f>
        <v>Nur MA</v>
      </c>
      <c r="AN9" s="76"/>
    </row>
    <row r="10" spans="1:41" ht="18.5" x14ac:dyDescent="0.45">
      <c r="A10" s="59">
        <f>'Schüler+Bedienungsanleitung'!A25</f>
        <v>8</v>
      </c>
      <c r="B10" s="59">
        <f>'Schüler+Bedienungsanleitung'!B25</f>
        <v>8</v>
      </c>
      <c r="C10" s="11"/>
      <c r="D10" s="74">
        <f>IF(Endnoten!D11&gt;0.1,Endnoten!F11, )</f>
        <v>0</v>
      </c>
      <c r="E10" s="73"/>
      <c r="F10" s="74">
        <f>IF(Endnoten!H11&gt;0.1,Endnoten!J11, )</f>
        <v>0</v>
      </c>
      <c r="G10" s="73"/>
      <c r="H10" s="74">
        <f>IF(Endnoten!L11&gt;0.1,Endnoten!N11, )</f>
        <v>0</v>
      </c>
      <c r="I10" s="73"/>
      <c r="J10" s="74">
        <f>IF(Endnoten!P11&gt;0.1,Endnoten!R11, )</f>
        <v>0</v>
      </c>
      <c r="K10" s="11"/>
      <c r="L10" s="89">
        <f>IF(Endnoten!T11&gt;0.1,Endnoten!V11, )</f>
        <v>0</v>
      </c>
      <c r="M10" s="90" t="str">
        <f>IF(Endnoten!W11=0,Endnoten!X11,Endnoten!Y11)</f>
        <v>ND</v>
      </c>
      <c r="N10" s="151">
        <f t="shared" si="0"/>
        <v>8</v>
      </c>
      <c r="O10" s="4">
        <f t="shared" si="1"/>
        <v>1</v>
      </c>
      <c r="P10" s="5"/>
      <c r="Q10" s="5"/>
      <c r="R10" s="5"/>
      <c r="S10" s="5"/>
      <c r="T10" s="5"/>
      <c r="U10" s="5"/>
      <c r="V10" s="5"/>
      <c r="W10" s="5"/>
      <c r="X10" s="9"/>
      <c r="Y10" s="4"/>
      <c r="Z10" s="5"/>
      <c r="AA10" s="5"/>
      <c r="AB10" s="5"/>
      <c r="AC10" s="5"/>
      <c r="AD10" s="5"/>
      <c r="AE10" s="5"/>
      <c r="AF10" s="5"/>
      <c r="AG10" s="5"/>
      <c r="AH10" s="5"/>
      <c r="AI10" s="119"/>
      <c r="AJ10" s="9"/>
      <c r="AK10" s="1">
        <f t="shared" ref="AK10:AK19" si="5">AVERAGE(O10:AJ10)</f>
        <v>1</v>
      </c>
      <c r="AL10" s="27" t="str">
        <f>Endnoten!AB11</f>
        <v>Nur MA</v>
      </c>
      <c r="AN10" s="76"/>
    </row>
    <row r="11" spans="1:41" ht="18.5" x14ac:dyDescent="0.45">
      <c r="A11" s="59">
        <f>'Schüler+Bedienungsanleitung'!A26</f>
        <v>9</v>
      </c>
      <c r="B11" s="59">
        <f>'Schüler+Bedienungsanleitung'!B26</f>
        <v>9</v>
      </c>
      <c r="C11" s="11"/>
      <c r="D11" s="74">
        <f>IF(Endnoten!D12&gt;0.1,Endnoten!F12, )</f>
        <v>0</v>
      </c>
      <c r="E11" s="73"/>
      <c r="F11" s="74">
        <f>IF(Endnoten!H12&gt;0.1,Endnoten!J12, )</f>
        <v>0</v>
      </c>
      <c r="G11" s="73"/>
      <c r="H11" s="74">
        <f>IF(Endnoten!L12&gt;0.1,Endnoten!N12, )</f>
        <v>0</v>
      </c>
      <c r="I11" s="73"/>
      <c r="J11" s="74">
        <f>IF(Endnoten!P12&gt;0.1,Endnoten!R12, )</f>
        <v>0</v>
      </c>
      <c r="K11" s="11"/>
      <c r="L11" s="89">
        <f>IF(Endnoten!T12&gt;0.1,Endnoten!V12, )</f>
        <v>0</v>
      </c>
      <c r="M11" s="90" t="str">
        <f>IF(Endnoten!W12=0,Endnoten!X12,Endnoten!Y12)</f>
        <v>ND</v>
      </c>
      <c r="N11" s="151">
        <f t="shared" si="0"/>
        <v>9</v>
      </c>
      <c r="O11" s="4">
        <f t="shared" si="1"/>
        <v>1</v>
      </c>
      <c r="P11" s="5"/>
      <c r="Q11" s="5"/>
      <c r="R11" s="5"/>
      <c r="S11" s="5"/>
      <c r="T11" s="5"/>
      <c r="U11" s="5"/>
      <c r="V11" s="5"/>
      <c r="W11" s="5"/>
      <c r="X11" s="9"/>
      <c r="Y11" s="4"/>
      <c r="Z11" s="5"/>
      <c r="AA11" s="5"/>
      <c r="AB11" s="5"/>
      <c r="AC11" s="5"/>
      <c r="AD11" s="5"/>
      <c r="AE11" s="5"/>
      <c r="AF11" s="5"/>
      <c r="AG11" s="5"/>
      <c r="AH11" s="5"/>
      <c r="AI11" s="119"/>
      <c r="AJ11" s="9"/>
      <c r="AK11" s="1">
        <f t="shared" si="5"/>
        <v>1</v>
      </c>
      <c r="AL11" s="27" t="str">
        <f>Endnoten!AB12</f>
        <v>Nur MA</v>
      </c>
      <c r="AN11" s="76"/>
    </row>
    <row r="12" spans="1:41" ht="18.5" x14ac:dyDescent="0.45">
      <c r="A12" s="59">
        <f>'Schüler+Bedienungsanleitung'!A27</f>
        <v>10</v>
      </c>
      <c r="B12" s="59">
        <f>'Schüler+Bedienungsanleitung'!B27</f>
        <v>10</v>
      </c>
      <c r="C12" s="11"/>
      <c r="D12" s="74">
        <f>IF(Endnoten!D13&gt;0.1,Endnoten!F13, )</f>
        <v>0</v>
      </c>
      <c r="E12" s="73"/>
      <c r="F12" s="74">
        <f>IF(Endnoten!H13&gt;0.1,Endnoten!J13, )</f>
        <v>0</v>
      </c>
      <c r="G12" s="73"/>
      <c r="H12" s="74">
        <f>IF(Endnoten!L13&gt;0.1,Endnoten!N13, )</f>
        <v>0</v>
      </c>
      <c r="I12" s="73"/>
      <c r="J12" s="74">
        <f>IF(Endnoten!P13&gt;0.1,Endnoten!R13, )</f>
        <v>0</v>
      </c>
      <c r="K12" s="11"/>
      <c r="L12" s="89">
        <f>IF(Endnoten!T13&gt;0.1,Endnoten!V13, )</f>
        <v>0</v>
      </c>
      <c r="M12" s="90" t="str">
        <f>IF(Endnoten!W13=0,Endnoten!X13,Endnoten!Y13)</f>
        <v>ND</v>
      </c>
      <c r="N12" s="151">
        <f t="shared" si="0"/>
        <v>10</v>
      </c>
      <c r="O12" s="4">
        <f t="shared" si="1"/>
        <v>1</v>
      </c>
      <c r="P12" s="5"/>
      <c r="Q12" s="5"/>
      <c r="R12" s="5"/>
      <c r="S12" s="5"/>
      <c r="T12" s="5"/>
      <c r="U12" s="5"/>
      <c r="V12" s="5"/>
      <c r="W12" s="5"/>
      <c r="X12" s="9"/>
      <c r="Y12" s="4"/>
      <c r="Z12" s="5"/>
      <c r="AA12" s="5"/>
      <c r="AB12" s="5"/>
      <c r="AC12" s="5"/>
      <c r="AD12" s="5"/>
      <c r="AE12" s="5"/>
      <c r="AF12" s="5"/>
      <c r="AG12" s="5"/>
      <c r="AH12" s="5"/>
      <c r="AI12" s="119"/>
      <c r="AJ12" s="9"/>
      <c r="AK12" s="1">
        <f t="shared" si="5"/>
        <v>1</v>
      </c>
      <c r="AL12" s="27" t="str">
        <f>Endnoten!AB13</f>
        <v>Nur MA</v>
      </c>
      <c r="AN12" s="76"/>
    </row>
    <row r="13" spans="1:41" ht="18.5" x14ac:dyDescent="0.45">
      <c r="A13" s="59">
        <f>'Schüler+Bedienungsanleitung'!A28</f>
        <v>11</v>
      </c>
      <c r="B13" s="59">
        <f>'Schüler+Bedienungsanleitung'!B28</f>
        <v>11</v>
      </c>
      <c r="C13" s="11"/>
      <c r="D13" s="74">
        <f>IF(Endnoten!D14&gt;0.1,Endnoten!F14, )</f>
        <v>0</v>
      </c>
      <c r="E13" s="73"/>
      <c r="F13" s="74">
        <f>IF(Endnoten!H14&gt;0.1,Endnoten!J14, )</f>
        <v>0</v>
      </c>
      <c r="G13" s="73"/>
      <c r="H13" s="74">
        <f>IF(Endnoten!L14&gt;0.1,Endnoten!N14, )</f>
        <v>0</v>
      </c>
      <c r="I13" s="73"/>
      <c r="J13" s="74">
        <f>IF(Endnoten!P14&gt;0.1,Endnoten!R14, )</f>
        <v>0</v>
      </c>
      <c r="K13" s="11"/>
      <c r="L13" s="89">
        <f>IF(Endnoten!T14&gt;0.1,Endnoten!V14, )</f>
        <v>0</v>
      </c>
      <c r="M13" s="90" t="str">
        <f>IF(Endnoten!W14=0,Endnoten!X14,Endnoten!Y14)</f>
        <v>ND</v>
      </c>
      <c r="N13" s="151">
        <f t="shared" si="0"/>
        <v>11</v>
      </c>
      <c r="O13" s="4">
        <f t="shared" si="1"/>
        <v>1</v>
      </c>
      <c r="P13" s="5"/>
      <c r="Q13" s="5"/>
      <c r="R13" s="5"/>
      <c r="S13" s="5"/>
      <c r="T13" s="5"/>
      <c r="U13" s="5"/>
      <c r="V13" s="5"/>
      <c r="W13" s="5"/>
      <c r="X13" s="9"/>
      <c r="Y13" s="4"/>
      <c r="Z13" s="5"/>
      <c r="AA13" s="5"/>
      <c r="AB13" s="5"/>
      <c r="AC13" s="5"/>
      <c r="AD13" s="5"/>
      <c r="AE13" s="5"/>
      <c r="AF13" s="5"/>
      <c r="AG13" s="5"/>
      <c r="AH13" s="5"/>
      <c r="AI13" s="119"/>
      <c r="AJ13" s="9"/>
      <c r="AK13" s="1">
        <f t="shared" si="5"/>
        <v>1</v>
      </c>
      <c r="AL13" s="27" t="str">
        <f>Endnoten!AB14</f>
        <v>Nur MA</v>
      </c>
      <c r="AN13" s="76"/>
    </row>
    <row r="14" spans="1:41" ht="18.5" x14ac:dyDescent="0.45">
      <c r="A14" s="59">
        <f>'Schüler+Bedienungsanleitung'!A29</f>
        <v>12</v>
      </c>
      <c r="B14" s="59">
        <f>'Schüler+Bedienungsanleitung'!B29</f>
        <v>12</v>
      </c>
      <c r="C14" s="11"/>
      <c r="D14" s="74">
        <f>IF(Endnoten!D15&gt;0.1,Endnoten!F15, )</f>
        <v>0</v>
      </c>
      <c r="E14" s="73"/>
      <c r="F14" s="74">
        <f>IF(Endnoten!H15&gt;0.1,Endnoten!J15, )</f>
        <v>0</v>
      </c>
      <c r="G14" s="73"/>
      <c r="H14" s="74">
        <f>IF(Endnoten!L15&gt;0.1,Endnoten!N15, )</f>
        <v>0</v>
      </c>
      <c r="I14" s="73"/>
      <c r="J14" s="74">
        <f>IF(Endnoten!P15&gt;0.1,Endnoten!R15, )</f>
        <v>0</v>
      </c>
      <c r="K14" s="11"/>
      <c r="L14" s="89">
        <f>IF(Endnoten!T15&gt;0.1,Endnoten!V15, )</f>
        <v>0</v>
      </c>
      <c r="M14" s="90" t="str">
        <f>IF(Endnoten!W15=0,Endnoten!X15,Endnoten!Y15)</f>
        <v>ND</v>
      </c>
      <c r="N14" s="151">
        <f t="shared" si="0"/>
        <v>12</v>
      </c>
      <c r="O14" s="4">
        <f t="shared" si="1"/>
        <v>1</v>
      </c>
      <c r="P14" s="5"/>
      <c r="Q14" s="5"/>
      <c r="R14" s="5"/>
      <c r="S14" s="5"/>
      <c r="T14" s="5"/>
      <c r="U14" s="5"/>
      <c r="V14" s="5"/>
      <c r="W14" s="5"/>
      <c r="X14" s="9"/>
      <c r="Y14" s="4"/>
      <c r="Z14" s="5"/>
      <c r="AA14" s="5"/>
      <c r="AB14" s="5"/>
      <c r="AC14" s="5"/>
      <c r="AD14" s="5"/>
      <c r="AE14" s="5"/>
      <c r="AF14" s="5"/>
      <c r="AG14" s="5"/>
      <c r="AH14" s="5"/>
      <c r="AI14" s="119"/>
      <c r="AJ14" s="9"/>
      <c r="AK14" s="1">
        <f t="shared" si="5"/>
        <v>1</v>
      </c>
      <c r="AL14" s="27" t="str">
        <f>Endnoten!AB15</f>
        <v>Nur MA</v>
      </c>
      <c r="AN14" s="76"/>
    </row>
    <row r="15" spans="1:41" ht="18.5" x14ac:dyDescent="0.45">
      <c r="A15" s="59">
        <f>'Schüler+Bedienungsanleitung'!A30</f>
        <v>13</v>
      </c>
      <c r="B15" s="59">
        <f>'Schüler+Bedienungsanleitung'!B30</f>
        <v>13</v>
      </c>
      <c r="C15" s="11"/>
      <c r="D15" s="74">
        <f>IF(Endnoten!D16&gt;0.1,Endnoten!F16, )</f>
        <v>0</v>
      </c>
      <c r="E15" s="73"/>
      <c r="F15" s="74">
        <f>IF(Endnoten!H16&gt;0.1,Endnoten!J16, )</f>
        <v>0</v>
      </c>
      <c r="G15" s="73"/>
      <c r="H15" s="74">
        <f>IF(Endnoten!L16&gt;0.1,Endnoten!N16, )</f>
        <v>0</v>
      </c>
      <c r="I15" s="73"/>
      <c r="J15" s="74">
        <f>IF(Endnoten!P16&gt;0.1,Endnoten!R16, )</f>
        <v>0</v>
      </c>
      <c r="K15" s="11"/>
      <c r="L15" s="89">
        <f>IF(Endnoten!T16&gt;0.1,Endnoten!V16, )</f>
        <v>0</v>
      </c>
      <c r="M15" s="90" t="str">
        <f>IF(Endnoten!W16=0,Endnoten!X16,Endnoten!Y16)</f>
        <v>ND</v>
      </c>
      <c r="N15" s="151">
        <f t="shared" si="0"/>
        <v>13</v>
      </c>
      <c r="O15" s="4">
        <f t="shared" si="1"/>
        <v>1</v>
      </c>
      <c r="P15" s="5"/>
      <c r="Q15" s="5"/>
      <c r="R15" s="5"/>
      <c r="S15" s="5"/>
      <c r="T15" s="5"/>
      <c r="U15" s="5"/>
      <c r="V15" s="5"/>
      <c r="W15" s="5"/>
      <c r="X15" s="9"/>
      <c r="Y15" s="4"/>
      <c r="Z15" s="5"/>
      <c r="AA15" s="5"/>
      <c r="AB15" s="5"/>
      <c r="AC15" s="5"/>
      <c r="AD15" s="5"/>
      <c r="AE15" s="5"/>
      <c r="AF15" s="5"/>
      <c r="AG15" s="5"/>
      <c r="AH15" s="5"/>
      <c r="AI15" s="119"/>
      <c r="AJ15" s="9"/>
      <c r="AK15" s="1">
        <f t="shared" si="5"/>
        <v>1</v>
      </c>
      <c r="AL15" s="27" t="str">
        <f>Endnoten!AB16</f>
        <v>Nur MA</v>
      </c>
      <c r="AN15" s="76"/>
    </row>
    <row r="16" spans="1:41" ht="18.5" x14ac:dyDescent="0.45">
      <c r="A16" s="59">
        <f>'Schüler+Bedienungsanleitung'!A31</f>
        <v>14</v>
      </c>
      <c r="B16" s="59">
        <f>'Schüler+Bedienungsanleitung'!B31</f>
        <v>14</v>
      </c>
      <c r="C16" s="11"/>
      <c r="D16" s="74">
        <f>IF(Endnoten!D17&gt;0.1,Endnoten!F17, )</f>
        <v>0</v>
      </c>
      <c r="E16" s="73"/>
      <c r="F16" s="74">
        <f>IF(Endnoten!H17&gt;0.1,Endnoten!J17, )</f>
        <v>0</v>
      </c>
      <c r="G16" s="73"/>
      <c r="H16" s="74">
        <f>IF(Endnoten!L17&gt;0.1,Endnoten!N17, )</f>
        <v>0</v>
      </c>
      <c r="I16" s="73"/>
      <c r="J16" s="74">
        <f>IF(Endnoten!P17&gt;0.1,Endnoten!R17, )</f>
        <v>0</v>
      </c>
      <c r="K16" s="11"/>
      <c r="L16" s="89">
        <f>IF(Endnoten!T17&gt;0.1,Endnoten!V17, )</f>
        <v>0</v>
      </c>
      <c r="M16" s="90" t="str">
        <f>IF(Endnoten!W17=0,Endnoten!X17,Endnoten!Y17)</f>
        <v>ND</v>
      </c>
      <c r="N16" s="151">
        <f t="shared" si="0"/>
        <v>14</v>
      </c>
      <c r="O16" s="4">
        <f t="shared" si="1"/>
        <v>1</v>
      </c>
      <c r="P16" s="5"/>
      <c r="Q16" s="5"/>
      <c r="R16" s="5"/>
      <c r="S16" s="5"/>
      <c r="T16" s="5"/>
      <c r="U16" s="5"/>
      <c r="V16" s="5"/>
      <c r="W16" s="5"/>
      <c r="X16" s="9"/>
      <c r="Y16" s="4"/>
      <c r="Z16" s="5"/>
      <c r="AA16" s="5"/>
      <c r="AB16" s="5"/>
      <c r="AC16" s="5"/>
      <c r="AD16" s="5"/>
      <c r="AE16" s="5"/>
      <c r="AF16" s="5"/>
      <c r="AG16" s="5"/>
      <c r="AH16" s="5"/>
      <c r="AI16" s="119"/>
      <c r="AJ16" s="9"/>
      <c r="AK16" s="1">
        <f t="shared" si="5"/>
        <v>1</v>
      </c>
      <c r="AL16" s="27" t="str">
        <f>Endnoten!AB17</f>
        <v>Nur MA</v>
      </c>
      <c r="AN16" s="76"/>
    </row>
    <row r="17" spans="1:40" ht="18.5" x14ac:dyDescent="0.45">
      <c r="A17" s="59">
        <f>'Schüler+Bedienungsanleitung'!A32</f>
        <v>15</v>
      </c>
      <c r="B17" s="59">
        <f>'Schüler+Bedienungsanleitung'!B32</f>
        <v>15</v>
      </c>
      <c r="C17" s="11"/>
      <c r="D17" s="74">
        <f>IF(Endnoten!D18&gt;0.1,Endnoten!F18, )</f>
        <v>0</v>
      </c>
      <c r="E17" s="73"/>
      <c r="F17" s="74">
        <f>IF(Endnoten!H18&gt;0.1,Endnoten!J18, )</f>
        <v>0</v>
      </c>
      <c r="G17" s="73"/>
      <c r="H17" s="74">
        <f>IF(Endnoten!L18&gt;0.1,Endnoten!N18, )</f>
        <v>0</v>
      </c>
      <c r="I17" s="73"/>
      <c r="J17" s="74">
        <f>IF(Endnoten!P18&gt;0.1,Endnoten!R18, )</f>
        <v>0</v>
      </c>
      <c r="K17" s="11"/>
      <c r="L17" s="89">
        <f>IF(Endnoten!T18&gt;0.1,Endnoten!V18, )</f>
        <v>0</v>
      </c>
      <c r="M17" s="90" t="str">
        <f>IF(Endnoten!W18=0,Endnoten!X18,Endnoten!Y18)</f>
        <v>ND</v>
      </c>
      <c r="N17" s="151">
        <f t="shared" si="0"/>
        <v>15</v>
      </c>
      <c r="O17" s="4">
        <f t="shared" si="1"/>
        <v>1</v>
      </c>
      <c r="P17" s="5"/>
      <c r="Q17" s="5"/>
      <c r="R17" s="5"/>
      <c r="S17" s="5"/>
      <c r="T17" s="5"/>
      <c r="U17" s="5"/>
      <c r="V17" s="5"/>
      <c r="W17" s="5"/>
      <c r="X17" s="9"/>
      <c r="Y17" s="4"/>
      <c r="Z17" s="5"/>
      <c r="AA17" s="5"/>
      <c r="AB17" s="5"/>
      <c r="AC17" s="5"/>
      <c r="AD17" s="5"/>
      <c r="AE17" s="5"/>
      <c r="AF17" s="5"/>
      <c r="AG17" s="5"/>
      <c r="AH17" s="5"/>
      <c r="AI17" s="119"/>
      <c r="AJ17" s="9"/>
      <c r="AK17" s="1">
        <f t="shared" si="5"/>
        <v>1</v>
      </c>
      <c r="AL17" s="27" t="str">
        <f>Endnoten!AB18</f>
        <v>Nur MA</v>
      </c>
      <c r="AN17" s="76"/>
    </row>
    <row r="18" spans="1:40" ht="18.5" x14ac:dyDescent="0.45">
      <c r="A18" s="59">
        <f>'Schüler+Bedienungsanleitung'!A33</f>
        <v>16</v>
      </c>
      <c r="B18" s="59">
        <f>'Schüler+Bedienungsanleitung'!B33</f>
        <v>16</v>
      </c>
      <c r="C18" s="11"/>
      <c r="D18" s="74">
        <f>IF(Endnoten!D19&gt;0.1,Endnoten!F19, )</f>
        <v>0</v>
      </c>
      <c r="E18" s="73"/>
      <c r="F18" s="74">
        <f>IF(Endnoten!H19&gt;0.1,Endnoten!J19, )</f>
        <v>0</v>
      </c>
      <c r="G18" s="73"/>
      <c r="H18" s="74">
        <f>IF(Endnoten!L19&gt;0.1,Endnoten!N19, )</f>
        <v>0</v>
      </c>
      <c r="I18" s="73"/>
      <c r="J18" s="74">
        <f>IF(Endnoten!P19&gt;0.1,Endnoten!R19, )</f>
        <v>0</v>
      </c>
      <c r="K18" s="11"/>
      <c r="L18" s="89">
        <f>IF(Endnoten!T19&gt;0.1,Endnoten!V19, )</f>
        <v>0</v>
      </c>
      <c r="M18" s="90" t="str">
        <f>IF(Endnoten!W19=0,Endnoten!X19,Endnoten!Y19)</f>
        <v>ND</v>
      </c>
      <c r="N18" s="151">
        <f t="shared" si="0"/>
        <v>16</v>
      </c>
      <c r="O18" s="4">
        <f t="shared" si="1"/>
        <v>1</v>
      </c>
      <c r="P18" s="5"/>
      <c r="Q18" s="5"/>
      <c r="R18" s="5"/>
      <c r="S18" s="5"/>
      <c r="T18" s="5"/>
      <c r="U18" s="5"/>
      <c r="V18" s="5"/>
      <c r="W18" s="5"/>
      <c r="X18" s="9"/>
      <c r="Y18" s="4"/>
      <c r="Z18" s="5"/>
      <c r="AA18" s="5"/>
      <c r="AB18" s="5"/>
      <c r="AC18" s="5"/>
      <c r="AD18" s="5"/>
      <c r="AE18" s="5"/>
      <c r="AF18" s="5"/>
      <c r="AG18" s="5"/>
      <c r="AH18" s="5"/>
      <c r="AI18" s="119"/>
      <c r="AJ18" s="9"/>
      <c r="AK18" s="1">
        <f t="shared" si="5"/>
        <v>1</v>
      </c>
      <c r="AL18" s="27" t="str">
        <f>Endnoten!AB19</f>
        <v>Nur MA</v>
      </c>
      <c r="AN18" s="76"/>
    </row>
    <row r="19" spans="1:40" ht="18.5" x14ac:dyDescent="0.45">
      <c r="A19" s="59">
        <f>'Schüler+Bedienungsanleitung'!A34</f>
        <v>17</v>
      </c>
      <c r="B19" s="59">
        <f>'Schüler+Bedienungsanleitung'!B34</f>
        <v>17</v>
      </c>
      <c r="C19" s="11"/>
      <c r="D19" s="74">
        <f>IF(Endnoten!D20&gt;0.1,Endnoten!F20, )</f>
        <v>0</v>
      </c>
      <c r="E19" s="73"/>
      <c r="F19" s="74">
        <f>IF(Endnoten!H20&gt;0.1,Endnoten!J20, )</f>
        <v>0</v>
      </c>
      <c r="G19" s="73"/>
      <c r="H19" s="74">
        <f>IF(Endnoten!L20&gt;0.1,Endnoten!N20, )</f>
        <v>0</v>
      </c>
      <c r="I19" s="73"/>
      <c r="J19" s="74">
        <f>IF(Endnoten!P20&gt;0.1,Endnoten!R20, )</f>
        <v>0</v>
      </c>
      <c r="K19" s="11"/>
      <c r="L19" s="89">
        <f>IF(Endnoten!T20&gt;0.1,Endnoten!V20, )</f>
        <v>0</v>
      </c>
      <c r="M19" s="90" t="str">
        <f>IF(Endnoten!W20=0,Endnoten!X20,Endnoten!Y20)</f>
        <v>ND</v>
      </c>
      <c r="N19" s="151">
        <f t="shared" si="0"/>
        <v>17</v>
      </c>
      <c r="O19" s="4">
        <f t="shared" si="1"/>
        <v>1</v>
      </c>
      <c r="P19" s="5"/>
      <c r="Q19" s="5"/>
      <c r="R19" s="5"/>
      <c r="S19" s="5"/>
      <c r="T19" s="5"/>
      <c r="U19" s="5"/>
      <c r="V19" s="5"/>
      <c r="W19" s="5"/>
      <c r="X19" s="9"/>
      <c r="Y19" s="4"/>
      <c r="Z19" s="5"/>
      <c r="AA19" s="5"/>
      <c r="AB19" s="5"/>
      <c r="AC19" s="5"/>
      <c r="AD19" s="5"/>
      <c r="AE19" s="5"/>
      <c r="AF19" s="5"/>
      <c r="AG19" s="5"/>
      <c r="AH19" s="5"/>
      <c r="AI19" s="119"/>
      <c r="AJ19" s="9"/>
      <c r="AK19" s="1">
        <f t="shared" si="5"/>
        <v>1</v>
      </c>
      <c r="AL19" s="27" t="str">
        <f>Endnoten!AB20</f>
        <v>Nur MA</v>
      </c>
      <c r="AN19" s="76"/>
    </row>
    <row r="20" spans="1:40" ht="18.5" x14ac:dyDescent="0.45">
      <c r="A20" s="59">
        <f>'Schüler+Bedienungsanleitung'!A35</f>
        <v>18</v>
      </c>
      <c r="B20" s="59">
        <f>'Schüler+Bedienungsanleitung'!B35</f>
        <v>18</v>
      </c>
      <c r="C20" s="11"/>
      <c r="D20" s="74">
        <f>IF(Endnoten!D21&gt;0.1,Endnoten!F21, )</f>
        <v>0</v>
      </c>
      <c r="E20" s="73"/>
      <c r="F20" s="74">
        <f>IF(Endnoten!H21&gt;0.1,Endnoten!J21, )</f>
        <v>0</v>
      </c>
      <c r="G20" s="73"/>
      <c r="H20" s="74">
        <f>IF(Endnoten!L21&gt;0.1,Endnoten!N21, )</f>
        <v>0</v>
      </c>
      <c r="I20" s="73"/>
      <c r="J20" s="74">
        <f>IF(Endnoten!P21&gt;0.1,Endnoten!R21, )</f>
        <v>0</v>
      </c>
      <c r="K20" s="11"/>
      <c r="L20" s="89">
        <f>IF(Endnoten!T21&gt;0.1,Endnoten!V21, )</f>
        <v>0</v>
      </c>
      <c r="M20" s="90" t="str">
        <f>IF(Endnoten!W21=0,Endnoten!X21,Endnoten!Y21)</f>
        <v>ND</v>
      </c>
      <c r="N20" s="151">
        <f t="shared" si="0"/>
        <v>18</v>
      </c>
      <c r="O20" s="4">
        <f t="shared" si="1"/>
        <v>1</v>
      </c>
      <c r="P20" s="5"/>
      <c r="Q20" s="5"/>
      <c r="R20" s="5"/>
      <c r="S20" s="5"/>
      <c r="T20" s="5"/>
      <c r="U20" s="5"/>
      <c r="V20" s="5"/>
      <c r="W20" s="5"/>
      <c r="X20" s="9"/>
      <c r="Y20" s="4"/>
      <c r="Z20" s="5"/>
      <c r="AA20" s="5"/>
      <c r="AB20" s="5"/>
      <c r="AC20" s="5"/>
      <c r="AD20" s="5"/>
      <c r="AE20" s="5"/>
      <c r="AF20" s="5"/>
      <c r="AG20" s="5"/>
      <c r="AH20" s="5"/>
      <c r="AI20" s="119"/>
      <c r="AJ20" s="9"/>
      <c r="AK20" s="1">
        <f t="shared" ref="AK20:AK30" si="6">AVERAGE(O20:AJ20)</f>
        <v>1</v>
      </c>
      <c r="AL20" s="27" t="str">
        <f>Endnoten!AB21</f>
        <v>Nur MA</v>
      </c>
      <c r="AN20" s="76"/>
    </row>
    <row r="21" spans="1:40" ht="18.5" x14ac:dyDescent="0.45">
      <c r="A21" s="59">
        <f>'Schüler+Bedienungsanleitung'!A36</f>
        <v>19</v>
      </c>
      <c r="B21" s="59">
        <f>'Schüler+Bedienungsanleitung'!B36</f>
        <v>19</v>
      </c>
      <c r="C21" s="11"/>
      <c r="D21" s="74">
        <f>IF(Endnoten!D22&gt;0.1,Endnoten!F22, )</f>
        <v>0</v>
      </c>
      <c r="E21" s="73"/>
      <c r="F21" s="74">
        <f>IF(Endnoten!H22&gt;0.1,Endnoten!J22, )</f>
        <v>0</v>
      </c>
      <c r="G21" s="73"/>
      <c r="H21" s="74">
        <f>IF(Endnoten!L22&gt;0.1,Endnoten!N22, )</f>
        <v>0</v>
      </c>
      <c r="I21" s="73"/>
      <c r="J21" s="74">
        <f>IF(Endnoten!P22&gt;0.1,Endnoten!R22, )</f>
        <v>0</v>
      </c>
      <c r="K21" s="11"/>
      <c r="L21" s="89">
        <f>IF(Endnoten!T22&gt;0.1,Endnoten!V22, )</f>
        <v>0</v>
      </c>
      <c r="M21" s="90" t="str">
        <f>IF(Endnoten!W22=0,Endnoten!X22,Endnoten!Y22)</f>
        <v>ND</v>
      </c>
      <c r="N21" s="151">
        <f t="shared" si="0"/>
        <v>19</v>
      </c>
      <c r="O21" s="4">
        <f t="shared" si="1"/>
        <v>1</v>
      </c>
      <c r="P21" s="5"/>
      <c r="Q21" s="5"/>
      <c r="R21" s="5"/>
      <c r="S21" s="5"/>
      <c r="T21" s="5"/>
      <c r="U21" s="5"/>
      <c r="V21" s="5"/>
      <c r="W21" s="5"/>
      <c r="X21" s="9"/>
      <c r="Y21" s="4"/>
      <c r="Z21" s="5"/>
      <c r="AA21" s="5"/>
      <c r="AB21" s="5"/>
      <c r="AC21" s="5"/>
      <c r="AD21" s="5"/>
      <c r="AE21" s="5"/>
      <c r="AF21" s="5"/>
      <c r="AG21" s="5"/>
      <c r="AH21" s="5"/>
      <c r="AI21" s="119"/>
      <c r="AJ21" s="9"/>
      <c r="AK21" s="1">
        <f t="shared" si="6"/>
        <v>1</v>
      </c>
      <c r="AL21" s="27" t="str">
        <f>Endnoten!AB22</f>
        <v>Nur MA</v>
      </c>
      <c r="AN21" s="76"/>
    </row>
    <row r="22" spans="1:40" ht="18.5" x14ac:dyDescent="0.45">
      <c r="A22" s="59">
        <f>'Schüler+Bedienungsanleitung'!A37</f>
        <v>20</v>
      </c>
      <c r="B22" s="59">
        <f>'Schüler+Bedienungsanleitung'!B37</f>
        <v>20</v>
      </c>
      <c r="C22" s="11"/>
      <c r="D22" s="74">
        <f>IF(Endnoten!D23&gt;0.1,Endnoten!F23, )</f>
        <v>0</v>
      </c>
      <c r="E22" s="73"/>
      <c r="F22" s="74">
        <f>IF(Endnoten!H23&gt;0.1,Endnoten!J23, )</f>
        <v>0</v>
      </c>
      <c r="G22" s="73"/>
      <c r="H22" s="74">
        <f>IF(Endnoten!L23&gt;0.1,Endnoten!N23, )</f>
        <v>0</v>
      </c>
      <c r="I22" s="73"/>
      <c r="J22" s="74">
        <f>IF(Endnoten!P23&gt;0.1,Endnoten!R23, )</f>
        <v>0</v>
      </c>
      <c r="K22" s="11"/>
      <c r="L22" s="74">
        <f>IF(Endnoten!T23&gt;0.1,Endnoten!V23, )</f>
        <v>0</v>
      </c>
      <c r="M22" s="90" t="str">
        <f>IF(Endnoten!W23=0,Endnoten!X23,Endnoten!Y23)</f>
        <v>ND</v>
      </c>
      <c r="N22" s="151">
        <f t="shared" si="0"/>
        <v>20</v>
      </c>
      <c r="O22" s="4">
        <f t="shared" ref="O22:O32" si="7">O21</f>
        <v>1</v>
      </c>
      <c r="P22" s="5"/>
      <c r="Q22" s="5"/>
      <c r="R22" s="5"/>
      <c r="S22" s="5"/>
      <c r="T22" s="5"/>
      <c r="U22" s="5"/>
      <c r="V22" s="5"/>
      <c r="W22" s="5"/>
      <c r="X22" s="9"/>
      <c r="Y22" s="4"/>
      <c r="Z22" s="5"/>
      <c r="AA22" s="5"/>
      <c r="AB22" s="5"/>
      <c r="AC22" s="5"/>
      <c r="AD22" s="5"/>
      <c r="AE22" s="5"/>
      <c r="AF22" s="5"/>
      <c r="AG22" s="5"/>
      <c r="AH22" s="5"/>
      <c r="AI22" s="119"/>
      <c r="AJ22" s="9"/>
      <c r="AK22" s="1">
        <f t="shared" si="6"/>
        <v>1</v>
      </c>
      <c r="AL22" s="27" t="str">
        <f>Endnoten!AB23</f>
        <v>Nur MA</v>
      </c>
      <c r="AN22" s="76"/>
    </row>
    <row r="23" spans="1:40" ht="18.5" x14ac:dyDescent="0.45">
      <c r="A23" s="59">
        <f>'Schüler+Bedienungsanleitung'!A38</f>
        <v>21</v>
      </c>
      <c r="B23" s="59">
        <f>'Schüler+Bedienungsanleitung'!B38</f>
        <v>21</v>
      </c>
      <c r="C23" s="11"/>
      <c r="D23" s="74">
        <f>IF(Endnoten!D24&gt;0.1,Endnoten!F24, )</f>
        <v>0</v>
      </c>
      <c r="E23" s="73"/>
      <c r="F23" s="74">
        <f>IF(Endnoten!H24&gt;0.1,Endnoten!J24, )</f>
        <v>0</v>
      </c>
      <c r="G23" s="73"/>
      <c r="H23" s="74">
        <f>IF(Endnoten!L24&gt;0.1,Endnoten!N24, )</f>
        <v>0</v>
      </c>
      <c r="I23" s="73"/>
      <c r="J23" s="74">
        <f>IF(Endnoten!P24&gt;0.1,Endnoten!R24, )</f>
        <v>0</v>
      </c>
      <c r="K23" s="11"/>
      <c r="L23" s="74">
        <f>IF(Endnoten!T24&gt;0.1,Endnoten!V24, )</f>
        <v>0</v>
      </c>
      <c r="M23" s="90" t="str">
        <f>IF(Endnoten!W24=0,Endnoten!X24,Endnoten!Y24)</f>
        <v>ND</v>
      </c>
      <c r="N23" s="151">
        <f t="shared" si="0"/>
        <v>21</v>
      </c>
      <c r="O23" s="4">
        <f t="shared" si="7"/>
        <v>1</v>
      </c>
      <c r="P23" s="5"/>
      <c r="Q23" s="5"/>
      <c r="R23" s="5"/>
      <c r="S23" s="5"/>
      <c r="T23" s="5"/>
      <c r="U23" s="5"/>
      <c r="V23" s="5"/>
      <c r="W23" s="5"/>
      <c r="X23" s="9"/>
      <c r="Y23" s="4"/>
      <c r="Z23" s="5"/>
      <c r="AA23" s="5"/>
      <c r="AB23" s="5"/>
      <c r="AC23" s="5"/>
      <c r="AD23" s="5"/>
      <c r="AE23" s="5"/>
      <c r="AF23" s="5"/>
      <c r="AG23" s="5"/>
      <c r="AH23" s="5"/>
      <c r="AI23" s="119"/>
      <c r="AJ23" s="9"/>
      <c r="AK23" s="1">
        <f t="shared" si="6"/>
        <v>1</v>
      </c>
      <c r="AL23" s="27" t="str">
        <f>Endnoten!AB24</f>
        <v>Nur MA</v>
      </c>
      <c r="AN23" s="76"/>
    </row>
    <row r="24" spans="1:40" ht="18.5" x14ac:dyDescent="0.45">
      <c r="A24" s="59">
        <f>'Schüler+Bedienungsanleitung'!A39</f>
        <v>22</v>
      </c>
      <c r="B24" s="59">
        <f>'Schüler+Bedienungsanleitung'!B39</f>
        <v>22</v>
      </c>
      <c r="C24" s="11"/>
      <c r="D24" s="74">
        <f>IF(Endnoten!D25&gt;0.1,Endnoten!F25, )</f>
        <v>0</v>
      </c>
      <c r="E24" s="73"/>
      <c r="F24" s="74">
        <f>IF(Endnoten!H25&gt;0.1,Endnoten!J25, )</f>
        <v>0</v>
      </c>
      <c r="G24" s="73"/>
      <c r="H24" s="74">
        <f>IF(Endnoten!L25&gt;0.1,Endnoten!N25, )</f>
        <v>0</v>
      </c>
      <c r="I24" s="73"/>
      <c r="J24" s="74">
        <f>IF(Endnoten!P25&gt;0.1,Endnoten!R25, )</f>
        <v>0</v>
      </c>
      <c r="K24" s="11"/>
      <c r="L24" s="74">
        <f>IF(Endnoten!T25&gt;0.1,Endnoten!V25, )</f>
        <v>0</v>
      </c>
      <c r="M24" s="90" t="str">
        <f>IF(Endnoten!W25=0,Endnoten!X25,Endnoten!Y25)</f>
        <v>ND</v>
      </c>
      <c r="N24" s="151">
        <f t="shared" si="0"/>
        <v>22</v>
      </c>
      <c r="O24" s="4">
        <f t="shared" si="7"/>
        <v>1</v>
      </c>
      <c r="P24" s="5"/>
      <c r="Q24" s="5"/>
      <c r="R24" s="5"/>
      <c r="S24" s="5"/>
      <c r="T24" s="5"/>
      <c r="U24" s="5"/>
      <c r="V24" s="5"/>
      <c r="W24" s="5"/>
      <c r="X24" s="9"/>
      <c r="Y24" s="4"/>
      <c r="Z24" s="5"/>
      <c r="AA24" s="5"/>
      <c r="AB24" s="5"/>
      <c r="AC24" s="5"/>
      <c r="AD24" s="5"/>
      <c r="AE24" s="5"/>
      <c r="AF24" s="5"/>
      <c r="AG24" s="5"/>
      <c r="AH24" s="5"/>
      <c r="AI24" s="119"/>
      <c r="AJ24" s="9"/>
      <c r="AK24" s="1">
        <f t="shared" si="6"/>
        <v>1</v>
      </c>
      <c r="AL24" s="27" t="str">
        <f>Endnoten!AB25</f>
        <v>Nur MA</v>
      </c>
      <c r="AN24" s="76"/>
    </row>
    <row r="25" spans="1:40" ht="18.5" x14ac:dyDescent="0.45">
      <c r="A25" s="59">
        <f>'Schüler+Bedienungsanleitung'!A40</f>
        <v>23</v>
      </c>
      <c r="B25" s="59">
        <f>'Schüler+Bedienungsanleitung'!B40</f>
        <v>23</v>
      </c>
      <c r="C25" s="11"/>
      <c r="D25" s="74">
        <f>IF(Endnoten!D26&gt;0.1,Endnoten!F26, )</f>
        <v>0</v>
      </c>
      <c r="E25" s="73"/>
      <c r="F25" s="74">
        <f>IF(Endnoten!H26&gt;0.1,Endnoten!J26, )</f>
        <v>0</v>
      </c>
      <c r="G25" s="73"/>
      <c r="H25" s="74">
        <f>IF(Endnoten!L26&gt;0.1,Endnoten!N26, )</f>
        <v>0</v>
      </c>
      <c r="I25" s="73"/>
      <c r="J25" s="74">
        <f>IF(Endnoten!P26&gt;0.1,Endnoten!R26, )</f>
        <v>0</v>
      </c>
      <c r="K25" s="11"/>
      <c r="L25" s="74">
        <f>IF(Endnoten!T26&gt;0.1,Endnoten!V26, )</f>
        <v>0</v>
      </c>
      <c r="M25" s="90" t="str">
        <f>IF(Endnoten!W26=0,Endnoten!X26,Endnoten!Y26)</f>
        <v>ND</v>
      </c>
      <c r="N25" s="151">
        <f t="shared" si="0"/>
        <v>23</v>
      </c>
      <c r="O25" s="4">
        <f t="shared" si="7"/>
        <v>1</v>
      </c>
      <c r="P25" s="5"/>
      <c r="Q25" s="5"/>
      <c r="R25" s="5"/>
      <c r="S25" s="5"/>
      <c r="T25" s="5"/>
      <c r="U25" s="5"/>
      <c r="V25" s="5"/>
      <c r="W25" s="5"/>
      <c r="X25" s="9"/>
      <c r="Y25" s="4"/>
      <c r="Z25" s="5"/>
      <c r="AA25" s="5"/>
      <c r="AB25" s="5"/>
      <c r="AC25" s="5"/>
      <c r="AD25" s="5"/>
      <c r="AE25" s="5"/>
      <c r="AF25" s="5"/>
      <c r="AG25" s="5"/>
      <c r="AH25" s="5"/>
      <c r="AI25" s="119"/>
      <c r="AJ25" s="9"/>
      <c r="AK25" s="1">
        <f t="shared" si="6"/>
        <v>1</v>
      </c>
      <c r="AL25" s="27" t="str">
        <f>Endnoten!AB26</f>
        <v>Nur MA</v>
      </c>
      <c r="AN25" s="76"/>
    </row>
    <row r="26" spans="1:40" ht="18.5" x14ac:dyDescent="0.45">
      <c r="A26" s="59">
        <f>'Schüler+Bedienungsanleitung'!A41</f>
        <v>24</v>
      </c>
      <c r="B26" s="59">
        <f>'Schüler+Bedienungsanleitung'!B41</f>
        <v>24</v>
      </c>
      <c r="C26" s="11"/>
      <c r="D26" s="74">
        <f>IF(Endnoten!D27&gt;0.1,Endnoten!F27, )</f>
        <v>0</v>
      </c>
      <c r="E26" s="73"/>
      <c r="F26" s="74">
        <f>IF(Endnoten!H27&gt;0.1,Endnoten!J27, )</f>
        <v>0</v>
      </c>
      <c r="G26" s="73"/>
      <c r="H26" s="74">
        <f>IF(Endnoten!L27&gt;0.1,Endnoten!N27, )</f>
        <v>0</v>
      </c>
      <c r="I26" s="73"/>
      <c r="J26" s="74">
        <f>IF(Endnoten!P27&gt;0.1,Endnoten!R27, )</f>
        <v>0</v>
      </c>
      <c r="K26" s="11"/>
      <c r="L26" s="74">
        <f>IF(Endnoten!T27&gt;0.1,Endnoten!V27, )</f>
        <v>0</v>
      </c>
      <c r="M26" s="90" t="str">
        <f>IF(Endnoten!W27=0,Endnoten!X27,Endnoten!Y27)</f>
        <v>ND</v>
      </c>
      <c r="N26" s="151">
        <f t="shared" si="0"/>
        <v>24</v>
      </c>
      <c r="O26" s="4">
        <f t="shared" si="7"/>
        <v>1</v>
      </c>
      <c r="P26" s="5"/>
      <c r="Q26" s="5"/>
      <c r="R26" s="5"/>
      <c r="S26" s="5"/>
      <c r="T26" s="5"/>
      <c r="U26" s="5"/>
      <c r="V26" s="5"/>
      <c r="W26" s="5"/>
      <c r="X26" s="9"/>
      <c r="Y26" s="4"/>
      <c r="Z26" s="5"/>
      <c r="AA26" s="5"/>
      <c r="AB26" s="5"/>
      <c r="AC26" s="5"/>
      <c r="AD26" s="5"/>
      <c r="AE26" s="5"/>
      <c r="AF26" s="5"/>
      <c r="AG26" s="5"/>
      <c r="AH26" s="5"/>
      <c r="AI26" s="119"/>
      <c r="AJ26" s="9"/>
      <c r="AK26" s="1">
        <f t="shared" si="6"/>
        <v>1</v>
      </c>
      <c r="AL26" s="27" t="str">
        <f>Endnoten!AB27</f>
        <v>Nur MA</v>
      </c>
      <c r="AN26" s="76"/>
    </row>
    <row r="27" spans="1:40" ht="18.5" x14ac:dyDescent="0.45">
      <c r="A27" s="59">
        <f>'Schüler+Bedienungsanleitung'!A42</f>
        <v>25</v>
      </c>
      <c r="B27" s="59">
        <f>'Schüler+Bedienungsanleitung'!B42</f>
        <v>25</v>
      </c>
      <c r="C27" s="11"/>
      <c r="D27" s="74">
        <f>IF(Endnoten!D28&gt;0.1,Endnoten!F28, )</f>
        <v>0</v>
      </c>
      <c r="E27" s="73"/>
      <c r="F27" s="74">
        <f>IF(Endnoten!H28&gt;0.1,Endnoten!J28, )</f>
        <v>0</v>
      </c>
      <c r="G27" s="73"/>
      <c r="H27" s="74">
        <f>IF(Endnoten!L28&gt;0.1,Endnoten!N28, )</f>
        <v>0</v>
      </c>
      <c r="I27" s="73"/>
      <c r="J27" s="74">
        <f>IF(Endnoten!P28&gt;0.1,Endnoten!R28, )</f>
        <v>0</v>
      </c>
      <c r="K27" s="11"/>
      <c r="L27" s="74">
        <f>IF(Endnoten!T28&gt;0.1,Endnoten!V28, )</f>
        <v>0</v>
      </c>
      <c r="M27" s="90" t="str">
        <f>IF(Endnoten!W28=0,Endnoten!X28,Endnoten!Y28)</f>
        <v>ND</v>
      </c>
      <c r="N27" s="151">
        <f t="shared" si="0"/>
        <v>25</v>
      </c>
      <c r="O27" s="4">
        <f t="shared" si="7"/>
        <v>1</v>
      </c>
      <c r="P27" s="5"/>
      <c r="Q27" s="5"/>
      <c r="R27" s="5"/>
      <c r="S27" s="5"/>
      <c r="T27" s="5"/>
      <c r="U27" s="5"/>
      <c r="V27" s="5"/>
      <c r="W27" s="5"/>
      <c r="X27" s="9"/>
      <c r="Y27" s="4"/>
      <c r="Z27" s="5"/>
      <c r="AA27" s="5"/>
      <c r="AB27" s="5"/>
      <c r="AC27" s="5"/>
      <c r="AD27" s="5"/>
      <c r="AE27" s="5"/>
      <c r="AF27" s="5"/>
      <c r="AG27" s="5"/>
      <c r="AH27" s="5"/>
      <c r="AI27" s="119"/>
      <c r="AJ27" s="9"/>
      <c r="AK27" s="1">
        <f t="shared" si="6"/>
        <v>1</v>
      </c>
      <c r="AL27" s="27" t="str">
        <f>Endnoten!AB28</f>
        <v>Nur MA</v>
      </c>
      <c r="AN27" s="76"/>
    </row>
    <row r="28" spans="1:40" ht="18.5" x14ac:dyDescent="0.45">
      <c r="A28" s="59">
        <f>'Schüler+Bedienungsanleitung'!A43</f>
        <v>26</v>
      </c>
      <c r="B28" s="59">
        <f>'Schüler+Bedienungsanleitung'!B43</f>
        <v>26</v>
      </c>
      <c r="C28" s="11"/>
      <c r="D28" s="74">
        <f>IF(Endnoten!D29&gt;0.1,Endnoten!F29, )</f>
        <v>0</v>
      </c>
      <c r="E28" s="73"/>
      <c r="F28" s="74">
        <f>IF(Endnoten!H29&gt;0.1,Endnoten!J29, )</f>
        <v>0</v>
      </c>
      <c r="G28" s="73"/>
      <c r="H28" s="74">
        <f>IF(Endnoten!L29&gt;0.1,Endnoten!N29, )</f>
        <v>0</v>
      </c>
      <c r="I28" s="73"/>
      <c r="J28" s="74">
        <f>IF(Endnoten!P29&gt;0.1,Endnoten!R29, )</f>
        <v>0</v>
      </c>
      <c r="K28" s="11"/>
      <c r="L28" s="74">
        <f>IF(Endnoten!T29&gt;0.1,Endnoten!V29, )</f>
        <v>0</v>
      </c>
      <c r="M28" s="90" t="str">
        <f>IF(Endnoten!W29=0,Endnoten!X29,Endnoten!Y29)</f>
        <v>ND</v>
      </c>
      <c r="N28" s="151">
        <f t="shared" si="0"/>
        <v>26</v>
      </c>
      <c r="O28" s="4">
        <f t="shared" si="7"/>
        <v>1</v>
      </c>
      <c r="P28" s="5"/>
      <c r="Q28" s="5"/>
      <c r="R28" s="5"/>
      <c r="S28" s="5"/>
      <c r="T28" s="5"/>
      <c r="U28" s="5"/>
      <c r="V28" s="5"/>
      <c r="W28" s="5"/>
      <c r="X28" s="9"/>
      <c r="Y28" s="4"/>
      <c r="Z28" s="5"/>
      <c r="AA28" s="5"/>
      <c r="AB28" s="5"/>
      <c r="AC28" s="5"/>
      <c r="AD28" s="5"/>
      <c r="AE28" s="5"/>
      <c r="AF28" s="5"/>
      <c r="AG28" s="5"/>
      <c r="AH28" s="5"/>
      <c r="AI28" s="119"/>
      <c r="AJ28" s="9"/>
      <c r="AK28" s="1">
        <f t="shared" si="6"/>
        <v>1</v>
      </c>
      <c r="AL28" s="27" t="str">
        <f>Endnoten!AB29</f>
        <v>Nur MA</v>
      </c>
      <c r="AN28" s="76"/>
    </row>
    <row r="29" spans="1:40" ht="18.5" x14ac:dyDescent="0.45">
      <c r="A29" s="59">
        <f>'Schüler+Bedienungsanleitung'!A44</f>
        <v>27</v>
      </c>
      <c r="B29" s="59">
        <f>'Schüler+Bedienungsanleitung'!B44</f>
        <v>27</v>
      </c>
      <c r="C29" s="11"/>
      <c r="D29" s="74">
        <f>IF(Endnoten!D30&gt;0.1,Endnoten!F30, )</f>
        <v>0</v>
      </c>
      <c r="E29" s="73"/>
      <c r="F29" s="74">
        <f>IF(Endnoten!H30&gt;0.1,Endnoten!J30, )</f>
        <v>0</v>
      </c>
      <c r="G29" s="73"/>
      <c r="H29" s="74">
        <f>IF(Endnoten!L30&gt;0.1,Endnoten!N30, )</f>
        <v>0</v>
      </c>
      <c r="I29" s="73"/>
      <c r="J29" s="74">
        <f>IF(Endnoten!P30&gt;0.1,Endnoten!R30, )</f>
        <v>0</v>
      </c>
      <c r="K29" s="11"/>
      <c r="L29" s="74">
        <f>IF(Endnoten!T30&gt;0.1,Endnoten!V30, )</f>
        <v>0</v>
      </c>
      <c r="M29" s="90" t="str">
        <f>IF(Endnoten!W30=0,Endnoten!X30,Endnoten!Y30)</f>
        <v>ND</v>
      </c>
      <c r="N29" s="151">
        <f t="shared" si="0"/>
        <v>27</v>
      </c>
      <c r="O29" s="4">
        <f t="shared" si="7"/>
        <v>1</v>
      </c>
      <c r="P29" s="5"/>
      <c r="Q29" s="5"/>
      <c r="R29" s="5"/>
      <c r="S29" s="5"/>
      <c r="T29" s="5"/>
      <c r="U29" s="5"/>
      <c r="V29" s="5"/>
      <c r="W29" s="5"/>
      <c r="X29" s="9"/>
      <c r="Y29" s="4"/>
      <c r="Z29" s="5"/>
      <c r="AA29" s="5"/>
      <c r="AB29" s="5"/>
      <c r="AC29" s="5"/>
      <c r="AD29" s="5"/>
      <c r="AE29" s="5"/>
      <c r="AF29" s="5"/>
      <c r="AG29" s="5"/>
      <c r="AH29" s="5"/>
      <c r="AI29" s="119"/>
      <c r="AJ29" s="9"/>
      <c r="AK29" s="1">
        <f t="shared" si="6"/>
        <v>1</v>
      </c>
      <c r="AL29" s="27" t="str">
        <f>Endnoten!AB30</f>
        <v>Nur MA</v>
      </c>
      <c r="AN29" s="76"/>
    </row>
    <row r="30" spans="1:40" ht="18.5" x14ac:dyDescent="0.45">
      <c r="A30" s="59">
        <f>'Schüler+Bedienungsanleitung'!A45</f>
        <v>28</v>
      </c>
      <c r="B30" s="59">
        <f>'Schüler+Bedienungsanleitung'!B45</f>
        <v>28</v>
      </c>
      <c r="C30" s="11"/>
      <c r="D30" s="74">
        <f>IF(Endnoten!D31&gt;0.1,Endnoten!F31, )</f>
        <v>0</v>
      </c>
      <c r="E30" s="73"/>
      <c r="F30" s="74">
        <f>IF(Endnoten!H31&gt;0.1,Endnoten!J31, )</f>
        <v>0</v>
      </c>
      <c r="G30" s="73"/>
      <c r="H30" s="74">
        <f>IF(Endnoten!L31&gt;0.1,Endnoten!N31, )</f>
        <v>0</v>
      </c>
      <c r="I30" s="73"/>
      <c r="J30" s="74">
        <f>IF(Endnoten!P31&gt;0.1,Endnoten!R31, )</f>
        <v>0</v>
      </c>
      <c r="K30" s="11"/>
      <c r="L30" s="74">
        <f>IF(Endnoten!T31&gt;0.1,Endnoten!V31, )</f>
        <v>0</v>
      </c>
      <c r="M30" s="90" t="str">
        <f>IF(Endnoten!W31=0,Endnoten!X31,Endnoten!Y31)</f>
        <v>ND</v>
      </c>
      <c r="N30" s="151">
        <f t="shared" si="0"/>
        <v>28</v>
      </c>
      <c r="O30" s="4">
        <f t="shared" si="7"/>
        <v>1</v>
      </c>
      <c r="P30" s="5"/>
      <c r="Q30" s="5"/>
      <c r="R30" s="5"/>
      <c r="S30" s="5"/>
      <c r="T30" s="5"/>
      <c r="U30" s="5"/>
      <c r="V30" s="5"/>
      <c r="W30" s="5"/>
      <c r="X30" s="9"/>
      <c r="Y30" s="4"/>
      <c r="Z30" s="5"/>
      <c r="AA30" s="5"/>
      <c r="AB30" s="5"/>
      <c r="AC30" s="5"/>
      <c r="AD30" s="5"/>
      <c r="AE30" s="5"/>
      <c r="AF30" s="5"/>
      <c r="AG30" s="5"/>
      <c r="AH30" s="5"/>
      <c r="AI30" s="119"/>
      <c r="AJ30" s="9"/>
      <c r="AK30" s="1">
        <f t="shared" si="6"/>
        <v>1</v>
      </c>
      <c r="AL30" s="27" t="str">
        <f>Endnoten!AB31</f>
        <v>Nur MA</v>
      </c>
      <c r="AN30" s="76"/>
    </row>
    <row r="31" spans="1:40" ht="18.5" x14ac:dyDescent="0.45">
      <c r="A31" s="59">
        <f>'Schüler+Bedienungsanleitung'!A46</f>
        <v>29</v>
      </c>
      <c r="B31" s="59">
        <f>'Schüler+Bedienungsanleitung'!B46</f>
        <v>29</v>
      </c>
      <c r="C31" s="11"/>
      <c r="D31" s="74">
        <f>IF(Endnoten!D32&gt;0.1,Endnoten!F32, )</f>
        <v>0</v>
      </c>
      <c r="E31" s="73"/>
      <c r="F31" s="74">
        <f>IF(Endnoten!H32&gt;0.1,Endnoten!J32, )</f>
        <v>0</v>
      </c>
      <c r="G31" s="73"/>
      <c r="H31" s="74">
        <f>IF(Endnoten!L32&gt;0.1,Endnoten!N32, )</f>
        <v>0</v>
      </c>
      <c r="I31" s="73"/>
      <c r="J31" s="74">
        <f>IF(Endnoten!P32&gt;0.1,Endnoten!R32, )</f>
        <v>0</v>
      </c>
      <c r="K31" s="11"/>
      <c r="L31" s="74">
        <f>IF(Endnoten!T32&gt;0.1,Endnoten!V32, )</f>
        <v>0</v>
      </c>
      <c r="M31" s="90" t="str">
        <f>IF(Endnoten!W32=0,Endnoten!X32,Endnoten!Y32)</f>
        <v>ND</v>
      </c>
      <c r="N31" s="151">
        <f t="shared" si="0"/>
        <v>29</v>
      </c>
      <c r="O31" s="4">
        <f t="shared" si="7"/>
        <v>1</v>
      </c>
      <c r="P31" s="5"/>
      <c r="Q31" s="5"/>
      <c r="R31" s="5"/>
      <c r="S31" s="5"/>
      <c r="T31" s="5"/>
      <c r="U31" s="5"/>
      <c r="V31" s="5"/>
      <c r="W31" s="5"/>
      <c r="X31" s="9"/>
      <c r="Y31" s="4"/>
      <c r="Z31" s="5"/>
      <c r="AA31" s="5"/>
      <c r="AB31" s="5"/>
      <c r="AC31" s="5"/>
      <c r="AD31" s="5"/>
      <c r="AE31" s="5"/>
      <c r="AF31" s="5"/>
      <c r="AG31" s="5"/>
      <c r="AH31" s="5"/>
      <c r="AI31" s="119"/>
      <c r="AJ31" s="9"/>
      <c r="AK31" s="1">
        <f t="shared" ref="AK31:AK32" si="8">AVERAGE(O31:AJ31)</f>
        <v>1</v>
      </c>
      <c r="AL31" s="27" t="str">
        <f>Endnoten!AB32</f>
        <v>Nur MA</v>
      </c>
      <c r="AN31" s="76"/>
    </row>
    <row r="32" spans="1:40" ht="19" thickBot="1" x14ac:dyDescent="0.5">
      <c r="A32" s="59">
        <f>'Schüler+Bedienungsanleitung'!A47</f>
        <v>30</v>
      </c>
      <c r="B32" s="59">
        <f>'Schüler+Bedienungsanleitung'!B47</f>
        <v>30</v>
      </c>
      <c r="C32" s="11"/>
      <c r="D32" s="74">
        <f>IF(Endnoten!D33&gt;0.1,Endnoten!F33, )</f>
        <v>0</v>
      </c>
      <c r="E32" s="73"/>
      <c r="F32" s="74">
        <f>IF(Endnoten!H33&gt;0.1,Endnoten!J33, )</f>
        <v>0</v>
      </c>
      <c r="G32" s="73"/>
      <c r="H32" s="74">
        <f>IF(Endnoten!L33&gt;0.1,Endnoten!N33, )</f>
        <v>0</v>
      </c>
      <c r="I32" s="73"/>
      <c r="J32" s="74">
        <f>IF(Endnoten!P33&gt;0.1,Endnoten!R33, )</f>
        <v>0</v>
      </c>
      <c r="K32" s="11"/>
      <c r="L32" s="74">
        <f>IF(Endnoten!T33&gt;0.1,Endnoten!V33, )</f>
        <v>0</v>
      </c>
      <c r="M32" s="90" t="str">
        <f>IF(Endnoten!W33=0,Endnoten!X33,Endnoten!Y33)</f>
        <v>ND</v>
      </c>
      <c r="N32" s="151">
        <f t="shared" si="0"/>
        <v>30</v>
      </c>
      <c r="O32" s="120">
        <f t="shared" si="7"/>
        <v>1</v>
      </c>
      <c r="P32" s="121"/>
      <c r="Q32" s="121"/>
      <c r="R32" s="121"/>
      <c r="S32" s="121"/>
      <c r="T32" s="121"/>
      <c r="U32" s="121"/>
      <c r="V32" s="121"/>
      <c r="W32" s="121"/>
      <c r="X32" s="122"/>
      <c r="Y32" s="120"/>
      <c r="Z32" s="121"/>
      <c r="AA32" s="121"/>
      <c r="AB32" s="121"/>
      <c r="AC32" s="121"/>
      <c r="AD32" s="121"/>
      <c r="AE32" s="121"/>
      <c r="AF32" s="121"/>
      <c r="AG32" s="121"/>
      <c r="AH32" s="121"/>
      <c r="AI32" s="155"/>
      <c r="AJ32" s="122"/>
      <c r="AK32" s="1">
        <f t="shared" si="8"/>
        <v>1</v>
      </c>
      <c r="AL32" s="27" t="str">
        <f>Endnoten!AB33</f>
        <v>Nur MA</v>
      </c>
      <c r="AN32" s="76"/>
    </row>
    <row r="33" spans="1:2" x14ac:dyDescent="0.35">
      <c r="A33" s="56"/>
      <c r="B33" s="56"/>
    </row>
    <row r="34" spans="1:2" x14ac:dyDescent="0.35">
      <c r="A34" s="56"/>
      <c r="B34" s="56"/>
    </row>
    <row r="35" spans="1:2" x14ac:dyDescent="0.35">
      <c r="A35" s="56"/>
      <c r="B35" s="56"/>
    </row>
    <row r="36" spans="1:2" x14ac:dyDescent="0.35">
      <c r="A36" s="56"/>
      <c r="B36" s="56"/>
    </row>
    <row r="37" spans="1:2" x14ac:dyDescent="0.35">
      <c r="A37" s="56"/>
      <c r="B37" s="56"/>
    </row>
    <row r="38" spans="1:2" x14ac:dyDescent="0.35">
      <c r="A38" s="56"/>
      <c r="B38" s="56"/>
    </row>
    <row r="39" spans="1:2" x14ac:dyDescent="0.35">
      <c r="A39" s="56"/>
      <c r="B39" s="56"/>
    </row>
    <row r="40" spans="1:2" x14ac:dyDescent="0.35">
      <c r="A40" s="56"/>
      <c r="B40" s="56"/>
    </row>
    <row r="41" spans="1:2" x14ac:dyDescent="0.35">
      <c r="A41" s="56"/>
      <c r="B41" s="56"/>
    </row>
    <row r="42" spans="1:2" x14ac:dyDescent="0.35">
      <c r="A42" s="56"/>
      <c r="B42" s="56"/>
    </row>
  </sheetData>
  <mergeCells count="3">
    <mergeCell ref="AC1:AJ1"/>
    <mergeCell ref="N1:N2"/>
    <mergeCell ref="M1:M2"/>
  </mergeCells>
  <phoneticPr fontId="23" type="noConversion"/>
  <conditionalFormatting sqref="D3:D32 F3:F32 H3:H32 J3:J32">
    <cfRule type="colorScale" priority="10">
      <colorScale>
        <cfvo type="num" val="1"/>
        <cfvo type="num" val="3"/>
        <cfvo type="num" val="4"/>
        <color rgb="FF63BE7B"/>
        <color rgb="FFFFEB84"/>
        <color rgb="FFF8696B"/>
      </colorScale>
    </cfRule>
  </conditionalFormatting>
  <conditionalFormatting sqref="L3:L32">
    <cfRule type="colorScale" priority="3">
      <colorScale>
        <cfvo type="num" val="1"/>
        <cfvo type="num" val="3"/>
        <cfvo type="num" val="4"/>
        <color rgb="FF63BE7B"/>
        <color rgb="FFFFEB84"/>
        <color rgb="FFF8696B"/>
      </colorScale>
    </cfRule>
  </conditionalFormatting>
  <conditionalFormatting sqref="M3:M32">
    <cfRule type="colorScale" priority="5">
      <colorScale>
        <cfvo type="num" val="1"/>
        <cfvo type="num" val="2"/>
        <cfvo type="num" val="4"/>
        <color rgb="FF00B050"/>
        <color rgb="FFFFEB84"/>
        <color rgb="FFFF0000"/>
      </colorScale>
    </cfRule>
  </conditionalFormatting>
  <conditionalFormatting sqref="P26:AJ30 N3:O32 P3:AJ19">
    <cfRule type="colorScale" priority="11">
      <colorScale>
        <cfvo type="num" val="1"/>
        <cfvo type="num" val="2"/>
        <cfvo type="num" val="4"/>
        <color rgb="FF00B050"/>
        <color rgb="FFFFEB84"/>
        <color rgb="FFFF0000"/>
      </colorScale>
    </cfRule>
  </conditionalFormatting>
  <conditionalFormatting sqref="P31:AJ32 P20:AJ25">
    <cfRule type="colorScale" priority="6">
      <colorScale>
        <cfvo type="num" val="1"/>
        <cfvo type="num" val="2"/>
        <cfvo type="num" val="4"/>
        <color rgb="FF00B050"/>
        <color rgb="FFFFEB84"/>
        <color rgb="FFFF0000"/>
      </colorScale>
    </cfRule>
  </conditionalFormatting>
  <conditionalFormatting sqref="AK3:AK32">
    <cfRule type="colorScale" priority="8">
      <colorScale>
        <cfvo type="num" val="1"/>
        <cfvo type="percentile" val="50"/>
        <cfvo type="num" val="4"/>
        <color rgb="FF63BE7B"/>
        <color rgb="FFFFEB84"/>
        <color rgb="FFF8696B"/>
      </colorScale>
    </cfRule>
  </conditionalFormatting>
  <conditionalFormatting sqref="AL3:AL32">
    <cfRule type="colorScale" priority="9">
      <colorScale>
        <cfvo type="num" val="1"/>
        <cfvo type="percentile" val="50"/>
        <cfvo type="num" val="4"/>
        <color rgb="FF63BE7B"/>
        <color rgb="FFFFEB84"/>
        <color rgb="FFF8696B"/>
      </colorScale>
    </cfRule>
  </conditionalFormatting>
  <pageMargins left="0.7" right="0.7" top="0.78740157499999996" bottom="0.78740157499999996" header="0.3" footer="0.3"/>
  <pageSetup paperSize="9" scale="8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BFA02-3D6F-405F-85B6-D60B198D18EB}">
  <dimension ref="A1:AU67"/>
  <sheetViews>
    <sheetView tabSelected="1" topLeftCell="K1" workbookViewId="0">
      <selection activeCell="AB6" sqref="AB6"/>
    </sheetView>
  </sheetViews>
  <sheetFormatPr baseColWidth="10" defaultColWidth="11.453125" defaultRowHeight="14.5" x14ac:dyDescent="0.35"/>
  <cols>
    <col min="3" max="3" width="7.36328125" customWidth="1"/>
    <col min="4" max="4" width="6.81640625" bestFit="1" customWidth="1"/>
    <col min="5" max="5" width="7.08984375" customWidth="1"/>
    <col min="6" max="6" width="5.54296875" customWidth="1"/>
    <col min="7" max="7" width="5.08984375" customWidth="1"/>
    <col min="8" max="8" width="6.453125" bestFit="1" customWidth="1"/>
    <col min="9" max="9" width="6.453125" customWidth="1"/>
    <col min="10" max="10" width="5.08984375" customWidth="1"/>
    <col min="11" max="11" width="6.453125" customWidth="1"/>
    <col min="12" max="12" width="6.453125" bestFit="1" customWidth="1"/>
    <col min="13" max="15" width="6.453125" customWidth="1"/>
    <col min="16" max="16" width="6.453125" bestFit="1" customWidth="1"/>
    <col min="17" max="20" width="6.453125" customWidth="1"/>
    <col min="21" max="21" width="5.08984375" bestFit="1" customWidth="1"/>
    <col min="22" max="22" width="5.54296875" customWidth="1"/>
    <col min="23" max="23" width="10.81640625" customWidth="1"/>
    <col min="24" max="24" width="8.453125" bestFit="1" customWidth="1"/>
    <col min="25" max="25" width="6.453125" customWidth="1"/>
    <col min="26" max="26" width="8.453125" hidden="1" customWidth="1"/>
    <col min="27" max="27" width="11.453125" style="72"/>
    <col min="28" max="28" width="16.1796875" customWidth="1"/>
    <col min="31" max="31" width="5.54296875" customWidth="1"/>
  </cols>
  <sheetData>
    <row r="1" spans="1:47" ht="15" customHeight="1" thickBot="1" x14ac:dyDescent="0.4">
      <c r="C1" s="177" t="str">
        <f>Notenliste!C2</f>
        <v xml:space="preserve">1. Test </v>
      </c>
      <c r="D1" s="178"/>
      <c r="E1" s="178"/>
      <c r="F1" s="179"/>
      <c r="G1" s="177" t="str">
        <f>Notenliste!E2</f>
        <v>2. Test</v>
      </c>
      <c r="H1" s="178"/>
      <c r="I1" s="178"/>
      <c r="J1" s="179"/>
      <c r="K1" s="177" t="str">
        <f>Notenliste!G2</f>
        <v>3. Test</v>
      </c>
      <c r="L1" s="178"/>
      <c r="M1" s="178"/>
      <c r="N1" s="179"/>
      <c r="O1" s="177" t="str">
        <f>Notenliste!I2</f>
        <v>4. Test</v>
      </c>
      <c r="P1" s="178"/>
      <c r="Q1" s="178"/>
      <c r="R1" s="179"/>
      <c r="S1" s="177" t="str">
        <f>Notenliste!K2</f>
        <v>WH</v>
      </c>
      <c r="T1" s="178"/>
      <c r="U1" s="178"/>
      <c r="V1" s="179"/>
      <c r="W1" s="169" t="s">
        <v>12</v>
      </c>
      <c r="X1" s="167" t="e">
        <f>Notenliste!#REF!</f>
        <v>#REF!</v>
      </c>
      <c r="Y1" s="167" t="s">
        <v>13</v>
      </c>
      <c r="AA1" s="67"/>
      <c r="AT1" s="15">
        <f>Notenliste!C1+Notenliste!E1+Notenliste!G1</f>
        <v>0</v>
      </c>
      <c r="AU1">
        <f>Notenliste!C1+Notenliste!E1+Notenliste!G1+Notenliste!K1</f>
        <v>0</v>
      </c>
    </row>
    <row r="2" spans="1:47" ht="15.75" customHeight="1" x14ac:dyDescent="0.35">
      <c r="B2" s="30" t="s">
        <v>14</v>
      </c>
      <c r="C2" s="60">
        <f>Notenliste!C1</f>
        <v>0</v>
      </c>
      <c r="D2" s="16"/>
      <c r="E2" s="173" t="s">
        <v>15</v>
      </c>
      <c r="F2" s="175" t="s">
        <v>16</v>
      </c>
      <c r="G2" s="60">
        <f>Notenliste!E1</f>
        <v>0</v>
      </c>
      <c r="H2" s="16"/>
      <c r="I2" s="173" t="s">
        <v>15</v>
      </c>
      <c r="J2" s="175" t="s">
        <v>16</v>
      </c>
      <c r="K2" s="60">
        <f>Notenliste!G1</f>
        <v>0</v>
      </c>
      <c r="L2" s="16"/>
      <c r="M2" s="173" t="s">
        <v>15</v>
      </c>
      <c r="N2" s="175" t="s">
        <v>16</v>
      </c>
      <c r="O2" s="60">
        <f>Notenliste!I1</f>
        <v>0</v>
      </c>
      <c r="P2" s="16"/>
      <c r="Q2" s="173" t="s">
        <v>15</v>
      </c>
      <c r="R2" s="175" t="s">
        <v>16</v>
      </c>
      <c r="S2" s="60">
        <f>Notenliste!K1</f>
        <v>0</v>
      </c>
      <c r="T2" s="16"/>
      <c r="U2" s="173" t="s">
        <v>15</v>
      </c>
      <c r="V2" s="175" t="s">
        <v>16</v>
      </c>
      <c r="W2" s="169"/>
      <c r="X2" s="167"/>
      <c r="Y2" s="167"/>
      <c r="Z2" s="172" t="s">
        <v>2</v>
      </c>
      <c r="AA2" s="172"/>
      <c r="AB2" s="169" t="s">
        <v>17</v>
      </c>
      <c r="AC2" s="169" t="s">
        <v>18</v>
      </c>
      <c r="AO2" t="s">
        <v>19</v>
      </c>
      <c r="AT2" s="168" t="s">
        <v>20</v>
      </c>
      <c r="AU2" s="166" t="s">
        <v>1</v>
      </c>
    </row>
    <row r="3" spans="1:47" x14ac:dyDescent="0.35">
      <c r="A3" s="170" t="s">
        <v>21</v>
      </c>
      <c r="B3" s="171"/>
      <c r="C3" s="31" t="s">
        <v>22</v>
      </c>
      <c r="D3" s="55" t="s">
        <v>23</v>
      </c>
      <c r="E3" s="174"/>
      <c r="F3" s="176"/>
      <c r="G3" s="31" t="s">
        <v>24</v>
      </c>
      <c r="H3" s="55" t="s">
        <v>23</v>
      </c>
      <c r="I3" s="174"/>
      <c r="J3" s="176"/>
      <c r="K3" s="31" t="str">
        <f>G3</f>
        <v>Pnkt</v>
      </c>
      <c r="L3" s="55" t="s">
        <v>23</v>
      </c>
      <c r="M3" s="174"/>
      <c r="N3" s="176"/>
      <c r="O3" s="31" t="str">
        <f>K3</f>
        <v>Pnkt</v>
      </c>
      <c r="P3" s="55" t="s">
        <v>23</v>
      </c>
      <c r="Q3" s="174"/>
      <c r="R3" s="176"/>
      <c r="S3" s="31" t="str">
        <f>K3</f>
        <v>Pnkt</v>
      </c>
      <c r="T3" s="55" t="s">
        <v>23</v>
      </c>
      <c r="U3" s="174"/>
      <c r="V3" s="176"/>
      <c r="W3" t="s">
        <v>25</v>
      </c>
      <c r="X3" s="167"/>
      <c r="Y3" s="167"/>
      <c r="Z3" s="17" t="s">
        <v>26</v>
      </c>
      <c r="AA3" s="68" t="s">
        <v>5</v>
      </c>
      <c r="AB3" s="169"/>
      <c r="AC3" s="169"/>
      <c r="AE3" s="16" t="s">
        <v>27</v>
      </c>
      <c r="AF3" s="16"/>
      <c r="AG3" s="16" t="s">
        <v>27</v>
      </c>
      <c r="AH3" s="16"/>
      <c r="AL3">
        <v>100</v>
      </c>
      <c r="AO3">
        <v>2</v>
      </c>
      <c r="AP3">
        <v>3</v>
      </c>
      <c r="AQ3">
        <v>4</v>
      </c>
      <c r="AR3">
        <v>5</v>
      </c>
      <c r="AT3" s="169"/>
      <c r="AU3" s="167"/>
    </row>
    <row r="4" spans="1:47" ht="18.5" x14ac:dyDescent="0.45">
      <c r="A4" s="34">
        <f>'Schüler+Bedienungsanleitung'!A18</f>
        <v>1</v>
      </c>
      <c r="B4" s="65">
        <f>'Schüler+Bedienungsanleitung'!B18</f>
        <v>1</v>
      </c>
      <c r="C4" s="32">
        <f>Notenliste!C3</f>
        <v>0</v>
      </c>
      <c r="D4" s="33">
        <f>IF(Notenliste!C3&gt;=0.1,Notenliste!C3/Notenliste!C$1,)</f>
        <v>0</v>
      </c>
      <c r="E4" s="34">
        <f>IF(Endnoten!D4&gt;=(Endnoten!$AF$5/100),1,IF(Endnoten!D4&gt;=(Endnoten!$AF$6/100),2,IF(Endnoten!D4&gt;=(Endnoten!$AF$7/100),3,IF(Endnoten!D4&gt;=(Endnoten!$AF$8/100),4,5))))</f>
        <v>5</v>
      </c>
      <c r="F4" s="35" t="e">
        <f>IF(((Notenliste!C3)/Notenliste!$C$1)&gt;=((Endnoten!$AH$5+1)/100),1,IF(((Notenliste!C3)/Notenliste!$C$1)&gt;=(Endnoten!$AH$5/100),1.1,IF(((Notenliste!C3)/Notenliste!$C$1)&gt;=(Endnoten!$AH$6/100),1.2,IF(((Notenliste!C3)/Notenliste!$C$1)&gt;=(Endnoten!$AH$7/100),1.3,IF(((Notenliste!C3)/Notenliste!$C$1)&gt;=((Endnoten!$AH$8)/100),1.4,IF(((Notenliste!C3)/Notenliste!$C$1)&gt;=((Endnoten!$AH$9)/100),1.44,IF(((Notenliste!C3)/Notenliste!$C$1)&gt;=((Endnoten!$AH$10)/100),1.6,IF(((Notenliste!C3)/Notenliste!$C$1)&gt;=((Endnoten!$AH$11)/100),1.7,IF(((Notenliste!C3)/Notenliste!$C$1)&gt;=((Endnoten!$AH$12)/100),1.8,IF(((Notenliste!C3)/Notenliste!$C$1)&gt;=((Endnoten!$AH$13)/100),1.9,IF(((Notenliste!C3)/Notenliste!$C$1)&gt;=((Endnoten!$AH$14)/100),2,IF(((Notenliste!C3)/Notenliste!$C$1)&gt;=((Endnoten!$AH$15)/100),2.1,IF(((Notenliste!C3)/Notenliste!$C$1)&gt;=((Endnoten!$AH$16)/100),2.2,IF(((Notenliste!C3)/Notenliste!$C$1)&gt;=((Endnoten!$AH$17)/100),2.3,IF(((Notenliste!C3)/Notenliste!$C$1)&gt;=((Endnoten!$AH$18)/100),2.4,IF(((Notenliste!C3)/Notenliste!$C$1)&gt;=((Endnoten!$AH$19)/100),2.5,IF(((Notenliste!C3)/Notenliste!$C$1)&gt;=((Endnoten!$AH$20)/100),2.6,IF(((Notenliste!C3)/Notenliste!$C$1)&gt;=((Endnoten!$AH$21)/100),2.7,IF(((Notenliste!C3)/Notenliste!$C$1)&gt;=((Endnoten!$AH$22)/100),2.8,IF(((Notenliste!C3)/Notenliste!$C$1)&gt;=((Endnoten!$AH$23)/100),2.9,IF(((Notenliste!C3)/Notenliste!$C$1)&gt;=((Endnoten!$AH$24)/100),3,IF(((Notenliste!C3)/Notenliste!$C$1)&gt;=((Endnoten!$AH$25)/100),3.1,IF(((Notenliste!C3)/Notenliste!$C$1)&gt;=((Endnoten!$AH$26)/100),3.2,IF(((Notenliste!C3)/Notenliste!$C$1)&gt;=((Endnoten!$AH$27)/100),3.3,IF(((Notenliste!C3)/Notenliste!$C$1)&gt;=((Endnoten!$AH$28)/100),3.4,IF(((Notenliste!C3)/Notenliste!$C$1)&gt;=((Endnoten!$AH$29)/100),3.5,IF(((Notenliste!C3)/Notenliste!$C$1)&gt;=((Endnoten!$AH$30)/100),3.6,IF(((Notenliste!C3)/Notenliste!$C$1)&gt;=((Endnoten!$AH$31)/100),3.7,IF(((Notenliste!C3)/Notenliste!$C$1)&gt;=((Endnoten!$AH$32)/100),3.8,IF(((Notenliste!C3)/Notenliste!$C$1)&gt;=((Endnoten!$AH$33)/100),3.9,IF(((Notenliste!C3)/Notenliste!$C$1)&gt;=((Endnoten!$AH$34)/100),4,IF(((Notenliste!C3)/Notenliste!$C$1)&gt;=((Endnoten!$AH$35)/100),4.1,IF(((Notenliste!C3)/Notenliste!$C$1)&gt;=((Endnoten!$AH$36)/100),4.2,IF(((Notenliste!C3)/Notenliste!$C$1)&gt;=((Endnoten!$AH$37)/100),4.3,IF(((Notenliste!C3)/Notenliste!$C$1)&gt;=((Endnoten!$AH$38)/100),4.4,IF(((Notenliste!C3)/Notenliste!$C$1)&gt;=((Endnoten!$AH$39)/100),4.5,IF(((Notenliste!C3)/Notenliste!$C$1)&gt;=((Endnoten!$AH$40)/100),4.6,IF(((Notenliste!C3)/Notenliste!$C$1)&gt;=((Endnoten!$AH$41)/100),4.7,IF(((Notenliste!C3)/Notenliste!$C$1)&gt;=((Endnoten!$AH$42)/100),4.8,IF(((Notenliste!C3)/Notenliste!$C$1)&gt;=((Endnoten!$AH$43)/100),4.9,5))))))))))))))))))))))))))))))))))))))))</f>
        <v>#DIV/0!</v>
      </c>
      <c r="G4" s="32">
        <f>Notenliste!E3</f>
        <v>0</v>
      </c>
      <c r="H4" s="33">
        <f>IF(Notenliste!E3&gt;=0.1,Notenliste!E3/Notenliste!E$1,)</f>
        <v>0</v>
      </c>
      <c r="I4" s="34">
        <f>IF(Endnoten!H4&gt;=(Endnoten!$AF$5/100),1,IF(Endnoten!H4&gt;=(Endnoten!$AF$6/100),2,IF(Endnoten!H4&gt;=(Endnoten!$AF$7/100),3,IF(Endnoten!H4&gt;=(Endnoten!$AF$8/100),4,5))))</f>
        <v>5</v>
      </c>
      <c r="J4" s="35" t="e">
        <f>IF(((Notenliste!E3)/Notenliste!$E$1)&gt;=((Endnoten!$AH$5+1)/100),1,IF(((Notenliste!E3)/Notenliste!$E$1)&gt;=(Endnoten!$AH$5/100),1.1,IF(((Notenliste!E3)/Notenliste!$E$1)&gt;=(Endnoten!$AH$6/100),1.2,IF(((Notenliste!E3)/Notenliste!$E$1)&gt;=(Endnoten!$AH$7/100),1.3,IF(((Notenliste!E3)/Notenliste!$E$1)&gt;=((Endnoten!$AH$8)/100),1.4,IF(((Notenliste!E3)/Notenliste!$E$1)&gt;=((Endnoten!$AH$9)/100),1.44,IF(((Notenliste!E3)/Notenliste!$E$1)&gt;=((Endnoten!$AH$10)/100),1.6,IF(((Notenliste!E3)/Notenliste!$E$1)&gt;=((Endnoten!$AH$11)/100),1.7,IF(((Notenliste!E3)/Notenliste!$E$1)&gt;=((Endnoten!$AH$12)/100),1.8,IF(((Notenliste!E3)/Notenliste!$E$1)&gt;=((Endnoten!$AH$13)/100),1.9,IF(((Notenliste!E3)/Notenliste!$E$1)&gt;=((Endnoten!$AH$14)/100),2,IF(((Notenliste!E3)/Notenliste!$E$1)&gt;=((Endnoten!$AH$15)/100),2.1,IF(((Notenliste!E3)/Notenliste!$E$1)&gt;=((Endnoten!$AH$16)/100),2.2,IF(((Notenliste!E3)/Notenliste!$E$1)&gt;=((Endnoten!$AH$17)/100),2.3,IF(((Notenliste!E3)/Notenliste!$E$1)&gt;=((Endnoten!$AH$18)/100),2.4,IF(((Notenliste!E3)/Notenliste!$E$1)&gt;=((Endnoten!$AH$19)/100),2.5,IF(((Notenliste!E3)/Notenliste!$E$1)&gt;=((Endnoten!$AH$20)/100),2.6,IF(((Notenliste!E3)/Notenliste!$E$1)&gt;=((Endnoten!$AH$21)/100),2.7,IF(((Notenliste!E3)/Notenliste!$E$1)&gt;=((Endnoten!$AH$22)/100),2.8,IF(((Notenliste!E3)/Notenliste!$E$1)&gt;=((Endnoten!$AH$23)/100),2.9,IF(((Notenliste!E3)/Notenliste!$E$1)&gt;=((Endnoten!$AH$24)/100),3,IF(((Notenliste!E3)/Notenliste!$E$1)&gt;=((Endnoten!$AH$25)/100),3.1,IF(((Notenliste!E3)/Notenliste!$E$1)&gt;=((Endnoten!$AH$26)/100),3.2,IF(((Notenliste!E3)/Notenliste!$E$1)&gt;=((Endnoten!$AH$27)/100),3.3,IF(((Notenliste!E3)/Notenliste!$E$1)&gt;=((Endnoten!$AH$28)/100),3.4,IF(((Notenliste!E3)/Notenliste!$E$1)&gt;=((Endnoten!$AH$29)/100),3.5,IF(((Notenliste!E3)/Notenliste!$E$1)&gt;=((Endnoten!$AH$30)/100),3.6,IF(((Notenliste!E3)/Notenliste!$E$1)&gt;=((Endnoten!$AH$31)/100),3.7,IF(((Notenliste!E3)/Notenliste!$E$1)&gt;=((Endnoten!$AH$32)/100),3.8,IF(((Notenliste!E3)/Notenliste!$E$1)&gt;=((Endnoten!$AH$33)/100),3.9,IF(((Notenliste!E3)/Notenliste!$E$1)&gt;=((Endnoten!$AH$34)/100),4,IF(((Notenliste!E3)/Notenliste!$E$1)&gt;=((Endnoten!$AH$35)/100),4.1,IF(((Notenliste!E3)/Notenliste!$E$1)&gt;=((Endnoten!$AH$36)/100),4.2,IF(((Notenliste!E3)/Notenliste!$E$1)&gt;=((Endnoten!$AH$37)/100),4.3,IF(((Notenliste!E3)/Notenliste!$E$1)&gt;=((Endnoten!$AH$38)/100),4.4,IF(((Notenliste!E3)/Notenliste!$E$1)&gt;=((Endnoten!$AH$39)/100),4.5,IF(((Notenliste!E3)/Notenliste!$E$1)&gt;=((Endnoten!$AH$40)/100),4.6,IF(((Notenliste!E3)/Notenliste!$E$1)&gt;=((Endnoten!$AH$41)/100),4.7,IF(((Notenliste!E3)/Notenliste!$E$1)&gt;=((Endnoten!$AH$42)/100),4.8,IF(((Notenliste!E3)/Notenliste!$E$1)&gt;=((Endnoten!$AH$43)/100),4.9,5))))))))))))))))))))))))))))))))))))))))</f>
        <v>#DIV/0!</v>
      </c>
      <c r="K4" s="32">
        <f>Notenliste!G3</f>
        <v>0</v>
      </c>
      <c r="L4" s="33">
        <f>IF(Notenliste!G3&gt;=0.1,Notenliste!G3/Notenliste!G$1,)</f>
        <v>0</v>
      </c>
      <c r="M4" s="34">
        <f>IF(Endnoten!L4&gt;=(Endnoten!$AF$5/100),1,IF(Endnoten!L4&gt;=(Endnoten!$AF$6/100),2,IF(Endnoten!L4&gt;=(Endnoten!$AF$7/100),3,IF(Endnoten!L4&gt;=(Endnoten!$AF$8/100),4,5))))</f>
        <v>5</v>
      </c>
      <c r="N4" s="35" t="e">
        <f>IF(((Notenliste!G3)/Notenliste!$G$1)&gt;=((Endnoten!$AH$5+1)/100),1,IF(((Notenliste!G3)/Notenliste!$G$1)&gt;=(Endnoten!$AH$5/100),1.1,IF(((Notenliste!G3)/Notenliste!$G$1)&gt;=(Endnoten!$AH$6/100),1.2,IF(((Notenliste!G3)/Notenliste!$G$1)&gt;=(Endnoten!$AH$7/100),1.3,IF(((Notenliste!G3)/Notenliste!$G$1)&gt;=((Endnoten!$AH$8)/100),1.4,IF(((Notenliste!G3)/Notenliste!$G$1)&gt;=((Endnoten!$AH$9)/100),1.44,IF(((Notenliste!G3)/Notenliste!$G$1)&gt;=((Endnoten!$AH$10)/100),1.6,IF(((Notenliste!G3)/Notenliste!$G$1)&gt;=((Endnoten!$AH$11)/100),1.7,IF(((Notenliste!G3)/Notenliste!$G$1)&gt;=((Endnoten!$AH$12)/100),1.8,IF(((Notenliste!G3)/Notenliste!$G$1)&gt;=((Endnoten!$AH$13)/100),1.9,IF(((Notenliste!G3)/Notenliste!$G$1)&gt;=((Endnoten!$AH$14)/100),2,IF(((Notenliste!G3)/Notenliste!$G$1)&gt;=((Endnoten!$AH$15)/100),2.1,IF(((Notenliste!G3)/Notenliste!$G$1)&gt;=((Endnoten!$AH$16)/100),2.2,IF(((Notenliste!G3)/Notenliste!$G$1)&gt;=((Endnoten!$AH$17)/100),2.3,IF(((Notenliste!G3)/Notenliste!$G$1)&gt;=((Endnoten!$AH$18)/100),2.4,IF(((Notenliste!G3)/Notenliste!$G$1)&gt;=((Endnoten!$AH$19)/100),2.5,IF(((Notenliste!G3)/Notenliste!$G$1)&gt;=((Endnoten!$AH$20)/100),2.6,IF(((Notenliste!G3)/Notenliste!$G$1)&gt;=((Endnoten!$AH$21)/100),2.7,IF(((Notenliste!G3)/Notenliste!$G$1)&gt;=((Endnoten!$AH$22)/100),2.8,IF(((Notenliste!G3)/Notenliste!$G$1)&gt;=((Endnoten!$AH$23)/100),2.9,IF(((Notenliste!G3)/Notenliste!$G$1)&gt;=((Endnoten!$AH$24)/100),3,IF(((Notenliste!G3)/Notenliste!$G$1)&gt;=((Endnoten!$AH$25)/100),3.1,IF(((Notenliste!G3)/Notenliste!$G$1)&gt;=((Endnoten!$AH$26)/100),3.2,IF(((Notenliste!G3)/Notenliste!$G$1)&gt;=((Endnoten!$AH$27)/100),3.3,IF(((Notenliste!G3)/Notenliste!$G$1)&gt;=((Endnoten!$AH$28)/100),3.4,IF(((Notenliste!G3)/Notenliste!$G$1)&gt;=((Endnoten!$AH$29)/100),3.5,IF(((Notenliste!G3)/Notenliste!$G$1)&gt;=((Endnoten!$AH$30)/100),3.6,IF(((Notenliste!G3)/Notenliste!$G$1)&gt;=((Endnoten!$AH$31)/100),3.7,IF(((Notenliste!G3)/Notenliste!$G$1)&gt;=((Endnoten!$AH$32)/100),3.8,IF(((Notenliste!G3)/Notenliste!$G$1)&gt;=((Endnoten!$AH$33)/100),3.9,IF(((Notenliste!G3)/Notenliste!$G$1)&gt;=((Endnoten!$AH$34)/100),4,IF(((Notenliste!G3)/Notenliste!$G$1)&gt;=((Endnoten!$AH$35)/100),4.1,IF(((Notenliste!G3)/Notenliste!$G$1)&gt;=((Endnoten!$AH$36)/100),4.2,IF(((Notenliste!G3)/Notenliste!$G$1)&gt;=((Endnoten!$AH$37)/100),4.3,IF(((Notenliste!G3)/Notenliste!$G$1)&gt;=((Endnoten!$AH$38)/100),4.4,IF(((Notenliste!G3)/Notenliste!$G$1)&gt;=((Endnoten!$AH$39)/100),4.5,IF(((Notenliste!G3)/Notenliste!$G$1)&gt;=((Endnoten!$AH$40)/100),4.6,IF(((Notenliste!G3)/Notenliste!$G$1)&gt;=((Endnoten!$AH$41)/100),4.7,IF(((Notenliste!G3)/Notenliste!$G$1)&gt;=((Endnoten!$AH$42)/100),4.8,IF(((Notenliste!G3)/Notenliste!$G$1)&gt;=((Endnoten!$AH$43)/100),4.9,5))))))))))))))))))))))))))))))))))))))))</f>
        <v>#DIV/0!</v>
      </c>
      <c r="O4" s="32">
        <f>Notenliste!I3</f>
        <v>0</v>
      </c>
      <c r="P4" s="33">
        <f>IF(Notenliste!I3&gt;=0.1,Notenliste!I3/Notenliste!I$1,)</f>
        <v>0</v>
      </c>
      <c r="Q4" s="34">
        <f>IF(Endnoten!P4&gt;=(Endnoten!$AF$5/100),1,IF(Endnoten!P4&gt;=(Endnoten!$AF$6/100),2,IF(Endnoten!P4&gt;=(Endnoten!$AF$7/100),3,IF(Endnoten!P4&gt;=(Endnoten!$AF$8/100),4,5))))</f>
        <v>5</v>
      </c>
      <c r="R4" s="35" t="e">
        <f>IF(((Notenliste!I3)/Notenliste!$I$1)&gt;=((Endnoten!$AH$5+1)/100),1,IF(((Notenliste!I3)/Notenliste!$I$1)&gt;=(Endnoten!$AH$5/100),1.1,IF(((Notenliste!I3)/Notenliste!$I$1)&gt;=(Endnoten!$AH$6/100),1.2,IF(((Notenliste!I3)/Notenliste!$I$1)&gt;=(Endnoten!$AH$7/100),1.3,IF(((Notenliste!I3)/Notenliste!$I$1)&gt;=((Endnoten!$AH$8)/100),1.4,IF(((Notenliste!I3)/Notenliste!$I$1)&gt;=((Endnoten!$AH$9)/100),1.44,IF(((Notenliste!I3)/Notenliste!$I$1)&gt;=((Endnoten!$AH$10)/100),1.6,IF(((Notenliste!I3)/Notenliste!$I$1)&gt;=((Endnoten!$AH$11)/100),1.7,IF(((Notenliste!I3)/Notenliste!$I$1)&gt;=((Endnoten!$AH$12)/100),1.8,IF(((Notenliste!I3)/Notenliste!$I$1)&gt;=((Endnoten!$AH$13)/100),1.9,IF(((Notenliste!I3)/Notenliste!$I$1)&gt;=((Endnoten!$AH$14)/100),2,IF(((Notenliste!I3)/Notenliste!$I$1)&gt;=((Endnoten!$AH$15)/100),2.1,IF(((Notenliste!I3)/Notenliste!$I$1)&gt;=((Endnoten!$AH$16)/100),2.2,IF(((Notenliste!I3)/Notenliste!$I$1)&gt;=((Endnoten!$AH$17)/100),2.3,IF(((Notenliste!I3)/Notenliste!$I$1)&gt;=((Endnoten!$AH$18)/100),2.4,IF(((Notenliste!I3)/Notenliste!$I$1)&gt;=((Endnoten!$AH$19)/100),2.5,IF(((Notenliste!I3)/Notenliste!$I$1)&gt;=((Endnoten!$AH$20)/100),2.6,IF(((Notenliste!I3)/Notenliste!$I$1)&gt;=((Endnoten!$AH$21)/100),2.7,IF(((Notenliste!I3)/Notenliste!$I$1)&gt;=((Endnoten!$AH$22)/100),2.8,IF(((Notenliste!I3)/Notenliste!$I$1)&gt;=((Endnoten!$AH$23)/100),2.9,IF(((Notenliste!I3)/Notenliste!$I$1)&gt;=((Endnoten!$AH$24)/100),3,IF(((Notenliste!I3)/Notenliste!$I$1)&gt;=((Endnoten!$AH$25)/100),3.1,IF(((Notenliste!I3)/Notenliste!$I$1)&gt;=((Endnoten!$AH$26)/100),3.2,IF(((Notenliste!I3)/Notenliste!$I$1)&gt;=((Endnoten!$AH$27)/100),3.3,IF(((Notenliste!I3)/Notenliste!$I$1)&gt;=((Endnoten!$AH$28)/100),3.4,IF(((Notenliste!I3)/Notenliste!$I$1)&gt;=((Endnoten!$AH$29)/100),3.5,IF(((Notenliste!I3)/Notenliste!$I$1)&gt;=((Endnoten!$AH$30)/100),3.6,IF(((Notenliste!I3)/Notenliste!$I$1)&gt;=((Endnoten!$AH$31)/100),3.7,IF(((Notenliste!I3)/Notenliste!$I$1)&gt;=((Endnoten!$AH$32)/100),3.8,IF(((Notenliste!I3)/Notenliste!$I$1)&gt;=((Endnoten!$AH$33)/100),3.9,IF(((Notenliste!I3)/Notenliste!$I$1)&gt;=((Endnoten!$AH$34)/100),4,IF(((Notenliste!I3)/Notenliste!$I$1)&gt;=((Endnoten!$AH$35)/100),4.1,IF(((Notenliste!I3)/Notenliste!$I$1)&gt;=((Endnoten!$AH$36)/100),4.2,IF(((Notenliste!I3)/Notenliste!$I$1)&gt;=((Endnoten!$AH$37)/100),4.3,IF(((Notenliste!I3)/Notenliste!$I$1)&gt;=((Endnoten!$AH$38)/100),4.4,IF(((Notenliste!I3)/Notenliste!$I$1)&gt;=((Endnoten!$AH$39)/100),4.5,IF(((Notenliste!I3)/Notenliste!$I$1)&gt;=((Endnoten!$AH$40)/100),4.6,IF(((Notenliste!I3)/Notenliste!$I$1)&gt;=((Endnoten!$AH$41)/100),4.7,IF(((Notenliste!I3)/Notenliste!$I$1)&gt;=((Endnoten!$AH$42)/100),4.8,IF(((Notenliste!I3)/Notenliste!$I$1)&gt;=((Endnoten!$AH$43)/100),4.9,5))))))))))))))))))))))))))))))))))))))))</f>
        <v>#DIV/0!</v>
      </c>
      <c r="S4" s="32">
        <f>Notenliste!K3</f>
        <v>0</v>
      </c>
      <c r="T4" s="33">
        <f>IF(Notenliste!K3&gt;=0.1,Notenliste!K3/Notenliste!K$1,)</f>
        <v>0</v>
      </c>
      <c r="U4" s="34">
        <f>IF(Endnoten!T4&gt;=(Endnoten!$AF$5/100),1,IF(Endnoten!T4&gt;=(Endnoten!$AF$6/100),2,IF(Endnoten!T4&gt;=(Endnoten!$AF$7/100),3,IF(Endnoten!T4&gt;=(Endnoten!$AF$8/100),4,5))))</f>
        <v>5</v>
      </c>
      <c r="V4" s="35" t="e">
        <f>IF(((Notenliste!K3)/Notenliste!$K$1)&gt;=((Endnoten!$AH$5+1)/100),1,IF(((Notenliste!K3)/Notenliste!$K$1)&gt;=(Endnoten!$AH$5/100),1.1,IF(((Notenliste!K3)/Notenliste!$K$1)&gt;=(Endnoten!$AH$6/100),1.2,IF(((Notenliste!K3)/Notenliste!$K$1)&gt;=(Endnoten!$AH$7/100),1.3,IF(((Notenliste!K3)/Notenliste!$K$1)&gt;=((Endnoten!$AH$8)/100),1.4,IF(((Notenliste!K3)/Notenliste!$K$1)&gt;=((Endnoten!$AH$9)/100),1.5,IF(((Notenliste!K3)/Notenliste!$K$1)&gt;=((Endnoten!$AH$10)/100),1.6,IF(((Notenliste!K3)/Notenliste!$K$1)&gt;=((Endnoten!$AH$11)/100),1.7,IF(((Notenliste!K3)/Notenliste!$K$1)&gt;=((Endnoten!$AH$12)/100),1.8,IF(((Notenliste!K3)/Notenliste!$K$1)&gt;=((Endnoten!$AH$13)/100),1.9,IF(((Notenliste!K3)/Notenliste!$K$1)&gt;=((Endnoten!$AH$14)/100),2,IF(((Notenliste!K3)/Notenliste!$K$1)&gt;=((Endnoten!$AH$15)/100),2.1,IF(((Notenliste!K3)/Notenliste!$K$1)&gt;=((Endnoten!$AH$16)/100),2.2,IF(((Notenliste!K3)/Notenliste!$K$1)&gt;=((Endnoten!$AH$17)/100),2.3,IF(((Notenliste!K3)/Notenliste!$K$1)&gt;=((Endnoten!$AH$18)/100),2.4,IF(((Notenliste!K3)/Notenliste!$K$1)&gt;=((Endnoten!$AH$19)/100),2.5,IF(((Notenliste!K3)/Notenliste!$K$1)&gt;=((Endnoten!$AH$20)/100),2.6,IF(((Notenliste!K3)/Notenliste!$K$1)&gt;=((Endnoten!$AH$21)/100),2.7,IF(((Notenliste!K3)/Notenliste!$K$1)&gt;=((Endnoten!$AH$22)/100),2.8,IF(((Notenliste!K3)/Notenliste!$K$1)&gt;=((Endnoten!$AH$23)/100),2.9,IF(((Notenliste!K3)/Notenliste!$K$1)&gt;=((Endnoten!$AH$24)/100),3,IF(((Notenliste!K3)/Notenliste!$K$1)&gt;=((Endnoten!$AH$25)/100),3.1,IF(((Notenliste!K3)/Notenliste!$K$1)&gt;=((Endnoten!$AH$26)/100),3.2,IF(((Notenliste!K3)/Notenliste!$K$1)&gt;=((Endnoten!$AH$27)/100),3.3,IF(((Notenliste!K3)/Notenliste!$K$1)&gt;=((Endnoten!$AH$28)/100),3.4,IF(((Notenliste!K3)/Notenliste!$K$1)&gt;=((Endnoten!$AH$29)/100),3.5,IF(((Notenliste!K3)/Notenliste!$K$1)&gt;=((Endnoten!$AH$30)/100),3.6,IF(((Notenliste!K3)/Notenliste!$K$1)&gt;=((Endnoten!$AH$31)/100),3.7,IF(((Notenliste!K3)/Notenliste!$K$1)&gt;=((Endnoten!$AH$32)/100),3.8,IF(((Notenliste!K3)/Notenliste!$K$1)&gt;=((Endnoten!$AH$33)/100),3.9,IF(((Notenliste!K3)/Notenliste!$K$1)&gt;=((Endnoten!$AH$34)/100),4,IF(((Notenliste!K3)/Notenliste!$K$1)&gt;=((Endnoten!$AH$35)/100),4.1,IF(((Notenliste!K3)/Notenliste!$K$1)&gt;=((Endnoten!$AH$36)/100),4.2,IF(((Notenliste!K3)/Notenliste!$K$1)&gt;=((Endnoten!$AH$37)/100),4.3,IF(((Notenliste!K3)/Notenliste!$K$1)&gt;=((Endnoten!$AH$38)/100),4.4,IF(((Notenliste!K3)/Notenliste!$K$1)&gt;=((Endnoten!$AH$39)/100),4.5,IF(((Notenliste!K3)/Notenliste!$K$1)&gt;=((Endnoten!$AH$40)/100),4.6,IF(((Notenliste!K3)/Notenliste!$K$1)&gt;=((Endnoten!$AH$41)/100),4.7,IF(((Notenliste!K3)/Notenliste!$K$1)&gt;=((Endnoten!$AH$42)/100),4.8,IF(((Notenliste!K3)/Notenliste!$K$1)&gt;=((Endnoten!$AH$43)/100),4.9,5))))))))))))))))))))))))))))))))))))))))</f>
        <v>#DIV/0!</v>
      </c>
      <c r="W4" s="36">
        <v>0</v>
      </c>
      <c r="X4" s="36" t="str" cm="1">
        <f t="array" ref="X4">_xlfn.IFS((T4&gt;0.1),(AVERAGE(F4,J4,N4,R4,U4)),(P4&gt;=0.1),(AVERAGE(F4,J4,N4,R4)),(L4&gt;=0.1),(AVERAGE(F4,J4,N4)),(H4&gt;0.1),(AVERAGE(F4,J4)),(D4&gt;0.1),F4,(D4&lt;0.1),"ND")</f>
        <v>ND</v>
      </c>
      <c r="Y4" s="37" t="e">
        <f>AVERAGE(IF(F4&gt;=0.1,F4,),IF(J4&gt;=0.1,J4,),IF(N4&gt;=0.1,N4,),IF(R4&gt;=0.1,R4,))</f>
        <v>#DIV/0!</v>
      </c>
      <c r="Z4" s="37">
        <f>SUM(Notenliste!N3:AJ3)</f>
        <v>2</v>
      </c>
      <c r="AA4" s="69">
        <f>Notenliste!AK3</f>
        <v>1</v>
      </c>
      <c r="AB4" s="37" t="str">
        <f>IF((D4&lt;0.1),"Nur MA",((AA4*[1]Notenliste!$AK$1)+(IF(W4=0,X4,Y4)*(1-[1]Notenliste!$AK$1))))</f>
        <v>Nur MA</v>
      </c>
      <c r="AC4" s="45" t="e">
        <f>AVERAGE(F4,J4,N4,V4)</f>
        <v>#DIV/0!</v>
      </c>
      <c r="AD4" s="14" t="e">
        <f>AVERAGE(IF(F4&gt;=0.1,F4,),IF(J4&gt;=0.1,J4,),IF(N4&gt;=0.1,N4,),IF(R4&gt;=0.1,R4,))</f>
        <v>#DIV/0!</v>
      </c>
      <c r="AE4" s="16">
        <v>1</v>
      </c>
      <c r="AF4" s="26">
        <v>100</v>
      </c>
      <c r="AG4" s="19">
        <v>1</v>
      </c>
      <c r="AH4" s="19">
        <v>100</v>
      </c>
      <c r="AI4">
        <f>IF(((AL4+AJ4+AK4)/$AL$3)&gt;=((Endnoten!$AH$5+1)/100),1,IF(((AL4+AJ4+AK4)/$AL$3)&gt;=(Endnoten!$AH$5/100),1.1,IF(((AL4+AJ4+AK4)/$AL$3)&gt;=(Endnoten!$AH$6/100),1.2,IF(((AL4+AJ4+AK4)/$AL$3)&gt;=(Endnoten!$AH$7/100),1.3,IF(((AL4+AJ4+AK4)/$AL$3)&gt;=((Endnoten!$AH$8)/100),1.4,IF(((AL4+AJ4+AK4)/$AL$3)&gt;=((Endnoten!$AH$9)/100),1.5,IF(((AL4+AJ4+AK4)/$AL$3)&gt;=((Endnoten!$AH$10)/100),1.6,IF(((AL4+AJ4+AK4)/$AL$3)&gt;=((Endnoten!$AH$11)/100),1.7,IF(((AL4+AJ4+AK4)/$AL$3)&gt;=((Endnoten!$AH$12)/100),1.8,IF(((AL4+AJ4+AK4)/$AL$3)&gt;=((Endnoten!$AH$13)/100),1.9,IF(((AL4+AJ4+AK4)/$AL$3)&gt;=((Endnoten!$AH$14)/100),2,IF(((AL4+AJ4+AK4)/$AL$3)&gt;=((Endnoten!$AH$15)/100),2.1,IF(((AL4+AJ4+AK4)/$AL$3)&gt;=((Endnoten!$AH$16)/100),2.2,IF(((AL4+AJ4+AK4)/$AL$3)&gt;=((Endnoten!$AH$17)/100),2.3,IF(((AL4+AJ4+AK4)/$AL$3)&gt;=((Endnoten!$AH$18)/100),2.4,IF(((AL4+AJ4+AK4)/$AL$3)&gt;=((Endnoten!$AH$19)/100),2.5,IF(((AL4+AJ4+AK4)/$AL$3)&gt;=((Endnoten!$AH$20)/100),2.6,IF(((AL4+AJ4+AK4)/$AL$3)&gt;=((Endnoten!$AH$21)/100),2.7,IF(((AL4+AJ4+AK4)/$AL$3)&gt;=((Endnoten!$AH$22)/100),2.8,IF(((AL4+AJ4+AK4)/$AL$3)&gt;=((Endnoten!$AH$23)/100),2.9,IF(((AL4+AJ4+AK4)/$AL$3)&gt;=((Endnoten!$AH$24)/100),3,IF(((AL4+AJ4+AK4)/$AL$3)&gt;=((Endnoten!$AH$25)/100),3.1,IF(((AL4+AJ4+AK4)/$AL$3)&gt;=((Endnoten!$AH$26)/100),3.2,IF(((AL4+AJ4+AK4)/$AL$3)&gt;=((Endnoten!$AH$27)/100),3.3,IF(((AL4+AJ4+AK4)/$AL$3)&gt;=((Endnoten!$AH$28)/100),3.4,IF(((AL4+AJ4+AK4)/$AL$3)&gt;=((Endnoten!$AH$29)/100),3.5,IF(((AL4+AJ4+AK4)/$AL$3)&gt;=((Endnoten!$AH$30)/100),3.6,IF(((AL4+AJ4+AK4)/$AL$3)&gt;=((Endnoten!$AH$31)/100),3.7,IF(((AL4+AJ4+AK4)/$AL$3)&gt;=((Endnoten!$AH$32)/100),3.8,IF(((AL4+AJ4+AK4)/$AL$3)&gt;=((Endnoten!$AH$33)/100),3.9,IF(((AL4+AJ4+AK4)/$AL$3)&gt;=((Endnoten!$AH$34)/100),4,IF(((AL4+AJ4+AK4)/$AL$3)&gt;=((Endnoten!$AH$35)/100),4.1,IF(((AL4+AJ4+AK4)/$AL$3)&gt;=((Endnoten!$AH$36)/100),4.2,IF(((AL4+AJ4+AK4)/$AL$3)&gt;=((Endnoten!$AH$37)/100),4.3,IF(((AL4+AJ4+AK4)/$AL$3)&gt;=((Endnoten!$AH$38)/100),4.4,IF(((AL4+AJ4+AK4)/$AL$3)&gt;=((Endnoten!$AH$39)/100),4.5,IF(((AL4+AJ4+AK4)/$AL$3)&gt;=((Endnoten!$AH$40)/100),4.6,IF(((AL4+AJ4+AK4)/$AL$3)&gt;=((Endnoten!$AH$41)/100),4.7,IF(((AL4+AJ4+AK4)/$AL$3)&gt;=((Endnoten!$AH$42)/100),4.8,IF(((AL4+AJ4+AK4)/$AL$3)&gt;=((Endnoten!$AH$43)/100),4.9,5))))))))))))))))))))))))))))))))))))))))</f>
        <v>1</v>
      </c>
      <c r="AL4">
        <v>99</v>
      </c>
      <c r="AN4" s="75"/>
      <c r="AO4" s="75" t="e">
        <f>AVERAGE(F4,J4)</f>
        <v>#DIV/0!</v>
      </c>
      <c r="AP4" s="75" t="e">
        <f>AVERAGE(F4,J4,N4)</f>
        <v>#DIV/0!</v>
      </c>
      <c r="AQ4" s="75" t="e">
        <f>AVERAGE(F4,J4,N4,R4)</f>
        <v>#DIV/0!</v>
      </c>
      <c r="AR4" s="75" t="e">
        <f>AVERAGE(F4,J4,N4,R4,U4)</f>
        <v>#DIV/0!</v>
      </c>
      <c r="AT4" s="1" t="e">
        <f>IF(((Notenliste!C3+Notenliste!E3+Notenliste!G3)/$AT$1)&gt;=((Endnoten!$AH$5+1)/100),1,IF(((Notenliste!C3+Notenliste!E3+Notenliste!G3)/$AT$1)&gt;=(Endnoten!$AH$5/100),1.1,IF(((Notenliste!C3+Notenliste!E3+Notenliste!G3)/$AT$1)&gt;=(Endnoten!$AH$6/100),1.2,IF(((Notenliste!C3+Notenliste!E3+Notenliste!G3)/$AT$1)&gt;=(Endnoten!$AH$7/100),1.3,IF(((Notenliste!C3+Notenliste!E3+Notenliste!G3)/$AT$1)&gt;=((Endnoten!$AH$8)/100),1.4,IF(((Notenliste!C3+Notenliste!E3+Notenliste!G3)/$AT$1)&gt;=((Endnoten!$AH$9)/100),1.5,IF(((Notenliste!C3+Notenliste!E3+Notenliste!G3)/$AT$1)&gt;=((Endnoten!$AH$10)/100),1.6,IF(((Notenliste!C3+Notenliste!E3+Notenliste!G3)/$AT$1)&gt;=((Endnoten!$AH$11)/100),1.7,IF(((Notenliste!C3+Notenliste!E3+Notenliste!G3)/$AT$1)&gt;=((Endnoten!$AH$12)/100),1.8,IF(((Notenliste!C3+Notenliste!E3+Notenliste!G3)/$AT$1)&gt;=((Endnoten!$AH$13)/100),1.9,IF(((Notenliste!C3+Notenliste!E3+Notenliste!G3)/$AT$1)&gt;=((Endnoten!$AH$14)/100),2,IF(((Notenliste!C3+Notenliste!E3+Notenliste!G3)/$AT$1)&gt;=((Endnoten!$AH$15)/100),2.1,IF(((Notenliste!C3+Notenliste!E3+Notenliste!G3)/$AT$1)&gt;=((Endnoten!$AH$16)/100),2.2,IF(((Notenliste!C3+Notenliste!E3+Notenliste!G3)/$AT$1)&gt;=((Endnoten!$AH$17)/100),2.3,IF(((Notenliste!C3+Notenliste!E3+Notenliste!G3)/$AT$1)&gt;=((Endnoten!$AH$18)/100),2.4,IF(((Notenliste!C3+Notenliste!E3+Notenliste!G3)/$AT$1)&gt;=((Endnoten!$AH$19)/100),2.5,IF(((Notenliste!C3+Notenliste!E3+Notenliste!G3)/$AT$1)&gt;=((Endnoten!$AH$20)/100),2.6,IF(((Notenliste!C3+Notenliste!E3+Notenliste!G3)/$AT$1)&gt;=((Endnoten!$AH$21)/100),2.7,IF(((Notenliste!C3+Notenliste!E3+Notenliste!G3)/$AT$1)&gt;=((Endnoten!$AH$22)/100),2.8,IF(((Notenliste!C3+Notenliste!E3+Notenliste!G3)/$AT$1)&gt;=((Endnoten!$AH$23)/100),2.9,IF(((Notenliste!C3+Notenliste!E3+Notenliste!G3)/$AT$1)&gt;=((Endnoten!$AH$24)/100),3,IF(((Notenliste!C3+Notenliste!E3+Notenliste!G3)/$AT$1)&gt;=((Endnoten!$AH$25)/100),3.1,IF(((Notenliste!C3+Notenliste!E3+Notenliste!G3)/$AT$1)&gt;=((Endnoten!$AH$26)/100),3.2,IF(((Notenliste!C3+Notenliste!E3+Notenliste!G3)/$AT$1)&gt;=((Endnoten!$AH$27)/100),3.3,IF(((Notenliste!C3+Notenliste!E3+Notenliste!G3)/$AT$1)&gt;=((Endnoten!$AH$28)/100),3.4,IF(((Notenliste!C3+Notenliste!E3+Notenliste!G3)/$AT$1)&gt;=((Endnoten!$AH$29)/100),3.5,IF(((Notenliste!C3+Notenliste!E3+Notenliste!G3)/$AT$1)&gt;=((Endnoten!$AH$30)/100),3.6,IF(((Notenliste!C3+Notenliste!E3+Notenliste!G3)/$AT$1)&gt;=((Endnoten!$AH$31)/100),3.7,IF(((Notenliste!C3+Notenliste!E3+Notenliste!G3)/$AT$1)&gt;=((Endnoten!$AH$32)/100),3.8,IF(((Notenliste!C3+Notenliste!E3+Notenliste!G3)/$AT$1)&gt;=((Endnoten!$AH$33)/100),3.9,IF(((Notenliste!C3+Notenliste!E3+Notenliste!G3)/$AT$1)&gt;=((Endnoten!$AH$34)/100),4,IF(((Notenliste!C3+Notenliste!E3+Notenliste!G3)/$AT$1)&gt;=((Endnoten!$AH$35)/100),4.1,IF(((Notenliste!C3+Notenliste!E3+Notenliste!G3)/$AT$1)&gt;=((Endnoten!$AH$36)/100),4.2,IF(((Notenliste!C3+Notenliste!E3+Notenliste!G3)/$AT$1)&gt;=((Endnoten!$AH$37)/100),4.3,IF(((Notenliste!C3+Notenliste!E3+Notenliste!G3)/$AT$1)&gt;=((Endnoten!$AH$38)/100),4.4,IF(((Notenliste!C3+Notenliste!E3+Notenliste!G3)/$AT$1)&gt;=((Endnoten!$AH$39)/100),4.5,IF(((Notenliste!C3+Notenliste!E3+Notenliste!G3)/$AT$1)&gt;=((Endnoten!$AH$40)/100),4.6,IF(((Notenliste!C3+Notenliste!E3+Notenliste!G3)/$AT$1)&gt;=((Endnoten!$AH$41)/100),4.7,IF(((Notenliste!C3+Notenliste!E3+Notenliste!G3)/$AT$1)&gt;=((Endnoten!$AH$42)/100),4.8,IF(((Notenliste!C3+Notenliste!E3+Notenliste!G3)/$AT$1)&gt;=((Endnoten!$AH$43)/100),4.9,5))))))))))))))))))))))))))))))))))))))))</f>
        <v>#DIV/0!</v>
      </c>
      <c r="AU4" s="1" t="e">
        <f>IF(((Notenliste!C3+Notenliste!E3+Notenliste!G3+Notenliste!K3)/$AU$1)&gt;=((Endnoten!$AH$5+1)/100),1,IF(((Notenliste!C3+Notenliste!E3+Notenliste!G3+Notenliste!K3)/$AU$1)&gt;=(Endnoten!$AH$5/100),1.1,IF(((Notenliste!C3+Notenliste!E3+Notenliste!G3+Notenliste!K3)/$AU$1)&gt;=(Endnoten!$AH$6/100),1.2,IF(((Notenliste!C3+Notenliste!E3+Notenliste!G3+Notenliste!K3)/$AU$1)&gt;=(Endnoten!$AH$7/100),1.3,IF(((Notenliste!C3+Notenliste!E3+Notenliste!G3+Notenliste!K3)/$AU$1)&gt;=((Endnoten!$AH$8)/100),1.4,IF(((Notenliste!C3+Notenliste!E3+Notenliste!G3+Notenliste!K3)/$AU$1)&gt;=((Endnoten!$AH$9)/100),1.5,IF(((Notenliste!C3+Notenliste!E3+Notenliste!G3+Notenliste!K3)/$AU$1)&gt;=((Endnoten!$AH$10)/100),1.6,IF(((Notenliste!C3+Notenliste!E3+Notenliste!G3+Notenliste!K3)/$AU$1)&gt;=((Endnoten!$AH$11)/100),1.7,IF(((Notenliste!C3+Notenliste!E3+Notenliste!G3+Notenliste!K3)/$AU$1)&gt;=((Endnoten!$AH$12)/100),1.8,IF(((Notenliste!C3+Notenliste!E3+Notenliste!G3+Notenliste!K3)/$AU$1)&gt;=((Endnoten!$AH$13)/100),1.9,IF(((Notenliste!C3+Notenliste!E3+Notenliste!G3+Notenliste!K3)/$AU$1)&gt;=((Endnoten!$AH$14)/100),2,IF(((Notenliste!C3+Notenliste!E3+Notenliste!G3+Notenliste!K3)/$AU$1)&gt;=((Endnoten!$AH$15)/100),2.1,IF(((Notenliste!C3+Notenliste!E3+Notenliste!G3+Notenliste!K3)/$AU$1)&gt;=((Endnoten!$AH$16)/100),2.2,IF(((Notenliste!C3+Notenliste!E3+Notenliste!G3+Notenliste!K3)/$AU$1)&gt;=((Endnoten!$AH$17)/100),2.3,IF(((Notenliste!C3+Notenliste!E3+Notenliste!G3+Notenliste!K3)/$AU$1)&gt;=((Endnoten!$AH$18)/100),2.4,IF(((Notenliste!C3+Notenliste!E3+Notenliste!G3+Notenliste!K3)/$AU$1)&gt;=((Endnoten!$AH$19)/100),2.5,IF(((Notenliste!C3+Notenliste!E3+Notenliste!G3+Notenliste!K3)/$AU$1)&gt;=((Endnoten!$AH$20)/100),2.6,IF(((Notenliste!C3+Notenliste!E3+Notenliste!G3+Notenliste!K3)/$AU$1)&gt;=((Endnoten!$AH$21)/100),2.7,IF(((Notenliste!C3+Notenliste!E3+Notenliste!G3+Notenliste!K3)/$AU$1)&gt;=((Endnoten!$AH$22)/100),2.8,IF(((Notenliste!C3+Notenliste!E3+Notenliste!G3+Notenliste!K3)/$AU$1)&gt;=((Endnoten!$AH$23)/100),2.9,IF(((Notenliste!C3+Notenliste!E3+Notenliste!G3+Notenliste!K3)/$AU$1)&gt;=((Endnoten!$AH$24)/100),3,IF(((Notenliste!C3+Notenliste!E3+Notenliste!G3+Notenliste!K3)/$AU$1)&gt;=((Endnoten!$AH$25)/100),3.1,IF(((Notenliste!C3+Notenliste!E3+Notenliste!G3+Notenliste!K3)/$AU$1)&gt;=((Endnoten!$AH$26)/100),3.2,IF(((Notenliste!C3+Notenliste!E3+Notenliste!G3+Notenliste!K3)/$AU$1)&gt;=((Endnoten!$AH$27)/100),3.3,IF(((Notenliste!C3+Notenliste!E3+Notenliste!G3+Notenliste!K3)/$AU$1)&gt;=((Endnoten!$AH$28)/100),3.4,IF(((Notenliste!C3+Notenliste!E3+Notenliste!G3+Notenliste!K3)/$AU$1)&gt;=((Endnoten!$AH$29)/100),3.5,IF(((Notenliste!C3+Notenliste!E3+Notenliste!G3+Notenliste!K3)/$AU$1)&gt;=((Endnoten!$AH$30)/100),3.6,IF(((Notenliste!C3+Notenliste!E3+Notenliste!G3+Notenliste!K3)/$AU$1)&gt;=((Endnoten!$AH$31)/100),3.7,IF(((Notenliste!C3+Notenliste!E3+Notenliste!G3+Notenliste!K3)/$AU$1)&gt;=((Endnoten!$AH$32)/100),3.8,IF(((Notenliste!C3+Notenliste!E3+Notenliste!G3+Notenliste!K3)/$AU$1)&gt;=((Endnoten!$AH$33)/100),3.9,IF(((Notenliste!C3+Notenliste!E3+Notenliste!G3+Notenliste!K3)/$AU$1)&gt;=((Endnoten!$AH$34)/100),4,IF(((Notenliste!C3+Notenliste!E3+Notenliste!G3+Notenliste!K3)/$AU$1)&gt;=((Endnoten!$AH$35)/100),4.1,IF(((Notenliste!C3+Notenliste!E3+Notenliste!G3+Notenliste!K3)/$AU$1)&gt;=((Endnoten!$AH$36)/100),4.2,IF(((Notenliste!C3+Notenliste!E3+Notenliste!G3+Notenliste!K3)/$AU$1)&gt;=((Endnoten!$AH$37)/100),4.3,IF(((Notenliste!C3+Notenliste!E3+Notenliste!G3+Notenliste!K3)/$AU$1)&gt;=((Endnoten!$AH$38)/100),4.4,IF(((Notenliste!C3+Notenliste!E3+Notenliste!G3+Notenliste!K3)/$AU$1)&gt;=((Endnoten!$AH$39)/100),4.5,IF(((Notenliste!C3+Notenliste!E3+Notenliste!G3+Notenliste!K3)/$AU$1)&gt;=((Endnoten!$AH$40)/100),4.6,IF(((Notenliste!C3+Notenliste!E3+Notenliste!G3+Notenliste!K3)/$AU$1)&gt;=((Endnoten!$AH$41)/100),4.7,IF(((Notenliste!C3+Notenliste!E3+Notenliste!G3+Notenliste!K3)/$AU$1)&gt;=((Endnoten!$AH$42)/100),4.8,IF(((Notenliste!C3+Notenliste!E3+Notenliste!G3+Notenliste!K3)/$AU$1)&gt;=((Endnoten!$AH$43)/100),4.9,5))))))))))))))))))))))))))))))))))))))))</f>
        <v>#DIV/0!</v>
      </c>
    </row>
    <row r="5" spans="1:47" ht="18.5" x14ac:dyDescent="0.45">
      <c r="A5" s="41">
        <f>'Schüler+Bedienungsanleitung'!A19</f>
        <v>2</v>
      </c>
      <c r="B5" s="42">
        <f>'Schüler+Bedienungsanleitung'!B19</f>
        <v>2</v>
      </c>
      <c r="C5" s="39">
        <f>Notenliste!C4</f>
        <v>0</v>
      </c>
      <c r="D5" s="40">
        <f>IF(Notenliste!C4&gt;=0.1,Notenliste!C4/Notenliste!C$1,)</f>
        <v>0</v>
      </c>
      <c r="E5" s="41">
        <f>IF(Endnoten!D5&gt;=(Endnoten!$AF$5/100),1,IF(Endnoten!D5&gt;=(Endnoten!$AF$6/100),2,IF(Endnoten!D5&gt;=(Endnoten!$AF$7/100),3,IF(Endnoten!D5&gt;=(Endnoten!$AF$8/100),4,5))))</f>
        <v>5</v>
      </c>
      <c r="F5" s="53" t="e">
        <f>IF(((Notenliste!C4)/Notenliste!$C$1)&gt;=((Endnoten!$AH$5+1)/100),1,IF(((Notenliste!C4)/Notenliste!$C$1)&gt;=(Endnoten!$AH$5/100),1.1,IF(((Notenliste!C4)/Notenliste!$C$1)&gt;=(Endnoten!$AH$6/100),1.2,IF(((Notenliste!C4)/Notenliste!$C$1)&gt;=(Endnoten!$AH$7/100),1.3,IF(((Notenliste!C4)/Notenliste!$C$1)&gt;=((Endnoten!$AH$8)/100),1.4,IF(((Notenliste!C4)/Notenliste!$C$1)&gt;=((Endnoten!$AH$9)/100),1.44,IF(((Notenliste!C4)/Notenliste!$C$1)&gt;=((Endnoten!$AH$10)/100),1.6,IF(((Notenliste!C4)/Notenliste!$C$1)&gt;=((Endnoten!$AH$11)/100),1.7,IF(((Notenliste!C4)/Notenliste!$C$1)&gt;=((Endnoten!$AH$12)/100),1.8,IF(((Notenliste!C4)/Notenliste!$C$1)&gt;=((Endnoten!$AH$13)/100),1.9,IF(((Notenliste!C4)/Notenliste!$C$1)&gt;=((Endnoten!$AH$14)/100),2,IF(((Notenliste!C4)/Notenliste!$C$1)&gt;=((Endnoten!$AH$15)/100),2.1,IF(((Notenliste!C4)/Notenliste!$C$1)&gt;=((Endnoten!$AH$16)/100),2.2,IF(((Notenliste!C4)/Notenliste!$C$1)&gt;=((Endnoten!$AH$17)/100),2.3,IF(((Notenliste!C4)/Notenliste!$C$1)&gt;=((Endnoten!$AH$18)/100),2.4,IF(((Notenliste!C4)/Notenliste!$C$1)&gt;=((Endnoten!$AH$19)/100),2.5,IF(((Notenliste!C4)/Notenliste!$C$1)&gt;=((Endnoten!$AH$20)/100),2.6,IF(((Notenliste!C4)/Notenliste!$C$1)&gt;=((Endnoten!$AH$21)/100),2.7,IF(((Notenliste!C4)/Notenliste!$C$1)&gt;=((Endnoten!$AH$22)/100),2.8,IF(((Notenliste!C4)/Notenliste!$C$1)&gt;=((Endnoten!$AH$23)/100),2.9,IF(((Notenliste!C4)/Notenliste!$C$1)&gt;=((Endnoten!$AH$24)/100),3,IF(((Notenliste!C4)/Notenliste!$C$1)&gt;=((Endnoten!$AH$25)/100),3.1,IF(((Notenliste!C4)/Notenliste!$C$1)&gt;=((Endnoten!$AH$26)/100),3.2,IF(((Notenliste!C4)/Notenliste!$C$1)&gt;=((Endnoten!$AH$27)/100),3.3,IF(((Notenliste!C4)/Notenliste!$C$1)&gt;=((Endnoten!$AH$28)/100),3.4,IF(((Notenliste!C4)/Notenliste!$C$1)&gt;=((Endnoten!$AH$29)/100),3.5,IF(((Notenliste!C4)/Notenliste!$C$1)&gt;=((Endnoten!$AH$30)/100),3.6,IF(((Notenliste!C4)/Notenliste!$C$1)&gt;=((Endnoten!$AH$31)/100),3.7,IF(((Notenliste!C4)/Notenliste!$C$1)&gt;=((Endnoten!$AH$32)/100),3.8,IF(((Notenliste!C4)/Notenliste!$C$1)&gt;=((Endnoten!$AH$33)/100),3.9,IF(((Notenliste!C4)/Notenliste!$C$1)&gt;=((Endnoten!$AH$34)/100),4,IF(((Notenliste!C4)/Notenliste!$C$1)&gt;=((Endnoten!$AH$35)/100),4.1,IF(((Notenliste!C4)/Notenliste!$C$1)&gt;=((Endnoten!$AH$36)/100),4.2,IF(((Notenliste!C4)/Notenliste!$C$1)&gt;=((Endnoten!$AH$37)/100),4.3,IF(((Notenliste!C4)/Notenliste!$C$1)&gt;=((Endnoten!$AH$38)/100),4.4,IF(((Notenliste!C4)/Notenliste!$C$1)&gt;=((Endnoten!$AH$39)/100),4.5,IF(((Notenliste!C4)/Notenliste!$C$1)&gt;=((Endnoten!$AH$40)/100),4.6,IF(((Notenliste!C4)/Notenliste!$C$1)&gt;=((Endnoten!$AH$41)/100),4.7,IF(((Notenliste!C4)/Notenliste!$C$1)&gt;=((Endnoten!$AH$42)/100),4.8,IF(((Notenliste!C4)/Notenliste!$C$1)&gt;=((Endnoten!$AH$43)/100),4.9,5))))))))))))))))))))))))))))))))))))))))</f>
        <v>#DIV/0!</v>
      </c>
      <c r="G5" s="39">
        <f>Notenliste!E4</f>
        <v>0</v>
      </c>
      <c r="H5" s="40">
        <f>IF(Notenliste!E4&gt;=0.1,Notenliste!E4/Notenliste!E$1,)</f>
        <v>0</v>
      </c>
      <c r="I5" s="41">
        <f>IF(Endnoten!H5&gt;=(Endnoten!$AF$5/100),1,IF(Endnoten!H5&gt;=(Endnoten!$AF$6/100),2,IF(Endnoten!H5&gt;=(Endnoten!$AF$7/100),3,IF(Endnoten!H5&gt;=(Endnoten!$AF$8/100),4,5))))</f>
        <v>5</v>
      </c>
      <c r="J5" s="53" t="e">
        <f>IF(((Notenliste!E4)/Notenliste!$E$1)&gt;=((Endnoten!$AH$5+1)/100),1,IF(((Notenliste!E4)/Notenliste!$E$1)&gt;=(Endnoten!$AH$5/100),1.1,IF(((Notenliste!E4)/Notenliste!$E$1)&gt;=(Endnoten!$AH$6/100),1.2,IF(((Notenliste!E4)/Notenliste!$E$1)&gt;=(Endnoten!$AH$7/100),1.3,IF(((Notenliste!E4)/Notenliste!$E$1)&gt;=((Endnoten!$AH$8)/100),1.4,IF(((Notenliste!E4)/Notenliste!$E$1)&gt;=((Endnoten!$AH$9)/100),1.44,IF(((Notenliste!E4)/Notenliste!$E$1)&gt;=((Endnoten!$AH$10)/100),1.6,IF(((Notenliste!E4)/Notenliste!$E$1)&gt;=((Endnoten!$AH$11)/100),1.7,IF(((Notenliste!E4)/Notenliste!$E$1)&gt;=((Endnoten!$AH$12)/100),1.8,IF(((Notenliste!E4)/Notenliste!$E$1)&gt;=((Endnoten!$AH$13)/100),1.9,IF(((Notenliste!E4)/Notenliste!$E$1)&gt;=((Endnoten!$AH$14)/100),2,IF(((Notenliste!E4)/Notenliste!$E$1)&gt;=((Endnoten!$AH$15)/100),2.1,IF(((Notenliste!E4)/Notenliste!$E$1)&gt;=((Endnoten!$AH$16)/100),2.2,IF(((Notenliste!E4)/Notenliste!$E$1)&gt;=((Endnoten!$AH$17)/100),2.3,IF(((Notenliste!E4)/Notenliste!$E$1)&gt;=((Endnoten!$AH$18)/100),2.4,IF(((Notenliste!E4)/Notenliste!$E$1)&gt;=((Endnoten!$AH$19)/100),2.5,IF(((Notenliste!E4)/Notenliste!$E$1)&gt;=((Endnoten!$AH$20)/100),2.6,IF(((Notenliste!E4)/Notenliste!$E$1)&gt;=((Endnoten!$AH$21)/100),2.7,IF(((Notenliste!E4)/Notenliste!$E$1)&gt;=((Endnoten!$AH$22)/100),2.8,IF(((Notenliste!E4)/Notenliste!$E$1)&gt;=((Endnoten!$AH$23)/100),2.9,IF(((Notenliste!E4)/Notenliste!$E$1)&gt;=((Endnoten!$AH$24)/100),3,IF(((Notenliste!E4)/Notenliste!$E$1)&gt;=((Endnoten!$AH$25)/100),3.1,IF(((Notenliste!E4)/Notenliste!$E$1)&gt;=((Endnoten!$AH$26)/100),3.2,IF(((Notenliste!E4)/Notenliste!$E$1)&gt;=((Endnoten!$AH$27)/100),3.3,IF(((Notenliste!E4)/Notenliste!$E$1)&gt;=((Endnoten!$AH$28)/100),3.4,IF(((Notenliste!E4)/Notenliste!$E$1)&gt;=((Endnoten!$AH$29)/100),3.5,IF(((Notenliste!E4)/Notenliste!$E$1)&gt;=((Endnoten!$AH$30)/100),3.6,IF(((Notenliste!E4)/Notenliste!$E$1)&gt;=((Endnoten!$AH$31)/100),3.7,IF(((Notenliste!E4)/Notenliste!$E$1)&gt;=((Endnoten!$AH$32)/100),3.8,IF(((Notenliste!E4)/Notenliste!$E$1)&gt;=((Endnoten!$AH$33)/100),3.9,IF(((Notenliste!E4)/Notenliste!$E$1)&gt;=((Endnoten!$AH$34)/100),4,IF(((Notenliste!E4)/Notenliste!$E$1)&gt;=((Endnoten!$AH$35)/100),4.1,IF(((Notenliste!E4)/Notenliste!$E$1)&gt;=((Endnoten!$AH$36)/100),4.2,IF(((Notenliste!E4)/Notenliste!$E$1)&gt;=((Endnoten!$AH$37)/100),4.3,IF(((Notenliste!E4)/Notenliste!$E$1)&gt;=((Endnoten!$AH$38)/100),4.4,IF(((Notenliste!E4)/Notenliste!$E$1)&gt;=((Endnoten!$AH$39)/100),4.5,IF(((Notenliste!E4)/Notenliste!$E$1)&gt;=((Endnoten!$AH$40)/100),4.6,IF(((Notenliste!E4)/Notenliste!$E$1)&gt;=((Endnoten!$AH$41)/100),4.7,IF(((Notenliste!E4)/Notenliste!$E$1)&gt;=((Endnoten!$AH$42)/100),4.8,IF(((Notenliste!E4)/Notenliste!$E$1)&gt;=((Endnoten!$AH$43)/100),4.9,5))))))))))))))))))))))))))))))))))))))))</f>
        <v>#DIV/0!</v>
      </c>
      <c r="K5" s="39">
        <f>Notenliste!G4</f>
        <v>0</v>
      </c>
      <c r="L5" s="40">
        <f>IF(Notenliste!G4&gt;=0.1,Notenliste!G4/Notenliste!G$1,)</f>
        <v>0</v>
      </c>
      <c r="M5" s="41">
        <f>IF(Endnoten!L5&gt;=(Endnoten!$AF$5/100),1,IF(Endnoten!L5&gt;=(Endnoten!$AF$6/100),2,IF(Endnoten!L5&gt;=(Endnoten!$AF$7/100),3,IF(Endnoten!L5&gt;=(Endnoten!$AF$8/100),4,5))))</f>
        <v>5</v>
      </c>
      <c r="N5" s="53" t="e">
        <f>IF(((Notenliste!G4)/Notenliste!$G$1)&gt;=((Endnoten!$AH$5+1)/100),1,IF(((Notenliste!G4)/Notenliste!$G$1)&gt;=(Endnoten!$AH$5/100),1.1,IF(((Notenliste!G4)/Notenliste!$G$1)&gt;=(Endnoten!$AH$6/100),1.2,IF(((Notenliste!G4)/Notenliste!$G$1)&gt;=(Endnoten!$AH$7/100),1.3,IF(((Notenliste!G4)/Notenliste!$G$1)&gt;=((Endnoten!$AH$8)/100),1.4,IF(((Notenliste!G4)/Notenliste!$G$1)&gt;=((Endnoten!$AH$9)/100),1.44,IF(((Notenliste!G4)/Notenliste!$G$1)&gt;=((Endnoten!$AH$10)/100),1.6,IF(((Notenliste!G4)/Notenliste!$G$1)&gt;=((Endnoten!$AH$11)/100),1.7,IF(((Notenliste!G4)/Notenliste!$G$1)&gt;=((Endnoten!$AH$12)/100),1.8,IF(((Notenliste!G4)/Notenliste!$G$1)&gt;=((Endnoten!$AH$13)/100),1.9,IF(((Notenliste!G4)/Notenliste!$G$1)&gt;=((Endnoten!$AH$14)/100),2,IF(((Notenliste!G4)/Notenliste!$G$1)&gt;=((Endnoten!$AH$15)/100),2.1,IF(((Notenliste!G4)/Notenliste!$G$1)&gt;=((Endnoten!$AH$16)/100),2.2,IF(((Notenliste!G4)/Notenliste!$G$1)&gt;=((Endnoten!$AH$17)/100),2.3,IF(((Notenliste!G4)/Notenliste!$G$1)&gt;=((Endnoten!$AH$18)/100),2.4,IF(((Notenliste!G4)/Notenliste!$G$1)&gt;=((Endnoten!$AH$19)/100),2.5,IF(((Notenliste!G4)/Notenliste!$G$1)&gt;=((Endnoten!$AH$20)/100),2.6,IF(((Notenliste!G4)/Notenliste!$G$1)&gt;=((Endnoten!$AH$21)/100),2.7,IF(((Notenliste!G4)/Notenliste!$G$1)&gt;=((Endnoten!$AH$22)/100),2.8,IF(((Notenliste!G4)/Notenliste!$G$1)&gt;=((Endnoten!$AH$23)/100),2.9,IF(((Notenliste!G4)/Notenliste!$G$1)&gt;=((Endnoten!$AH$24)/100),3,IF(((Notenliste!G4)/Notenliste!$G$1)&gt;=((Endnoten!$AH$25)/100),3.1,IF(((Notenliste!G4)/Notenliste!$G$1)&gt;=((Endnoten!$AH$26)/100),3.2,IF(((Notenliste!G4)/Notenliste!$G$1)&gt;=((Endnoten!$AH$27)/100),3.3,IF(((Notenliste!G4)/Notenliste!$G$1)&gt;=((Endnoten!$AH$28)/100),3.4,IF(((Notenliste!G4)/Notenliste!$G$1)&gt;=((Endnoten!$AH$29)/100),3.5,IF(((Notenliste!G4)/Notenliste!$G$1)&gt;=((Endnoten!$AH$30)/100),3.6,IF(((Notenliste!G4)/Notenliste!$G$1)&gt;=((Endnoten!$AH$31)/100),3.7,IF(((Notenliste!G4)/Notenliste!$G$1)&gt;=((Endnoten!$AH$32)/100),3.8,IF(((Notenliste!G4)/Notenliste!$G$1)&gt;=((Endnoten!$AH$33)/100),3.9,IF(((Notenliste!G4)/Notenliste!$G$1)&gt;=((Endnoten!$AH$34)/100),4,IF(((Notenliste!G4)/Notenliste!$G$1)&gt;=((Endnoten!$AH$35)/100),4.1,IF(((Notenliste!G4)/Notenliste!$G$1)&gt;=((Endnoten!$AH$36)/100),4.2,IF(((Notenliste!G4)/Notenliste!$G$1)&gt;=((Endnoten!$AH$37)/100),4.3,IF(((Notenliste!G4)/Notenliste!$G$1)&gt;=((Endnoten!$AH$38)/100),4.4,IF(((Notenliste!G4)/Notenliste!$G$1)&gt;=((Endnoten!$AH$39)/100),4.5,IF(((Notenliste!G4)/Notenliste!$G$1)&gt;=((Endnoten!$AH$40)/100),4.6,IF(((Notenliste!G4)/Notenliste!$G$1)&gt;=((Endnoten!$AH$41)/100),4.7,IF(((Notenliste!G4)/Notenliste!$G$1)&gt;=((Endnoten!$AH$42)/100),4.8,IF(((Notenliste!G4)/Notenliste!$G$1)&gt;=((Endnoten!$AH$43)/100),4.9,5))))))))))))))))))))))))))))))))))))))))</f>
        <v>#DIV/0!</v>
      </c>
      <c r="O5" s="39">
        <f>Notenliste!K4</f>
        <v>0</v>
      </c>
      <c r="P5" s="40">
        <f>IF(Notenliste!I4&gt;=0.1,Notenliste!I4/Notenliste!I$1,)</f>
        <v>0</v>
      </c>
      <c r="Q5" s="41">
        <f>IF(Endnoten!P5&gt;=(Endnoten!$AF$5/100),1,IF(Endnoten!P5&gt;=(Endnoten!$AF$6/100),2,IF(Endnoten!P5&gt;=(Endnoten!$AF$7/100),3,IF(Endnoten!P5&gt;=(Endnoten!$AF$8/100),4,5))))</f>
        <v>5</v>
      </c>
      <c r="R5" s="53" t="e">
        <f>IF(((Notenliste!I4)/Notenliste!$I$1)&gt;=((Endnoten!$AH$5+1)/100),1,IF(((Notenliste!I4)/Notenliste!$I$1)&gt;=(Endnoten!$AH$5/100),1.1,IF(((Notenliste!I4)/Notenliste!$I$1)&gt;=(Endnoten!$AH$6/100),1.2,IF(((Notenliste!I4)/Notenliste!$I$1)&gt;=(Endnoten!$AH$7/100),1.3,IF(((Notenliste!I4)/Notenliste!$I$1)&gt;=((Endnoten!$AH$8)/100),1.4,IF(((Notenliste!I4)/Notenliste!$I$1)&gt;=((Endnoten!$AH$9)/100),1.44,IF(((Notenliste!I4)/Notenliste!$I$1)&gt;=((Endnoten!$AH$10)/100),1.6,IF(((Notenliste!I4)/Notenliste!$I$1)&gt;=((Endnoten!$AH$11)/100),1.7,IF(((Notenliste!I4)/Notenliste!$I$1)&gt;=((Endnoten!$AH$12)/100),1.8,IF(((Notenliste!I4)/Notenliste!$I$1)&gt;=((Endnoten!$AH$13)/100),1.9,IF(((Notenliste!I4)/Notenliste!$I$1)&gt;=((Endnoten!$AH$14)/100),2,IF(((Notenliste!I4)/Notenliste!$I$1)&gt;=((Endnoten!$AH$15)/100),2.1,IF(((Notenliste!I4)/Notenliste!$I$1)&gt;=((Endnoten!$AH$16)/100),2.2,IF(((Notenliste!I4)/Notenliste!$I$1)&gt;=((Endnoten!$AH$17)/100),2.3,IF(((Notenliste!I4)/Notenliste!$I$1)&gt;=((Endnoten!$AH$18)/100),2.4,IF(((Notenliste!I4)/Notenliste!$I$1)&gt;=((Endnoten!$AH$19)/100),2.5,IF(((Notenliste!I4)/Notenliste!$I$1)&gt;=((Endnoten!$AH$20)/100),2.6,IF(((Notenliste!I4)/Notenliste!$I$1)&gt;=((Endnoten!$AH$21)/100),2.7,IF(((Notenliste!I4)/Notenliste!$I$1)&gt;=((Endnoten!$AH$22)/100),2.8,IF(((Notenliste!I4)/Notenliste!$I$1)&gt;=((Endnoten!$AH$23)/100),2.9,IF(((Notenliste!I4)/Notenliste!$I$1)&gt;=((Endnoten!$AH$24)/100),3,IF(((Notenliste!I4)/Notenliste!$I$1)&gt;=((Endnoten!$AH$25)/100),3.1,IF(((Notenliste!I4)/Notenliste!$I$1)&gt;=((Endnoten!$AH$26)/100),3.2,IF(((Notenliste!I4)/Notenliste!$I$1)&gt;=((Endnoten!$AH$27)/100),3.3,IF(((Notenliste!I4)/Notenliste!$I$1)&gt;=((Endnoten!$AH$28)/100),3.4,IF(((Notenliste!I4)/Notenliste!$I$1)&gt;=((Endnoten!$AH$29)/100),3.5,IF(((Notenliste!I4)/Notenliste!$I$1)&gt;=((Endnoten!$AH$30)/100),3.6,IF(((Notenliste!I4)/Notenliste!$I$1)&gt;=((Endnoten!$AH$31)/100),3.7,IF(((Notenliste!I4)/Notenliste!$I$1)&gt;=((Endnoten!$AH$32)/100),3.8,IF(((Notenliste!I4)/Notenliste!$I$1)&gt;=((Endnoten!$AH$33)/100),3.9,IF(((Notenliste!I4)/Notenliste!$I$1)&gt;=((Endnoten!$AH$34)/100),4,IF(((Notenliste!I4)/Notenliste!$I$1)&gt;=((Endnoten!$AH$35)/100),4.1,IF(((Notenliste!I4)/Notenliste!$I$1)&gt;=((Endnoten!$AH$36)/100),4.2,IF(((Notenliste!I4)/Notenliste!$I$1)&gt;=((Endnoten!$AH$37)/100),4.3,IF(((Notenliste!I4)/Notenliste!$I$1)&gt;=((Endnoten!$AH$38)/100),4.4,IF(((Notenliste!I4)/Notenliste!$I$1)&gt;=((Endnoten!$AH$39)/100),4.5,IF(((Notenliste!I4)/Notenliste!$I$1)&gt;=((Endnoten!$AH$40)/100),4.6,IF(((Notenliste!I4)/Notenliste!$I$1)&gt;=((Endnoten!$AH$41)/100),4.7,IF(((Notenliste!I4)/Notenliste!$I$1)&gt;=((Endnoten!$AH$42)/100),4.8,IF(((Notenliste!I4)/Notenliste!$I$1)&gt;=((Endnoten!$AH$43)/100),4.9,5))))))))))))))))))))))))))))))))))))))))</f>
        <v>#DIV/0!</v>
      </c>
      <c r="S5" s="39">
        <f>Notenliste!K4</f>
        <v>0</v>
      </c>
      <c r="T5" s="40">
        <f>IF(Notenliste!K4&gt;=0.1,Notenliste!K4/Notenliste!K$1,)</f>
        <v>0</v>
      </c>
      <c r="U5" s="41">
        <f>IF(Endnoten!T5&gt;=(Endnoten!$AF$5/100),1,IF(Endnoten!T5&gt;=(Endnoten!$AF$6/100),2,IF(Endnoten!T5&gt;=(Endnoten!$AF$7/100),3,IF(Endnoten!T5&gt;=(Endnoten!$AF$8/100),4,5))))</f>
        <v>5</v>
      </c>
      <c r="V5" s="53" t="e">
        <f>IF(((Notenliste!K4)/Notenliste!$K$1)&gt;=((Endnoten!$AH$5+1)/100),1,IF(((Notenliste!K4)/Notenliste!$K$1)&gt;=(Endnoten!$AH$5/100),1.1,IF(((Notenliste!K4)/Notenliste!$K$1)&gt;=(Endnoten!$AH$6/100),1.2,IF(((Notenliste!K4)/Notenliste!$K$1)&gt;=(Endnoten!$AH$7/100),1.3,IF(((Notenliste!K4)/Notenliste!$K$1)&gt;=((Endnoten!$AH$8)/100),1.4,IF(((Notenliste!K4)/Notenliste!$K$1)&gt;=((Endnoten!$AH$9)/100),1.5,IF(((Notenliste!K4)/Notenliste!$K$1)&gt;=((Endnoten!$AH$10)/100),1.6,IF(((Notenliste!K4)/Notenliste!$K$1)&gt;=((Endnoten!$AH$11)/100),1.7,IF(((Notenliste!K4)/Notenliste!$K$1)&gt;=((Endnoten!$AH$12)/100),1.8,IF(((Notenliste!K4)/Notenliste!$K$1)&gt;=((Endnoten!$AH$13)/100),1.9,IF(((Notenliste!K4)/Notenliste!$K$1)&gt;=((Endnoten!$AH$14)/100),2,IF(((Notenliste!K4)/Notenliste!$K$1)&gt;=((Endnoten!$AH$15)/100),2.1,IF(((Notenliste!K4)/Notenliste!$K$1)&gt;=((Endnoten!$AH$16)/100),2.2,IF(((Notenliste!K4)/Notenliste!$K$1)&gt;=((Endnoten!$AH$17)/100),2.3,IF(((Notenliste!K4)/Notenliste!$K$1)&gt;=((Endnoten!$AH$18)/100),2.4,IF(((Notenliste!K4)/Notenliste!$K$1)&gt;=((Endnoten!$AH$19)/100),2.5,IF(((Notenliste!K4)/Notenliste!$K$1)&gt;=((Endnoten!$AH$20)/100),2.6,IF(((Notenliste!K4)/Notenliste!$K$1)&gt;=((Endnoten!$AH$21)/100),2.7,IF(((Notenliste!K4)/Notenliste!$K$1)&gt;=((Endnoten!$AH$22)/100),2.8,IF(((Notenliste!K4)/Notenliste!$K$1)&gt;=((Endnoten!$AH$23)/100),2.9,IF(((Notenliste!K4)/Notenliste!$K$1)&gt;=((Endnoten!$AH$24)/100),3,IF(((Notenliste!K4)/Notenliste!$K$1)&gt;=((Endnoten!$AH$25)/100),3.1,IF(((Notenliste!K4)/Notenliste!$K$1)&gt;=((Endnoten!$AH$26)/100),3.2,IF(((Notenliste!K4)/Notenliste!$K$1)&gt;=((Endnoten!$AH$27)/100),3.3,IF(((Notenliste!K4)/Notenliste!$K$1)&gt;=((Endnoten!$AH$28)/100),3.4,IF(((Notenliste!K4)/Notenliste!$K$1)&gt;=((Endnoten!$AH$29)/100),3.5,IF(((Notenliste!K4)/Notenliste!$K$1)&gt;=((Endnoten!$AH$30)/100),3.6,IF(((Notenliste!K4)/Notenliste!$K$1)&gt;=((Endnoten!$AH$31)/100),3.7,IF(((Notenliste!K4)/Notenliste!$K$1)&gt;=((Endnoten!$AH$32)/100),3.8,IF(((Notenliste!K4)/Notenliste!$K$1)&gt;=((Endnoten!$AH$33)/100),3.9,IF(((Notenliste!K4)/Notenliste!$K$1)&gt;=((Endnoten!$AH$34)/100),4,IF(((Notenliste!K4)/Notenliste!$K$1)&gt;=((Endnoten!$AH$35)/100),4.1,IF(((Notenliste!K4)/Notenliste!$K$1)&gt;=((Endnoten!$AH$36)/100),4.2,IF(((Notenliste!K4)/Notenliste!$K$1)&gt;=((Endnoten!$AH$37)/100),4.3,IF(((Notenliste!K4)/Notenliste!$K$1)&gt;=((Endnoten!$AH$38)/100),4.4,IF(((Notenliste!K4)/Notenliste!$K$1)&gt;=((Endnoten!$AH$39)/100),4.5,IF(((Notenliste!K4)/Notenliste!$K$1)&gt;=((Endnoten!$AH$40)/100),4.6,IF(((Notenliste!K4)/Notenliste!$K$1)&gt;=((Endnoten!$AH$41)/100),4.7,IF(((Notenliste!K4)/Notenliste!$K$1)&gt;=((Endnoten!$AH$42)/100),4.8,IF(((Notenliste!K4)/Notenliste!$K$1)&gt;=((Endnoten!$AH$43)/100),4.9,5))))))))))))))))))))))))))))))))))))))))</f>
        <v>#DIV/0!</v>
      </c>
      <c r="W5" s="43">
        <v>0</v>
      </c>
      <c r="X5" s="43" t="str" cm="1">
        <f t="array" ref="X5">_xlfn.IFS((T5&gt;0.1),(AVERAGE(F5,J5,N5,R5,U5)),(P5&gt;=0.1),(AVERAGE(F5,J5,N5,R5)),(L5&gt;=0.1),(AVERAGE(F5,J5,N5)),(H5&gt;0.1),(AVERAGE(F5,J5)),(D5&gt;0.1),F5,(D5&lt;0.1),"ND")</f>
        <v>ND</v>
      </c>
      <c r="Y5" s="44" t="e">
        <f t="shared" ref="Y5:Y33" si="0">AVERAGE(F5,J5,N5,V5)</f>
        <v>#DIV/0!</v>
      </c>
      <c r="Z5" s="44">
        <f>SUM(Notenliste!N4:AJ4)</f>
        <v>3</v>
      </c>
      <c r="AA5" s="70">
        <f>Notenliste!AK4</f>
        <v>1</v>
      </c>
      <c r="AB5" s="44" t="str">
        <f>IF((D5&lt;0.1),"Nur MA",((AA5*[1]Notenliste!$AK$1)+(IF(W5=0,X5,Y5)*(1-[1]Notenliste!$AK$1))))</f>
        <v>Nur MA</v>
      </c>
      <c r="AC5" s="45" t="e">
        <f>AVERAGE(F5,J5,N5,V5)</f>
        <v>#DIV/0!</v>
      </c>
      <c r="AD5" s="14" t="e">
        <f t="shared" ref="AD5:AD33" si="1">AVERAGE(IF(F5&gt;=0.1,F5,),IF(J5&gt;=0.1,J5,),IF(N5&gt;=0.1,N5,),IF(R5&gt;=0.1,R5,))</f>
        <v>#DIV/0!</v>
      </c>
      <c r="AE5" s="16">
        <v>2</v>
      </c>
      <c r="AF5" s="26">
        <v>90</v>
      </c>
      <c r="AG5" s="19">
        <v>1.1000000000000001</v>
      </c>
      <c r="AH5" s="19">
        <f>(AF4-AF5)/5*4+AF5</f>
        <v>98</v>
      </c>
      <c r="AI5">
        <f>IF(((AL5+AJ5+AK5)/$AL$3)&gt;=((Endnoten!$AH$5+1)/100),1,IF(((AL5+AJ5+AK5)/$AL$3)&gt;=(Endnoten!$AH$5/100),1.1,IF(((AL5+AJ5+AK5)/$AL$3)&gt;=(Endnoten!$AH$6/100),1.2,IF(((AL5+AJ5+AK5)/$AL$3)&gt;=(Endnoten!$AH$7/100),1.3,IF(((AL5+AJ5+AK5)/$AL$3)&gt;=((Endnoten!$AH$8)/100),1.4,IF(((AL5+AJ5+AK5)/$AL$3)&gt;=((Endnoten!$AH$9)/100),1.5,IF(((AL5+AJ5+AK5)/$AL$3)&gt;=((Endnoten!$AH$10)/100),1.6,IF(((AL5+AJ5+AK5)/$AL$3)&gt;=((Endnoten!$AH$11)/100),1.7,IF(((AL5+AJ5+AK5)/$AL$3)&gt;=((Endnoten!$AH$12)/100),1.8,IF(((AL5+AJ5+AK5)/$AL$3)&gt;=((Endnoten!$AH$13)/100),1.9,IF(((AL5+AJ5+AK5)/$AL$3)&gt;=((Endnoten!$AH$14)/100),2,IF(((AL5+AJ5+AK5)/$AL$3)&gt;=((Endnoten!$AH$15)/100),2.1,IF(((AL5+AJ5+AK5)/$AL$3)&gt;=((Endnoten!$AH$16)/100),2.2,IF(((AL5+AJ5+AK5)/$AL$3)&gt;=((Endnoten!$AH$17)/100),2.3,IF(((AL5+AJ5+AK5)/$AL$3)&gt;=((Endnoten!$AH$18)/100),2.4,IF(((AL5+AJ5+AK5)/$AL$3)&gt;=((Endnoten!$AH$19)/100),2.5,IF(((AL5+AJ5+AK5)/$AL$3)&gt;=((Endnoten!$AH$20)/100),2.6,IF(((AL5+AJ5+AK5)/$AL$3)&gt;=((Endnoten!$AH$21)/100),2.7,IF(((AL5+AJ5+AK5)/$AL$3)&gt;=((Endnoten!$AH$22)/100),2.8,IF(((AL5+AJ5+AK5)/$AL$3)&gt;=((Endnoten!$AH$23)/100),2.9,IF(((AL5+AJ5+AK5)/$AL$3)&gt;=((Endnoten!$AH$24)/100),3,IF(((AL5+AJ5+AK5)/$AL$3)&gt;=((Endnoten!$AH$25)/100),3.1,IF(((AL5+AJ5+AK5)/$AL$3)&gt;=((Endnoten!$AH$26)/100),3.2,IF(((AL5+AJ5+AK5)/$AL$3)&gt;=((Endnoten!$AH$27)/100),3.3,IF(((AL5+AJ5+AK5)/$AL$3)&gt;=((Endnoten!$AH$28)/100),3.4,IF(((AL5+AJ5+AK5)/$AL$3)&gt;=((Endnoten!$AH$29)/100),3.5,IF(((AL5+AJ5+AK5)/$AL$3)&gt;=((Endnoten!$AH$30)/100),3.6,IF(((AL5+AJ5+AK5)/$AL$3)&gt;=((Endnoten!$AH$31)/100),3.7,IF(((AL5+AJ5+AK5)/$AL$3)&gt;=((Endnoten!$AH$32)/100),3.8,IF(((AL5+AJ5+AK5)/$AL$3)&gt;=((Endnoten!$AH$33)/100),3.9,IF(((AL5+AJ5+AK5)/$AL$3)&gt;=((Endnoten!$AH$34)/100),4,IF(((AL5+AJ5+AK5)/$AL$3)&gt;=((Endnoten!$AH$35)/100),4.1,IF(((AL5+AJ5+AK5)/$AL$3)&gt;=((Endnoten!$AH$36)/100),4.2,IF(((AL5+AJ5+AK5)/$AL$3)&gt;=((Endnoten!$AH$37)/100),4.3,IF(((AL5+AJ5+AK5)/$AL$3)&gt;=((Endnoten!$AH$38)/100),4.4,IF(((AL5+AJ5+AK5)/$AL$3)&gt;=((Endnoten!$AH$39)/100),4.5,IF(((AL5+AJ5+AK5)/$AL$3)&gt;=((Endnoten!$AH$40)/100),4.6,IF(((AL5+AJ5+AK5)/$AL$3)&gt;=((Endnoten!$AH$41)/100),4.7,IF(((AL5+AJ5+AK5)/$AL$3)&gt;=((Endnoten!$AH$42)/100),4.8,IF(((AL5+AJ5+AK5)/$AL$3)&gt;=((Endnoten!$AH$43)/100),4.9,5))))))))))))))))))))))))))))))))))))))))</f>
        <v>1.1000000000000001</v>
      </c>
      <c r="AL5">
        <f>AL4-1</f>
        <v>98</v>
      </c>
      <c r="AN5" s="75"/>
      <c r="AO5" s="75" t="e">
        <f t="shared" ref="AO5:AO33" si="2">AVERAGE(F5,J5)</f>
        <v>#DIV/0!</v>
      </c>
      <c r="AP5" s="75" t="e">
        <f t="shared" ref="AP5:AP33" si="3">AVERAGE(F5,J5,N5)</f>
        <v>#DIV/0!</v>
      </c>
      <c r="AQ5" s="75" t="e">
        <f t="shared" ref="AQ5:AQ33" si="4">AVERAGE(F5,J5,N5,R5)</f>
        <v>#DIV/0!</v>
      </c>
      <c r="AR5" s="75" t="e">
        <f t="shared" ref="AR5:AR33" si="5">AVERAGE(F5,J5,N5,R5,U5)</f>
        <v>#DIV/0!</v>
      </c>
      <c r="AT5" s="1" t="e">
        <f>IF(((Notenliste!C4+Notenliste!E4+Notenliste!G4)/$AT$1)&gt;=((Endnoten!$AH$5+1)/100),1,IF(((Notenliste!C4+Notenliste!E4+Notenliste!G4)/$AT$1)&gt;=(Endnoten!$AH$5/100),1.1,IF(((Notenliste!C4+Notenliste!E4+Notenliste!G4)/$AT$1)&gt;=(Endnoten!$AH$6/100),1.2,IF(((Notenliste!C4+Notenliste!E4+Notenliste!G4)/$AT$1)&gt;=(Endnoten!$AH$7/100),1.3,IF(((Notenliste!C4+Notenliste!E4+Notenliste!G4)/$AT$1)&gt;=((Endnoten!$AH$8)/100),1.4,IF(((Notenliste!C4+Notenliste!E4+Notenliste!G4)/$AT$1)&gt;=((Endnoten!$AH$9)/100),1.5,IF(((Notenliste!C4+Notenliste!E4+Notenliste!G4)/$AT$1)&gt;=((Endnoten!$AH$10)/100),1.6,IF(((Notenliste!C4+Notenliste!E4+Notenliste!G4)/$AT$1)&gt;=((Endnoten!$AH$11)/100),1.7,IF(((Notenliste!C4+Notenliste!E4+Notenliste!G4)/$AT$1)&gt;=((Endnoten!$AH$12)/100),1.8,IF(((Notenliste!C4+Notenliste!E4+Notenliste!G4)/$AT$1)&gt;=((Endnoten!$AH$13)/100),1.9,IF(((Notenliste!C4+Notenliste!E4+Notenliste!G4)/$AT$1)&gt;=((Endnoten!$AH$14)/100),2,IF(((Notenliste!C4+Notenliste!E4+Notenliste!G4)/$AT$1)&gt;=((Endnoten!$AH$15)/100),2.1,IF(((Notenliste!C4+Notenliste!E4+Notenliste!G4)/$AT$1)&gt;=((Endnoten!$AH$16)/100),2.2,IF(((Notenliste!C4+Notenliste!E4+Notenliste!G4)/$AT$1)&gt;=((Endnoten!$AH$17)/100),2.3,IF(((Notenliste!C4+Notenliste!E4+Notenliste!G4)/$AT$1)&gt;=((Endnoten!$AH$18)/100),2.4,IF(((Notenliste!C4+Notenliste!E4+Notenliste!G4)/$AT$1)&gt;=((Endnoten!$AH$19)/100),2.5,IF(((Notenliste!C4+Notenliste!E4+Notenliste!G4)/$AT$1)&gt;=((Endnoten!$AH$20)/100),2.6,IF(((Notenliste!C4+Notenliste!E4+Notenliste!G4)/$AT$1)&gt;=((Endnoten!$AH$21)/100),2.7,IF(((Notenliste!C4+Notenliste!E4+Notenliste!G4)/$AT$1)&gt;=((Endnoten!$AH$22)/100),2.8,IF(((Notenliste!C4+Notenliste!E4+Notenliste!G4)/$AT$1)&gt;=((Endnoten!$AH$23)/100),2.9,IF(((Notenliste!C4+Notenliste!E4+Notenliste!G4)/$AT$1)&gt;=((Endnoten!$AH$24)/100),3,IF(((Notenliste!C4+Notenliste!E4+Notenliste!G4)/$AT$1)&gt;=((Endnoten!$AH$25)/100),3.1,IF(((Notenliste!C4+Notenliste!E4+Notenliste!G4)/$AT$1)&gt;=((Endnoten!$AH$26)/100),3.2,IF(((Notenliste!C4+Notenliste!E4+Notenliste!G4)/$AT$1)&gt;=((Endnoten!$AH$27)/100),3.3,IF(((Notenliste!C4+Notenliste!E4+Notenliste!G4)/$AT$1)&gt;=((Endnoten!$AH$28)/100),3.4,IF(((Notenliste!C4+Notenliste!E4+Notenliste!G4)/$AT$1)&gt;=((Endnoten!$AH$29)/100),3.5,IF(((Notenliste!C4+Notenliste!E4+Notenliste!G4)/$AT$1)&gt;=((Endnoten!$AH$30)/100),3.6,IF(((Notenliste!C4+Notenliste!E4+Notenliste!G4)/$AT$1)&gt;=((Endnoten!$AH$31)/100),3.7,IF(((Notenliste!C4+Notenliste!E4+Notenliste!G4)/$AT$1)&gt;=((Endnoten!$AH$32)/100),3.8,IF(((Notenliste!C4+Notenliste!E4+Notenliste!G4)/$AT$1)&gt;=((Endnoten!$AH$33)/100),3.9,IF(((Notenliste!C4+Notenliste!E4+Notenliste!G4)/$AT$1)&gt;=((Endnoten!$AH$34)/100),4,IF(((Notenliste!C4+Notenliste!E4+Notenliste!G4)/$AT$1)&gt;=((Endnoten!$AH$35)/100),4.1,IF(((Notenliste!C4+Notenliste!E4+Notenliste!G4)/$AT$1)&gt;=((Endnoten!$AH$36)/100),4.2,IF(((Notenliste!C4+Notenliste!E4+Notenliste!G4)/$AT$1)&gt;=((Endnoten!$AH$37)/100),4.3,IF(((Notenliste!C4+Notenliste!E4+Notenliste!G4)/$AT$1)&gt;=((Endnoten!$AH$38)/100),4.4,IF(((Notenliste!C4+Notenliste!E4+Notenliste!G4)/$AT$1)&gt;=((Endnoten!$AH$39)/100),4.5,IF(((Notenliste!C4+Notenliste!E4+Notenliste!G4)/$AT$1)&gt;=((Endnoten!$AH$40)/100),4.6,IF(((Notenliste!C4+Notenliste!E4+Notenliste!G4)/$AT$1)&gt;=((Endnoten!$AH$41)/100),4.7,IF(((Notenliste!C4+Notenliste!E4+Notenliste!G4)/$AT$1)&gt;=((Endnoten!$AH$42)/100),4.8,IF(((Notenliste!C4+Notenliste!E4+Notenliste!G4)/$AT$1)&gt;=((Endnoten!$AH$43)/100),4.9,5))))))))))))))))))))))))))))))))))))))))</f>
        <v>#DIV/0!</v>
      </c>
      <c r="AU5" s="1" t="e">
        <f>IF(((Notenliste!C4+Notenliste!E4+Notenliste!G4+Notenliste!K4)/$AU$1)&gt;=((Endnoten!$AH$5+1)/100),1,IF(((Notenliste!C4+Notenliste!E4+Notenliste!G4+Notenliste!K4)/$AU$1)&gt;=(Endnoten!$AH$5/100),1.1,IF(((Notenliste!C4+Notenliste!E4+Notenliste!G4+Notenliste!K4)/$AU$1)&gt;=(Endnoten!$AH$6/100),1.2,IF(((Notenliste!C4+Notenliste!E4+Notenliste!G4+Notenliste!K4)/$AU$1)&gt;=(Endnoten!$AH$7/100),1.3,IF(((Notenliste!C4+Notenliste!E4+Notenliste!G4+Notenliste!K4)/$AU$1)&gt;=((Endnoten!$AH$8)/100),1.4,IF(((Notenliste!C4+Notenliste!E4+Notenliste!G4+Notenliste!K4)/$AU$1)&gt;=((Endnoten!$AH$9)/100),1.5,IF(((Notenliste!C4+Notenliste!E4+Notenliste!G4+Notenliste!K4)/$AU$1)&gt;=((Endnoten!$AH$10)/100),1.6,IF(((Notenliste!C4+Notenliste!E4+Notenliste!G4+Notenliste!K4)/$AU$1)&gt;=((Endnoten!$AH$11)/100),1.7,IF(((Notenliste!C4+Notenliste!E4+Notenliste!G4+Notenliste!K4)/$AU$1)&gt;=((Endnoten!$AH$12)/100),1.8,IF(((Notenliste!C4+Notenliste!E4+Notenliste!G4+Notenliste!K4)/$AU$1)&gt;=((Endnoten!$AH$13)/100),1.9,IF(((Notenliste!C4+Notenliste!E4+Notenliste!G4+Notenliste!K4)/$AU$1)&gt;=((Endnoten!$AH$14)/100),2,IF(((Notenliste!C4+Notenliste!E4+Notenliste!G4+Notenliste!K4)/$AU$1)&gt;=((Endnoten!$AH$15)/100),2.1,IF(((Notenliste!C4+Notenliste!E4+Notenliste!G4+Notenliste!K4)/$AU$1)&gt;=((Endnoten!$AH$16)/100),2.2,IF(((Notenliste!C4+Notenliste!E4+Notenliste!G4+Notenliste!K4)/$AU$1)&gt;=((Endnoten!$AH$17)/100),2.3,IF(((Notenliste!C4+Notenliste!E4+Notenliste!G4+Notenliste!K4)/$AU$1)&gt;=((Endnoten!$AH$18)/100),2.4,IF(((Notenliste!C4+Notenliste!E4+Notenliste!G4+Notenliste!K4)/$AU$1)&gt;=((Endnoten!$AH$19)/100),2.5,IF(((Notenliste!C4+Notenliste!E4+Notenliste!G4+Notenliste!K4)/$AU$1)&gt;=((Endnoten!$AH$20)/100),2.6,IF(((Notenliste!C4+Notenliste!E4+Notenliste!G4+Notenliste!K4)/$AU$1)&gt;=((Endnoten!$AH$21)/100),2.7,IF(((Notenliste!C4+Notenliste!E4+Notenliste!G4+Notenliste!K4)/$AU$1)&gt;=((Endnoten!$AH$22)/100),2.8,IF(((Notenliste!C4+Notenliste!E4+Notenliste!G4+Notenliste!K4)/$AU$1)&gt;=((Endnoten!$AH$23)/100),2.9,IF(((Notenliste!C4+Notenliste!E4+Notenliste!G4+Notenliste!K4)/$AU$1)&gt;=((Endnoten!$AH$24)/100),3,IF(((Notenliste!C4+Notenliste!E4+Notenliste!G4+Notenliste!K4)/$AU$1)&gt;=((Endnoten!$AH$25)/100),3.1,IF(((Notenliste!C4+Notenliste!E4+Notenliste!G4+Notenliste!K4)/$AU$1)&gt;=((Endnoten!$AH$26)/100),3.2,IF(((Notenliste!C4+Notenliste!E4+Notenliste!G4+Notenliste!K4)/$AU$1)&gt;=((Endnoten!$AH$27)/100),3.3,IF(((Notenliste!C4+Notenliste!E4+Notenliste!G4+Notenliste!K4)/$AU$1)&gt;=((Endnoten!$AH$28)/100),3.4,IF(((Notenliste!C4+Notenliste!E4+Notenliste!G4+Notenliste!K4)/$AU$1)&gt;=((Endnoten!$AH$29)/100),3.5,IF(((Notenliste!C4+Notenliste!E4+Notenliste!G4+Notenliste!K4)/$AU$1)&gt;=((Endnoten!$AH$30)/100),3.6,IF(((Notenliste!C4+Notenliste!E4+Notenliste!G4+Notenliste!K4)/$AU$1)&gt;=((Endnoten!$AH$31)/100),3.7,IF(((Notenliste!C4+Notenliste!E4+Notenliste!G4+Notenliste!K4)/$AU$1)&gt;=((Endnoten!$AH$32)/100),3.8,IF(((Notenliste!C4+Notenliste!E4+Notenliste!G4+Notenliste!K4)/$AU$1)&gt;=((Endnoten!$AH$33)/100),3.9,IF(((Notenliste!C4+Notenliste!E4+Notenliste!G4+Notenliste!K4)/$AU$1)&gt;=((Endnoten!$AH$34)/100),4,IF(((Notenliste!C4+Notenliste!E4+Notenliste!G4+Notenliste!K4)/$AU$1)&gt;=((Endnoten!$AH$35)/100),4.1,IF(((Notenliste!C4+Notenliste!E4+Notenliste!G4+Notenliste!K4)/$AU$1)&gt;=((Endnoten!$AH$36)/100),4.2,IF(((Notenliste!C4+Notenliste!E4+Notenliste!G4+Notenliste!K4)/$AU$1)&gt;=((Endnoten!$AH$37)/100),4.3,IF(((Notenliste!C4+Notenliste!E4+Notenliste!G4+Notenliste!K4)/$AU$1)&gt;=((Endnoten!$AH$38)/100),4.4,IF(((Notenliste!C4+Notenliste!E4+Notenliste!G4+Notenliste!K4)/$AU$1)&gt;=((Endnoten!$AH$39)/100),4.5,IF(((Notenliste!C4+Notenliste!E4+Notenliste!G4+Notenliste!K4)/$AU$1)&gt;=((Endnoten!$AH$40)/100),4.6,IF(((Notenliste!C4+Notenliste!E4+Notenliste!G4+Notenliste!K4)/$AU$1)&gt;=((Endnoten!$AH$41)/100),4.7,IF(((Notenliste!C4+Notenliste!E4+Notenliste!G4+Notenliste!K4)/$AU$1)&gt;=((Endnoten!$AH$42)/100),4.8,IF(((Notenliste!C4+Notenliste!E4+Notenliste!G4+Notenliste!K4)/$AU$1)&gt;=((Endnoten!$AH$43)/100),4.9,5))))))))))))))))))))))))))))))))))))))))</f>
        <v>#DIV/0!</v>
      </c>
    </row>
    <row r="6" spans="1:47" ht="18.5" x14ac:dyDescent="0.45">
      <c r="A6" s="48">
        <f>'Schüler+Bedienungsanleitung'!A20</f>
        <v>3</v>
      </c>
      <c r="B6" s="49">
        <f>'Schüler+Bedienungsanleitung'!B20</f>
        <v>3</v>
      </c>
      <c r="C6" s="46">
        <f>Notenliste!C5</f>
        <v>0</v>
      </c>
      <c r="D6" s="47">
        <f>IF(Notenliste!C5&gt;=0.1,Notenliste!C5/Notenliste!C$1,)</f>
        <v>0</v>
      </c>
      <c r="E6" s="48">
        <f>IF(Endnoten!D6&gt;=(Endnoten!$AF$5/100),1,IF(Endnoten!D6&gt;=(Endnoten!$AF$6/100),2,IF(Endnoten!D6&gt;=(Endnoten!$AF$7/100),3,IF(Endnoten!D6&gt;=(Endnoten!$AF$8/100),4,5))))</f>
        <v>5</v>
      </c>
      <c r="F6" s="54" t="e">
        <f>IF(((Notenliste!C5)/Notenliste!$C$1)&gt;=((Endnoten!$AH$5+1)/100),1,IF(((Notenliste!C5)/Notenliste!$C$1)&gt;=(Endnoten!$AH$5/100),1.1,IF(((Notenliste!C5)/Notenliste!$C$1)&gt;=(Endnoten!$AH$6/100),1.2,IF(((Notenliste!C5)/Notenliste!$C$1)&gt;=(Endnoten!$AH$7/100),1.3,IF(((Notenliste!C5)/Notenliste!$C$1)&gt;=((Endnoten!$AH$8)/100),1.4,IF(((Notenliste!C5)/Notenliste!$C$1)&gt;=((Endnoten!$AH$9)/100),1.44,IF(((Notenliste!C5)/Notenliste!$C$1)&gt;=((Endnoten!$AH$10)/100),1.6,IF(((Notenliste!C5)/Notenliste!$C$1)&gt;=((Endnoten!$AH$11)/100),1.7,IF(((Notenliste!C5)/Notenliste!$C$1)&gt;=((Endnoten!$AH$12)/100),1.8,IF(((Notenliste!C5)/Notenliste!$C$1)&gt;=((Endnoten!$AH$13)/100),1.9,IF(((Notenliste!C5)/Notenliste!$C$1)&gt;=((Endnoten!$AH$14)/100),2,IF(((Notenliste!C5)/Notenliste!$C$1)&gt;=((Endnoten!$AH$15)/100),2.1,IF(((Notenliste!C5)/Notenliste!$C$1)&gt;=((Endnoten!$AH$16)/100),2.2,IF(((Notenliste!C5)/Notenliste!$C$1)&gt;=((Endnoten!$AH$17)/100),2.3,IF(((Notenliste!C5)/Notenliste!$C$1)&gt;=((Endnoten!$AH$18)/100),2.4,IF(((Notenliste!C5)/Notenliste!$C$1)&gt;=((Endnoten!$AH$19)/100),2.5,IF(((Notenliste!C5)/Notenliste!$C$1)&gt;=((Endnoten!$AH$20)/100),2.6,IF(((Notenliste!C5)/Notenliste!$C$1)&gt;=((Endnoten!$AH$21)/100),2.7,IF(((Notenliste!C5)/Notenliste!$C$1)&gt;=((Endnoten!$AH$22)/100),2.8,IF(((Notenliste!C5)/Notenliste!$C$1)&gt;=((Endnoten!$AH$23)/100),2.9,IF(((Notenliste!C5)/Notenliste!$C$1)&gt;=((Endnoten!$AH$24)/100),3,IF(((Notenliste!C5)/Notenliste!$C$1)&gt;=((Endnoten!$AH$25)/100),3.1,IF(((Notenliste!C5)/Notenliste!$C$1)&gt;=((Endnoten!$AH$26)/100),3.2,IF(((Notenliste!C5)/Notenliste!$C$1)&gt;=((Endnoten!$AH$27)/100),3.3,IF(((Notenliste!C5)/Notenliste!$C$1)&gt;=((Endnoten!$AH$28)/100),3.4,IF(((Notenliste!C5)/Notenliste!$C$1)&gt;=((Endnoten!$AH$29)/100),3.5,IF(((Notenliste!C5)/Notenliste!$C$1)&gt;=((Endnoten!$AH$30)/100),3.6,IF(((Notenliste!C5)/Notenliste!$C$1)&gt;=((Endnoten!$AH$31)/100),3.7,IF(((Notenliste!C5)/Notenliste!$C$1)&gt;=((Endnoten!$AH$32)/100),3.8,IF(((Notenliste!C5)/Notenliste!$C$1)&gt;=((Endnoten!$AH$33)/100),3.9,IF(((Notenliste!C5)/Notenliste!$C$1)&gt;=((Endnoten!$AH$34)/100),4,IF(((Notenliste!C5)/Notenliste!$C$1)&gt;=((Endnoten!$AH$35)/100),4.1,IF(((Notenliste!C5)/Notenliste!$C$1)&gt;=((Endnoten!$AH$36)/100),4.2,IF(((Notenliste!C5)/Notenliste!$C$1)&gt;=((Endnoten!$AH$37)/100),4.3,IF(((Notenliste!C5)/Notenliste!$C$1)&gt;=((Endnoten!$AH$38)/100),4.4,IF(((Notenliste!C5)/Notenliste!$C$1)&gt;=((Endnoten!$AH$39)/100),4.5,IF(((Notenliste!C5)/Notenliste!$C$1)&gt;=((Endnoten!$AH$40)/100),4.6,IF(((Notenliste!C5)/Notenliste!$C$1)&gt;=((Endnoten!$AH$41)/100),4.7,IF(((Notenliste!C5)/Notenliste!$C$1)&gt;=((Endnoten!$AH$42)/100),4.8,IF(((Notenliste!C5)/Notenliste!$C$1)&gt;=((Endnoten!$AH$43)/100),4.9,5))))))))))))))))))))))))))))))))))))))))</f>
        <v>#DIV/0!</v>
      </c>
      <c r="G6" s="46">
        <f>Notenliste!E5</f>
        <v>0</v>
      </c>
      <c r="H6" s="47">
        <f>IF(Notenliste!E5&gt;=0.1,Notenliste!E5/Notenliste!E$1,)</f>
        <v>0</v>
      </c>
      <c r="I6" s="48">
        <f>IF(Endnoten!H6&gt;=(Endnoten!$AF$5/100),1,IF(Endnoten!H6&gt;=(Endnoten!$AF$6/100),2,IF(Endnoten!H6&gt;=(Endnoten!$AF$7/100),3,IF(Endnoten!H6&gt;=(Endnoten!$AF$8/100),4,5))))</f>
        <v>5</v>
      </c>
      <c r="J6" s="54" t="e">
        <f>IF(((Notenliste!E5)/Notenliste!$E$1)&gt;=((Endnoten!$AH$5+1)/100),1,IF(((Notenliste!E5)/Notenliste!$E$1)&gt;=(Endnoten!$AH$5/100),1.1,IF(((Notenliste!E5)/Notenliste!$E$1)&gt;=(Endnoten!$AH$6/100),1.2,IF(((Notenliste!E5)/Notenliste!$E$1)&gt;=(Endnoten!$AH$7/100),1.3,IF(((Notenliste!E5)/Notenliste!$E$1)&gt;=((Endnoten!$AH$8)/100),1.4,IF(((Notenliste!E5)/Notenliste!$E$1)&gt;=((Endnoten!$AH$9)/100),1.44,IF(((Notenliste!E5)/Notenliste!$E$1)&gt;=((Endnoten!$AH$10)/100),1.6,IF(((Notenliste!E5)/Notenliste!$E$1)&gt;=((Endnoten!$AH$11)/100),1.7,IF(((Notenliste!E5)/Notenliste!$E$1)&gt;=((Endnoten!$AH$12)/100),1.8,IF(((Notenliste!E5)/Notenliste!$E$1)&gt;=((Endnoten!$AH$13)/100),1.9,IF(((Notenliste!E5)/Notenliste!$E$1)&gt;=((Endnoten!$AH$14)/100),2,IF(((Notenliste!E5)/Notenliste!$E$1)&gt;=((Endnoten!$AH$15)/100),2.1,IF(((Notenliste!E5)/Notenliste!$E$1)&gt;=((Endnoten!$AH$16)/100),2.2,IF(((Notenliste!E5)/Notenliste!$E$1)&gt;=((Endnoten!$AH$17)/100),2.3,IF(((Notenliste!E5)/Notenliste!$E$1)&gt;=((Endnoten!$AH$18)/100),2.4,IF(((Notenliste!E5)/Notenliste!$E$1)&gt;=((Endnoten!$AH$19)/100),2.5,IF(((Notenliste!E5)/Notenliste!$E$1)&gt;=((Endnoten!$AH$20)/100),2.6,IF(((Notenliste!E5)/Notenliste!$E$1)&gt;=((Endnoten!$AH$21)/100),2.7,IF(((Notenliste!E5)/Notenliste!$E$1)&gt;=((Endnoten!$AH$22)/100),2.8,IF(((Notenliste!E5)/Notenliste!$E$1)&gt;=((Endnoten!$AH$23)/100),2.9,IF(((Notenliste!E5)/Notenliste!$E$1)&gt;=((Endnoten!$AH$24)/100),3,IF(((Notenliste!E5)/Notenliste!$E$1)&gt;=((Endnoten!$AH$25)/100),3.1,IF(((Notenliste!E5)/Notenliste!$E$1)&gt;=((Endnoten!$AH$26)/100),3.2,IF(((Notenliste!E5)/Notenliste!$E$1)&gt;=((Endnoten!$AH$27)/100),3.3,IF(((Notenliste!E5)/Notenliste!$E$1)&gt;=((Endnoten!$AH$28)/100),3.4,IF(((Notenliste!E5)/Notenliste!$E$1)&gt;=((Endnoten!$AH$29)/100),3.5,IF(((Notenliste!E5)/Notenliste!$E$1)&gt;=((Endnoten!$AH$30)/100),3.6,IF(((Notenliste!E5)/Notenliste!$E$1)&gt;=((Endnoten!$AH$31)/100),3.7,IF(((Notenliste!E5)/Notenliste!$E$1)&gt;=((Endnoten!$AH$32)/100),3.8,IF(((Notenliste!E5)/Notenliste!$E$1)&gt;=((Endnoten!$AH$33)/100),3.9,IF(((Notenliste!E5)/Notenliste!$E$1)&gt;=((Endnoten!$AH$34)/100),4,IF(((Notenliste!E5)/Notenliste!$E$1)&gt;=((Endnoten!$AH$35)/100),4.1,IF(((Notenliste!E5)/Notenliste!$E$1)&gt;=((Endnoten!$AH$36)/100),4.2,IF(((Notenliste!E5)/Notenliste!$E$1)&gt;=((Endnoten!$AH$37)/100),4.3,IF(((Notenliste!E5)/Notenliste!$E$1)&gt;=((Endnoten!$AH$38)/100),4.4,IF(((Notenliste!E5)/Notenliste!$E$1)&gt;=((Endnoten!$AH$39)/100),4.5,IF(((Notenliste!E5)/Notenliste!$E$1)&gt;=((Endnoten!$AH$40)/100),4.6,IF(((Notenliste!E5)/Notenliste!$E$1)&gt;=((Endnoten!$AH$41)/100),4.7,IF(((Notenliste!E5)/Notenliste!$E$1)&gt;=((Endnoten!$AH$42)/100),4.8,IF(((Notenliste!E5)/Notenliste!$E$1)&gt;=((Endnoten!$AH$43)/100),4.9,5))))))))))))))))))))))))))))))))))))))))</f>
        <v>#DIV/0!</v>
      </c>
      <c r="K6" s="46">
        <f>Notenliste!G5</f>
        <v>0</v>
      </c>
      <c r="L6" s="47">
        <f>IF(Notenliste!G5&gt;=0.1,Notenliste!G5/Notenliste!G$1,)</f>
        <v>0</v>
      </c>
      <c r="M6" s="48">
        <f>IF(Endnoten!L6&gt;=(Endnoten!$AF$5/100),1,IF(Endnoten!L6&gt;=(Endnoten!$AF$6/100),2,IF(Endnoten!L6&gt;=(Endnoten!$AF$7/100),3,IF(Endnoten!L6&gt;=(Endnoten!$AF$8/100),4,5))))</f>
        <v>5</v>
      </c>
      <c r="N6" s="54" t="e">
        <f>IF(((Notenliste!G5)/Notenliste!$G$1)&gt;=((Endnoten!$AH$5+1)/100),1,IF(((Notenliste!G5)/Notenliste!$G$1)&gt;=(Endnoten!$AH$5/100),1.1,IF(((Notenliste!G5)/Notenliste!$G$1)&gt;=(Endnoten!$AH$6/100),1.2,IF(((Notenliste!G5)/Notenliste!$G$1)&gt;=(Endnoten!$AH$7/100),1.3,IF(((Notenliste!G5)/Notenliste!$G$1)&gt;=((Endnoten!$AH$8)/100),1.4,IF(((Notenliste!G5)/Notenliste!$G$1)&gt;=((Endnoten!$AH$9)/100),1.44,IF(((Notenliste!G5)/Notenliste!$G$1)&gt;=((Endnoten!$AH$10)/100),1.6,IF(((Notenliste!G5)/Notenliste!$G$1)&gt;=((Endnoten!$AH$11)/100),1.7,IF(((Notenliste!G5)/Notenliste!$G$1)&gt;=((Endnoten!$AH$12)/100),1.8,IF(((Notenliste!G5)/Notenliste!$G$1)&gt;=((Endnoten!$AH$13)/100),1.9,IF(((Notenliste!G5)/Notenliste!$G$1)&gt;=((Endnoten!$AH$14)/100),2,IF(((Notenliste!G5)/Notenliste!$G$1)&gt;=((Endnoten!$AH$15)/100),2.1,IF(((Notenliste!G5)/Notenliste!$G$1)&gt;=((Endnoten!$AH$16)/100),2.2,IF(((Notenliste!G5)/Notenliste!$G$1)&gt;=((Endnoten!$AH$17)/100),2.3,IF(((Notenliste!G5)/Notenliste!$G$1)&gt;=((Endnoten!$AH$18)/100),2.4,IF(((Notenliste!G5)/Notenliste!$G$1)&gt;=((Endnoten!$AH$19)/100),2.5,IF(((Notenliste!G5)/Notenliste!$G$1)&gt;=((Endnoten!$AH$20)/100),2.6,IF(((Notenliste!G5)/Notenliste!$G$1)&gt;=((Endnoten!$AH$21)/100),2.7,IF(((Notenliste!G5)/Notenliste!$G$1)&gt;=((Endnoten!$AH$22)/100),2.8,IF(((Notenliste!G5)/Notenliste!$G$1)&gt;=((Endnoten!$AH$23)/100),2.9,IF(((Notenliste!G5)/Notenliste!$G$1)&gt;=((Endnoten!$AH$24)/100),3,IF(((Notenliste!G5)/Notenliste!$G$1)&gt;=((Endnoten!$AH$25)/100),3.1,IF(((Notenliste!G5)/Notenliste!$G$1)&gt;=((Endnoten!$AH$26)/100),3.2,IF(((Notenliste!G5)/Notenliste!$G$1)&gt;=((Endnoten!$AH$27)/100),3.3,IF(((Notenliste!G5)/Notenliste!$G$1)&gt;=((Endnoten!$AH$28)/100),3.4,IF(((Notenliste!G5)/Notenliste!$G$1)&gt;=((Endnoten!$AH$29)/100),3.5,IF(((Notenliste!G5)/Notenliste!$G$1)&gt;=((Endnoten!$AH$30)/100),3.6,IF(((Notenliste!G5)/Notenliste!$G$1)&gt;=((Endnoten!$AH$31)/100),3.7,IF(((Notenliste!G5)/Notenliste!$G$1)&gt;=((Endnoten!$AH$32)/100),3.8,IF(((Notenliste!G5)/Notenliste!$G$1)&gt;=((Endnoten!$AH$33)/100),3.9,IF(((Notenliste!G5)/Notenliste!$G$1)&gt;=((Endnoten!$AH$34)/100),4,IF(((Notenliste!G5)/Notenliste!$G$1)&gt;=((Endnoten!$AH$35)/100),4.1,IF(((Notenliste!G5)/Notenliste!$G$1)&gt;=((Endnoten!$AH$36)/100),4.2,IF(((Notenliste!G5)/Notenliste!$G$1)&gt;=((Endnoten!$AH$37)/100),4.3,IF(((Notenliste!G5)/Notenliste!$G$1)&gt;=((Endnoten!$AH$38)/100),4.4,IF(((Notenliste!G5)/Notenliste!$G$1)&gt;=((Endnoten!$AH$39)/100),4.5,IF(((Notenliste!G5)/Notenliste!$G$1)&gt;=((Endnoten!$AH$40)/100),4.6,IF(((Notenliste!G5)/Notenliste!$G$1)&gt;=((Endnoten!$AH$41)/100),4.7,IF(((Notenliste!G5)/Notenliste!$G$1)&gt;=((Endnoten!$AH$42)/100),4.8,IF(((Notenliste!G5)/Notenliste!$G$1)&gt;=((Endnoten!$AH$43)/100),4.9,5))))))))))))))))))))))))))))))))))))))))</f>
        <v>#DIV/0!</v>
      </c>
      <c r="O6" s="46">
        <f>Notenliste!K5</f>
        <v>0</v>
      </c>
      <c r="P6" s="47">
        <f>IF(Notenliste!I5&gt;=0.1,Notenliste!I5/Notenliste!I$1,)</f>
        <v>0</v>
      </c>
      <c r="Q6" s="48">
        <f>IF(Endnoten!P6&gt;=(Endnoten!$AF$5/100),1,IF(Endnoten!P6&gt;=(Endnoten!$AF$6/100),2,IF(Endnoten!P6&gt;=(Endnoten!$AF$7/100),3,IF(Endnoten!P6&gt;=(Endnoten!$AF$8/100),4,5))))</f>
        <v>5</v>
      </c>
      <c r="R6" s="54" t="e">
        <f>IF(((Notenliste!I5)/Notenliste!$I$1)&gt;=((Endnoten!$AH$5+1)/100),1,IF(((Notenliste!I5)/Notenliste!$I$1)&gt;=(Endnoten!$AH$5/100),1.1,IF(((Notenliste!I5)/Notenliste!$I$1)&gt;=(Endnoten!$AH$6/100),1.2,IF(((Notenliste!I5)/Notenliste!$I$1)&gt;=(Endnoten!$AH$7/100),1.3,IF(((Notenliste!I5)/Notenliste!$I$1)&gt;=((Endnoten!$AH$8)/100),1.4,IF(((Notenliste!I5)/Notenliste!$I$1)&gt;=((Endnoten!$AH$9)/100),1.44,IF(((Notenliste!I5)/Notenliste!$I$1)&gt;=((Endnoten!$AH$10)/100),1.6,IF(((Notenliste!I5)/Notenliste!$I$1)&gt;=((Endnoten!$AH$11)/100),1.7,IF(((Notenliste!I5)/Notenliste!$I$1)&gt;=((Endnoten!$AH$12)/100),1.8,IF(((Notenliste!I5)/Notenliste!$I$1)&gt;=((Endnoten!$AH$13)/100),1.9,IF(((Notenliste!I5)/Notenliste!$I$1)&gt;=((Endnoten!$AH$14)/100),2,IF(((Notenliste!I5)/Notenliste!$I$1)&gt;=((Endnoten!$AH$15)/100),2.1,IF(((Notenliste!I5)/Notenliste!$I$1)&gt;=((Endnoten!$AH$16)/100),2.2,IF(((Notenliste!I5)/Notenliste!$I$1)&gt;=((Endnoten!$AH$17)/100),2.3,IF(((Notenliste!I5)/Notenliste!$I$1)&gt;=((Endnoten!$AH$18)/100),2.4,IF(((Notenliste!I5)/Notenliste!$I$1)&gt;=((Endnoten!$AH$19)/100),2.5,IF(((Notenliste!I5)/Notenliste!$I$1)&gt;=((Endnoten!$AH$20)/100),2.6,IF(((Notenliste!I5)/Notenliste!$I$1)&gt;=((Endnoten!$AH$21)/100),2.7,IF(((Notenliste!I5)/Notenliste!$I$1)&gt;=((Endnoten!$AH$22)/100),2.8,IF(((Notenliste!I5)/Notenliste!$I$1)&gt;=((Endnoten!$AH$23)/100),2.9,IF(((Notenliste!I5)/Notenliste!$I$1)&gt;=((Endnoten!$AH$24)/100),3,IF(((Notenliste!I5)/Notenliste!$I$1)&gt;=((Endnoten!$AH$25)/100),3.1,IF(((Notenliste!I5)/Notenliste!$I$1)&gt;=((Endnoten!$AH$26)/100),3.2,IF(((Notenliste!I5)/Notenliste!$I$1)&gt;=((Endnoten!$AH$27)/100),3.3,IF(((Notenliste!I5)/Notenliste!$I$1)&gt;=((Endnoten!$AH$28)/100),3.4,IF(((Notenliste!I5)/Notenliste!$I$1)&gt;=((Endnoten!$AH$29)/100),3.5,IF(((Notenliste!I5)/Notenliste!$I$1)&gt;=((Endnoten!$AH$30)/100),3.6,IF(((Notenliste!I5)/Notenliste!$I$1)&gt;=((Endnoten!$AH$31)/100),3.7,IF(((Notenliste!I5)/Notenliste!$I$1)&gt;=((Endnoten!$AH$32)/100),3.8,IF(((Notenliste!I5)/Notenliste!$I$1)&gt;=((Endnoten!$AH$33)/100),3.9,IF(((Notenliste!I5)/Notenliste!$I$1)&gt;=((Endnoten!$AH$34)/100),4,IF(((Notenliste!I5)/Notenliste!$I$1)&gt;=((Endnoten!$AH$35)/100),4.1,IF(((Notenliste!I5)/Notenliste!$I$1)&gt;=((Endnoten!$AH$36)/100),4.2,IF(((Notenliste!I5)/Notenliste!$I$1)&gt;=((Endnoten!$AH$37)/100),4.3,IF(((Notenliste!I5)/Notenliste!$I$1)&gt;=((Endnoten!$AH$38)/100),4.4,IF(((Notenliste!I5)/Notenliste!$I$1)&gt;=((Endnoten!$AH$39)/100),4.5,IF(((Notenliste!I5)/Notenliste!$I$1)&gt;=((Endnoten!$AH$40)/100),4.6,IF(((Notenliste!I5)/Notenliste!$I$1)&gt;=((Endnoten!$AH$41)/100),4.7,IF(((Notenliste!I5)/Notenliste!$I$1)&gt;=((Endnoten!$AH$42)/100),4.8,IF(((Notenliste!I5)/Notenliste!$I$1)&gt;=((Endnoten!$AH$43)/100),4.9,5))))))))))))))))))))))))))))))))))))))))</f>
        <v>#DIV/0!</v>
      </c>
      <c r="S6" s="46">
        <f>Notenliste!K5</f>
        <v>0</v>
      </c>
      <c r="T6" s="47">
        <f>IF(Notenliste!K5&gt;=0.1,Notenliste!K5/Notenliste!K$1,)</f>
        <v>0</v>
      </c>
      <c r="U6" s="48">
        <f>IF(Endnoten!T6&gt;=(Endnoten!$AF$5/100),1,IF(Endnoten!T6&gt;=(Endnoten!$AF$6/100),2,IF(Endnoten!T6&gt;=(Endnoten!$AF$7/100),3,IF(Endnoten!T6&gt;=(Endnoten!$AF$8/100),4,5))))</f>
        <v>5</v>
      </c>
      <c r="V6" s="54" t="e">
        <f>IF(((Notenliste!K5)/Notenliste!$K$1)&gt;=((Endnoten!$AH$5+1)/100),1,IF(((Notenliste!K5)/Notenliste!$K$1)&gt;=(Endnoten!$AH$5/100),1.1,IF(((Notenliste!K5)/Notenliste!$K$1)&gt;=(Endnoten!$AH$6/100),1.2,IF(((Notenliste!K5)/Notenliste!$K$1)&gt;=(Endnoten!$AH$7/100),1.3,IF(((Notenliste!K5)/Notenliste!$K$1)&gt;=((Endnoten!$AH$8)/100),1.4,IF(((Notenliste!K5)/Notenliste!$K$1)&gt;=((Endnoten!$AH$9)/100),1.5,IF(((Notenliste!K5)/Notenliste!$K$1)&gt;=((Endnoten!$AH$10)/100),1.6,IF(((Notenliste!K5)/Notenliste!$K$1)&gt;=((Endnoten!$AH$11)/100),1.7,IF(((Notenliste!K5)/Notenliste!$K$1)&gt;=((Endnoten!$AH$12)/100),1.8,IF(((Notenliste!K5)/Notenliste!$K$1)&gt;=((Endnoten!$AH$13)/100),1.9,IF(((Notenliste!K5)/Notenliste!$K$1)&gt;=((Endnoten!$AH$14)/100),2,IF(((Notenliste!K5)/Notenliste!$K$1)&gt;=((Endnoten!$AH$15)/100),2.1,IF(((Notenliste!K5)/Notenliste!$K$1)&gt;=((Endnoten!$AH$16)/100),2.2,IF(((Notenliste!K5)/Notenliste!$K$1)&gt;=((Endnoten!$AH$17)/100),2.3,IF(((Notenliste!K5)/Notenliste!$K$1)&gt;=((Endnoten!$AH$18)/100),2.4,IF(((Notenliste!K5)/Notenliste!$K$1)&gt;=((Endnoten!$AH$19)/100),2.5,IF(((Notenliste!K5)/Notenliste!$K$1)&gt;=((Endnoten!$AH$20)/100),2.6,IF(((Notenliste!K5)/Notenliste!$K$1)&gt;=((Endnoten!$AH$21)/100),2.7,IF(((Notenliste!K5)/Notenliste!$K$1)&gt;=((Endnoten!$AH$22)/100),2.8,IF(((Notenliste!K5)/Notenliste!$K$1)&gt;=((Endnoten!$AH$23)/100),2.9,IF(((Notenliste!K5)/Notenliste!$K$1)&gt;=((Endnoten!$AH$24)/100),3,IF(((Notenliste!K5)/Notenliste!$K$1)&gt;=((Endnoten!$AH$25)/100),3.1,IF(((Notenliste!K5)/Notenliste!$K$1)&gt;=((Endnoten!$AH$26)/100),3.2,IF(((Notenliste!K5)/Notenliste!$K$1)&gt;=((Endnoten!$AH$27)/100),3.3,IF(((Notenliste!K5)/Notenliste!$K$1)&gt;=((Endnoten!$AH$28)/100),3.4,IF(((Notenliste!K5)/Notenliste!$K$1)&gt;=((Endnoten!$AH$29)/100),3.5,IF(((Notenliste!K5)/Notenliste!$K$1)&gt;=((Endnoten!$AH$30)/100),3.6,IF(((Notenliste!K5)/Notenliste!$K$1)&gt;=((Endnoten!$AH$31)/100),3.7,IF(((Notenliste!K5)/Notenliste!$K$1)&gt;=((Endnoten!$AH$32)/100),3.8,IF(((Notenliste!K5)/Notenliste!$K$1)&gt;=((Endnoten!$AH$33)/100),3.9,IF(((Notenliste!K5)/Notenliste!$K$1)&gt;=((Endnoten!$AH$34)/100),4,IF(((Notenliste!K5)/Notenliste!$K$1)&gt;=((Endnoten!$AH$35)/100),4.1,IF(((Notenliste!K5)/Notenliste!$K$1)&gt;=((Endnoten!$AH$36)/100),4.2,IF(((Notenliste!K5)/Notenliste!$K$1)&gt;=((Endnoten!$AH$37)/100),4.3,IF(((Notenliste!K5)/Notenliste!$K$1)&gt;=((Endnoten!$AH$38)/100),4.4,IF(((Notenliste!K5)/Notenliste!$K$1)&gt;=((Endnoten!$AH$39)/100),4.5,IF(((Notenliste!K5)/Notenliste!$K$1)&gt;=((Endnoten!$AH$40)/100),4.6,IF(((Notenliste!K5)/Notenliste!$K$1)&gt;=((Endnoten!$AH$41)/100),4.7,IF(((Notenliste!K5)/Notenliste!$K$1)&gt;=((Endnoten!$AH$42)/100),4.8,IF(((Notenliste!K5)/Notenliste!$K$1)&gt;=((Endnoten!$AH$43)/100),4.9,5))))))))))))))))))))))))))))))))))))))))</f>
        <v>#DIV/0!</v>
      </c>
      <c r="W6" s="50">
        <v>0</v>
      </c>
      <c r="X6" s="50" t="str" cm="1">
        <f t="array" ref="X6">_xlfn.IFS((T6&gt;0.1),(AVERAGE(F6,J6,N6,R6,U6)),(P6&gt;=0.1),(AVERAGE(F6,J6,N6,R6)),(L6&gt;=0.1),(AVERAGE(F6,J6,N6)),(H6&gt;0.1),(AVERAGE(F6,J6)),(D6&gt;0.1),F6,(D6&lt;0.1),"ND")</f>
        <v>ND</v>
      </c>
      <c r="Y6" s="51" t="e">
        <f t="shared" si="0"/>
        <v>#DIV/0!</v>
      </c>
      <c r="Z6" s="51">
        <f>SUM(Notenliste!N5:AJ5)</f>
        <v>4</v>
      </c>
      <c r="AA6" s="71">
        <f>Notenliste!AK5</f>
        <v>1</v>
      </c>
      <c r="AB6" s="51" t="str">
        <f>IF((D6&lt;0.1),"Nur MA",((AA6*[1]Notenliste!$AK$1)+(IF(W6=0,X6,Y6)*(1-[1]Notenliste!$AK$1))))</f>
        <v>Nur MA</v>
      </c>
      <c r="AC6" s="52" t="e">
        <f t="shared" ref="AC6:AC33" si="6">AVERAGE(F6,J6,N6,V6)</f>
        <v>#DIV/0!</v>
      </c>
      <c r="AD6" s="14" t="e">
        <f t="shared" si="1"/>
        <v>#DIV/0!</v>
      </c>
      <c r="AE6" s="16">
        <v>3</v>
      </c>
      <c r="AF6" s="26">
        <v>80</v>
      </c>
      <c r="AG6" s="19">
        <v>1.2</v>
      </c>
      <c r="AH6" s="19">
        <f>(AF4-AF5)/5*3+AF5</f>
        <v>96</v>
      </c>
      <c r="AI6">
        <f>IF(((AL6+AJ6+AK6)/$AL$3)&gt;=((Endnoten!$AH$5+1)/100),1,IF(((AL6+AJ6+AK6)/$AL$3)&gt;=(Endnoten!$AH$5/100),1.1,IF(((AL6+AJ6+AK6)/$AL$3)&gt;=(Endnoten!$AH$6/100),1.2,IF(((AL6+AJ6+AK6)/$AL$3)&gt;=(Endnoten!$AH$7/100),1.3,IF(((AL6+AJ6+AK6)/$AL$3)&gt;=((Endnoten!$AH$8)/100),1.4,IF(((AL6+AJ6+AK6)/$AL$3)&gt;=((Endnoten!$AH$9)/100),1.5,IF(((AL6+AJ6+AK6)/$AL$3)&gt;=((Endnoten!$AH$10)/100),1.6,IF(((AL6+AJ6+AK6)/$AL$3)&gt;=((Endnoten!$AH$11)/100),1.7,IF(((AL6+AJ6+AK6)/$AL$3)&gt;=((Endnoten!$AH$12)/100),1.8,IF(((AL6+AJ6+AK6)/$AL$3)&gt;=((Endnoten!$AH$13)/100),1.9,IF(((AL6+AJ6+AK6)/$AL$3)&gt;=((Endnoten!$AH$14)/100),2,IF(((AL6+AJ6+AK6)/$AL$3)&gt;=((Endnoten!$AH$15)/100),2.1,IF(((AL6+AJ6+AK6)/$AL$3)&gt;=((Endnoten!$AH$16)/100),2.2,IF(((AL6+AJ6+AK6)/$AL$3)&gt;=((Endnoten!$AH$17)/100),2.3,IF(((AL6+AJ6+AK6)/$AL$3)&gt;=((Endnoten!$AH$18)/100),2.4,IF(((AL6+AJ6+AK6)/$AL$3)&gt;=((Endnoten!$AH$19)/100),2.5,IF(((AL6+AJ6+AK6)/$AL$3)&gt;=((Endnoten!$AH$20)/100),2.6,IF(((AL6+AJ6+AK6)/$AL$3)&gt;=((Endnoten!$AH$21)/100),2.7,IF(((AL6+AJ6+AK6)/$AL$3)&gt;=((Endnoten!$AH$22)/100),2.8,IF(((AL6+AJ6+AK6)/$AL$3)&gt;=((Endnoten!$AH$23)/100),2.9,IF(((AL6+AJ6+AK6)/$AL$3)&gt;=((Endnoten!$AH$24)/100),3,IF(((AL6+AJ6+AK6)/$AL$3)&gt;=((Endnoten!$AH$25)/100),3.1,IF(((AL6+AJ6+AK6)/$AL$3)&gt;=((Endnoten!$AH$26)/100),3.2,IF(((AL6+AJ6+AK6)/$AL$3)&gt;=((Endnoten!$AH$27)/100),3.3,IF(((AL6+AJ6+AK6)/$AL$3)&gt;=((Endnoten!$AH$28)/100),3.4,IF(((AL6+AJ6+AK6)/$AL$3)&gt;=((Endnoten!$AH$29)/100),3.5,IF(((AL6+AJ6+AK6)/$AL$3)&gt;=((Endnoten!$AH$30)/100),3.6,IF(((AL6+AJ6+AK6)/$AL$3)&gt;=((Endnoten!$AH$31)/100),3.7,IF(((AL6+AJ6+AK6)/$AL$3)&gt;=((Endnoten!$AH$32)/100),3.8,IF(((AL6+AJ6+AK6)/$AL$3)&gt;=((Endnoten!$AH$33)/100),3.9,IF(((AL6+AJ6+AK6)/$AL$3)&gt;=((Endnoten!$AH$34)/100),4,IF(((AL6+AJ6+AK6)/$AL$3)&gt;=((Endnoten!$AH$35)/100),4.1,IF(((AL6+AJ6+AK6)/$AL$3)&gt;=((Endnoten!$AH$36)/100),4.2,IF(((AL6+AJ6+AK6)/$AL$3)&gt;=((Endnoten!$AH$37)/100),4.3,IF(((AL6+AJ6+AK6)/$AL$3)&gt;=((Endnoten!$AH$38)/100),4.4,IF(((AL6+AJ6+AK6)/$AL$3)&gt;=((Endnoten!$AH$39)/100),4.5,IF(((AL6+AJ6+AK6)/$AL$3)&gt;=((Endnoten!$AH$40)/100),4.6,IF(((AL6+AJ6+AK6)/$AL$3)&gt;=((Endnoten!$AH$41)/100),4.7,IF(((AL6+AJ6+AK6)/$AL$3)&gt;=((Endnoten!$AH$42)/100),4.8,IF(((AL6+AJ6+AK6)/$AL$3)&gt;=((Endnoten!$AH$43)/100),4.9,5))))))))))))))))))))))))))))))))))))))))</f>
        <v>1.2</v>
      </c>
      <c r="AL6">
        <f t="shared" ref="AL6:AL37" si="7">AH6</f>
        <v>96</v>
      </c>
      <c r="AN6" s="75"/>
      <c r="AO6" s="75" t="e">
        <f t="shared" si="2"/>
        <v>#DIV/0!</v>
      </c>
      <c r="AP6" s="75" t="e">
        <f t="shared" si="3"/>
        <v>#DIV/0!</v>
      </c>
      <c r="AQ6" s="75" t="e">
        <f t="shared" si="4"/>
        <v>#DIV/0!</v>
      </c>
      <c r="AR6" s="75" t="e">
        <f t="shared" si="5"/>
        <v>#DIV/0!</v>
      </c>
      <c r="AT6" s="1" t="e">
        <f>IF(((Notenliste!C5+Notenliste!E5+Notenliste!G5)/$AT$1)&gt;=((Endnoten!$AH$5+1)/100),1,IF(((Notenliste!C5+Notenliste!E5+Notenliste!G5)/$AT$1)&gt;=(Endnoten!$AH$5/100),1.1,IF(((Notenliste!C5+Notenliste!E5+Notenliste!G5)/$AT$1)&gt;=(Endnoten!$AH$6/100),1.2,IF(((Notenliste!C5+Notenliste!E5+Notenliste!G5)/$AT$1)&gt;=(Endnoten!$AH$7/100),1.3,IF(((Notenliste!C5+Notenliste!E5+Notenliste!G5)/$AT$1)&gt;=((Endnoten!$AH$8)/100),1.4,IF(((Notenliste!C5+Notenliste!E5+Notenliste!G5)/$AT$1)&gt;=((Endnoten!$AH$9)/100),1.5,IF(((Notenliste!C5+Notenliste!E5+Notenliste!G5)/$AT$1)&gt;=((Endnoten!$AH$10)/100),1.6,IF(((Notenliste!C5+Notenliste!E5+Notenliste!G5)/$AT$1)&gt;=((Endnoten!$AH$11)/100),1.7,IF(((Notenliste!C5+Notenliste!E5+Notenliste!G5)/$AT$1)&gt;=((Endnoten!$AH$12)/100),1.8,IF(((Notenliste!C5+Notenliste!E5+Notenliste!G5)/$AT$1)&gt;=((Endnoten!$AH$13)/100),1.9,IF(((Notenliste!C5+Notenliste!E5+Notenliste!G5)/$AT$1)&gt;=((Endnoten!$AH$14)/100),2,IF(((Notenliste!C5+Notenliste!E5+Notenliste!G5)/$AT$1)&gt;=((Endnoten!$AH$15)/100),2.1,IF(((Notenliste!C5+Notenliste!E5+Notenliste!G5)/$AT$1)&gt;=((Endnoten!$AH$16)/100),2.2,IF(((Notenliste!C5+Notenliste!E5+Notenliste!G5)/$AT$1)&gt;=((Endnoten!$AH$17)/100),2.3,IF(((Notenliste!C5+Notenliste!E5+Notenliste!G5)/$AT$1)&gt;=((Endnoten!$AH$18)/100),2.4,IF(((Notenliste!C5+Notenliste!E5+Notenliste!G5)/$AT$1)&gt;=((Endnoten!$AH$19)/100),2.5,IF(((Notenliste!C5+Notenliste!E5+Notenliste!G5)/$AT$1)&gt;=((Endnoten!$AH$20)/100),2.6,IF(((Notenliste!C5+Notenliste!E5+Notenliste!G5)/$AT$1)&gt;=((Endnoten!$AH$21)/100),2.7,IF(((Notenliste!C5+Notenliste!E5+Notenliste!G5)/$AT$1)&gt;=((Endnoten!$AH$22)/100),2.8,IF(((Notenliste!C5+Notenliste!E5+Notenliste!G5)/$AT$1)&gt;=((Endnoten!$AH$23)/100),2.9,IF(((Notenliste!C5+Notenliste!E5+Notenliste!G5)/$AT$1)&gt;=((Endnoten!$AH$24)/100),3,IF(((Notenliste!C5+Notenliste!E5+Notenliste!G5)/$AT$1)&gt;=((Endnoten!$AH$25)/100),3.1,IF(((Notenliste!C5+Notenliste!E5+Notenliste!G5)/$AT$1)&gt;=((Endnoten!$AH$26)/100),3.2,IF(((Notenliste!C5+Notenliste!E5+Notenliste!G5)/$AT$1)&gt;=((Endnoten!$AH$27)/100),3.3,IF(((Notenliste!C5+Notenliste!E5+Notenliste!G5)/$AT$1)&gt;=((Endnoten!$AH$28)/100),3.4,IF(((Notenliste!C5+Notenliste!E5+Notenliste!G5)/$AT$1)&gt;=((Endnoten!$AH$29)/100),3.5,IF(((Notenliste!C5+Notenliste!E5+Notenliste!G5)/$AT$1)&gt;=((Endnoten!$AH$30)/100),3.6,IF(((Notenliste!C5+Notenliste!E5+Notenliste!G5)/$AT$1)&gt;=((Endnoten!$AH$31)/100),3.7,IF(((Notenliste!C5+Notenliste!E5+Notenliste!G5)/$AT$1)&gt;=((Endnoten!$AH$32)/100),3.8,IF(((Notenliste!C5+Notenliste!E5+Notenliste!G5)/$AT$1)&gt;=((Endnoten!$AH$33)/100),3.9,IF(((Notenliste!C5+Notenliste!E5+Notenliste!G5)/$AT$1)&gt;=((Endnoten!$AH$34)/100),4,IF(((Notenliste!C5+Notenliste!E5+Notenliste!G5)/$AT$1)&gt;=((Endnoten!$AH$35)/100),4.1,IF(((Notenliste!C5+Notenliste!E5+Notenliste!G5)/$AT$1)&gt;=((Endnoten!$AH$36)/100),4.2,IF(((Notenliste!C5+Notenliste!E5+Notenliste!G5)/$AT$1)&gt;=((Endnoten!$AH$37)/100),4.3,IF(((Notenliste!C5+Notenliste!E5+Notenliste!G5)/$AT$1)&gt;=((Endnoten!$AH$38)/100),4.4,IF(((Notenliste!C5+Notenliste!E5+Notenliste!G5)/$AT$1)&gt;=((Endnoten!$AH$39)/100),4.5,IF(((Notenliste!C5+Notenliste!E5+Notenliste!G5)/$AT$1)&gt;=((Endnoten!$AH$40)/100),4.6,IF(((Notenliste!C5+Notenliste!E5+Notenliste!G5)/$AT$1)&gt;=((Endnoten!$AH$41)/100),4.7,IF(((Notenliste!C5+Notenliste!E5+Notenliste!G5)/$AT$1)&gt;=((Endnoten!$AH$42)/100),4.8,IF(((Notenliste!C5+Notenliste!E5+Notenliste!G5)/$AT$1)&gt;=((Endnoten!$AH$43)/100),4.9,5))))))))))))))))))))))))))))))))))))))))</f>
        <v>#DIV/0!</v>
      </c>
      <c r="AU6" s="1" t="e">
        <f>IF(((Notenliste!C5+Notenliste!E5+Notenliste!G5+Notenliste!K5)/$AU$1)&gt;=((Endnoten!$AH$5+1)/100),1,IF(((Notenliste!C5+Notenliste!E5+Notenliste!G5+Notenliste!K5)/$AU$1)&gt;=(Endnoten!$AH$5/100),1.1,IF(((Notenliste!C5+Notenliste!E5+Notenliste!G5+Notenliste!K5)/$AU$1)&gt;=(Endnoten!$AH$6/100),1.2,IF(((Notenliste!C5+Notenliste!E5+Notenliste!G5+Notenliste!K5)/$AU$1)&gt;=(Endnoten!$AH$7/100),1.3,IF(((Notenliste!C5+Notenliste!E5+Notenliste!G5+Notenliste!K5)/$AU$1)&gt;=((Endnoten!$AH$8)/100),1.4,IF(((Notenliste!C5+Notenliste!E5+Notenliste!G5+Notenliste!K5)/$AU$1)&gt;=((Endnoten!$AH$9)/100),1.5,IF(((Notenliste!C5+Notenliste!E5+Notenliste!G5+Notenliste!K5)/$AU$1)&gt;=((Endnoten!$AH$10)/100),1.6,IF(((Notenliste!C5+Notenliste!E5+Notenliste!G5+Notenliste!K5)/$AU$1)&gt;=((Endnoten!$AH$11)/100),1.7,IF(((Notenliste!C5+Notenliste!E5+Notenliste!G5+Notenliste!K5)/$AU$1)&gt;=((Endnoten!$AH$12)/100),1.8,IF(((Notenliste!C5+Notenliste!E5+Notenliste!G5+Notenliste!K5)/$AU$1)&gt;=((Endnoten!$AH$13)/100),1.9,IF(((Notenliste!C5+Notenliste!E5+Notenliste!G5+Notenliste!K5)/$AU$1)&gt;=((Endnoten!$AH$14)/100),2,IF(((Notenliste!C5+Notenliste!E5+Notenliste!G5+Notenliste!K5)/$AU$1)&gt;=((Endnoten!$AH$15)/100),2.1,IF(((Notenliste!C5+Notenliste!E5+Notenliste!G5+Notenliste!K5)/$AU$1)&gt;=((Endnoten!$AH$16)/100),2.2,IF(((Notenliste!C5+Notenliste!E5+Notenliste!G5+Notenliste!K5)/$AU$1)&gt;=((Endnoten!$AH$17)/100),2.3,IF(((Notenliste!C5+Notenliste!E5+Notenliste!G5+Notenliste!K5)/$AU$1)&gt;=((Endnoten!$AH$18)/100),2.4,IF(((Notenliste!C5+Notenliste!E5+Notenliste!G5+Notenliste!K5)/$AU$1)&gt;=((Endnoten!$AH$19)/100),2.5,IF(((Notenliste!C5+Notenliste!E5+Notenliste!G5+Notenliste!K5)/$AU$1)&gt;=((Endnoten!$AH$20)/100),2.6,IF(((Notenliste!C5+Notenliste!E5+Notenliste!G5+Notenliste!K5)/$AU$1)&gt;=((Endnoten!$AH$21)/100),2.7,IF(((Notenliste!C5+Notenliste!E5+Notenliste!G5+Notenliste!K5)/$AU$1)&gt;=((Endnoten!$AH$22)/100),2.8,IF(((Notenliste!C5+Notenliste!E5+Notenliste!G5+Notenliste!K5)/$AU$1)&gt;=((Endnoten!$AH$23)/100),2.9,IF(((Notenliste!C5+Notenliste!E5+Notenliste!G5+Notenliste!K5)/$AU$1)&gt;=((Endnoten!$AH$24)/100),3,IF(((Notenliste!C5+Notenliste!E5+Notenliste!G5+Notenliste!K5)/$AU$1)&gt;=((Endnoten!$AH$25)/100),3.1,IF(((Notenliste!C5+Notenliste!E5+Notenliste!G5+Notenliste!K5)/$AU$1)&gt;=((Endnoten!$AH$26)/100),3.2,IF(((Notenliste!C5+Notenliste!E5+Notenliste!G5+Notenliste!K5)/$AU$1)&gt;=((Endnoten!$AH$27)/100),3.3,IF(((Notenliste!C5+Notenliste!E5+Notenliste!G5+Notenliste!K5)/$AU$1)&gt;=((Endnoten!$AH$28)/100),3.4,IF(((Notenliste!C5+Notenliste!E5+Notenliste!G5+Notenliste!K5)/$AU$1)&gt;=((Endnoten!$AH$29)/100),3.5,IF(((Notenliste!C5+Notenliste!E5+Notenliste!G5+Notenliste!K5)/$AU$1)&gt;=((Endnoten!$AH$30)/100),3.6,IF(((Notenliste!C5+Notenliste!E5+Notenliste!G5+Notenliste!K5)/$AU$1)&gt;=((Endnoten!$AH$31)/100),3.7,IF(((Notenliste!C5+Notenliste!E5+Notenliste!G5+Notenliste!K5)/$AU$1)&gt;=((Endnoten!$AH$32)/100),3.8,IF(((Notenliste!C5+Notenliste!E5+Notenliste!G5+Notenliste!K5)/$AU$1)&gt;=((Endnoten!$AH$33)/100),3.9,IF(((Notenliste!C5+Notenliste!E5+Notenliste!G5+Notenliste!K5)/$AU$1)&gt;=((Endnoten!$AH$34)/100),4,IF(((Notenliste!C5+Notenliste!E5+Notenliste!G5+Notenliste!K5)/$AU$1)&gt;=((Endnoten!$AH$35)/100),4.1,IF(((Notenliste!C5+Notenliste!E5+Notenliste!G5+Notenliste!K5)/$AU$1)&gt;=((Endnoten!$AH$36)/100),4.2,IF(((Notenliste!C5+Notenliste!E5+Notenliste!G5+Notenliste!K5)/$AU$1)&gt;=((Endnoten!$AH$37)/100),4.3,IF(((Notenliste!C5+Notenliste!E5+Notenliste!G5+Notenliste!K5)/$AU$1)&gt;=((Endnoten!$AH$38)/100),4.4,IF(((Notenliste!C5+Notenliste!E5+Notenliste!G5+Notenliste!K5)/$AU$1)&gt;=((Endnoten!$AH$39)/100),4.5,IF(((Notenliste!C5+Notenliste!E5+Notenliste!G5+Notenliste!K5)/$AU$1)&gt;=((Endnoten!$AH$40)/100),4.6,IF(((Notenliste!C5+Notenliste!E5+Notenliste!G5+Notenliste!K5)/$AU$1)&gt;=((Endnoten!$AH$41)/100),4.7,IF(((Notenliste!C5+Notenliste!E5+Notenliste!G5+Notenliste!K5)/$AU$1)&gt;=((Endnoten!$AH$42)/100),4.8,IF(((Notenliste!C5+Notenliste!E5+Notenliste!G5+Notenliste!K5)/$AU$1)&gt;=((Endnoten!$AH$43)/100),4.9,5))))))))))))))))))))))))))))))))))))))))</f>
        <v>#DIV/0!</v>
      </c>
    </row>
    <row r="7" spans="1:47" ht="18.5" x14ac:dyDescent="0.45">
      <c r="A7" s="34">
        <f>'Schüler+Bedienungsanleitung'!A21</f>
        <v>4</v>
      </c>
      <c r="B7" s="65">
        <f>'Schüler+Bedienungsanleitung'!B21</f>
        <v>4</v>
      </c>
      <c r="C7" s="32">
        <f>Notenliste!C6</f>
        <v>0</v>
      </c>
      <c r="D7" s="33">
        <f>IF(Notenliste!C6&gt;=0.1,Notenliste!C6/Notenliste!C$1,)</f>
        <v>0</v>
      </c>
      <c r="E7" s="34">
        <f>IF(Endnoten!D7&gt;=(Endnoten!$AF$5/100),1,IF(Endnoten!D7&gt;=(Endnoten!$AF$6/100),2,IF(Endnoten!D7&gt;=(Endnoten!$AF$7/100),3,IF(Endnoten!D7&gt;=(Endnoten!$AF$8/100),4,5))))</f>
        <v>5</v>
      </c>
      <c r="F7" s="35" t="e">
        <f>IF(((Notenliste!C6)/Notenliste!$C$1)&gt;=((Endnoten!$AH$5+1)/100),1,IF(((Notenliste!C6)/Notenliste!$C$1)&gt;=(Endnoten!$AH$5/100),1.1,IF(((Notenliste!C6)/Notenliste!$C$1)&gt;=(Endnoten!$AH$6/100),1.2,IF(((Notenliste!C6)/Notenliste!$C$1)&gt;=(Endnoten!$AH$7/100),1.3,IF(((Notenliste!C6)/Notenliste!$C$1)&gt;=((Endnoten!$AH$8)/100),1.4,IF(((Notenliste!C6)/Notenliste!$C$1)&gt;=((Endnoten!$AH$9)/100),1.44,IF(((Notenliste!C6)/Notenliste!$C$1)&gt;=((Endnoten!$AH$10)/100),1.6,IF(((Notenliste!C6)/Notenliste!$C$1)&gt;=((Endnoten!$AH$11)/100),1.7,IF(((Notenliste!C6)/Notenliste!$C$1)&gt;=((Endnoten!$AH$12)/100),1.8,IF(((Notenliste!C6)/Notenliste!$C$1)&gt;=((Endnoten!$AH$13)/100),1.9,IF(((Notenliste!C6)/Notenliste!$C$1)&gt;=((Endnoten!$AH$14)/100),2,IF(((Notenliste!C6)/Notenliste!$C$1)&gt;=((Endnoten!$AH$15)/100),2.1,IF(((Notenliste!C6)/Notenliste!$C$1)&gt;=((Endnoten!$AH$16)/100),2.2,IF(((Notenliste!C6)/Notenliste!$C$1)&gt;=((Endnoten!$AH$17)/100),2.3,IF(((Notenliste!C6)/Notenliste!$C$1)&gt;=((Endnoten!$AH$18)/100),2.4,IF(((Notenliste!C6)/Notenliste!$C$1)&gt;=((Endnoten!$AH$19)/100),2.5,IF(((Notenliste!C6)/Notenliste!$C$1)&gt;=((Endnoten!$AH$20)/100),2.6,IF(((Notenliste!C6)/Notenliste!$C$1)&gt;=((Endnoten!$AH$21)/100),2.7,IF(((Notenliste!C6)/Notenliste!$C$1)&gt;=((Endnoten!$AH$22)/100),2.8,IF(((Notenliste!C6)/Notenliste!$C$1)&gt;=((Endnoten!$AH$23)/100),2.9,IF(((Notenliste!C6)/Notenliste!$C$1)&gt;=((Endnoten!$AH$24)/100),3,IF(((Notenliste!C6)/Notenliste!$C$1)&gt;=((Endnoten!$AH$25)/100),3.1,IF(((Notenliste!C6)/Notenliste!$C$1)&gt;=((Endnoten!$AH$26)/100),3.2,IF(((Notenliste!C6)/Notenliste!$C$1)&gt;=((Endnoten!$AH$27)/100),3.3,IF(((Notenliste!C6)/Notenliste!$C$1)&gt;=((Endnoten!$AH$28)/100),3.4,IF(((Notenliste!C6)/Notenliste!$C$1)&gt;=((Endnoten!$AH$29)/100),3.5,IF(((Notenliste!C6)/Notenliste!$C$1)&gt;=((Endnoten!$AH$30)/100),3.6,IF(((Notenliste!C6)/Notenliste!$C$1)&gt;=((Endnoten!$AH$31)/100),3.7,IF(((Notenliste!C6)/Notenliste!$C$1)&gt;=((Endnoten!$AH$32)/100),3.8,IF(((Notenliste!C6)/Notenliste!$C$1)&gt;=((Endnoten!$AH$33)/100),3.9,IF(((Notenliste!C6)/Notenliste!$C$1)&gt;=((Endnoten!$AH$34)/100),4,IF(((Notenliste!C6)/Notenliste!$C$1)&gt;=((Endnoten!$AH$35)/100),4.1,IF(((Notenliste!C6)/Notenliste!$C$1)&gt;=((Endnoten!$AH$36)/100),4.2,IF(((Notenliste!C6)/Notenliste!$C$1)&gt;=((Endnoten!$AH$37)/100),4.3,IF(((Notenliste!C6)/Notenliste!$C$1)&gt;=((Endnoten!$AH$38)/100),4.4,IF(((Notenliste!C6)/Notenliste!$C$1)&gt;=((Endnoten!$AH$39)/100),4.5,IF(((Notenliste!C6)/Notenliste!$C$1)&gt;=((Endnoten!$AH$40)/100),4.6,IF(((Notenliste!C6)/Notenliste!$C$1)&gt;=((Endnoten!$AH$41)/100),4.7,IF(((Notenliste!C6)/Notenliste!$C$1)&gt;=((Endnoten!$AH$42)/100),4.8,IF(((Notenliste!C6)/Notenliste!$C$1)&gt;=((Endnoten!$AH$43)/100),4.9,5))))))))))))))))))))))))))))))))))))))))</f>
        <v>#DIV/0!</v>
      </c>
      <c r="G7" s="32">
        <f>Notenliste!E6</f>
        <v>0</v>
      </c>
      <c r="H7" s="33">
        <f>IF(Notenliste!E6&gt;=0.1,Notenliste!E6/Notenliste!E$1,)</f>
        <v>0</v>
      </c>
      <c r="I7" s="34">
        <f>IF(Endnoten!H7&gt;=(Endnoten!$AF$5/100),1,IF(Endnoten!H7&gt;=(Endnoten!$AF$6/100),2,IF(Endnoten!H7&gt;=(Endnoten!$AF$7/100),3,IF(Endnoten!H7&gt;=(Endnoten!$AF$8/100),4,5))))</f>
        <v>5</v>
      </c>
      <c r="J7" s="35" t="e">
        <f>IF(((Notenliste!E6)/Notenliste!$E$1)&gt;=((Endnoten!$AH$5+1)/100),1,IF(((Notenliste!E6)/Notenliste!$E$1)&gt;=(Endnoten!$AH$5/100),1.1,IF(((Notenliste!E6)/Notenliste!$E$1)&gt;=(Endnoten!$AH$6/100),1.2,IF(((Notenliste!E6)/Notenliste!$E$1)&gt;=(Endnoten!$AH$7/100),1.3,IF(((Notenliste!E6)/Notenliste!$E$1)&gt;=((Endnoten!$AH$8)/100),1.4,IF(((Notenliste!E6)/Notenliste!$E$1)&gt;=((Endnoten!$AH$9)/100),1.44,IF(((Notenliste!E6)/Notenliste!$E$1)&gt;=((Endnoten!$AH$10)/100),1.6,IF(((Notenliste!E6)/Notenliste!$E$1)&gt;=((Endnoten!$AH$11)/100),1.7,IF(((Notenliste!E6)/Notenliste!$E$1)&gt;=((Endnoten!$AH$12)/100),1.8,IF(((Notenliste!E6)/Notenliste!$E$1)&gt;=((Endnoten!$AH$13)/100),1.9,IF(((Notenliste!E6)/Notenliste!$E$1)&gt;=((Endnoten!$AH$14)/100),2,IF(((Notenliste!E6)/Notenliste!$E$1)&gt;=((Endnoten!$AH$15)/100),2.1,IF(((Notenliste!E6)/Notenliste!$E$1)&gt;=((Endnoten!$AH$16)/100),2.2,IF(((Notenliste!E6)/Notenliste!$E$1)&gt;=((Endnoten!$AH$17)/100),2.3,IF(((Notenliste!E6)/Notenliste!$E$1)&gt;=((Endnoten!$AH$18)/100),2.4,IF(((Notenliste!E6)/Notenliste!$E$1)&gt;=((Endnoten!$AH$19)/100),2.5,IF(((Notenliste!E6)/Notenliste!$E$1)&gt;=((Endnoten!$AH$20)/100),2.6,IF(((Notenliste!E6)/Notenliste!$E$1)&gt;=((Endnoten!$AH$21)/100),2.7,IF(((Notenliste!E6)/Notenliste!$E$1)&gt;=((Endnoten!$AH$22)/100),2.8,IF(((Notenliste!E6)/Notenliste!$E$1)&gt;=((Endnoten!$AH$23)/100),2.9,IF(((Notenliste!E6)/Notenliste!$E$1)&gt;=((Endnoten!$AH$24)/100),3,IF(((Notenliste!E6)/Notenliste!$E$1)&gt;=((Endnoten!$AH$25)/100),3.1,IF(((Notenliste!E6)/Notenliste!$E$1)&gt;=((Endnoten!$AH$26)/100),3.2,IF(((Notenliste!E6)/Notenliste!$E$1)&gt;=((Endnoten!$AH$27)/100),3.3,IF(((Notenliste!E6)/Notenliste!$E$1)&gt;=((Endnoten!$AH$28)/100),3.4,IF(((Notenliste!E6)/Notenliste!$E$1)&gt;=((Endnoten!$AH$29)/100),3.5,IF(((Notenliste!E6)/Notenliste!$E$1)&gt;=((Endnoten!$AH$30)/100),3.6,IF(((Notenliste!E6)/Notenliste!$E$1)&gt;=((Endnoten!$AH$31)/100),3.7,IF(((Notenliste!E6)/Notenliste!$E$1)&gt;=((Endnoten!$AH$32)/100),3.8,IF(((Notenliste!E6)/Notenliste!$E$1)&gt;=((Endnoten!$AH$33)/100),3.9,IF(((Notenliste!E6)/Notenliste!$E$1)&gt;=((Endnoten!$AH$34)/100),4,IF(((Notenliste!E6)/Notenliste!$E$1)&gt;=((Endnoten!$AH$35)/100),4.1,IF(((Notenliste!E6)/Notenliste!$E$1)&gt;=((Endnoten!$AH$36)/100),4.2,IF(((Notenliste!E6)/Notenliste!$E$1)&gt;=((Endnoten!$AH$37)/100),4.3,IF(((Notenliste!E6)/Notenliste!$E$1)&gt;=((Endnoten!$AH$38)/100),4.4,IF(((Notenliste!E6)/Notenliste!$E$1)&gt;=((Endnoten!$AH$39)/100),4.5,IF(((Notenliste!E6)/Notenliste!$E$1)&gt;=((Endnoten!$AH$40)/100),4.6,IF(((Notenliste!E6)/Notenliste!$E$1)&gt;=((Endnoten!$AH$41)/100),4.7,IF(((Notenliste!E6)/Notenliste!$E$1)&gt;=((Endnoten!$AH$42)/100),4.8,IF(((Notenliste!E6)/Notenliste!$E$1)&gt;=((Endnoten!$AH$43)/100),4.9,5))))))))))))))))))))))))))))))))))))))))</f>
        <v>#DIV/0!</v>
      </c>
      <c r="K7" s="32">
        <f>Notenliste!G6</f>
        <v>0</v>
      </c>
      <c r="L7" s="33">
        <f>IF(Notenliste!G6&gt;=0.1,Notenliste!G6/Notenliste!G$1,)</f>
        <v>0</v>
      </c>
      <c r="M7" s="34">
        <f>IF(Endnoten!L7&gt;=(Endnoten!$AF$5/100),1,IF(Endnoten!L7&gt;=(Endnoten!$AF$6/100),2,IF(Endnoten!L7&gt;=(Endnoten!$AF$7/100),3,IF(Endnoten!L7&gt;=(Endnoten!$AF$8/100),4,5))))</f>
        <v>5</v>
      </c>
      <c r="N7" s="35" t="e">
        <f>IF(((Notenliste!G6)/Notenliste!$G$1)&gt;=((Endnoten!$AH$5+1)/100),1,IF(((Notenliste!G6)/Notenliste!$G$1)&gt;=(Endnoten!$AH$5/100),1.1,IF(((Notenliste!G6)/Notenliste!$G$1)&gt;=(Endnoten!$AH$6/100),1.2,IF(((Notenliste!G6)/Notenliste!$G$1)&gt;=(Endnoten!$AH$7/100),1.3,IF(((Notenliste!G6)/Notenliste!$G$1)&gt;=((Endnoten!$AH$8)/100),1.4,IF(((Notenliste!G6)/Notenliste!$G$1)&gt;=((Endnoten!$AH$9)/100),1.44,IF(((Notenliste!G6)/Notenliste!$G$1)&gt;=((Endnoten!$AH$10)/100),1.6,IF(((Notenliste!G6)/Notenliste!$G$1)&gt;=((Endnoten!$AH$11)/100),1.7,IF(((Notenliste!G6)/Notenliste!$G$1)&gt;=((Endnoten!$AH$12)/100),1.8,IF(((Notenliste!G6)/Notenliste!$G$1)&gt;=((Endnoten!$AH$13)/100),1.9,IF(((Notenliste!G6)/Notenliste!$G$1)&gt;=((Endnoten!$AH$14)/100),2,IF(((Notenliste!G6)/Notenliste!$G$1)&gt;=((Endnoten!$AH$15)/100),2.1,IF(((Notenliste!G6)/Notenliste!$G$1)&gt;=((Endnoten!$AH$16)/100),2.2,IF(((Notenliste!G6)/Notenliste!$G$1)&gt;=((Endnoten!$AH$17)/100),2.3,IF(((Notenliste!G6)/Notenliste!$G$1)&gt;=((Endnoten!$AH$18)/100),2.4,IF(((Notenliste!G6)/Notenliste!$G$1)&gt;=((Endnoten!$AH$19)/100),2.5,IF(((Notenliste!G6)/Notenliste!$G$1)&gt;=((Endnoten!$AH$20)/100),2.6,IF(((Notenliste!G6)/Notenliste!$G$1)&gt;=((Endnoten!$AH$21)/100),2.7,IF(((Notenliste!G6)/Notenliste!$G$1)&gt;=((Endnoten!$AH$22)/100),2.8,IF(((Notenliste!G6)/Notenliste!$G$1)&gt;=((Endnoten!$AH$23)/100),2.9,IF(((Notenliste!G6)/Notenliste!$G$1)&gt;=((Endnoten!$AH$24)/100),3,IF(((Notenliste!G6)/Notenliste!$G$1)&gt;=((Endnoten!$AH$25)/100),3.1,IF(((Notenliste!G6)/Notenliste!$G$1)&gt;=((Endnoten!$AH$26)/100),3.2,IF(((Notenliste!G6)/Notenliste!$G$1)&gt;=((Endnoten!$AH$27)/100),3.3,IF(((Notenliste!G6)/Notenliste!$G$1)&gt;=((Endnoten!$AH$28)/100),3.4,IF(((Notenliste!G6)/Notenliste!$G$1)&gt;=((Endnoten!$AH$29)/100),3.5,IF(((Notenliste!G6)/Notenliste!$G$1)&gt;=((Endnoten!$AH$30)/100),3.6,IF(((Notenliste!G6)/Notenliste!$G$1)&gt;=((Endnoten!$AH$31)/100),3.7,IF(((Notenliste!G6)/Notenliste!$G$1)&gt;=((Endnoten!$AH$32)/100),3.8,IF(((Notenliste!G6)/Notenliste!$G$1)&gt;=((Endnoten!$AH$33)/100),3.9,IF(((Notenliste!G6)/Notenliste!$G$1)&gt;=((Endnoten!$AH$34)/100),4,IF(((Notenliste!G6)/Notenliste!$G$1)&gt;=((Endnoten!$AH$35)/100),4.1,IF(((Notenliste!G6)/Notenliste!$G$1)&gt;=((Endnoten!$AH$36)/100),4.2,IF(((Notenliste!G6)/Notenliste!$G$1)&gt;=((Endnoten!$AH$37)/100),4.3,IF(((Notenliste!G6)/Notenliste!$G$1)&gt;=((Endnoten!$AH$38)/100),4.4,IF(((Notenliste!G6)/Notenliste!$G$1)&gt;=((Endnoten!$AH$39)/100),4.5,IF(((Notenliste!G6)/Notenliste!$G$1)&gt;=((Endnoten!$AH$40)/100),4.6,IF(((Notenliste!G6)/Notenliste!$G$1)&gt;=((Endnoten!$AH$41)/100),4.7,IF(((Notenliste!G6)/Notenliste!$G$1)&gt;=((Endnoten!$AH$42)/100),4.8,IF(((Notenliste!G6)/Notenliste!$G$1)&gt;=((Endnoten!$AH$43)/100),4.9,5))))))))))))))))))))))))))))))))))))))))</f>
        <v>#DIV/0!</v>
      </c>
      <c r="O7" s="32">
        <f>Notenliste!K6</f>
        <v>0</v>
      </c>
      <c r="P7" s="33">
        <f>IF(Notenliste!I6&gt;=0.1,Notenliste!I6/Notenliste!I$1,)</f>
        <v>0</v>
      </c>
      <c r="Q7" s="34">
        <f>IF(Endnoten!P7&gt;=(Endnoten!$AF$5/100),1,IF(Endnoten!P7&gt;=(Endnoten!$AF$6/100),2,IF(Endnoten!P7&gt;=(Endnoten!$AF$7/100),3,IF(Endnoten!P7&gt;=(Endnoten!$AF$8/100),4,5))))</f>
        <v>5</v>
      </c>
      <c r="R7" s="35" t="e">
        <f>IF(((Notenliste!I6)/Notenliste!$I$1)&gt;=((Endnoten!$AH$5+1)/100),1,IF(((Notenliste!I6)/Notenliste!$I$1)&gt;=(Endnoten!$AH$5/100),1.1,IF(((Notenliste!I6)/Notenliste!$I$1)&gt;=(Endnoten!$AH$6/100),1.2,IF(((Notenliste!I6)/Notenliste!$I$1)&gt;=(Endnoten!$AH$7/100),1.3,IF(((Notenliste!I6)/Notenliste!$I$1)&gt;=((Endnoten!$AH$8)/100),1.4,IF(((Notenliste!I6)/Notenliste!$I$1)&gt;=((Endnoten!$AH$9)/100),1.44,IF(((Notenliste!I6)/Notenliste!$I$1)&gt;=((Endnoten!$AH$10)/100),1.6,IF(((Notenliste!I6)/Notenliste!$I$1)&gt;=((Endnoten!$AH$11)/100),1.7,IF(((Notenliste!I6)/Notenliste!$I$1)&gt;=((Endnoten!$AH$12)/100),1.8,IF(((Notenliste!I6)/Notenliste!$I$1)&gt;=((Endnoten!$AH$13)/100),1.9,IF(((Notenliste!I6)/Notenliste!$I$1)&gt;=((Endnoten!$AH$14)/100),2,IF(((Notenliste!I6)/Notenliste!$I$1)&gt;=((Endnoten!$AH$15)/100),2.1,IF(((Notenliste!I6)/Notenliste!$I$1)&gt;=((Endnoten!$AH$16)/100),2.2,IF(((Notenliste!I6)/Notenliste!$I$1)&gt;=((Endnoten!$AH$17)/100),2.3,IF(((Notenliste!I6)/Notenliste!$I$1)&gt;=((Endnoten!$AH$18)/100),2.4,IF(((Notenliste!I6)/Notenliste!$I$1)&gt;=((Endnoten!$AH$19)/100),2.5,IF(((Notenliste!I6)/Notenliste!$I$1)&gt;=((Endnoten!$AH$20)/100),2.6,IF(((Notenliste!I6)/Notenliste!$I$1)&gt;=((Endnoten!$AH$21)/100),2.7,IF(((Notenliste!I6)/Notenliste!$I$1)&gt;=((Endnoten!$AH$22)/100),2.8,IF(((Notenliste!I6)/Notenliste!$I$1)&gt;=((Endnoten!$AH$23)/100),2.9,IF(((Notenliste!I6)/Notenliste!$I$1)&gt;=((Endnoten!$AH$24)/100),3,IF(((Notenliste!I6)/Notenliste!$I$1)&gt;=((Endnoten!$AH$25)/100),3.1,IF(((Notenliste!I6)/Notenliste!$I$1)&gt;=((Endnoten!$AH$26)/100),3.2,IF(((Notenliste!I6)/Notenliste!$I$1)&gt;=((Endnoten!$AH$27)/100),3.3,IF(((Notenliste!I6)/Notenliste!$I$1)&gt;=((Endnoten!$AH$28)/100),3.4,IF(((Notenliste!I6)/Notenliste!$I$1)&gt;=((Endnoten!$AH$29)/100),3.5,IF(((Notenliste!I6)/Notenliste!$I$1)&gt;=((Endnoten!$AH$30)/100),3.6,IF(((Notenliste!I6)/Notenliste!$I$1)&gt;=((Endnoten!$AH$31)/100),3.7,IF(((Notenliste!I6)/Notenliste!$I$1)&gt;=((Endnoten!$AH$32)/100),3.8,IF(((Notenliste!I6)/Notenliste!$I$1)&gt;=((Endnoten!$AH$33)/100),3.9,IF(((Notenliste!I6)/Notenliste!$I$1)&gt;=((Endnoten!$AH$34)/100),4,IF(((Notenliste!I6)/Notenliste!$I$1)&gt;=((Endnoten!$AH$35)/100),4.1,IF(((Notenliste!I6)/Notenliste!$I$1)&gt;=((Endnoten!$AH$36)/100),4.2,IF(((Notenliste!I6)/Notenliste!$I$1)&gt;=((Endnoten!$AH$37)/100),4.3,IF(((Notenliste!I6)/Notenliste!$I$1)&gt;=((Endnoten!$AH$38)/100),4.4,IF(((Notenliste!I6)/Notenliste!$I$1)&gt;=((Endnoten!$AH$39)/100),4.5,IF(((Notenliste!I6)/Notenliste!$I$1)&gt;=((Endnoten!$AH$40)/100),4.6,IF(((Notenliste!I6)/Notenliste!$I$1)&gt;=((Endnoten!$AH$41)/100),4.7,IF(((Notenliste!I6)/Notenliste!$I$1)&gt;=((Endnoten!$AH$42)/100),4.8,IF(((Notenliste!I6)/Notenliste!$I$1)&gt;=((Endnoten!$AH$43)/100),4.9,5))))))))))))))))))))))))))))))))))))))))</f>
        <v>#DIV/0!</v>
      </c>
      <c r="S7" s="32">
        <f>Notenliste!K6</f>
        <v>0</v>
      </c>
      <c r="T7" s="33">
        <f>IF(Notenliste!K6&gt;=0.1,Notenliste!K6/Notenliste!K$1,)</f>
        <v>0</v>
      </c>
      <c r="U7" s="34">
        <f>IF(Endnoten!T7&gt;=(Endnoten!$AF$5/100),1,IF(Endnoten!T7&gt;=(Endnoten!$AF$6/100),2,IF(Endnoten!T7&gt;=(Endnoten!$AF$7/100),3,IF(Endnoten!T7&gt;=(Endnoten!$AF$8/100),4,5))))</f>
        <v>5</v>
      </c>
      <c r="V7" s="35" t="e">
        <f>IF(((Notenliste!K6)/Notenliste!$K$1)&gt;=((Endnoten!$AH$5+1)/100),1,IF(((Notenliste!K6)/Notenliste!$K$1)&gt;=(Endnoten!$AH$5/100),1.1,IF(((Notenliste!K6)/Notenliste!$K$1)&gt;=(Endnoten!$AH$6/100),1.2,IF(((Notenliste!K6)/Notenliste!$K$1)&gt;=(Endnoten!$AH$7/100),1.3,IF(((Notenliste!K6)/Notenliste!$K$1)&gt;=((Endnoten!$AH$8)/100),1.4,IF(((Notenliste!K6)/Notenliste!$K$1)&gt;=((Endnoten!$AH$9)/100),1.5,IF(((Notenliste!K6)/Notenliste!$K$1)&gt;=((Endnoten!$AH$10)/100),1.6,IF(((Notenliste!K6)/Notenliste!$K$1)&gt;=((Endnoten!$AH$11)/100),1.7,IF(((Notenliste!K6)/Notenliste!$K$1)&gt;=((Endnoten!$AH$12)/100),1.8,IF(((Notenliste!K6)/Notenliste!$K$1)&gt;=((Endnoten!$AH$13)/100),1.9,IF(((Notenliste!K6)/Notenliste!$K$1)&gt;=((Endnoten!$AH$14)/100),2,IF(((Notenliste!K6)/Notenliste!$K$1)&gt;=((Endnoten!$AH$15)/100),2.1,IF(((Notenliste!K6)/Notenliste!$K$1)&gt;=((Endnoten!$AH$16)/100),2.2,IF(((Notenliste!K6)/Notenliste!$K$1)&gt;=((Endnoten!$AH$17)/100),2.3,IF(((Notenliste!K6)/Notenliste!$K$1)&gt;=((Endnoten!$AH$18)/100),2.4,IF(((Notenliste!K6)/Notenliste!$K$1)&gt;=((Endnoten!$AH$19)/100),2.5,IF(((Notenliste!K6)/Notenliste!$K$1)&gt;=((Endnoten!$AH$20)/100),2.6,IF(((Notenliste!K6)/Notenliste!$K$1)&gt;=((Endnoten!$AH$21)/100),2.7,IF(((Notenliste!K6)/Notenliste!$K$1)&gt;=((Endnoten!$AH$22)/100),2.8,IF(((Notenliste!K6)/Notenliste!$K$1)&gt;=((Endnoten!$AH$23)/100),2.9,IF(((Notenliste!K6)/Notenliste!$K$1)&gt;=((Endnoten!$AH$24)/100),3,IF(((Notenliste!K6)/Notenliste!$K$1)&gt;=((Endnoten!$AH$25)/100),3.1,IF(((Notenliste!K6)/Notenliste!$K$1)&gt;=((Endnoten!$AH$26)/100),3.2,IF(((Notenliste!K6)/Notenliste!$K$1)&gt;=((Endnoten!$AH$27)/100),3.3,IF(((Notenliste!K6)/Notenliste!$K$1)&gt;=((Endnoten!$AH$28)/100),3.4,IF(((Notenliste!K6)/Notenliste!$K$1)&gt;=((Endnoten!$AH$29)/100),3.5,IF(((Notenliste!K6)/Notenliste!$K$1)&gt;=((Endnoten!$AH$30)/100),3.6,IF(((Notenliste!K6)/Notenliste!$K$1)&gt;=((Endnoten!$AH$31)/100),3.7,IF(((Notenliste!K6)/Notenliste!$K$1)&gt;=((Endnoten!$AH$32)/100),3.8,IF(((Notenliste!K6)/Notenliste!$K$1)&gt;=((Endnoten!$AH$33)/100),3.9,IF(((Notenliste!K6)/Notenliste!$K$1)&gt;=((Endnoten!$AH$34)/100),4,IF(((Notenliste!K6)/Notenliste!$K$1)&gt;=((Endnoten!$AH$35)/100),4.1,IF(((Notenliste!K6)/Notenliste!$K$1)&gt;=((Endnoten!$AH$36)/100),4.2,IF(((Notenliste!K6)/Notenliste!$K$1)&gt;=((Endnoten!$AH$37)/100),4.3,IF(((Notenliste!K6)/Notenliste!$K$1)&gt;=((Endnoten!$AH$38)/100),4.4,IF(((Notenliste!K6)/Notenliste!$K$1)&gt;=((Endnoten!$AH$39)/100),4.5,IF(((Notenliste!K6)/Notenliste!$K$1)&gt;=((Endnoten!$AH$40)/100),4.6,IF(((Notenliste!K6)/Notenliste!$K$1)&gt;=((Endnoten!$AH$41)/100),4.7,IF(((Notenliste!K6)/Notenliste!$K$1)&gt;=((Endnoten!$AH$42)/100),4.8,IF(((Notenliste!K6)/Notenliste!$K$1)&gt;=((Endnoten!$AH$43)/100),4.9,5))))))))))))))))))))))))))))))))))))))))</f>
        <v>#DIV/0!</v>
      </c>
      <c r="W7" s="36">
        <v>0</v>
      </c>
      <c r="X7" s="36" t="str" cm="1">
        <f t="array" ref="X7">_xlfn.IFS((T7&gt;0.1),(AVERAGE(F7,J7,N7,R7,U7)),(P7&gt;=0.1),(AVERAGE(F7,J7,N7,R7)),(L7&gt;=0.1),(AVERAGE(F7,J7,N7)),(H7&gt;0.1),(AVERAGE(F7,J7)),(D7&gt;0.1),F7,(D7&lt;0.1),"ND")</f>
        <v>ND</v>
      </c>
      <c r="Y7" s="37" t="e">
        <f t="shared" si="0"/>
        <v>#DIV/0!</v>
      </c>
      <c r="Z7" s="37">
        <f>SUM(Notenliste!N6:AJ6)</f>
        <v>5</v>
      </c>
      <c r="AA7" s="69">
        <f>Notenliste!AK6</f>
        <v>1</v>
      </c>
      <c r="AB7" s="37" t="str">
        <f>IF((D7&lt;0.1),"Nur MA",((AA7*[1]Notenliste!$AK$1)+(IF(W7=0,X7,Y7)*(1-[1]Notenliste!$AK$1))))</f>
        <v>Nur MA</v>
      </c>
      <c r="AC7" s="38" t="e">
        <f t="shared" si="6"/>
        <v>#DIV/0!</v>
      </c>
      <c r="AD7" s="14" t="e">
        <f t="shared" si="1"/>
        <v>#DIV/0!</v>
      </c>
      <c r="AE7" s="16">
        <v>4</v>
      </c>
      <c r="AF7" s="26">
        <v>65</v>
      </c>
      <c r="AG7" s="19">
        <v>1.3</v>
      </c>
      <c r="AH7" s="19">
        <f>(AF4-AF5)/5*2+AF5</f>
        <v>94</v>
      </c>
      <c r="AI7">
        <f>IF(((AL7+AJ7+AK7)/$AL$3)&gt;=((Endnoten!$AH$5+1)/100),1,IF(((AL7+AJ7+AK7)/$AL$3)&gt;=(Endnoten!$AH$5/100),1.1,IF(((AL7+AJ7+AK7)/$AL$3)&gt;=(Endnoten!$AH$6/100),1.2,IF(((AL7+AJ7+AK7)/$AL$3)&gt;=(Endnoten!$AH$7/100),1.3,IF(((AL7+AJ7+AK7)/$AL$3)&gt;=((Endnoten!$AH$8)/100),1.4,IF(((AL7+AJ7+AK7)/$AL$3)&gt;=((Endnoten!$AH$9)/100),1.5,IF(((AL7+AJ7+AK7)/$AL$3)&gt;=((Endnoten!$AH$10)/100),1.6,IF(((AL7+AJ7+AK7)/$AL$3)&gt;=((Endnoten!$AH$11)/100),1.7,IF(((AL7+AJ7+AK7)/$AL$3)&gt;=((Endnoten!$AH$12)/100),1.8,IF(((AL7+AJ7+AK7)/$AL$3)&gt;=((Endnoten!$AH$13)/100),1.9,IF(((AL7+AJ7+AK7)/$AL$3)&gt;=((Endnoten!$AH$14)/100),2,IF(((AL7+AJ7+AK7)/$AL$3)&gt;=((Endnoten!$AH$15)/100),2.1,IF(((AL7+AJ7+AK7)/$AL$3)&gt;=((Endnoten!$AH$16)/100),2.2,IF(((AL7+AJ7+AK7)/$AL$3)&gt;=((Endnoten!$AH$17)/100),2.3,IF(((AL7+AJ7+AK7)/$AL$3)&gt;=((Endnoten!$AH$18)/100),2.4,IF(((AL7+AJ7+AK7)/$AL$3)&gt;=((Endnoten!$AH$19)/100),2.5,IF(((AL7+AJ7+AK7)/$AL$3)&gt;=((Endnoten!$AH$20)/100),2.6,IF(((AL7+AJ7+AK7)/$AL$3)&gt;=((Endnoten!$AH$21)/100),2.7,IF(((AL7+AJ7+AK7)/$AL$3)&gt;=((Endnoten!$AH$22)/100),2.8,IF(((AL7+AJ7+AK7)/$AL$3)&gt;=((Endnoten!$AH$23)/100),2.9,IF(((AL7+AJ7+AK7)/$AL$3)&gt;=((Endnoten!$AH$24)/100),3,IF(((AL7+AJ7+AK7)/$AL$3)&gt;=((Endnoten!$AH$25)/100),3.1,IF(((AL7+AJ7+AK7)/$AL$3)&gt;=((Endnoten!$AH$26)/100),3.2,IF(((AL7+AJ7+AK7)/$AL$3)&gt;=((Endnoten!$AH$27)/100),3.3,IF(((AL7+AJ7+AK7)/$AL$3)&gt;=((Endnoten!$AH$28)/100),3.4,IF(((AL7+AJ7+AK7)/$AL$3)&gt;=((Endnoten!$AH$29)/100),3.5,IF(((AL7+AJ7+AK7)/$AL$3)&gt;=((Endnoten!$AH$30)/100),3.6,IF(((AL7+AJ7+AK7)/$AL$3)&gt;=((Endnoten!$AH$31)/100),3.7,IF(((AL7+AJ7+AK7)/$AL$3)&gt;=((Endnoten!$AH$32)/100),3.8,IF(((AL7+AJ7+AK7)/$AL$3)&gt;=((Endnoten!$AH$33)/100),3.9,IF(((AL7+AJ7+AK7)/$AL$3)&gt;=((Endnoten!$AH$34)/100),4,IF(((AL7+AJ7+AK7)/$AL$3)&gt;=((Endnoten!$AH$35)/100),4.1,IF(((AL7+AJ7+AK7)/$AL$3)&gt;=((Endnoten!$AH$36)/100),4.2,IF(((AL7+AJ7+AK7)/$AL$3)&gt;=((Endnoten!$AH$37)/100),4.3,IF(((AL7+AJ7+AK7)/$AL$3)&gt;=((Endnoten!$AH$38)/100),4.4,IF(((AL7+AJ7+AK7)/$AL$3)&gt;=((Endnoten!$AH$39)/100),4.5,IF(((AL7+AJ7+AK7)/$AL$3)&gt;=((Endnoten!$AH$40)/100),4.6,IF(((AL7+AJ7+AK7)/$AL$3)&gt;=((Endnoten!$AH$41)/100),4.7,IF(((AL7+AJ7+AK7)/$AL$3)&gt;=((Endnoten!$AH$42)/100),4.8,IF(((AL7+AJ7+AK7)/$AL$3)&gt;=((Endnoten!$AH$43)/100),4.9,5))))))))))))))))))))))))))))))))))))))))</f>
        <v>1.3</v>
      </c>
      <c r="AL7">
        <f t="shared" si="7"/>
        <v>94</v>
      </c>
      <c r="AN7" s="75"/>
      <c r="AO7" s="75" t="e">
        <f t="shared" si="2"/>
        <v>#DIV/0!</v>
      </c>
      <c r="AP7" s="75" t="e">
        <f t="shared" si="3"/>
        <v>#DIV/0!</v>
      </c>
      <c r="AQ7" s="75" t="e">
        <f t="shared" si="4"/>
        <v>#DIV/0!</v>
      </c>
      <c r="AR7" s="75" t="e">
        <f t="shared" si="5"/>
        <v>#DIV/0!</v>
      </c>
      <c r="AT7" s="1" t="e">
        <f>IF(((Notenliste!C6+Notenliste!E6+Notenliste!G6)/$AT$1)&gt;=((Endnoten!$AH$5+1)/100),1,IF(((Notenliste!C6+Notenliste!E6+Notenliste!G6)/$AT$1)&gt;=(Endnoten!$AH$5/100),1.1,IF(((Notenliste!C6+Notenliste!E6+Notenliste!G6)/$AT$1)&gt;=(Endnoten!$AH$6/100),1.2,IF(((Notenliste!C6+Notenliste!E6+Notenliste!G6)/$AT$1)&gt;=(Endnoten!$AH$7/100),1.3,IF(((Notenliste!C6+Notenliste!E6+Notenliste!G6)/$AT$1)&gt;=((Endnoten!$AH$8)/100),1.4,IF(((Notenliste!C6+Notenliste!E6+Notenliste!G6)/$AT$1)&gt;=((Endnoten!$AH$9)/100),1.5,IF(((Notenliste!C6+Notenliste!E6+Notenliste!G6)/$AT$1)&gt;=((Endnoten!$AH$10)/100),1.6,IF(((Notenliste!C6+Notenliste!E6+Notenliste!G6)/$AT$1)&gt;=((Endnoten!$AH$11)/100),1.7,IF(((Notenliste!C6+Notenliste!E6+Notenliste!G6)/$AT$1)&gt;=((Endnoten!$AH$12)/100),1.8,IF(((Notenliste!C6+Notenliste!E6+Notenliste!G6)/$AT$1)&gt;=((Endnoten!$AH$13)/100),1.9,IF(((Notenliste!C6+Notenliste!E6+Notenliste!G6)/$AT$1)&gt;=((Endnoten!$AH$14)/100),2,IF(((Notenliste!C6+Notenliste!E6+Notenliste!G6)/$AT$1)&gt;=((Endnoten!$AH$15)/100),2.1,IF(((Notenliste!C6+Notenliste!E6+Notenliste!G6)/$AT$1)&gt;=((Endnoten!$AH$16)/100),2.2,IF(((Notenliste!C6+Notenliste!E6+Notenliste!G6)/$AT$1)&gt;=((Endnoten!$AH$17)/100),2.3,IF(((Notenliste!C6+Notenliste!E6+Notenliste!G6)/$AT$1)&gt;=((Endnoten!$AH$18)/100),2.4,IF(((Notenliste!C6+Notenliste!E6+Notenliste!G6)/$AT$1)&gt;=((Endnoten!$AH$19)/100),2.5,IF(((Notenliste!C6+Notenliste!E6+Notenliste!G6)/$AT$1)&gt;=((Endnoten!$AH$20)/100),2.6,IF(((Notenliste!C6+Notenliste!E6+Notenliste!G6)/$AT$1)&gt;=((Endnoten!$AH$21)/100),2.7,IF(((Notenliste!C6+Notenliste!E6+Notenliste!G6)/$AT$1)&gt;=((Endnoten!$AH$22)/100),2.8,IF(((Notenliste!C6+Notenliste!E6+Notenliste!G6)/$AT$1)&gt;=((Endnoten!$AH$23)/100),2.9,IF(((Notenliste!C6+Notenliste!E6+Notenliste!G6)/$AT$1)&gt;=((Endnoten!$AH$24)/100),3,IF(((Notenliste!C6+Notenliste!E6+Notenliste!G6)/$AT$1)&gt;=((Endnoten!$AH$25)/100),3.1,IF(((Notenliste!C6+Notenliste!E6+Notenliste!G6)/$AT$1)&gt;=((Endnoten!$AH$26)/100),3.2,IF(((Notenliste!C6+Notenliste!E6+Notenliste!G6)/$AT$1)&gt;=((Endnoten!$AH$27)/100),3.3,IF(((Notenliste!C6+Notenliste!E6+Notenliste!G6)/$AT$1)&gt;=((Endnoten!$AH$28)/100),3.4,IF(((Notenliste!C6+Notenliste!E6+Notenliste!G6)/$AT$1)&gt;=((Endnoten!$AH$29)/100),3.5,IF(((Notenliste!C6+Notenliste!E6+Notenliste!G6)/$AT$1)&gt;=((Endnoten!$AH$30)/100),3.6,IF(((Notenliste!C6+Notenliste!E6+Notenliste!G6)/$AT$1)&gt;=((Endnoten!$AH$31)/100),3.7,IF(((Notenliste!C6+Notenliste!E6+Notenliste!G6)/$AT$1)&gt;=((Endnoten!$AH$32)/100),3.8,IF(((Notenliste!C6+Notenliste!E6+Notenliste!G6)/$AT$1)&gt;=((Endnoten!$AH$33)/100),3.9,IF(((Notenliste!C6+Notenliste!E6+Notenliste!G6)/$AT$1)&gt;=((Endnoten!$AH$34)/100),4,IF(((Notenliste!C6+Notenliste!E6+Notenliste!G6)/$AT$1)&gt;=((Endnoten!$AH$35)/100),4.1,IF(((Notenliste!C6+Notenliste!E6+Notenliste!G6)/$AT$1)&gt;=((Endnoten!$AH$36)/100),4.2,IF(((Notenliste!C6+Notenliste!E6+Notenliste!G6)/$AT$1)&gt;=((Endnoten!$AH$37)/100),4.3,IF(((Notenliste!C6+Notenliste!E6+Notenliste!G6)/$AT$1)&gt;=((Endnoten!$AH$38)/100),4.4,IF(((Notenliste!C6+Notenliste!E6+Notenliste!G6)/$AT$1)&gt;=((Endnoten!$AH$39)/100),4.5,IF(((Notenliste!C6+Notenliste!E6+Notenliste!G6)/$AT$1)&gt;=((Endnoten!$AH$40)/100),4.6,IF(((Notenliste!C6+Notenliste!E6+Notenliste!G6)/$AT$1)&gt;=((Endnoten!$AH$41)/100),4.7,IF(((Notenliste!C6+Notenliste!E6+Notenliste!G6)/$AT$1)&gt;=((Endnoten!$AH$42)/100),4.8,IF(((Notenliste!C6+Notenliste!E6+Notenliste!G6)/$AT$1)&gt;=((Endnoten!$AH$43)/100),4.9,5))))))))))))))))))))))))))))))))))))))))</f>
        <v>#DIV/0!</v>
      </c>
      <c r="AU7" s="1" t="e">
        <f>IF(((Notenliste!C6+Notenliste!E6+Notenliste!G6+Notenliste!K6)/$AU$1)&gt;=((Endnoten!$AH$5+1)/100),1,IF(((Notenliste!C6+Notenliste!E6+Notenliste!G6+Notenliste!K6)/$AU$1)&gt;=(Endnoten!$AH$5/100),1.1,IF(((Notenliste!C6+Notenliste!E6+Notenliste!G6+Notenliste!K6)/$AU$1)&gt;=(Endnoten!$AH$6/100),1.2,IF(((Notenliste!C6+Notenliste!E6+Notenliste!G6+Notenliste!K6)/$AU$1)&gt;=(Endnoten!$AH$7/100),1.3,IF(((Notenliste!C6+Notenliste!E6+Notenliste!G6+Notenliste!K6)/$AU$1)&gt;=((Endnoten!$AH$8)/100),1.4,IF(((Notenliste!C6+Notenliste!E6+Notenliste!G6+Notenliste!K6)/$AU$1)&gt;=((Endnoten!$AH$9)/100),1.5,IF(((Notenliste!C6+Notenliste!E6+Notenliste!G6+Notenliste!K6)/$AU$1)&gt;=((Endnoten!$AH$10)/100),1.6,IF(((Notenliste!C6+Notenliste!E6+Notenliste!G6+Notenliste!K6)/$AU$1)&gt;=((Endnoten!$AH$11)/100),1.7,IF(((Notenliste!C6+Notenliste!E6+Notenliste!G6+Notenliste!K6)/$AU$1)&gt;=((Endnoten!$AH$12)/100),1.8,IF(((Notenliste!C6+Notenliste!E6+Notenliste!G6+Notenliste!K6)/$AU$1)&gt;=((Endnoten!$AH$13)/100),1.9,IF(((Notenliste!C6+Notenliste!E6+Notenliste!G6+Notenliste!K6)/$AU$1)&gt;=((Endnoten!$AH$14)/100),2,IF(((Notenliste!C6+Notenliste!E6+Notenliste!G6+Notenliste!K6)/$AU$1)&gt;=((Endnoten!$AH$15)/100),2.1,IF(((Notenliste!C6+Notenliste!E6+Notenliste!G6+Notenliste!K6)/$AU$1)&gt;=((Endnoten!$AH$16)/100),2.2,IF(((Notenliste!C6+Notenliste!E6+Notenliste!G6+Notenliste!K6)/$AU$1)&gt;=((Endnoten!$AH$17)/100),2.3,IF(((Notenliste!C6+Notenliste!E6+Notenliste!G6+Notenliste!K6)/$AU$1)&gt;=((Endnoten!$AH$18)/100),2.4,IF(((Notenliste!C6+Notenliste!E6+Notenliste!G6+Notenliste!K6)/$AU$1)&gt;=((Endnoten!$AH$19)/100),2.5,IF(((Notenliste!C6+Notenliste!E6+Notenliste!G6+Notenliste!K6)/$AU$1)&gt;=((Endnoten!$AH$20)/100),2.6,IF(((Notenliste!C6+Notenliste!E6+Notenliste!G6+Notenliste!K6)/$AU$1)&gt;=((Endnoten!$AH$21)/100),2.7,IF(((Notenliste!C6+Notenliste!E6+Notenliste!G6+Notenliste!K6)/$AU$1)&gt;=((Endnoten!$AH$22)/100),2.8,IF(((Notenliste!C6+Notenliste!E6+Notenliste!G6+Notenliste!K6)/$AU$1)&gt;=((Endnoten!$AH$23)/100),2.9,IF(((Notenliste!C6+Notenliste!E6+Notenliste!G6+Notenliste!K6)/$AU$1)&gt;=((Endnoten!$AH$24)/100),3,IF(((Notenliste!C6+Notenliste!E6+Notenliste!G6+Notenliste!K6)/$AU$1)&gt;=((Endnoten!$AH$25)/100),3.1,IF(((Notenliste!C6+Notenliste!E6+Notenliste!G6+Notenliste!K6)/$AU$1)&gt;=((Endnoten!$AH$26)/100),3.2,IF(((Notenliste!C6+Notenliste!E6+Notenliste!G6+Notenliste!K6)/$AU$1)&gt;=((Endnoten!$AH$27)/100),3.3,IF(((Notenliste!C6+Notenliste!E6+Notenliste!G6+Notenliste!K6)/$AU$1)&gt;=((Endnoten!$AH$28)/100),3.4,IF(((Notenliste!C6+Notenliste!E6+Notenliste!G6+Notenliste!K6)/$AU$1)&gt;=((Endnoten!$AH$29)/100),3.5,IF(((Notenliste!C6+Notenliste!E6+Notenliste!G6+Notenliste!K6)/$AU$1)&gt;=((Endnoten!$AH$30)/100),3.6,IF(((Notenliste!C6+Notenliste!E6+Notenliste!G6+Notenliste!K6)/$AU$1)&gt;=((Endnoten!$AH$31)/100),3.7,IF(((Notenliste!C6+Notenliste!E6+Notenliste!G6+Notenliste!K6)/$AU$1)&gt;=((Endnoten!$AH$32)/100),3.8,IF(((Notenliste!C6+Notenliste!E6+Notenliste!G6+Notenliste!K6)/$AU$1)&gt;=((Endnoten!$AH$33)/100),3.9,IF(((Notenliste!C6+Notenliste!E6+Notenliste!G6+Notenliste!K6)/$AU$1)&gt;=((Endnoten!$AH$34)/100),4,IF(((Notenliste!C6+Notenliste!E6+Notenliste!G6+Notenliste!K6)/$AU$1)&gt;=((Endnoten!$AH$35)/100),4.1,IF(((Notenliste!C6+Notenliste!E6+Notenliste!G6+Notenliste!K6)/$AU$1)&gt;=((Endnoten!$AH$36)/100),4.2,IF(((Notenliste!C6+Notenliste!E6+Notenliste!G6+Notenliste!K6)/$AU$1)&gt;=((Endnoten!$AH$37)/100),4.3,IF(((Notenliste!C6+Notenliste!E6+Notenliste!G6+Notenliste!K6)/$AU$1)&gt;=((Endnoten!$AH$38)/100),4.4,IF(((Notenliste!C6+Notenliste!E6+Notenliste!G6+Notenliste!K6)/$AU$1)&gt;=((Endnoten!$AH$39)/100),4.5,IF(((Notenliste!C6+Notenliste!E6+Notenliste!G6+Notenliste!K6)/$AU$1)&gt;=((Endnoten!$AH$40)/100),4.6,IF(((Notenliste!C6+Notenliste!E6+Notenliste!G6+Notenliste!K6)/$AU$1)&gt;=((Endnoten!$AH$41)/100),4.7,IF(((Notenliste!C6+Notenliste!E6+Notenliste!G6+Notenliste!K6)/$AU$1)&gt;=((Endnoten!$AH$42)/100),4.8,IF(((Notenliste!C6+Notenliste!E6+Notenliste!G6+Notenliste!K6)/$AU$1)&gt;=((Endnoten!$AH$43)/100),4.9,5))))))))))))))))))))))))))))))))))))))))</f>
        <v>#DIV/0!</v>
      </c>
    </row>
    <row r="8" spans="1:47" ht="18.5" x14ac:dyDescent="0.45">
      <c r="A8" s="41">
        <f>'Schüler+Bedienungsanleitung'!A22</f>
        <v>5</v>
      </c>
      <c r="B8" s="42">
        <f>'Schüler+Bedienungsanleitung'!B22</f>
        <v>5</v>
      </c>
      <c r="C8" s="39">
        <f>Notenliste!C7</f>
        <v>0</v>
      </c>
      <c r="D8" s="40">
        <f>IF(Notenliste!C7&gt;=0.1,Notenliste!C7/Notenliste!C$1,)</f>
        <v>0</v>
      </c>
      <c r="E8" s="41">
        <f>IF(Endnoten!D8&gt;=(Endnoten!$AF$5/100),1,IF(Endnoten!D8&gt;=(Endnoten!$AF$6/100),2,IF(Endnoten!D8&gt;=(Endnoten!$AF$7/100),3,IF(Endnoten!D8&gt;=(Endnoten!$AF$8/100),4,5))))</f>
        <v>5</v>
      </c>
      <c r="F8" s="53" t="e">
        <f>IF(((Notenliste!C7)/Notenliste!$C$1)&gt;=((Endnoten!$AH$5+1)/100),1,IF(((Notenliste!C7)/Notenliste!$C$1)&gt;=(Endnoten!$AH$5/100),1.1,IF(((Notenliste!C7)/Notenliste!$C$1)&gt;=(Endnoten!$AH$6/100),1.2,IF(((Notenliste!C7)/Notenliste!$C$1)&gt;=(Endnoten!$AH$7/100),1.3,IF(((Notenliste!C7)/Notenliste!$C$1)&gt;=((Endnoten!$AH$8)/100),1.4,IF(((Notenliste!C7)/Notenliste!$C$1)&gt;=((Endnoten!$AH$9)/100),1.44,IF(((Notenliste!C7)/Notenliste!$C$1)&gt;=((Endnoten!$AH$10)/100),1.6,IF(((Notenliste!C7)/Notenliste!$C$1)&gt;=((Endnoten!$AH$11)/100),1.7,IF(((Notenliste!C7)/Notenliste!$C$1)&gt;=((Endnoten!$AH$12)/100),1.8,IF(((Notenliste!C7)/Notenliste!$C$1)&gt;=((Endnoten!$AH$13)/100),1.9,IF(((Notenliste!C7)/Notenliste!$C$1)&gt;=((Endnoten!$AH$14)/100),2,IF(((Notenliste!C7)/Notenliste!$C$1)&gt;=((Endnoten!$AH$15)/100),2.1,IF(((Notenliste!C7)/Notenliste!$C$1)&gt;=((Endnoten!$AH$16)/100),2.2,IF(((Notenliste!C7)/Notenliste!$C$1)&gt;=((Endnoten!$AH$17)/100),2.3,IF(((Notenliste!C7)/Notenliste!$C$1)&gt;=((Endnoten!$AH$18)/100),2.4,IF(((Notenliste!C7)/Notenliste!$C$1)&gt;=((Endnoten!$AH$19)/100),2.5,IF(((Notenliste!C7)/Notenliste!$C$1)&gt;=((Endnoten!$AH$20)/100),2.6,IF(((Notenliste!C7)/Notenliste!$C$1)&gt;=((Endnoten!$AH$21)/100),2.7,IF(((Notenliste!C7)/Notenliste!$C$1)&gt;=((Endnoten!$AH$22)/100),2.8,IF(((Notenliste!C7)/Notenliste!$C$1)&gt;=((Endnoten!$AH$23)/100),2.9,IF(((Notenliste!C7)/Notenliste!$C$1)&gt;=((Endnoten!$AH$24)/100),3,IF(((Notenliste!C7)/Notenliste!$C$1)&gt;=((Endnoten!$AH$25)/100),3.1,IF(((Notenliste!C7)/Notenliste!$C$1)&gt;=((Endnoten!$AH$26)/100),3.2,IF(((Notenliste!C7)/Notenliste!$C$1)&gt;=((Endnoten!$AH$27)/100),3.3,IF(((Notenliste!C7)/Notenliste!$C$1)&gt;=((Endnoten!$AH$28)/100),3.4,IF(((Notenliste!C7)/Notenliste!$C$1)&gt;=((Endnoten!$AH$29)/100),3.5,IF(((Notenliste!C7)/Notenliste!$C$1)&gt;=((Endnoten!$AH$30)/100),3.6,IF(((Notenliste!C7)/Notenliste!$C$1)&gt;=((Endnoten!$AH$31)/100),3.7,IF(((Notenliste!C7)/Notenliste!$C$1)&gt;=((Endnoten!$AH$32)/100),3.8,IF(((Notenliste!C7)/Notenliste!$C$1)&gt;=((Endnoten!$AH$33)/100),3.9,IF(((Notenliste!C7)/Notenliste!$C$1)&gt;=((Endnoten!$AH$34)/100),4,IF(((Notenliste!C7)/Notenliste!$C$1)&gt;=((Endnoten!$AH$35)/100),4.1,IF(((Notenliste!C7)/Notenliste!$C$1)&gt;=((Endnoten!$AH$36)/100),4.2,IF(((Notenliste!C7)/Notenliste!$C$1)&gt;=((Endnoten!$AH$37)/100),4.3,IF(((Notenliste!C7)/Notenliste!$C$1)&gt;=((Endnoten!$AH$38)/100),4.4,IF(((Notenliste!C7)/Notenliste!$C$1)&gt;=((Endnoten!$AH$39)/100),4.5,IF(((Notenliste!C7)/Notenliste!$C$1)&gt;=((Endnoten!$AH$40)/100),4.6,IF(((Notenliste!C7)/Notenliste!$C$1)&gt;=((Endnoten!$AH$41)/100),4.7,IF(((Notenliste!C7)/Notenliste!$C$1)&gt;=((Endnoten!$AH$42)/100),4.8,IF(((Notenliste!C7)/Notenliste!$C$1)&gt;=((Endnoten!$AH$43)/100),4.9,5))))))))))))))))))))))))))))))))))))))))</f>
        <v>#DIV/0!</v>
      </c>
      <c r="G8" s="39">
        <f>Notenliste!E7</f>
        <v>0</v>
      </c>
      <c r="H8" s="40">
        <f>IF(Notenliste!E7&gt;=0.1,Notenliste!E7/Notenliste!E$1,)</f>
        <v>0</v>
      </c>
      <c r="I8" s="41">
        <f>IF(Endnoten!H8&gt;=(Endnoten!$AF$5/100),1,IF(Endnoten!H8&gt;=(Endnoten!$AF$6/100),2,IF(Endnoten!H8&gt;=(Endnoten!$AF$7/100),3,IF(Endnoten!H8&gt;=(Endnoten!$AF$8/100),4,5))))</f>
        <v>5</v>
      </c>
      <c r="J8" s="53" t="e">
        <f>IF(((Notenliste!E7)/Notenliste!$E$1)&gt;=((Endnoten!$AH$5+1)/100),1,IF(((Notenliste!E7)/Notenliste!$E$1)&gt;=(Endnoten!$AH$5/100),1.1,IF(((Notenliste!E7)/Notenliste!$E$1)&gt;=(Endnoten!$AH$6/100),1.2,IF(((Notenliste!E7)/Notenliste!$E$1)&gt;=(Endnoten!$AH$7/100),1.3,IF(((Notenliste!E7)/Notenliste!$E$1)&gt;=((Endnoten!$AH$8)/100),1.4,IF(((Notenliste!E7)/Notenliste!$E$1)&gt;=((Endnoten!$AH$9)/100),1.44,IF(((Notenliste!E7)/Notenliste!$E$1)&gt;=((Endnoten!$AH$10)/100),1.6,IF(((Notenliste!E7)/Notenliste!$E$1)&gt;=((Endnoten!$AH$11)/100),1.7,IF(((Notenliste!E7)/Notenliste!$E$1)&gt;=((Endnoten!$AH$12)/100),1.8,IF(((Notenliste!E7)/Notenliste!$E$1)&gt;=((Endnoten!$AH$13)/100),1.9,IF(((Notenliste!E7)/Notenliste!$E$1)&gt;=((Endnoten!$AH$14)/100),2,IF(((Notenliste!E7)/Notenliste!$E$1)&gt;=((Endnoten!$AH$15)/100),2.1,IF(((Notenliste!E7)/Notenliste!$E$1)&gt;=((Endnoten!$AH$16)/100),2.2,IF(((Notenliste!E7)/Notenliste!$E$1)&gt;=((Endnoten!$AH$17)/100),2.3,IF(((Notenliste!E7)/Notenliste!$E$1)&gt;=((Endnoten!$AH$18)/100),2.4,IF(((Notenliste!E7)/Notenliste!$E$1)&gt;=((Endnoten!$AH$19)/100),2.5,IF(((Notenliste!E7)/Notenliste!$E$1)&gt;=((Endnoten!$AH$20)/100),2.6,IF(((Notenliste!E7)/Notenliste!$E$1)&gt;=((Endnoten!$AH$21)/100),2.7,IF(((Notenliste!E7)/Notenliste!$E$1)&gt;=((Endnoten!$AH$22)/100),2.8,IF(((Notenliste!E7)/Notenliste!$E$1)&gt;=((Endnoten!$AH$23)/100),2.9,IF(((Notenliste!E7)/Notenliste!$E$1)&gt;=((Endnoten!$AH$24)/100),3,IF(((Notenliste!E7)/Notenliste!$E$1)&gt;=((Endnoten!$AH$25)/100),3.1,IF(((Notenliste!E7)/Notenliste!$E$1)&gt;=((Endnoten!$AH$26)/100),3.2,IF(((Notenliste!E7)/Notenliste!$E$1)&gt;=((Endnoten!$AH$27)/100),3.3,IF(((Notenliste!E7)/Notenliste!$E$1)&gt;=((Endnoten!$AH$28)/100),3.4,IF(((Notenliste!E7)/Notenliste!$E$1)&gt;=((Endnoten!$AH$29)/100),3.5,IF(((Notenliste!E7)/Notenliste!$E$1)&gt;=((Endnoten!$AH$30)/100),3.6,IF(((Notenliste!E7)/Notenliste!$E$1)&gt;=((Endnoten!$AH$31)/100),3.7,IF(((Notenliste!E7)/Notenliste!$E$1)&gt;=((Endnoten!$AH$32)/100),3.8,IF(((Notenliste!E7)/Notenliste!$E$1)&gt;=((Endnoten!$AH$33)/100),3.9,IF(((Notenliste!E7)/Notenliste!$E$1)&gt;=((Endnoten!$AH$34)/100),4,IF(((Notenliste!E7)/Notenliste!$E$1)&gt;=((Endnoten!$AH$35)/100),4.1,IF(((Notenliste!E7)/Notenliste!$E$1)&gt;=((Endnoten!$AH$36)/100),4.2,IF(((Notenliste!E7)/Notenliste!$E$1)&gt;=((Endnoten!$AH$37)/100),4.3,IF(((Notenliste!E7)/Notenliste!$E$1)&gt;=((Endnoten!$AH$38)/100),4.4,IF(((Notenliste!E7)/Notenliste!$E$1)&gt;=((Endnoten!$AH$39)/100),4.5,IF(((Notenliste!E7)/Notenliste!$E$1)&gt;=((Endnoten!$AH$40)/100),4.6,IF(((Notenliste!E7)/Notenliste!$E$1)&gt;=((Endnoten!$AH$41)/100),4.7,IF(((Notenliste!E7)/Notenliste!$E$1)&gt;=((Endnoten!$AH$42)/100),4.8,IF(((Notenliste!E7)/Notenliste!$E$1)&gt;=((Endnoten!$AH$43)/100),4.9,5))))))))))))))))))))))))))))))))))))))))</f>
        <v>#DIV/0!</v>
      </c>
      <c r="K8" s="39">
        <f>Notenliste!G7</f>
        <v>0</v>
      </c>
      <c r="L8" s="40">
        <f>IF(Notenliste!G7&gt;=0.1,Notenliste!G7/Notenliste!G$1,)</f>
        <v>0</v>
      </c>
      <c r="M8" s="41">
        <f>IF(Endnoten!L8&gt;=(Endnoten!$AF$5/100),1,IF(Endnoten!L8&gt;=(Endnoten!$AF$6/100),2,IF(Endnoten!L8&gt;=(Endnoten!$AF$7/100),3,IF(Endnoten!L8&gt;=(Endnoten!$AF$8/100),4,5))))</f>
        <v>5</v>
      </c>
      <c r="N8" s="53" t="e">
        <f>IF(((Notenliste!G7)/Notenliste!$G$1)&gt;=((Endnoten!$AH$5+1)/100),1,IF(((Notenliste!G7)/Notenliste!$G$1)&gt;=(Endnoten!$AH$5/100),1.1,IF(((Notenliste!G7)/Notenliste!$G$1)&gt;=(Endnoten!$AH$6/100),1.2,IF(((Notenliste!G7)/Notenliste!$G$1)&gt;=(Endnoten!$AH$7/100),1.3,IF(((Notenliste!G7)/Notenliste!$G$1)&gt;=((Endnoten!$AH$8)/100),1.4,IF(((Notenliste!G7)/Notenliste!$G$1)&gt;=((Endnoten!$AH$9)/100),1.44,IF(((Notenliste!G7)/Notenliste!$G$1)&gt;=((Endnoten!$AH$10)/100),1.6,IF(((Notenliste!G7)/Notenliste!$G$1)&gt;=((Endnoten!$AH$11)/100),1.7,IF(((Notenliste!G7)/Notenliste!$G$1)&gt;=((Endnoten!$AH$12)/100),1.8,IF(((Notenliste!G7)/Notenliste!$G$1)&gt;=((Endnoten!$AH$13)/100),1.9,IF(((Notenliste!G7)/Notenliste!$G$1)&gt;=((Endnoten!$AH$14)/100),2,IF(((Notenliste!G7)/Notenliste!$G$1)&gt;=((Endnoten!$AH$15)/100),2.1,IF(((Notenliste!G7)/Notenliste!$G$1)&gt;=((Endnoten!$AH$16)/100),2.2,IF(((Notenliste!G7)/Notenliste!$G$1)&gt;=((Endnoten!$AH$17)/100),2.3,IF(((Notenliste!G7)/Notenliste!$G$1)&gt;=((Endnoten!$AH$18)/100),2.4,IF(((Notenliste!G7)/Notenliste!$G$1)&gt;=((Endnoten!$AH$19)/100),2.5,IF(((Notenliste!G7)/Notenliste!$G$1)&gt;=((Endnoten!$AH$20)/100),2.6,IF(((Notenliste!G7)/Notenliste!$G$1)&gt;=((Endnoten!$AH$21)/100),2.7,IF(((Notenliste!G7)/Notenliste!$G$1)&gt;=((Endnoten!$AH$22)/100),2.8,IF(((Notenliste!G7)/Notenliste!$G$1)&gt;=((Endnoten!$AH$23)/100),2.9,IF(((Notenliste!G7)/Notenliste!$G$1)&gt;=((Endnoten!$AH$24)/100),3,IF(((Notenliste!G7)/Notenliste!$G$1)&gt;=((Endnoten!$AH$25)/100),3.1,IF(((Notenliste!G7)/Notenliste!$G$1)&gt;=((Endnoten!$AH$26)/100),3.2,IF(((Notenliste!G7)/Notenliste!$G$1)&gt;=((Endnoten!$AH$27)/100),3.3,IF(((Notenliste!G7)/Notenliste!$G$1)&gt;=((Endnoten!$AH$28)/100),3.4,IF(((Notenliste!G7)/Notenliste!$G$1)&gt;=((Endnoten!$AH$29)/100),3.5,IF(((Notenliste!G7)/Notenliste!$G$1)&gt;=((Endnoten!$AH$30)/100),3.6,IF(((Notenliste!G7)/Notenliste!$G$1)&gt;=((Endnoten!$AH$31)/100),3.7,IF(((Notenliste!G7)/Notenliste!$G$1)&gt;=((Endnoten!$AH$32)/100),3.8,IF(((Notenliste!G7)/Notenliste!$G$1)&gt;=((Endnoten!$AH$33)/100),3.9,IF(((Notenliste!G7)/Notenliste!$G$1)&gt;=((Endnoten!$AH$34)/100),4,IF(((Notenliste!G7)/Notenliste!$G$1)&gt;=((Endnoten!$AH$35)/100),4.1,IF(((Notenliste!G7)/Notenliste!$G$1)&gt;=((Endnoten!$AH$36)/100),4.2,IF(((Notenliste!G7)/Notenliste!$G$1)&gt;=((Endnoten!$AH$37)/100),4.3,IF(((Notenliste!G7)/Notenliste!$G$1)&gt;=((Endnoten!$AH$38)/100),4.4,IF(((Notenliste!G7)/Notenliste!$G$1)&gt;=((Endnoten!$AH$39)/100),4.5,IF(((Notenliste!G7)/Notenliste!$G$1)&gt;=((Endnoten!$AH$40)/100),4.6,IF(((Notenliste!G7)/Notenliste!$G$1)&gt;=((Endnoten!$AH$41)/100),4.7,IF(((Notenliste!G7)/Notenliste!$G$1)&gt;=((Endnoten!$AH$42)/100),4.8,IF(((Notenliste!G7)/Notenliste!$G$1)&gt;=((Endnoten!$AH$43)/100),4.9,5))))))))))))))))))))))))))))))))))))))))</f>
        <v>#DIV/0!</v>
      </c>
      <c r="O8" s="39">
        <f>Notenliste!K7</f>
        <v>0</v>
      </c>
      <c r="P8" s="40">
        <f>IF(Notenliste!I7&gt;=0.1,Notenliste!I7/Notenliste!I$1,)</f>
        <v>0</v>
      </c>
      <c r="Q8" s="41">
        <f>IF(Endnoten!P8&gt;=(Endnoten!$AF$5/100),1,IF(Endnoten!P8&gt;=(Endnoten!$AF$6/100),2,IF(Endnoten!P8&gt;=(Endnoten!$AF$7/100),3,IF(Endnoten!P8&gt;=(Endnoten!$AF$8/100),4,5))))</f>
        <v>5</v>
      </c>
      <c r="R8" s="53" t="e">
        <f>IF(((Notenliste!I7)/Notenliste!$I$1)&gt;=((Endnoten!$AH$5+1)/100),1,IF(((Notenliste!I7)/Notenliste!$I$1)&gt;=(Endnoten!$AH$5/100),1.1,IF(((Notenliste!I7)/Notenliste!$I$1)&gt;=(Endnoten!$AH$6/100),1.2,IF(((Notenliste!I7)/Notenliste!$I$1)&gt;=(Endnoten!$AH$7/100),1.3,IF(((Notenliste!I7)/Notenliste!$I$1)&gt;=((Endnoten!$AH$8)/100),1.4,IF(((Notenliste!I7)/Notenliste!$I$1)&gt;=((Endnoten!$AH$9)/100),1.44,IF(((Notenliste!I7)/Notenliste!$I$1)&gt;=((Endnoten!$AH$10)/100),1.6,IF(((Notenliste!I7)/Notenliste!$I$1)&gt;=((Endnoten!$AH$11)/100),1.7,IF(((Notenliste!I7)/Notenliste!$I$1)&gt;=((Endnoten!$AH$12)/100),1.8,IF(((Notenliste!I7)/Notenliste!$I$1)&gt;=((Endnoten!$AH$13)/100),1.9,IF(((Notenliste!I7)/Notenliste!$I$1)&gt;=((Endnoten!$AH$14)/100),2,IF(((Notenliste!I7)/Notenliste!$I$1)&gt;=((Endnoten!$AH$15)/100),2.1,IF(((Notenliste!I7)/Notenliste!$I$1)&gt;=((Endnoten!$AH$16)/100),2.2,IF(((Notenliste!I7)/Notenliste!$I$1)&gt;=((Endnoten!$AH$17)/100),2.3,IF(((Notenliste!I7)/Notenliste!$I$1)&gt;=((Endnoten!$AH$18)/100),2.4,IF(((Notenliste!I7)/Notenliste!$I$1)&gt;=((Endnoten!$AH$19)/100),2.5,IF(((Notenliste!I7)/Notenliste!$I$1)&gt;=((Endnoten!$AH$20)/100),2.6,IF(((Notenliste!I7)/Notenliste!$I$1)&gt;=((Endnoten!$AH$21)/100),2.7,IF(((Notenliste!I7)/Notenliste!$I$1)&gt;=((Endnoten!$AH$22)/100),2.8,IF(((Notenliste!I7)/Notenliste!$I$1)&gt;=((Endnoten!$AH$23)/100),2.9,IF(((Notenliste!I7)/Notenliste!$I$1)&gt;=((Endnoten!$AH$24)/100),3,IF(((Notenliste!I7)/Notenliste!$I$1)&gt;=((Endnoten!$AH$25)/100),3.1,IF(((Notenliste!I7)/Notenliste!$I$1)&gt;=((Endnoten!$AH$26)/100),3.2,IF(((Notenliste!I7)/Notenliste!$I$1)&gt;=((Endnoten!$AH$27)/100),3.3,IF(((Notenliste!I7)/Notenliste!$I$1)&gt;=((Endnoten!$AH$28)/100),3.4,IF(((Notenliste!I7)/Notenliste!$I$1)&gt;=((Endnoten!$AH$29)/100),3.5,IF(((Notenliste!I7)/Notenliste!$I$1)&gt;=((Endnoten!$AH$30)/100),3.6,IF(((Notenliste!I7)/Notenliste!$I$1)&gt;=((Endnoten!$AH$31)/100),3.7,IF(((Notenliste!I7)/Notenliste!$I$1)&gt;=((Endnoten!$AH$32)/100),3.8,IF(((Notenliste!I7)/Notenliste!$I$1)&gt;=((Endnoten!$AH$33)/100),3.9,IF(((Notenliste!I7)/Notenliste!$I$1)&gt;=((Endnoten!$AH$34)/100),4,IF(((Notenliste!I7)/Notenliste!$I$1)&gt;=((Endnoten!$AH$35)/100),4.1,IF(((Notenliste!I7)/Notenliste!$I$1)&gt;=((Endnoten!$AH$36)/100),4.2,IF(((Notenliste!I7)/Notenliste!$I$1)&gt;=((Endnoten!$AH$37)/100),4.3,IF(((Notenliste!I7)/Notenliste!$I$1)&gt;=((Endnoten!$AH$38)/100),4.4,IF(((Notenliste!I7)/Notenliste!$I$1)&gt;=((Endnoten!$AH$39)/100),4.5,IF(((Notenliste!I7)/Notenliste!$I$1)&gt;=((Endnoten!$AH$40)/100),4.6,IF(((Notenliste!I7)/Notenliste!$I$1)&gt;=((Endnoten!$AH$41)/100),4.7,IF(((Notenliste!I7)/Notenliste!$I$1)&gt;=((Endnoten!$AH$42)/100),4.8,IF(((Notenliste!I7)/Notenliste!$I$1)&gt;=((Endnoten!$AH$43)/100),4.9,5))))))))))))))))))))))))))))))))))))))))</f>
        <v>#DIV/0!</v>
      </c>
      <c r="S8" s="39">
        <f>Notenliste!K7</f>
        <v>0</v>
      </c>
      <c r="T8" s="40">
        <f>IF(Notenliste!K7&gt;=0.1,Notenliste!K7/Notenliste!K$1,)</f>
        <v>0</v>
      </c>
      <c r="U8" s="41">
        <f>IF(Endnoten!T8&gt;=(Endnoten!$AF$5/100),1,IF(Endnoten!T8&gt;=(Endnoten!$AF$6/100),2,IF(Endnoten!T8&gt;=(Endnoten!$AF$7/100),3,IF(Endnoten!T8&gt;=(Endnoten!$AF$8/100),4,5))))</f>
        <v>5</v>
      </c>
      <c r="V8" s="53" t="e">
        <f>IF(((Notenliste!K7)/Notenliste!$K$1)&gt;=((Endnoten!$AH$5+1)/100),1,IF(((Notenliste!K7)/Notenliste!$K$1)&gt;=(Endnoten!$AH$5/100),1.1,IF(((Notenliste!K7)/Notenliste!$K$1)&gt;=(Endnoten!$AH$6/100),1.2,IF(((Notenliste!K7)/Notenliste!$K$1)&gt;=(Endnoten!$AH$7/100),1.3,IF(((Notenliste!K7)/Notenliste!$K$1)&gt;=((Endnoten!$AH$8)/100),1.4,IF(((Notenliste!K7)/Notenliste!$K$1)&gt;=((Endnoten!$AH$9)/100),1.5,IF(((Notenliste!K7)/Notenliste!$K$1)&gt;=((Endnoten!$AH$10)/100),1.6,IF(((Notenliste!K7)/Notenliste!$K$1)&gt;=((Endnoten!$AH$11)/100),1.7,IF(((Notenliste!K7)/Notenliste!$K$1)&gt;=((Endnoten!$AH$12)/100),1.8,IF(((Notenliste!K7)/Notenliste!$K$1)&gt;=((Endnoten!$AH$13)/100),1.9,IF(((Notenliste!K7)/Notenliste!$K$1)&gt;=((Endnoten!$AH$14)/100),2,IF(((Notenliste!K7)/Notenliste!$K$1)&gt;=((Endnoten!$AH$15)/100),2.1,IF(((Notenliste!K7)/Notenliste!$K$1)&gt;=((Endnoten!$AH$16)/100),2.2,IF(((Notenliste!K7)/Notenliste!$K$1)&gt;=((Endnoten!$AH$17)/100),2.3,IF(((Notenliste!K7)/Notenliste!$K$1)&gt;=((Endnoten!$AH$18)/100),2.4,IF(((Notenliste!K7)/Notenliste!$K$1)&gt;=((Endnoten!$AH$19)/100),2.5,IF(((Notenliste!K7)/Notenliste!$K$1)&gt;=((Endnoten!$AH$20)/100),2.6,IF(((Notenliste!K7)/Notenliste!$K$1)&gt;=((Endnoten!$AH$21)/100),2.7,IF(((Notenliste!K7)/Notenliste!$K$1)&gt;=((Endnoten!$AH$22)/100),2.8,IF(((Notenliste!K7)/Notenliste!$K$1)&gt;=((Endnoten!$AH$23)/100),2.9,IF(((Notenliste!K7)/Notenliste!$K$1)&gt;=((Endnoten!$AH$24)/100),3,IF(((Notenliste!K7)/Notenliste!$K$1)&gt;=((Endnoten!$AH$25)/100),3.1,IF(((Notenliste!K7)/Notenliste!$K$1)&gt;=((Endnoten!$AH$26)/100),3.2,IF(((Notenliste!K7)/Notenliste!$K$1)&gt;=((Endnoten!$AH$27)/100),3.3,IF(((Notenliste!K7)/Notenliste!$K$1)&gt;=((Endnoten!$AH$28)/100),3.4,IF(((Notenliste!K7)/Notenliste!$K$1)&gt;=((Endnoten!$AH$29)/100),3.5,IF(((Notenliste!K7)/Notenliste!$K$1)&gt;=((Endnoten!$AH$30)/100),3.6,IF(((Notenliste!K7)/Notenliste!$K$1)&gt;=((Endnoten!$AH$31)/100),3.7,IF(((Notenliste!K7)/Notenliste!$K$1)&gt;=((Endnoten!$AH$32)/100),3.8,IF(((Notenliste!K7)/Notenliste!$K$1)&gt;=((Endnoten!$AH$33)/100),3.9,IF(((Notenliste!K7)/Notenliste!$K$1)&gt;=((Endnoten!$AH$34)/100),4,IF(((Notenliste!K7)/Notenliste!$K$1)&gt;=((Endnoten!$AH$35)/100),4.1,IF(((Notenliste!K7)/Notenliste!$K$1)&gt;=((Endnoten!$AH$36)/100),4.2,IF(((Notenliste!K7)/Notenliste!$K$1)&gt;=((Endnoten!$AH$37)/100),4.3,IF(((Notenliste!K7)/Notenliste!$K$1)&gt;=((Endnoten!$AH$38)/100),4.4,IF(((Notenliste!K7)/Notenliste!$K$1)&gt;=((Endnoten!$AH$39)/100),4.5,IF(((Notenliste!K7)/Notenliste!$K$1)&gt;=((Endnoten!$AH$40)/100),4.6,IF(((Notenliste!K7)/Notenliste!$K$1)&gt;=((Endnoten!$AH$41)/100),4.7,IF(((Notenliste!K7)/Notenliste!$K$1)&gt;=((Endnoten!$AH$42)/100),4.8,IF(((Notenliste!K7)/Notenliste!$K$1)&gt;=((Endnoten!$AH$43)/100),4.9,5))))))))))))))))))))))))))))))))))))))))</f>
        <v>#DIV/0!</v>
      </c>
      <c r="W8" s="43">
        <v>0</v>
      </c>
      <c r="X8" s="43" t="str" cm="1">
        <f t="array" ref="X8">_xlfn.IFS((T8&gt;0.1),(AVERAGE(F8,J8,N8,R8,U8)),(P8&gt;=0.1),(AVERAGE(F8,J8,N8,R8)),(L8&gt;=0.1),(AVERAGE(F8,J8,N8)),(H8&gt;0.1),(AVERAGE(F8,J8)),(D8&gt;0.1),F8,(D8&lt;0.1),"ND")</f>
        <v>ND</v>
      </c>
      <c r="Y8" s="44" t="e">
        <f t="shared" si="0"/>
        <v>#DIV/0!</v>
      </c>
      <c r="Z8" s="44">
        <f>SUM(Notenliste!N7:AJ7)</f>
        <v>6</v>
      </c>
      <c r="AA8" s="70">
        <f>Notenliste!AK7</f>
        <v>1</v>
      </c>
      <c r="AB8" s="44" t="str">
        <f>IF((D8&lt;0.1),"Nur MA",((AA8*[1]Notenliste!$AK$1)+(IF(W8=0,X8,Y8)*(1-[1]Notenliste!$AK$1))))</f>
        <v>Nur MA</v>
      </c>
      <c r="AC8" s="45" t="e">
        <f t="shared" si="6"/>
        <v>#DIV/0!</v>
      </c>
      <c r="AD8" s="14" t="e">
        <f t="shared" si="1"/>
        <v>#DIV/0!</v>
      </c>
      <c r="AE8" s="16">
        <v>5</v>
      </c>
      <c r="AF8" s="26">
        <v>50</v>
      </c>
      <c r="AG8" s="19">
        <v>1.4</v>
      </c>
      <c r="AH8" s="19">
        <f>(AF4-AF5)/5+AF5</f>
        <v>92</v>
      </c>
      <c r="AI8">
        <f>IF(((AL8+AJ8+AK8)/$AL$3)&gt;=((Endnoten!$AH$5+1)/100),1,IF(((AL8+AJ8+AK8)/$AL$3)&gt;=(Endnoten!$AH$5/100),1.1,IF(((AL8+AJ8+AK8)/$AL$3)&gt;=(Endnoten!$AH$6/100),1.2,IF(((AL8+AJ8+AK8)/$AL$3)&gt;=(Endnoten!$AH$7/100),1.3,IF(((AL8+AJ8+AK8)/$AL$3)&gt;=((Endnoten!$AH$8)/100),1.4,IF(((AL8+AJ8+AK8)/$AL$3)&gt;=((Endnoten!$AH$9)/100),1.5,IF(((AL8+AJ8+AK8)/$AL$3)&gt;=((Endnoten!$AH$10)/100),1.6,IF(((AL8+AJ8+AK8)/$AL$3)&gt;=((Endnoten!$AH$11)/100),1.7,IF(((AL8+AJ8+AK8)/$AL$3)&gt;=((Endnoten!$AH$12)/100),1.8,IF(((AL8+AJ8+AK8)/$AL$3)&gt;=((Endnoten!$AH$13)/100),1.9,IF(((AL8+AJ8+AK8)/$AL$3)&gt;=((Endnoten!$AH$14)/100),2,IF(((AL8+AJ8+AK8)/$AL$3)&gt;=((Endnoten!$AH$15)/100),2.1,IF(((AL8+AJ8+AK8)/$AL$3)&gt;=((Endnoten!$AH$16)/100),2.2,IF(((AL8+AJ8+AK8)/$AL$3)&gt;=((Endnoten!$AH$17)/100),2.3,IF(((AL8+AJ8+AK8)/$AL$3)&gt;=((Endnoten!$AH$18)/100),2.4,IF(((AL8+AJ8+AK8)/$AL$3)&gt;=((Endnoten!$AH$19)/100),2.5,IF(((AL8+AJ8+AK8)/$AL$3)&gt;=((Endnoten!$AH$20)/100),2.6,IF(((AL8+AJ8+AK8)/$AL$3)&gt;=((Endnoten!$AH$21)/100),2.7,IF(((AL8+AJ8+AK8)/$AL$3)&gt;=((Endnoten!$AH$22)/100),2.8,IF(((AL8+AJ8+AK8)/$AL$3)&gt;=((Endnoten!$AH$23)/100),2.9,IF(((AL8+AJ8+AK8)/$AL$3)&gt;=((Endnoten!$AH$24)/100),3,IF(((AL8+AJ8+AK8)/$AL$3)&gt;=((Endnoten!$AH$25)/100),3.1,IF(((AL8+AJ8+AK8)/$AL$3)&gt;=((Endnoten!$AH$26)/100),3.2,IF(((AL8+AJ8+AK8)/$AL$3)&gt;=((Endnoten!$AH$27)/100),3.3,IF(((AL8+AJ8+AK8)/$AL$3)&gt;=((Endnoten!$AH$28)/100),3.4,IF(((AL8+AJ8+AK8)/$AL$3)&gt;=((Endnoten!$AH$29)/100),3.5,IF(((AL8+AJ8+AK8)/$AL$3)&gt;=((Endnoten!$AH$30)/100),3.6,IF(((AL8+AJ8+AK8)/$AL$3)&gt;=((Endnoten!$AH$31)/100),3.7,IF(((AL8+AJ8+AK8)/$AL$3)&gt;=((Endnoten!$AH$32)/100),3.8,IF(((AL8+AJ8+AK8)/$AL$3)&gt;=((Endnoten!$AH$33)/100),3.9,IF(((AL8+AJ8+AK8)/$AL$3)&gt;=((Endnoten!$AH$34)/100),4,IF(((AL8+AJ8+AK8)/$AL$3)&gt;=((Endnoten!$AH$35)/100),4.1,IF(((AL8+AJ8+AK8)/$AL$3)&gt;=((Endnoten!$AH$36)/100),4.2,IF(((AL8+AJ8+AK8)/$AL$3)&gt;=((Endnoten!$AH$37)/100),4.3,IF(((AL8+AJ8+AK8)/$AL$3)&gt;=((Endnoten!$AH$38)/100),4.4,IF(((AL8+AJ8+AK8)/$AL$3)&gt;=((Endnoten!$AH$39)/100),4.5,IF(((AL8+AJ8+AK8)/$AL$3)&gt;=((Endnoten!$AH$40)/100),4.6,IF(((AL8+AJ8+AK8)/$AL$3)&gt;=((Endnoten!$AH$41)/100),4.7,IF(((AL8+AJ8+AK8)/$AL$3)&gt;=((Endnoten!$AH$42)/100),4.8,IF(((AL8+AJ8+AK8)/$AL$3)&gt;=((Endnoten!$AH$43)/100),4.9,5))))))))))))))))))))))))))))))))))))))))</f>
        <v>1.4</v>
      </c>
      <c r="AL8">
        <f t="shared" si="7"/>
        <v>92</v>
      </c>
      <c r="AN8" s="75"/>
      <c r="AO8" s="75" t="e">
        <f t="shared" si="2"/>
        <v>#DIV/0!</v>
      </c>
      <c r="AP8" s="75" t="e">
        <f t="shared" si="3"/>
        <v>#DIV/0!</v>
      </c>
      <c r="AQ8" s="75" t="e">
        <f t="shared" si="4"/>
        <v>#DIV/0!</v>
      </c>
      <c r="AR8" s="75" t="e">
        <f t="shared" si="5"/>
        <v>#DIV/0!</v>
      </c>
      <c r="AT8" s="1" t="e">
        <f>IF(((Notenliste!C7+Notenliste!E7+Notenliste!G7)/$AT$1)&gt;=((Endnoten!$AH$5+1)/100),1,IF(((Notenliste!C7+Notenliste!E7+Notenliste!G7)/$AT$1)&gt;=(Endnoten!$AH$5/100),1.1,IF(((Notenliste!C7+Notenliste!E7+Notenliste!G7)/$AT$1)&gt;=(Endnoten!$AH$6/100),1.2,IF(((Notenliste!C7+Notenliste!E7+Notenliste!G7)/$AT$1)&gt;=(Endnoten!$AH$7/100),1.3,IF(((Notenliste!C7+Notenliste!E7+Notenliste!G7)/$AT$1)&gt;=((Endnoten!$AH$8)/100),1.4,IF(((Notenliste!C7+Notenliste!E7+Notenliste!G7)/$AT$1)&gt;=((Endnoten!$AH$9)/100),1.5,IF(((Notenliste!C7+Notenliste!E7+Notenliste!G7)/$AT$1)&gt;=((Endnoten!$AH$10)/100),1.6,IF(((Notenliste!C7+Notenliste!E7+Notenliste!G7)/$AT$1)&gt;=((Endnoten!$AH$11)/100),1.7,IF(((Notenliste!C7+Notenliste!E7+Notenliste!G7)/$AT$1)&gt;=((Endnoten!$AH$12)/100),1.8,IF(((Notenliste!C7+Notenliste!E7+Notenliste!G7)/$AT$1)&gt;=((Endnoten!$AH$13)/100),1.9,IF(((Notenliste!C7+Notenliste!E7+Notenliste!G7)/$AT$1)&gt;=((Endnoten!$AH$14)/100),2,IF(((Notenliste!C7+Notenliste!E7+Notenliste!G7)/$AT$1)&gt;=((Endnoten!$AH$15)/100),2.1,IF(((Notenliste!C7+Notenliste!E7+Notenliste!G7)/$AT$1)&gt;=((Endnoten!$AH$16)/100),2.2,IF(((Notenliste!C7+Notenliste!E7+Notenliste!G7)/$AT$1)&gt;=((Endnoten!$AH$17)/100),2.3,IF(((Notenliste!C7+Notenliste!E7+Notenliste!G7)/$AT$1)&gt;=((Endnoten!$AH$18)/100),2.4,IF(((Notenliste!C7+Notenliste!E7+Notenliste!G7)/$AT$1)&gt;=((Endnoten!$AH$19)/100),2.5,IF(((Notenliste!C7+Notenliste!E7+Notenliste!G7)/$AT$1)&gt;=((Endnoten!$AH$20)/100),2.6,IF(((Notenliste!C7+Notenliste!E7+Notenliste!G7)/$AT$1)&gt;=((Endnoten!$AH$21)/100),2.7,IF(((Notenliste!C7+Notenliste!E7+Notenliste!G7)/$AT$1)&gt;=((Endnoten!$AH$22)/100),2.8,IF(((Notenliste!C7+Notenliste!E7+Notenliste!G7)/$AT$1)&gt;=((Endnoten!$AH$23)/100),2.9,IF(((Notenliste!C7+Notenliste!E7+Notenliste!G7)/$AT$1)&gt;=((Endnoten!$AH$24)/100),3,IF(((Notenliste!C7+Notenliste!E7+Notenliste!G7)/$AT$1)&gt;=((Endnoten!$AH$25)/100),3.1,IF(((Notenliste!C7+Notenliste!E7+Notenliste!G7)/$AT$1)&gt;=((Endnoten!$AH$26)/100),3.2,IF(((Notenliste!C7+Notenliste!E7+Notenliste!G7)/$AT$1)&gt;=((Endnoten!$AH$27)/100),3.3,IF(((Notenliste!C7+Notenliste!E7+Notenliste!G7)/$AT$1)&gt;=((Endnoten!$AH$28)/100),3.4,IF(((Notenliste!C7+Notenliste!E7+Notenliste!G7)/$AT$1)&gt;=((Endnoten!$AH$29)/100),3.5,IF(((Notenliste!C7+Notenliste!E7+Notenliste!G7)/$AT$1)&gt;=((Endnoten!$AH$30)/100),3.6,IF(((Notenliste!C7+Notenliste!E7+Notenliste!G7)/$AT$1)&gt;=((Endnoten!$AH$31)/100),3.7,IF(((Notenliste!C7+Notenliste!E7+Notenliste!G7)/$AT$1)&gt;=((Endnoten!$AH$32)/100),3.8,IF(((Notenliste!C7+Notenliste!E7+Notenliste!G7)/$AT$1)&gt;=((Endnoten!$AH$33)/100),3.9,IF(((Notenliste!C7+Notenliste!E7+Notenliste!G7)/$AT$1)&gt;=((Endnoten!$AH$34)/100),4,IF(((Notenliste!C7+Notenliste!E7+Notenliste!G7)/$AT$1)&gt;=((Endnoten!$AH$35)/100),4.1,IF(((Notenliste!C7+Notenliste!E7+Notenliste!G7)/$AT$1)&gt;=((Endnoten!$AH$36)/100),4.2,IF(((Notenliste!C7+Notenliste!E7+Notenliste!G7)/$AT$1)&gt;=((Endnoten!$AH$37)/100),4.3,IF(((Notenliste!C7+Notenliste!E7+Notenliste!G7)/$AT$1)&gt;=((Endnoten!$AH$38)/100),4.4,IF(((Notenliste!C7+Notenliste!E7+Notenliste!G7)/$AT$1)&gt;=((Endnoten!$AH$39)/100),4.5,IF(((Notenliste!C7+Notenliste!E7+Notenliste!G7)/$AT$1)&gt;=((Endnoten!$AH$40)/100),4.6,IF(((Notenliste!C7+Notenliste!E7+Notenliste!G7)/$AT$1)&gt;=((Endnoten!$AH$41)/100),4.7,IF(((Notenliste!C7+Notenliste!E7+Notenliste!G7)/$AT$1)&gt;=((Endnoten!$AH$42)/100),4.8,IF(((Notenliste!C7+Notenliste!E7+Notenliste!G7)/$AT$1)&gt;=((Endnoten!$AH$43)/100),4.9,5))))))))))))))))))))))))))))))))))))))))</f>
        <v>#DIV/0!</v>
      </c>
      <c r="AU8" s="1" t="e">
        <f>IF(((Notenliste!C7+Notenliste!E7+Notenliste!G7+Notenliste!K7)/$AU$1)&gt;=((Endnoten!$AH$5+1)/100),1,IF(((Notenliste!C7+Notenliste!E7+Notenliste!G7+Notenliste!K7)/$AU$1)&gt;=(Endnoten!$AH$5/100),1.1,IF(((Notenliste!C7+Notenliste!E7+Notenliste!G7+Notenliste!K7)/$AU$1)&gt;=(Endnoten!$AH$6/100),1.2,IF(((Notenliste!C7+Notenliste!E7+Notenliste!G7+Notenliste!K7)/$AU$1)&gt;=(Endnoten!$AH$7/100),1.3,IF(((Notenliste!C7+Notenliste!E7+Notenliste!G7+Notenliste!K7)/$AU$1)&gt;=((Endnoten!$AH$8)/100),1.4,IF(((Notenliste!C7+Notenliste!E7+Notenliste!G7+Notenliste!K7)/$AU$1)&gt;=((Endnoten!$AH$9)/100),1.5,IF(((Notenliste!C7+Notenliste!E7+Notenliste!G7+Notenliste!K7)/$AU$1)&gt;=((Endnoten!$AH$10)/100),1.6,IF(((Notenliste!C7+Notenliste!E7+Notenliste!G7+Notenliste!K7)/$AU$1)&gt;=((Endnoten!$AH$11)/100),1.7,IF(((Notenliste!C7+Notenliste!E7+Notenliste!G7+Notenliste!K7)/$AU$1)&gt;=((Endnoten!$AH$12)/100),1.8,IF(((Notenliste!C7+Notenliste!E7+Notenliste!G7+Notenliste!K7)/$AU$1)&gt;=((Endnoten!$AH$13)/100),1.9,IF(((Notenliste!C7+Notenliste!E7+Notenliste!G7+Notenliste!K7)/$AU$1)&gt;=((Endnoten!$AH$14)/100),2,IF(((Notenliste!C7+Notenliste!E7+Notenliste!G7+Notenliste!K7)/$AU$1)&gt;=((Endnoten!$AH$15)/100),2.1,IF(((Notenliste!C7+Notenliste!E7+Notenliste!G7+Notenliste!K7)/$AU$1)&gt;=((Endnoten!$AH$16)/100),2.2,IF(((Notenliste!C7+Notenliste!E7+Notenliste!G7+Notenliste!K7)/$AU$1)&gt;=((Endnoten!$AH$17)/100),2.3,IF(((Notenliste!C7+Notenliste!E7+Notenliste!G7+Notenliste!K7)/$AU$1)&gt;=((Endnoten!$AH$18)/100),2.4,IF(((Notenliste!C7+Notenliste!E7+Notenliste!G7+Notenliste!K7)/$AU$1)&gt;=((Endnoten!$AH$19)/100),2.5,IF(((Notenliste!C7+Notenliste!E7+Notenliste!G7+Notenliste!K7)/$AU$1)&gt;=((Endnoten!$AH$20)/100),2.6,IF(((Notenliste!C7+Notenliste!E7+Notenliste!G7+Notenliste!K7)/$AU$1)&gt;=((Endnoten!$AH$21)/100),2.7,IF(((Notenliste!C7+Notenliste!E7+Notenliste!G7+Notenliste!K7)/$AU$1)&gt;=((Endnoten!$AH$22)/100),2.8,IF(((Notenliste!C7+Notenliste!E7+Notenliste!G7+Notenliste!K7)/$AU$1)&gt;=((Endnoten!$AH$23)/100),2.9,IF(((Notenliste!C7+Notenliste!E7+Notenliste!G7+Notenliste!K7)/$AU$1)&gt;=((Endnoten!$AH$24)/100),3,IF(((Notenliste!C7+Notenliste!E7+Notenliste!G7+Notenliste!K7)/$AU$1)&gt;=((Endnoten!$AH$25)/100),3.1,IF(((Notenliste!C7+Notenliste!E7+Notenliste!G7+Notenliste!K7)/$AU$1)&gt;=((Endnoten!$AH$26)/100),3.2,IF(((Notenliste!C7+Notenliste!E7+Notenliste!G7+Notenliste!K7)/$AU$1)&gt;=((Endnoten!$AH$27)/100),3.3,IF(((Notenliste!C7+Notenliste!E7+Notenliste!G7+Notenliste!K7)/$AU$1)&gt;=((Endnoten!$AH$28)/100),3.4,IF(((Notenliste!C7+Notenliste!E7+Notenliste!G7+Notenliste!K7)/$AU$1)&gt;=((Endnoten!$AH$29)/100),3.5,IF(((Notenliste!C7+Notenliste!E7+Notenliste!G7+Notenliste!K7)/$AU$1)&gt;=((Endnoten!$AH$30)/100),3.6,IF(((Notenliste!C7+Notenliste!E7+Notenliste!G7+Notenliste!K7)/$AU$1)&gt;=((Endnoten!$AH$31)/100),3.7,IF(((Notenliste!C7+Notenliste!E7+Notenliste!G7+Notenliste!K7)/$AU$1)&gt;=((Endnoten!$AH$32)/100),3.8,IF(((Notenliste!C7+Notenliste!E7+Notenliste!G7+Notenliste!K7)/$AU$1)&gt;=((Endnoten!$AH$33)/100),3.9,IF(((Notenliste!C7+Notenliste!E7+Notenliste!G7+Notenliste!K7)/$AU$1)&gt;=((Endnoten!$AH$34)/100),4,IF(((Notenliste!C7+Notenliste!E7+Notenliste!G7+Notenliste!K7)/$AU$1)&gt;=((Endnoten!$AH$35)/100),4.1,IF(((Notenliste!C7+Notenliste!E7+Notenliste!G7+Notenliste!K7)/$AU$1)&gt;=((Endnoten!$AH$36)/100),4.2,IF(((Notenliste!C7+Notenliste!E7+Notenliste!G7+Notenliste!K7)/$AU$1)&gt;=((Endnoten!$AH$37)/100),4.3,IF(((Notenliste!C7+Notenliste!E7+Notenliste!G7+Notenliste!K7)/$AU$1)&gt;=((Endnoten!$AH$38)/100),4.4,IF(((Notenliste!C7+Notenliste!E7+Notenliste!G7+Notenliste!K7)/$AU$1)&gt;=((Endnoten!$AH$39)/100),4.5,IF(((Notenliste!C7+Notenliste!E7+Notenliste!G7+Notenliste!K7)/$AU$1)&gt;=((Endnoten!$AH$40)/100),4.6,IF(((Notenliste!C7+Notenliste!E7+Notenliste!G7+Notenliste!K7)/$AU$1)&gt;=((Endnoten!$AH$41)/100),4.7,IF(((Notenliste!C7+Notenliste!E7+Notenliste!G7+Notenliste!K7)/$AU$1)&gt;=((Endnoten!$AH$42)/100),4.8,IF(((Notenliste!C7+Notenliste!E7+Notenliste!G7+Notenliste!K7)/$AU$1)&gt;=((Endnoten!$AH$43)/100),4.9,5))))))))))))))))))))))))))))))))))))))))</f>
        <v>#DIV/0!</v>
      </c>
    </row>
    <row r="9" spans="1:47" ht="18.5" x14ac:dyDescent="0.45">
      <c r="A9" s="48">
        <f>'Schüler+Bedienungsanleitung'!A23</f>
        <v>6</v>
      </c>
      <c r="B9" s="49">
        <f>'Schüler+Bedienungsanleitung'!B23</f>
        <v>6</v>
      </c>
      <c r="C9" s="46">
        <f>Notenliste!C8</f>
        <v>0</v>
      </c>
      <c r="D9" s="47">
        <f>IF(Notenliste!C8&gt;=0.1,Notenliste!C8/Notenliste!C$1,)</f>
        <v>0</v>
      </c>
      <c r="E9" s="48">
        <f>IF(Endnoten!D9&gt;=(Endnoten!$AF$5/100),1,IF(Endnoten!D9&gt;=(Endnoten!$AF$6/100),2,IF(Endnoten!D9&gt;=(Endnoten!$AF$7/100),3,IF(Endnoten!D9&gt;=(Endnoten!$AF$8/100),4,5))))</f>
        <v>5</v>
      </c>
      <c r="F9" s="54" t="e">
        <f>IF(((Notenliste!C8)/Notenliste!$C$1)&gt;=((Endnoten!$AH$5+1)/100),1,IF(((Notenliste!C8)/Notenliste!$C$1)&gt;=(Endnoten!$AH$5/100),1.1,IF(((Notenliste!C8)/Notenliste!$C$1)&gt;=(Endnoten!$AH$6/100),1.2,IF(((Notenliste!C8)/Notenliste!$C$1)&gt;=(Endnoten!$AH$7/100),1.3,IF(((Notenliste!C8)/Notenliste!$C$1)&gt;=((Endnoten!$AH$8)/100),1.4,IF(((Notenliste!C8)/Notenliste!$C$1)&gt;=((Endnoten!$AH$9)/100),1.44,IF(((Notenliste!C8)/Notenliste!$C$1)&gt;=((Endnoten!$AH$10)/100),1.6,IF(((Notenliste!C8)/Notenliste!$C$1)&gt;=((Endnoten!$AH$11)/100),1.7,IF(((Notenliste!C8)/Notenliste!$C$1)&gt;=((Endnoten!$AH$12)/100),1.8,IF(((Notenliste!C8)/Notenliste!$C$1)&gt;=((Endnoten!$AH$13)/100),1.9,IF(((Notenliste!C8)/Notenliste!$C$1)&gt;=((Endnoten!$AH$14)/100),2,IF(((Notenliste!C8)/Notenliste!$C$1)&gt;=((Endnoten!$AH$15)/100),2.1,IF(((Notenliste!C8)/Notenliste!$C$1)&gt;=((Endnoten!$AH$16)/100),2.2,IF(((Notenliste!C8)/Notenliste!$C$1)&gt;=((Endnoten!$AH$17)/100),2.3,IF(((Notenliste!C8)/Notenliste!$C$1)&gt;=((Endnoten!$AH$18)/100),2.4,IF(((Notenliste!C8)/Notenliste!$C$1)&gt;=((Endnoten!$AH$19)/100),2.5,IF(((Notenliste!C8)/Notenliste!$C$1)&gt;=((Endnoten!$AH$20)/100),2.6,IF(((Notenliste!C8)/Notenliste!$C$1)&gt;=((Endnoten!$AH$21)/100),2.7,IF(((Notenliste!C8)/Notenliste!$C$1)&gt;=((Endnoten!$AH$22)/100),2.8,IF(((Notenliste!C8)/Notenliste!$C$1)&gt;=((Endnoten!$AH$23)/100),2.9,IF(((Notenliste!C8)/Notenliste!$C$1)&gt;=((Endnoten!$AH$24)/100),3,IF(((Notenliste!C8)/Notenliste!$C$1)&gt;=((Endnoten!$AH$25)/100),3.1,IF(((Notenliste!C8)/Notenliste!$C$1)&gt;=((Endnoten!$AH$26)/100),3.2,IF(((Notenliste!C8)/Notenliste!$C$1)&gt;=((Endnoten!$AH$27)/100),3.3,IF(((Notenliste!C8)/Notenliste!$C$1)&gt;=((Endnoten!$AH$28)/100),3.4,IF(((Notenliste!C8)/Notenliste!$C$1)&gt;=((Endnoten!$AH$29)/100),3.5,IF(((Notenliste!C8)/Notenliste!$C$1)&gt;=((Endnoten!$AH$30)/100),3.6,IF(((Notenliste!C8)/Notenliste!$C$1)&gt;=((Endnoten!$AH$31)/100),3.7,IF(((Notenliste!C8)/Notenliste!$C$1)&gt;=((Endnoten!$AH$32)/100),3.8,IF(((Notenliste!C8)/Notenliste!$C$1)&gt;=((Endnoten!$AH$33)/100),3.9,IF(((Notenliste!C8)/Notenliste!$C$1)&gt;=((Endnoten!$AH$34)/100),4,IF(((Notenliste!C8)/Notenliste!$C$1)&gt;=((Endnoten!$AH$35)/100),4.1,IF(((Notenliste!C8)/Notenliste!$C$1)&gt;=((Endnoten!$AH$36)/100),4.2,IF(((Notenliste!C8)/Notenliste!$C$1)&gt;=((Endnoten!$AH$37)/100),4.3,IF(((Notenliste!C8)/Notenliste!$C$1)&gt;=((Endnoten!$AH$38)/100),4.4,IF(((Notenliste!C8)/Notenliste!$C$1)&gt;=((Endnoten!$AH$39)/100),4.5,IF(((Notenliste!C8)/Notenliste!$C$1)&gt;=((Endnoten!$AH$40)/100),4.6,IF(((Notenliste!C8)/Notenliste!$C$1)&gt;=((Endnoten!$AH$41)/100),4.7,IF(((Notenliste!C8)/Notenliste!$C$1)&gt;=((Endnoten!$AH$42)/100),4.8,IF(((Notenliste!C8)/Notenliste!$C$1)&gt;=((Endnoten!$AH$43)/100),4.9,5))))))))))))))))))))))))))))))))))))))))</f>
        <v>#DIV/0!</v>
      </c>
      <c r="G9" s="46">
        <f>Notenliste!E8</f>
        <v>0</v>
      </c>
      <c r="H9" s="47">
        <f>IF(Notenliste!E8&gt;=0.1,Notenliste!E8/Notenliste!E$1,)</f>
        <v>0</v>
      </c>
      <c r="I9" s="48">
        <f>IF(Endnoten!H9&gt;=(Endnoten!$AF$5/100),1,IF(Endnoten!H9&gt;=(Endnoten!$AF$6/100),2,IF(Endnoten!H9&gt;=(Endnoten!$AF$7/100),3,IF(Endnoten!H9&gt;=(Endnoten!$AF$8/100),4,5))))</f>
        <v>5</v>
      </c>
      <c r="J9" s="54" t="e">
        <f>IF(((Notenliste!E8)/Notenliste!$E$1)&gt;=((Endnoten!$AH$5+1)/100),1,IF(((Notenliste!E8)/Notenliste!$E$1)&gt;=(Endnoten!$AH$5/100),1.1,IF(((Notenliste!E8)/Notenliste!$E$1)&gt;=(Endnoten!$AH$6/100),1.2,IF(((Notenliste!E8)/Notenliste!$E$1)&gt;=(Endnoten!$AH$7/100),1.3,IF(((Notenliste!E8)/Notenliste!$E$1)&gt;=((Endnoten!$AH$8)/100),1.4,IF(((Notenliste!E8)/Notenliste!$E$1)&gt;=((Endnoten!$AH$9)/100),1.44,IF(((Notenliste!E8)/Notenliste!$E$1)&gt;=((Endnoten!$AH$10)/100),1.6,IF(((Notenliste!E8)/Notenliste!$E$1)&gt;=((Endnoten!$AH$11)/100),1.7,IF(((Notenliste!E8)/Notenliste!$E$1)&gt;=((Endnoten!$AH$12)/100),1.8,IF(((Notenliste!E8)/Notenliste!$E$1)&gt;=((Endnoten!$AH$13)/100),1.9,IF(((Notenliste!E8)/Notenliste!$E$1)&gt;=((Endnoten!$AH$14)/100),2,IF(((Notenliste!E8)/Notenliste!$E$1)&gt;=((Endnoten!$AH$15)/100),2.1,IF(((Notenliste!E8)/Notenliste!$E$1)&gt;=((Endnoten!$AH$16)/100),2.2,IF(((Notenliste!E8)/Notenliste!$E$1)&gt;=((Endnoten!$AH$17)/100),2.3,IF(((Notenliste!E8)/Notenliste!$E$1)&gt;=((Endnoten!$AH$18)/100),2.4,IF(((Notenliste!E8)/Notenliste!$E$1)&gt;=((Endnoten!$AH$19)/100),2.5,IF(((Notenliste!E8)/Notenliste!$E$1)&gt;=((Endnoten!$AH$20)/100),2.6,IF(((Notenliste!E8)/Notenliste!$E$1)&gt;=((Endnoten!$AH$21)/100),2.7,IF(((Notenliste!E8)/Notenliste!$E$1)&gt;=((Endnoten!$AH$22)/100),2.8,IF(((Notenliste!E8)/Notenliste!$E$1)&gt;=((Endnoten!$AH$23)/100),2.9,IF(((Notenliste!E8)/Notenliste!$E$1)&gt;=((Endnoten!$AH$24)/100),3,IF(((Notenliste!E8)/Notenliste!$E$1)&gt;=((Endnoten!$AH$25)/100),3.1,IF(((Notenliste!E8)/Notenliste!$E$1)&gt;=((Endnoten!$AH$26)/100),3.2,IF(((Notenliste!E8)/Notenliste!$E$1)&gt;=((Endnoten!$AH$27)/100),3.3,IF(((Notenliste!E8)/Notenliste!$E$1)&gt;=((Endnoten!$AH$28)/100),3.4,IF(((Notenliste!E8)/Notenliste!$E$1)&gt;=((Endnoten!$AH$29)/100),3.5,IF(((Notenliste!E8)/Notenliste!$E$1)&gt;=((Endnoten!$AH$30)/100),3.6,IF(((Notenliste!E8)/Notenliste!$E$1)&gt;=((Endnoten!$AH$31)/100),3.7,IF(((Notenliste!E8)/Notenliste!$E$1)&gt;=((Endnoten!$AH$32)/100),3.8,IF(((Notenliste!E8)/Notenliste!$E$1)&gt;=((Endnoten!$AH$33)/100),3.9,IF(((Notenliste!E8)/Notenliste!$E$1)&gt;=((Endnoten!$AH$34)/100),4,IF(((Notenliste!E8)/Notenliste!$E$1)&gt;=((Endnoten!$AH$35)/100),4.1,IF(((Notenliste!E8)/Notenliste!$E$1)&gt;=((Endnoten!$AH$36)/100),4.2,IF(((Notenliste!E8)/Notenliste!$E$1)&gt;=((Endnoten!$AH$37)/100),4.3,IF(((Notenliste!E8)/Notenliste!$E$1)&gt;=((Endnoten!$AH$38)/100),4.4,IF(((Notenliste!E8)/Notenliste!$E$1)&gt;=((Endnoten!$AH$39)/100),4.5,IF(((Notenliste!E8)/Notenliste!$E$1)&gt;=((Endnoten!$AH$40)/100),4.6,IF(((Notenliste!E8)/Notenliste!$E$1)&gt;=((Endnoten!$AH$41)/100),4.7,IF(((Notenliste!E8)/Notenliste!$E$1)&gt;=((Endnoten!$AH$42)/100),4.8,IF(((Notenliste!E8)/Notenliste!$E$1)&gt;=((Endnoten!$AH$43)/100),4.9,5))))))))))))))))))))))))))))))))))))))))</f>
        <v>#DIV/0!</v>
      </c>
      <c r="K9" s="46">
        <f>Notenliste!G8</f>
        <v>0</v>
      </c>
      <c r="L9" s="47">
        <f>IF(Notenliste!G8&gt;=0.1,Notenliste!G8/Notenliste!G$1,)</f>
        <v>0</v>
      </c>
      <c r="M9" s="48">
        <f>IF(Endnoten!L9&gt;=(Endnoten!$AF$5/100),1,IF(Endnoten!L9&gt;=(Endnoten!$AF$6/100),2,IF(Endnoten!L9&gt;=(Endnoten!$AF$7/100),3,IF(Endnoten!L9&gt;=(Endnoten!$AF$8/100),4,5))))</f>
        <v>5</v>
      </c>
      <c r="N9" s="54" t="e">
        <f>IF(((Notenliste!G8)/Notenliste!$G$1)&gt;=((Endnoten!$AH$5+1)/100),1,IF(((Notenliste!G8)/Notenliste!$G$1)&gt;=(Endnoten!$AH$5/100),1.1,IF(((Notenliste!G8)/Notenliste!$G$1)&gt;=(Endnoten!$AH$6/100),1.2,IF(((Notenliste!G8)/Notenliste!$G$1)&gt;=(Endnoten!$AH$7/100),1.3,IF(((Notenliste!G8)/Notenliste!$G$1)&gt;=((Endnoten!$AH$8)/100),1.4,IF(((Notenliste!G8)/Notenliste!$G$1)&gt;=((Endnoten!$AH$9)/100),1.44,IF(((Notenliste!G8)/Notenliste!$G$1)&gt;=((Endnoten!$AH$10)/100),1.6,IF(((Notenliste!G8)/Notenliste!$G$1)&gt;=((Endnoten!$AH$11)/100),1.7,IF(((Notenliste!G8)/Notenliste!$G$1)&gt;=((Endnoten!$AH$12)/100),1.8,IF(((Notenliste!G8)/Notenliste!$G$1)&gt;=((Endnoten!$AH$13)/100),1.9,IF(((Notenliste!G8)/Notenliste!$G$1)&gt;=((Endnoten!$AH$14)/100),2,IF(((Notenliste!G8)/Notenliste!$G$1)&gt;=((Endnoten!$AH$15)/100),2.1,IF(((Notenliste!G8)/Notenliste!$G$1)&gt;=((Endnoten!$AH$16)/100),2.2,IF(((Notenliste!G8)/Notenliste!$G$1)&gt;=((Endnoten!$AH$17)/100),2.3,IF(((Notenliste!G8)/Notenliste!$G$1)&gt;=((Endnoten!$AH$18)/100),2.4,IF(((Notenliste!G8)/Notenliste!$G$1)&gt;=((Endnoten!$AH$19)/100),2.5,IF(((Notenliste!G8)/Notenliste!$G$1)&gt;=((Endnoten!$AH$20)/100),2.6,IF(((Notenliste!G8)/Notenliste!$G$1)&gt;=((Endnoten!$AH$21)/100),2.7,IF(((Notenliste!G8)/Notenliste!$G$1)&gt;=((Endnoten!$AH$22)/100),2.8,IF(((Notenliste!G8)/Notenliste!$G$1)&gt;=((Endnoten!$AH$23)/100),2.9,IF(((Notenliste!G8)/Notenliste!$G$1)&gt;=((Endnoten!$AH$24)/100),3,IF(((Notenliste!G8)/Notenliste!$G$1)&gt;=((Endnoten!$AH$25)/100),3.1,IF(((Notenliste!G8)/Notenliste!$G$1)&gt;=((Endnoten!$AH$26)/100),3.2,IF(((Notenliste!G8)/Notenliste!$G$1)&gt;=((Endnoten!$AH$27)/100),3.3,IF(((Notenliste!G8)/Notenliste!$G$1)&gt;=((Endnoten!$AH$28)/100),3.4,IF(((Notenliste!G8)/Notenliste!$G$1)&gt;=((Endnoten!$AH$29)/100),3.5,IF(((Notenliste!G8)/Notenliste!$G$1)&gt;=((Endnoten!$AH$30)/100),3.6,IF(((Notenliste!G8)/Notenliste!$G$1)&gt;=((Endnoten!$AH$31)/100),3.7,IF(((Notenliste!G8)/Notenliste!$G$1)&gt;=((Endnoten!$AH$32)/100),3.8,IF(((Notenliste!G8)/Notenliste!$G$1)&gt;=((Endnoten!$AH$33)/100),3.9,IF(((Notenliste!G8)/Notenliste!$G$1)&gt;=((Endnoten!$AH$34)/100),4,IF(((Notenliste!G8)/Notenliste!$G$1)&gt;=((Endnoten!$AH$35)/100),4.1,IF(((Notenliste!G8)/Notenliste!$G$1)&gt;=((Endnoten!$AH$36)/100),4.2,IF(((Notenliste!G8)/Notenliste!$G$1)&gt;=((Endnoten!$AH$37)/100),4.3,IF(((Notenliste!G8)/Notenliste!$G$1)&gt;=((Endnoten!$AH$38)/100),4.4,IF(((Notenliste!G8)/Notenliste!$G$1)&gt;=((Endnoten!$AH$39)/100),4.5,IF(((Notenliste!G8)/Notenliste!$G$1)&gt;=((Endnoten!$AH$40)/100),4.6,IF(((Notenliste!G8)/Notenliste!$G$1)&gt;=((Endnoten!$AH$41)/100),4.7,IF(((Notenliste!G8)/Notenliste!$G$1)&gt;=((Endnoten!$AH$42)/100),4.8,IF(((Notenliste!G8)/Notenliste!$G$1)&gt;=((Endnoten!$AH$43)/100),4.9,5))))))))))))))))))))))))))))))))))))))))</f>
        <v>#DIV/0!</v>
      </c>
      <c r="O9" s="46">
        <f>Notenliste!K8</f>
        <v>0</v>
      </c>
      <c r="P9" s="47">
        <f>IF(Notenliste!I8&gt;=0.1,Notenliste!I8/Notenliste!I$1,)</f>
        <v>0</v>
      </c>
      <c r="Q9" s="48">
        <f>IF(Endnoten!P9&gt;=(Endnoten!$AF$5/100),1,IF(Endnoten!P9&gt;=(Endnoten!$AF$6/100),2,IF(Endnoten!P9&gt;=(Endnoten!$AF$7/100),3,IF(Endnoten!P9&gt;=(Endnoten!$AF$8/100),4,5))))</f>
        <v>5</v>
      </c>
      <c r="R9" s="54" t="e">
        <f>IF(((Notenliste!I8)/Notenliste!$I$1)&gt;=((Endnoten!$AH$5+1)/100),1,IF(((Notenliste!I8)/Notenliste!$I$1)&gt;=(Endnoten!$AH$5/100),1.1,IF(((Notenliste!I8)/Notenliste!$I$1)&gt;=(Endnoten!$AH$6/100),1.2,IF(((Notenliste!I8)/Notenliste!$I$1)&gt;=(Endnoten!$AH$7/100),1.3,IF(((Notenliste!I8)/Notenliste!$I$1)&gt;=((Endnoten!$AH$8)/100),1.4,IF(((Notenliste!I8)/Notenliste!$I$1)&gt;=((Endnoten!$AH$9)/100),1.44,IF(((Notenliste!I8)/Notenliste!$I$1)&gt;=((Endnoten!$AH$10)/100),1.6,IF(((Notenliste!I8)/Notenliste!$I$1)&gt;=((Endnoten!$AH$11)/100),1.7,IF(((Notenliste!I8)/Notenliste!$I$1)&gt;=((Endnoten!$AH$12)/100),1.8,IF(((Notenliste!I8)/Notenliste!$I$1)&gt;=((Endnoten!$AH$13)/100),1.9,IF(((Notenliste!I8)/Notenliste!$I$1)&gt;=((Endnoten!$AH$14)/100),2,IF(((Notenliste!I8)/Notenliste!$I$1)&gt;=((Endnoten!$AH$15)/100),2.1,IF(((Notenliste!I8)/Notenliste!$I$1)&gt;=((Endnoten!$AH$16)/100),2.2,IF(((Notenliste!I8)/Notenliste!$I$1)&gt;=((Endnoten!$AH$17)/100),2.3,IF(((Notenliste!I8)/Notenliste!$I$1)&gt;=((Endnoten!$AH$18)/100),2.4,IF(((Notenliste!I8)/Notenliste!$I$1)&gt;=((Endnoten!$AH$19)/100),2.5,IF(((Notenliste!I8)/Notenliste!$I$1)&gt;=((Endnoten!$AH$20)/100),2.6,IF(((Notenliste!I8)/Notenliste!$I$1)&gt;=((Endnoten!$AH$21)/100),2.7,IF(((Notenliste!I8)/Notenliste!$I$1)&gt;=((Endnoten!$AH$22)/100),2.8,IF(((Notenliste!I8)/Notenliste!$I$1)&gt;=((Endnoten!$AH$23)/100),2.9,IF(((Notenliste!I8)/Notenliste!$I$1)&gt;=((Endnoten!$AH$24)/100),3,IF(((Notenliste!I8)/Notenliste!$I$1)&gt;=((Endnoten!$AH$25)/100),3.1,IF(((Notenliste!I8)/Notenliste!$I$1)&gt;=((Endnoten!$AH$26)/100),3.2,IF(((Notenliste!I8)/Notenliste!$I$1)&gt;=((Endnoten!$AH$27)/100),3.3,IF(((Notenliste!I8)/Notenliste!$I$1)&gt;=((Endnoten!$AH$28)/100),3.4,IF(((Notenliste!I8)/Notenliste!$I$1)&gt;=((Endnoten!$AH$29)/100),3.5,IF(((Notenliste!I8)/Notenliste!$I$1)&gt;=((Endnoten!$AH$30)/100),3.6,IF(((Notenliste!I8)/Notenliste!$I$1)&gt;=((Endnoten!$AH$31)/100),3.7,IF(((Notenliste!I8)/Notenliste!$I$1)&gt;=((Endnoten!$AH$32)/100),3.8,IF(((Notenliste!I8)/Notenliste!$I$1)&gt;=((Endnoten!$AH$33)/100),3.9,IF(((Notenliste!I8)/Notenliste!$I$1)&gt;=((Endnoten!$AH$34)/100),4,IF(((Notenliste!I8)/Notenliste!$I$1)&gt;=((Endnoten!$AH$35)/100),4.1,IF(((Notenliste!I8)/Notenliste!$I$1)&gt;=((Endnoten!$AH$36)/100),4.2,IF(((Notenliste!I8)/Notenliste!$I$1)&gt;=((Endnoten!$AH$37)/100),4.3,IF(((Notenliste!I8)/Notenliste!$I$1)&gt;=((Endnoten!$AH$38)/100),4.4,IF(((Notenliste!I8)/Notenliste!$I$1)&gt;=((Endnoten!$AH$39)/100),4.5,IF(((Notenliste!I8)/Notenliste!$I$1)&gt;=((Endnoten!$AH$40)/100),4.6,IF(((Notenliste!I8)/Notenliste!$I$1)&gt;=((Endnoten!$AH$41)/100),4.7,IF(((Notenliste!I8)/Notenliste!$I$1)&gt;=((Endnoten!$AH$42)/100),4.8,IF(((Notenliste!I8)/Notenliste!$I$1)&gt;=((Endnoten!$AH$43)/100),4.9,5))))))))))))))))))))))))))))))))))))))))</f>
        <v>#DIV/0!</v>
      </c>
      <c r="S9" s="46">
        <f>Notenliste!K8</f>
        <v>0</v>
      </c>
      <c r="T9" s="47">
        <f>IF(Notenliste!K8&gt;=0.1,Notenliste!K8/Notenliste!K$1,)</f>
        <v>0</v>
      </c>
      <c r="U9" s="48">
        <f>IF(Endnoten!T9&gt;=(Endnoten!$AF$5/100),1,IF(Endnoten!T9&gt;=(Endnoten!$AF$6/100),2,IF(Endnoten!T9&gt;=(Endnoten!$AF$7/100),3,IF(Endnoten!T9&gt;=(Endnoten!$AF$8/100),4,5))))</f>
        <v>5</v>
      </c>
      <c r="V9" s="54" t="e">
        <f>IF(((Notenliste!K8)/Notenliste!$K$1)&gt;=((Endnoten!$AH$5+1)/100),1,IF(((Notenliste!K8)/Notenliste!$K$1)&gt;=(Endnoten!$AH$5/100),1.1,IF(((Notenliste!K8)/Notenliste!$K$1)&gt;=(Endnoten!$AH$6/100),1.2,IF(((Notenliste!K8)/Notenliste!$K$1)&gt;=(Endnoten!$AH$7/100),1.3,IF(((Notenliste!K8)/Notenliste!$K$1)&gt;=((Endnoten!$AH$8)/100),1.4,IF(((Notenliste!K8)/Notenliste!$K$1)&gt;=((Endnoten!$AH$9)/100),1.5,IF(((Notenliste!K8)/Notenliste!$K$1)&gt;=((Endnoten!$AH$10)/100),1.6,IF(((Notenliste!K8)/Notenliste!$K$1)&gt;=((Endnoten!$AH$11)/100),1.7,IF(((Notenliste!K8)/Notenliste!$K$1)&gt;=((Endnoten!$AH$12)/100),1.8,IF(((Notenliste!K8)/Notenliste!$K$1)&gt;=((Endnoten!$AH$13)/100),1.9,IF(((Notenliste!K8)/Notenliste!$K$1)&gt;=((Endnoten!$AH$14)/100),2,IF(((Notenliste!K8)/Notenliste!$K$1)&gt;=((Endnoten!$AH$15)/100),2.1,IF(((Notenliste!K8)/Notenliste!$K$1)&gt;=((Endnoten!$AH$16)/100),2.2,IF(((Notenliste!K8)/Notenliste!$K$1)&gt;=((Endnoten!$AH$17)/100),2.3,IF(((Notenliste!K8)/Notenliste!$K$1)&gt;=((Endnoten!$AH$18)/100),2.4,IF(((Notenliste!K8)/Notenliste!$K$1)&gt;=((Endnoten!$AH$19)/100),2.5,IF(((Notenliste!K8)/Notenliste!$K$1)&gt;=((Endnoten!$AH$20)/100),2.6,IF(((Notenliste!K8)/Notenliste!$K$1)&gt;=((Endnoten!$AH$21)/100),2.7,IF(((Notenliste!K8)/Notenliste!$K$1)&gt;=((Endnoten!$AH$22)/100),2.8,IF(((Notenliste!K8)/Notenliste!$K$1)&gt;=((Endnoten!$AH$23)/100),2.9,IF(((Notenliste!K8)/Notenliste!$K$1)&gt;=((Endnoten!$AH$24)/100),3,IF(((Notenliste!K8)/Notenliste!$K$1)&gt;=((Endnoten!$AH$25)/100),3.1,IF(((Notenliste!K8)/Notenliste!$K$1)&gt;=((Endnoten!$AH$26)/100),3.2,IF(((Notenliste!K8)/Notenliste!$K$1)&gt;=((Endnoten!$AH$27)/100),3.3,IF(((Notenliste!K8)/Notenliste!$K$1)&gt;=((Endnoten!$AH$28)/100),3.4,IF(((Notenliste!K8)/Notenliste!$K$1)&gt;=((Endnoten!$AH$29)/100),3.5,IF(((Notenliste!K8)/Notenliste!$K$1)&gt;=((Endnoten!$AH$30)/100),3.6,IF(((Notenliste!K8)/Notenliste!$K$1)&gt;=((Endnoten!$AH$31)/100),3.7,IF(((Notenliste!K8)/Notenliste!$K$1)&gt;=((Endnoten!$AH$32)/100),3.8,IF(((Notenliste!K8)/Notenliste!$K$1)&gt;=((Endnoten!$AH$33)/100),3.9,IF(((Notenliste!K8)/Notenliste!$K$1)&gt;=((Endnoten!$AH$34)/100),4,IF(((Notenliste!K8)/Notenliste!$K$1)&gt;=((Endnoten!$AH$35)/100),4.1,IF(((Notenliste!K8)/Notenliste!$K$1)&gt;=((Endnoten!$AH$36)/100),4.2,IF(((Notenliste!K8)/Notenliste!$K$1)&gt;=((Endnoten!$AH$37)/100),4.3,IF(((Notenliste!K8)/Notenliste!$K$1)&gt;=((Endnoten!$AH$38)/100),4.4,IF(((Notenliste!K8)/Notenliste!$K$1)&gt;=((Endnoten!$AH$39)/100),4.5,IF(((Notenliste!K8)/Notenliste!$K$1)&gt;=((Endnoten!$AH$40)/100),4.6,IF(((Notenliste!K8)/Notenliste!$K$1)&gt;=((Endnoten!$AH$41)/100),4.7,IF(((Notenliste!K8)/Notenliste!$K$1)&gt;=((Endnoten!$AH$42)/100),4.8,IF(((Notenliste!K8)/Notenliste!$K$1)&gt;=((Endnoten!$AH$43)/100),4.9,5))))))))))))))))))))))))))))))))))))))))</f>
        <v>#DIV/0!</v>
      </c>
      <c r="W9" s="50">
        <v>0</v>
      </c>
      <c r="X9" s="50" t="str" cm="1">
        <f t="array" ref="X9">_xlfn.IFS((T9&gt;0.1),(AVERAGE(F9,J9,N9,R9,U9)),(P9&gt;=0.1),(AVERAGE(F9,J9,N9,R9)),(L9&gt;=0.1),(AVERAGE(F9,J9,N9)),(H9&gt;0.1),(AVERAGE(F9,J9)),(D9&gt;0.1),F9,(D9&lt;0.1),"ND")</f>
        <v>ND</v>
      </c>
      <c r="Y9" s="51" t="e">
        <f t="shared" si="0"/>
        <v>#DIV/0!</v>
      </c>
      <c r="Z9" s="51">
        <f>SUM(Notenliste!N8:AJ8)</f>
        <v>7</v>
      </c>
      <c r="AA9" s="71">
        <f>Notenliste!AK8</f>
        <v>1</v>
      </c>
      <c r="AB9" s="51" t="str">
        <f>IF((D9&lt;0.1),"Nur MA",((AA9*[1]Notenliste!$AK$1)+(IF(W9=0,X9,Y9)*(1-[1]Notenliste!$AK$1))))</f>
        <v>Nur MA</v>
      </c>
      <c r="AC9" s="52" t="e">
        <f t="shared" si="6"/>
        <v>#DIV/0!</v>
      </c>
      <c r="AD9" s="14" t="e">
        <f t="shared" si="1"/>
        <v>#DIV/0!</v>
      </c>
      <c r="AG9" s="20">
        <v>1.5</v>
      </c>
      <c r="AH9" s="20">
        <v>90</v>
      </c>
      <c r="AI9">
        <f>IF(((AL9+AJ9+AK9)/$AL$3)&gt;=((Endnoten!$AH$5+1)/100),1,IF(((AL9+AJ9+AK9)/$AL$3)&gt;=(Endnoten!$AH$5/100),1.1,IF(((AL9+AJ9+AK9)/$AL$3)&gt;=(Endnoten!$AH$6/100),1.2,IF(((AL9+AJ9+AK9)/$AL$3)&gt;=(Endnoten!$AH$7/100),1.3,IF(((AL9+AJ9+AK9)/$AL$3)&gt;=((Endnoten!$AH$8)/100),1.4,IF(((AL9+AJ9+AK9)/$AL$3)&gt;=((Endnoten!$AH$9)/100),1.5,IF(((AL9+AJ9+AK9)/$AL$3)&gt;=((Endnoten!$AH$10)/100),1.6,IF(((AL9+AJ9+AK9)/$AL$3)&gt;=((Endnoten!$AH$11)/100),1.7,IF(((AL9+AJ9+AK9)/$AL$3)&gt;=((Endnoten!$AH$12)/100),1.8,IF(((AL9+AJ9+AK9)/$AL$3)&gt;=((Endnoten!$AH$13)/100),1.9,IF(((AL9+AJ9+AK9)/$AL$3)&gt;=((Endnoten!$AH$14)/100),2,IF(((AL9+AJ9+AK9)/$AL$3)&gt;=((Endnoten!$AH$15)/100),2.1,IF(((AL9+AJ9+AK9)/$AL$3)&gt;=((Endnoten!$AH$16)/100),2.2,IF(((AL9+AJ9+AK9)/$AL$3)&gt;=((Endnoten!$AH$17)/100),2.3,IF(((AL9+AJ9+AK9)/$AL$3)&gt;=((Endnoten!$AH$18)/100),2.4,IF(((AL9+AJ9+AK9)/$AL$3)&gt;=((Endnoten!$AH$19)/100),2.5,IF(((AL9+AJ9+AK9)/$AL$3)&gt;=((Endnoten!$AH$20)/100),2.6,IF(((AL9+AJ9+AK9)/$AL$3)&gt;=((Endnoten!$AH$21)/100),2.7,IF(((AL9+AJ9+AK9)/$AL$3)&gt;=((Endnoten!$AH$22)/100),2.8,IF(((AL9+AJ9+AK9)/$AL$3)&gt;=((Endnoten!$AH$23)/100),2.9,IF(((AL9+AJ9+AK9)/$AL$3)&gt;=((Endnoten!$AH$24)/100),3,IF(((AL9+AJ9+AK9)/$AL$3)&gt;=((Endnoten!$AH$25)/100),3.1,IF(((AL9+AJ9+AK9)/$AL$3)&gt;=((Endnoten!$AH$26)/100),3.2,IF(((AL9+AJ9+AK9)/$AL$3)&gt;=((Endnoten!$AH$27)/100),3.3,IF(((AL9+AJ9+AK9)/$AL$3)&gt;=((Endnoten!$AH$28)/100),3.4,IF(((AL9+AJ9+AK9)/$AL$3)&gt;=((Endnoten!$AH$29)/100),3.5,IF(((AL9+AJ9+AK9)/$AL$3)&gt;=((Endnoten!$AH$30)/100),3.6,IF(((AL9+AJ9+AK9)/$AL$3)&gt;=((Endnoten!$AH$31)/100),3.7,IF(((AL9+AJ9+AK9)/$AL$3)&gt;=((Endnoten!$AH$32)/100),3.8,IF(((AL9+AJ9+AK9)/$AL$3)&gt;=((Endnoten!$AH$33)/100),3.9,IF(((AL9+AJ9+AK9)/$AL$3)&gt;=((Endnoten!$AH$34)/100),4,IF(((AL9+AJ9+AK9)/$AL$3)&gt;=((Endnoten!$AH$35)/100),4.1,IF(((AL9+AJ9+AK9)/$AL$3)&gt;=((Endnoten!$AH$36)/100),4.2,IF(((AL9+AJ9+AK9)/$AL$3)&gt;=((Endnoten!$AH$37)/100),4.3,IF(((AL9+AJ9+AK9)/$AL$3)&gt;=((Endnoten!$AH$38)/100),4.4,IF(((AL9+AJ9+AK9)/$AL$3)&gt;=((Endnoten!$AH$39)/100),4.5,IF(((AL9+AJ9+AK9)/$AL$3)&gt;=((Endnoten!$AH$40)/100),4.6,IF(((AL9+AJ9+AK9)/$AL$3)&gt;=((Endnoten!$AH$41)/100),4.7,IF(((AL9+AJ9+AK9)/$AL$3)&gt;=((Endnoten!$AH$42)/100),4.8,IF(((AL9+AJ9+AK9)/$AL$3)&gt;=((Endnoten!$AH$43)/100),4.9,5))))))))))))))))))))))))))))))))))))))))</f>
        <v>1.5</v>
      </c>
      <c r="AL9">
        <f t="shared" si="7"/>
        <v>90</v>
      </c>
      <c r="AN9" s="75"/>
      <c r="AO9" s="75" t="e">
        <f t="shared" si="2"/>
        <v>#DIV/0!</v>
      </c>
      <c r="AP9" s="75" t="e">
        <f t="shared" si="3"/>
        <v>#DIV/0!</v>
      </c>
      <c r="AQ9" s="75" t="e">
        <f t="shared" si="4"/>
        <v>#DIV/0!</v>
      </c>
      <c r="AR9" s="75" t="e">
        <f t="shared" si="5"/>
        <v>#DIV/0!</v>
      </c>
      <c r="AT9" s="1" t="e">
        <f>IF(((Notenliste!C8+Notenliste!E8+Notenliste!G8)/$AT$1)&gt;=((Endnoten!$AH$5+1)/100),1,IF(((Notenliste!C8+Notenliste!E8+Notenliste!G8)/$AT$1)&gt;=(Endnoten!$AH$5/100),1.1,IF(((Notenliste!C8+Notenliste!E8+Notenliste!G8)/$AT$1)&gt;=(Endnoten!$AH$6/100),1.2,IF(((Notenliste!C8+Notenliste!E8+Notenliste!G8)/$AT$1)&gt;=(Endnoten!$AH$7/100),1.3,IF(((Notenliste!C8+Notenliste!E8+Notenliste!G8)/$AT$1)&gt;=((Endnoten!$AH$8)/100),1.4,IF(((Notenliste!C8+Notenliste!E8+Notenliste!G8)/$AT$1)&gt;=((Endnoten!$AH$9)/100),1.5,IF(((Notenliste!C8+Notenliste!E8+Notenliste!G8)/$AT$1)&gt;=((Endnoten!$AH$10)/100),1.6,IF(((Notenliste!C8+Notenliste!E8+Notenliste!G8)/$AT$1)&gt;=((Endnoten!$AH$11)/100),1.7,IF(((Notenliste!C8+Notenliste!E8+Notenliste!G8)/$AT$1)&gt;=((Endnoten!$AH$12)/100),1.8,IF(((Notenliste!C8+Notenliste!E8+Notenliste!G8)/$AT$1)&gt;=((Endnoten!$AH$13)/100),1.9,IF(((Notenliste!C8+Notenliste!E8+Notenliste!G8)/$AT$1)&gt;=((Endnoten!$AH$14)/100),2,IF(((Notenliste!C8+Notenliste!E8+Notenliste!G8)/$AT$1)&gt;=((Endnoten!$AH$15)/100),2.1,IF(((Notenliste!C8+Notenliste!E8+Notenliste!G8)/$AT$1)&gt;=((Endnoten!$AH$16)/100),2.2,IF(((Notenliste!C8+Notenliste!E8+Notenliste!G8)/$AT$1)&gt;=((Endnoten!$AH$17)/100),2.3,IF(((Notenliste!C8+Notenliste!E8+Notenliste!G8)/$AT$1)&gt;=((Endnoten!$AH$18)/100),2.4,IF(((Notenliste!C8+Notenliste!E8+Notenliste!G8)/$AT$1)&gt;=((Endnoten!$AH$19)/100),2.5,IF(((Notenliste!C8+Notenliste!E8+Notenliste!G8)/$AT$1)&gt;=((Endnoten!$AH$20)/100),2.6,IF(((Notenliste!C8+Notenliste!E8+Notenliste!G8)/$AT$1)&gt;=((Endnoten!$AH$21)/100),2.7,IF(((Notenliste!C8+Notenliste!E8+Notenliste!G8)/$AT$1)&gt;=((Endnoten!$AH$22)/100),2.8,IF(((Notenliste!C8+Notenliste!E8+Notenliste!G8)/$AT$1)&gt;=((Endnoten!$AH$23)/100),2.9,IF(((Notenliste!C8+Notenliste!E8+Notenliste!G8)/$AT$1)&gt;=((Endnoten!$AH$24)/100),3,IF(((Notenliste!C8+Notenliste!E8+Notenliste!G8)/$AT$1)&gt;=((Endnoten!$AH$25)/100),3.1,IF(((Notenliste!C8+Notenliste!E8+Notenliste!G8)/$AT$1)&gt;=((Endnoten!$AH$26)/100),3.2,IF(((Notenliste!C8+Notenliste!E8+Notenliste!G8)/$AT$1)&gt;=((Endnoten!$AH$27)/100),3.3,IF(((Notenliste!C8+Notenliste!E8+Notenliste!G8)/$AT$1)&gt;=((Endnoten!$AH$28)/100),3.4,IF(((Notenliste!C8+Notenliste!E8+Notenliste!G8)/$AT$1)&gt;=((Endnoten!$AH$29)/100),3.5,IF(((Notenliste!C8+Notenliste!E8+Notenliste!G8)/$AT$1)&gt;=((Endnoten!$AH$30)/100),3.6,IF(((Notenliste!C8+Notenliste!E8+Notenliste!G8)/$AT$1)&gt;=((Endnoten!$AH$31)/100),3.7,IF(((Notenliste!C8+Notenliste!E8+Notenliste!G8)/$AT$1)&gt;=((Endnoten!$AH$32)/100),3.8,IF(((Notenliste!C8+Notenliste!E8+Notenliste!G8)/$AT$1)&gt;=((Endnoten!$AH$33)/100),3.9,IF(((Notenliste!C8+Notenliste!E8+Notenliste!G8)/$AT$1)&gt;=((Endnoten!$AH$34)/100),4,IF(((Notenliste!C8+Notenliste!E8+Notenliste!G8)/$AT$1)&gt;=((Endnoten!$AH$35)/100),4.1,IF(((Notenliste!C8+Notenliste!E8+Notenliste!G8)/$AT$1)&gt;=((Endnoten!$AH$36)/100),4.2,IF(((Notenliste!C8+Notenliste!E8+Notenliste!G8)/$AT$1)&gt;=((Endnoten!$AH$37)/100),4.3,IF(((Notenliste!C8+Notenliste!E8+Notenliste!G8)/$AT$1)&gt;=((Endnoten!$AH$38)/100),4.4,IF(((Notenliste!C8+Notenliste!E8+Notenliste!G8)/$AT$1)&gt;=((Endnoten!$AH$39)/100),4.5,IF(((Notenliste!C8+Notenliste!E8+Notenliste!G8)/$AT$1)&gt;=((Endnoten!$AH$40)/100),4.6,IF(((Notenliste!C8+Notenliste!E8+Notenliste!G8)/$AT$1)&gt;=((Endnoten!$AH$41)/100),4.7,IF(((Notenliste!C8+Notenliste!E8+Notenliste!G8)/$AT$1)&gt;=((Endnoten!$AH$42)/100),4.8,IF(((Notenliste!C8+Notenliste!E8+Notenliste!G8)/$AT$1)&gt;=((Endnoten!$AH$43)/100),4.9,5))))))))))))))))))))))))))))))))))))))))</f>
        <v>#DIV/0!</v>
      </c>
      <c r="AU9" s="1" t="e">
        <f>IF(((Notenliste!C8+Notenliste!E8+Notenliste!G8+Notenliste!K8)/$AU$1)&gt;=((Endnoten!$AH$5+1)/100),1,IF(((Notenliste!C8+Notenliste!E8+Notenliste!G8+Notenliste!K8)/$AU$1)&gt;=(Endnoten!$AH$5/100),1.1,IF(((Notenliste!C8+Notenliste!E8+Notenliste!G8+Notenliste!K8)/$AU$1)&gt;=(Endnoten!$AH$6/100),1.2,IF(((Notenliste!C8+Notenliste!E8+Notenliste!G8+Notenliste!K8)/$AU$1)&gt;=(Endnoten!$AH$7/100),1.3,IF(((Notenliste!C8+Notenliste!E8+Notenliste!G8+Notenliste!K8)/$AU$1)&gt;=((Endnoten!$AH$8)/100),1.4,IF(((Notenliste!C8+Notenliste!E8+Notenliste!G8+Notenliste!K8)/$AU$1)&gt;=((Endnoten!$AH$9)/100),1.5,IF(((Notenliste!C8+Notenliste!E8+Notenliste!G8+Notenliste!K8)/$AU$1)&gt;=((Endnoten!$AH$10)/100),1.6,IF(((Notenliste!C8+Notenliste!E8+Notenliste!G8+Notenliste!K8)/$AU$1)&gt;=((Endnoten!$AH$11)/100),1.7,IF(((Notenliste!C8+Notenliste!E8+Notenliste!G8+Notenliste!K8)/$AU$1)&gt;=((Endnoten!$AH$12)/100),1.8,IF(((Notenliste!C8+Notenliste!E8+Notenliste!G8+Notenliste!K8)/$AU$1)&gt;=((Endnoten!$AH$13)/100),1.9,IF(((Notenliste!C8+Notenliste!E8+Notenliste!G8+Notenliste!K8)/$AU$1)&gt;=((Endnoten!$AH$14)/100),2,IF(((Notenliste!C8+Notenliste!E8+Notenliste!G8+Notenliste!K8)/$AU$1)&gt;=((Endnoten!$AH$15)/100),2.1,IF(((Notenliste!C8+Notenliste!E8+Notenliste!G8+Notenliste!K8)/$AU$1)&gt;=((Endnoten!$AH$16)/100),2.2,IF(((Notenliste!C8+Notenliste!E8+Notenliste!G8+Notenliste!K8)/$AU$1)&gt;=((Endnoten!$AH$17)/100),2.3,IF(((Notenliste!C8+Notenliste!E8+Notenliste!G8+Notenliste!K8)/$AU$1)&gt;=((Endnoten!$AH$18)/100),2.4,IF(((Notenliste!C8+Notenliste!E8+Notenliste!G8+Notenliste!K8)/$AU$1)&gt;=((Endnoten!$AH$19)/100),2.5,IF(((Notenliste!C8+Notenliste!E8+Notenliste!G8+Notenliste!K8)/$AU$1)&gt;=((Endnoten!$AH$20)/100),2.6,IF(((Notenliste!C8+Notenliste!E8+Notenliste!G8+Notenliste!K8)/$AU$1)&gt;=((Endnoten!$AH$21)/100),2.7,IF(((Notenliste!C8+Notenliste!E8+Notenliste!G8+Notenliste!K8)/$AU$1)&gt;=((Endnoten!$AH$22)/100),2.8,IF(((Notenliste!C8+Notenliste!E8+Notenliste!G8+Notenliste!K8)/$AU$1)&gt;=((Endnoten!$AH$23)/100),2.9,IF(((Notenliste!C8+Notenliste!E8+Notenliste!G8+Notenliste!K8)/$AU$1)&gt;=((Endnoten!$AH$24)/100),3,IF(((Notenliste!C8+Notenliste!E8+Notenliste!G8+Notenliste!K8)/$AU$1)&gt;=((Endnoten!$AH$25)/100),3.1,IF(((Notenliste!C8+Notenliste!E8+Notenliste!G8+Notenliste!K8)/$AU$1)&gt;=((Endnoten!$AH$26)/100),3.2,IF(((Notenliste!C8+Notenliste!E8+Notenliste!G8+Notenliste!K8)/$AU$1)&gt;=((Endnoten!$AH$27)/100),3.3,IF(((Notenliste!C8+Notenliste!E8+Notenliste!G8+Notenliste!K8)/$AU$1)&gt;=((Endnoten!$AH$28)/100),3.4,IF(((Notenliste!C8+Notenliste!E8+Notenliste!G8+Notenliste!K8)/$AU$1)&gt;=((Endnoten!$AH$29)/100),3.5,IF(((Notenliste!C8+Notenliste!E8+Notenliste!G8+Notenliste!K8)/$AU$1)&gt;=((Endnoten!$AH$30)/100),3.6,IF(((Notenliste!C8+Notenliste!E8+Notenliste!G8+Notenliste!K8)/$AU$1)&gt;=((Endnoten!$AH$31)/100),3.7,IF(((Notenliste!C8+Notenliste!E8+Notenliste!G8+Notenliste!K8)/$AU$1)&gt;=((Endnoten!$AH$32)/100),3.8,IF(((Notenliste!C8+Notenliste!E8+Notenliste!G8+Notenliste!K8)/$AU$1)&gt;=((Endnoten!$AH$33)/100),3.9,IF(((Notenliste!C8+Notenliste!E8+Notenliste!G8+Notenliste!K8)/$AU$1)&gt;=((Endnoten!$AH$34)/100),4,IF(((Notenliste!C8+Notenliste!E8+Notenliste!G8+Notenliste!K8)/$AU$1)&gt;=((Endnoten!$AH$35)/100),4.1,IF(((Notenliste!C8+Notenliste!E8+Notenliste!G8+Notenliste!K8)/$AU$1)&gt;=((Endnoten!$AH$36)/100),4.2,IF(((Notenliste!C8+Notenliste!E8+Notenliste!G8+Notenliste!K8)/$AU$1)&gt;=((Endnoten!$AH$37)/100),4.3,IF(((Notenliste!C8+Notenliste!E8+Notenliste!G8+Notenliste!K8)/$AU$1)&gt;=((Endnoten!$AH$38)/100),4.4,IF(((Notenliste!C8+Notenliste!E8+Notenliste!G8+Notenliste!K8)/$AU$1)&gt;=((Endnoten!$AH$39)/100),4.5,IF(((Notenliste!C8+Notenliste!E8+Notenliste!G8+Notenliste!K8)/$AU$1)&gt;=((Endnoten!$AH$40)/100),4.6,IF(((Notenliste!C8+Notenliste!E8+Notenliste!G8+Notenliste!K8)/$AU$1)&gt;=((Endnoten!$AH$41)/100),4.7,IF(((Notenliste!C8+Notenliste!E8+Notenliste!G8+Notenliste!K8)/$AU$1)&gt;=((Endnoten!$AH$42)/100),4.8,IF(((Notenliste!C8+Notenliste!E8+Notenliste!G8+Notenliste!K8)/$AU$1)&gt;=((Endnoten!$AH$43)/100),4.9,5))))))))))))))))))))))))))))))))))))))))</f>
        <v>#DIV/0!</v>
      </c>
    </row>
    <row r="10" spans="1:47" ht="18.5" x14ac:dyDescent="0.45">
      <c r="A10" s="34">
        <f>'Schüler+Bedienungsanleitung'!A24</f>
        <v>7</v>
      </c>
      <c r="B10" s="65">
        <f>'Schüler+Bedienungsanleitung'!B24</f>
        <v>7</v>
      </c>
      <c r="C10" s="32">
        <f>Notenliste!C9</f>
        <v>0</v>
      </c>
      <c r="D10" s="33">
        <f>IF(Notenliste!C9&gt;=0.1,Notenliste!C9/Notenliste!C$1,)</f>
        <v>0</v>
      </c>
      <c r="E10" s="34">
        <f>IF(Endnoten!D10&gt;=(Endnoten!$AF$5/100),1,IF(Endnoten!D10&gt;=(Endnoten!$AF$6/100),2,IF(Endnoten!D10&gt;=(Endnoten!$AF$7/100),3,IF(Endnoten!D10&gt;=(Endnoten!$AF$8/100),4,5))))</f>
        <v>5</v>
      </c>
      <c r="F10" s="35" t="e">
        <f>IF(((Notenliste!C9)/Notenliste!$C$1)&gt;=((Endnoten!$AH$5+1)/100),1,IF(((Notenliste!C9)/Notenliste!$C$1)&gt;=(Endnoten!$AH$5/100),1.1,IF(((Notenliste!C9)/Notenliste!$C$1)&gt;=(Endnoten!$AH$6/100),1.2,IF(((Notenliste!C9)/Notenliste!$C$1)&gt;=(Endnoten!$AH$7/100),1.3,IF(((Notenliste!C9)/Notenliste!$C$1)&gt;=((Endnoten!$AH$8)/100),1.4,IF(((Notenliste!C9)/Notenliste!$C$1)&gt;=((Endnoten!$AH$9)/100),1.44,IF(((Notenliste!C9)/Notenliste!$C$1)&gt;=((Endnoten!$AH$10)/100),1.6,IF(((Notenliste!C9)/Notenliste!$C$1)&gt;=((Endnoten!$AH$11)/100),1.7,IF(((Notenliste!C9)/Notenliste!$C$1)&gt;=((Endnoten!$AH$12)/100),1.8,IF(((Notenliste!C9)/Notenliste!$C$1)&gt;=((Endnoten!$AH$13)/100),1.9,IF(((Notenliste!C9)/Notenliste!$C$1)&gt;=((Endnoten!$AH$14)/100),2,IF(((Notenliste!C9)/Notenliste!$C$1)&gt;=((Endnoten!$AH$15)/100),2.1,IF(((Notenliste!C9)/Notenliste!$C$1)&gt;=((Endnoten!$AH$16)/100),2.2,IF(((Notenliste!C9)/Notenliste!$C$1)&gt;=((Endnoten!$AH$17)/100),2.3,IF(((Notenliste!C9)/Notenliste!$C$1)&gt;=((Endnoten!$AH$18)/100),2.4,IF(((Notenliste!C9)/Notenliste!$C$1)&gt;=((Endnoten!$AH$19)/100),2.5,IF(((Notenliste!C9)/Notenliste!$C$1)&gt;=((Endnoten!$AH$20)/100),2.6,IF(((Notenliste!C9)/Notenliste!$C$1)&gt;=((Endnoten!$AH$21)/100),2.7,IF(((Notenliste!C9)/Notenliste!$C$1)&gt;=((Endnoten!$AH$22)/100),2.8,IF(((Notenliste!C9)/Notenliste!$C$1)&gt;=((Endnoten!$AH$23)/100),2.9,IF(((Notenliste!C9)/Notenliste!$C$1)&gt;=((Endnoten!$AH$24)/100),3,IF(((Notenliste!C9)/Notenliste!$C$1)&gt;=((Endnoten!$AH$25)/100),3.1,IF(((Notenliste!C9)/Notenliste!$C$1)&gt;=((Endnoten!$AH$26)/100),3.2,IF(((Notenliste!C9)/Notenliste!$C$1)&gt;=((Endnoten!$AH$27)/100),3.3,IF(((Notenliste!C9)/Notenliste!$C$1)&gt;=((Endnoten!$AH$28)/100),3.4,IF(((Notenliste!C9)/Notenliste!$C$1)&gt;=((Endnoten!$AH$29)/100),3.5,IF(((Notenliste!C9)/Notenliste!$C$1)&gt;=((Endnoten!$AH$30)/100),3.6,IF(((Notenliste!C9)/Notenliste!$C$1)&gt;=((Endnoten!$AH$31)/100),3.7,IF(((Notenliste!C9)/Notenliste!$C$1)&gt;=((Endnoten!$AH$32)/100),3.8,IF(((Notenliste!C9)/Notenliste!$C$1)&gt;=((Endnoten!$AH$33)/100),3.9,IF(((Notenliste!C9)/Notenliste!$C$1)&gt;=((Endnoten!$AH$34)/100),4,IF(((Notenliste!C9)/Notenliste!$C$1)&gt;=((Endnoten!$AH$35)/100),4.1,IF(((Notenliste!C9)/Notenliste!$C$1)&gt;=((Endnoten!$AH$36)/100),4.2,IF(((Notenliste!C9)/Notenliste!$C$1)&gt;=((Endnoten!$AH$37)/100),4.3,IF(((Notenliste!C9)/Notenliste!$C$1)&gt;=((Endnoten!$AH$38)/100),4.4,IF(((Notenliste!C9)/Notenliste!$C$1)&gt;=((Endnoten!$AH$39)/100),4.5,IF(((Notenliste!C9)/Notenliste!$C$1)&gt;=((Endnoten!$AH$40)/100),4.6,IF(((Notenliste!C9)/Notenliste!$C$1)&gt;=((Endnoten!$AH$41)/100),4.7,IF(((Notenliste!C9)/Notenliste!$C$1)&gt;=((Endnoten!$AH$42)/100),4.8,IF(((Notenliste!C9)/Notenliste!$C$1)&gt;=((Endnoten!$AH$43)/100),4.9,5))))))))))))))))))))))))))))))))))))))))</f>
        <v>#DIV/0!</v>
      </c>
      <c r="G10" s="32">
        <f>Notenliste!E9</f>
        <v>0</v>
      </c>
      <c r="H10" s="33">
        <f>IF(Notenliste!E9&gt;=0.1,Notenliste!E9/Notenliste!E$1,)</f>
        <v>0</v>
      </c>
      <c r="I10" s="34">
        <f>IF(Endnoten!H10&gt;=(Endnoten!$AF$5/100),1,IF(Endnoten!H10&gt;=(Endnoten!$AF$6/100),2,IF(Endnoten!H10&gt;=(Endnoten!$AF$7/100),3,IF(Endnoten!H10&gt;=(Endnoten!$AF$8/100),4,5))))</f>
        <v>5</v>
      </c>
      <c r="J10" s="35" t="e">
        <f>IF(((Notenliste!E9)/Notenliste!$E$1)&gt;=((Endnoten!$AH$5+1)/100),1,IF(((Notenliste!E9)/Notenliste!$E$1)&gt;=(Endnoten!$AH$5/100),1.1,IF(((Notenliste!E9)/Notenliste!$E$1)&gt;=(Endnoten!$AH$6/100),1.2,IF(((Notenliste!E9)/Notenliste!$E$1)&gt;=(Endnoten!$AH$7/100),1.3,IF(((Notenliste!E9)/Notenliste!$E$1)&gt;=((Endnoten!$AH$8)/100),1.4,IF(((Notenliste!E9)/Notenliste!$E$1)&gt;=((Endnoten!$AH$9)/100),1.44,IF(((Notenliste!E9)/Notenliste!$E$1)&gt;=((Endnoten!$AH$10)/100),1.6,IF(((Notenliste!E9)/Notenliste!$E$1)&gt;=((Endnoten!$AH$11)/100),1.7,IF(((Notenliste!E9)/Notenliste!$E$1)&gt;=((Endnoten!$AH$12)/100),1.8,IF(((Notenliste!E9)/Notenliste!$E$1)&gt;=((Endnoten!$AH$13)/100),1.9,IF(((Notenliste!E9)/Notenliste!$E$1)&gt;=((Endnoten!$AH$14)/100),2,IF(((Notenliste!E9)/Notenliste!$E$1)&gt;=((Endnoten!$AH$15)/100),2.1,IF(((Notenliste!E9)/Notenliste!$E$1)&gt;=((Endnoten!$AH$16)/100),2.2,IF(((Notenliste!E9)/Notenliste!$E$1)&gt;=((Endnoten!$AH$17)/100),2.3,IF(((Notenliste!E9)/Notenliste!$E$1)&gt;=((Endnoten!$AH$18)/100),2.4,IF(((Notenliste!E9)/Notenliste!$E$1)&gt;=((Endnoten!$AH$19)/100),2.5,IF(((Notenliste!E9)/Notenliste!$E$1)&gt;=((Endnoten!$AH$20)/100),2.6,IF(((Notenliste!E9)/Notenliste!$E$1)&gt;=((Endnoten!$AH$21)/100),2.7,IF(((Notenliste!E9)/Notenliste!$E$1)&gt;=((Endnoten!$AH$22)/100),2.8,IF(((Notenliste!E9)/Notenliste!$E$1)&gt;=((Endnoten!$AH$23)/100),2.9,IF(((Notenliste!E9)/Notenliste!$E$1)&gt;=((Endnoten!$AH$24)/100),3,IF(((Notenliste!E9)/Notenliste!$E$1)&gt;=((Endnoten!$AH$25)/100),3.1,IF(((Notenliste!E9)/Notenliste!$E$1)&gt;=((Endnoten!$AH$26)/100),3.2,IF(((Notenliste!E9)/Notenliste!$E$1)&gt;=((Endnoten!$AH$27)/100),3.3,IF(((Notenliste!E9)/Notenliste!$E$1)&gt;=((Endnoten!$AH$28)/100),3.4,IF(((Notenliste!E9)/Notenliste!$E$1)&gt;=((Endnoten!$AH$29)/100),3.5,IF(((Notenliste!E9)/Notenliste!$E$1)&gt;=((Endnoten!$AH$30)/100),3.6,IF(((Notenliste!E9)/Notenliste!$E$1)&gt;=((Endnoten!$AH$31)/100),3.7,IF(((Notenliste!E9)/Notenliste!$E$1)&gt;=((Endnoten!$AH$32)/100),3.8,IF(((Notenliste!E9)/Notenliste!$E$1)&gt;=((Endnoten!$AH$33)/100),3.9,IF(((Notenliste!E9)/Notenliste!$E$1)&gt;=((Endnoten!$AH$34)/100),4,IF(((Notenliste!E9)/Notenliste!$E$1)&gt;=((Endnoten!$AH$35)/100),4.1,IF(((Notenliste!E9)/Notenliste!$E$1)&gt;=((Endnoten!$AH$36)/100),4.2,IF(((Notenliste!E9)/Notenliste!$E$1)&gt;=((Endnoten!$AH$37)/100),4.3,IF(((Notenliste!E9)/Notenliste!$E$1)&gt;=((Endnoten!$AH$38)/100),4.4,IF(((Notenliste!E9)/Notenliste!$E$1)&gt;=((Endnoten!$AH$39)/100),4.5,IF(((Notenliste!E9)/Notenliste!$E$1)&gt;=((Endnoten!$AH$40)/100),4.6,IF(((Notenliste!E9)/Notenliste!$E$1)&gt;=((Endnoten!$AH$41)/100),4.7,IF(((Notenliste!E9)/Notenliste!$E$1)&gt;=((Endnoten!$AH$42)/100),4.8,IF(((Notenliste!E9)/Notenliste!$E$1)&gt;=((Endnoten!$AH$43)/100),4.9,5))))))))))))))))))))))))))))))))))))))))</f>
        <v>#DIV/0!</v>
      </c>
      <c r="K10" s="32">
        <f>Notenliste!G9</f>
        <v>0</v>
      </c>
      <c r="L10" s="33">
        <f>IF(Notenliste!G9&gt;=0.1,Notenliste!G9/Notenliste!G$1,)</f>
        <v>0</v>
      </c>
      <c r="M10" s="34">
        <f>IF(Endnoten!L10&gt;=(Endnoten!$AF$5/100),1,IF(Endnoten!L10&gt;=(Endnoten!$AF$6/100),2,IF(Endnoten!L10&gt;=(Endnoten!$AF$7/100),3,IF(Endnoten!L10&gt;=(Endnoten!$AF$8/100),4,5))))</f>
        <v>5</v>
      </c>
      <c r="N10" s="35" t="e">
        <f>IF(((Notenliste!G9)/Notenliste!$G$1)&gt;=((Endnoten!$AH$5+1)/100),1,IF(((Notenliste!G9)/Notenliste!$G$1)&gt;=(Endnoten!$AH$5/100),1.1,IF(((Notenliste!G9)/Notenliste!$G$1)&gt;=(Endnoten!$AH$6/100),1.2,IF(((Notenliste!G9)/Notenliste!$G$1)&gt;=(Endnoten!$AH$7/100),1.3,IF(((Notenliste!G9)/Notenliste!$G$1)&gt;=((Endnoten!$AH$8)/100),1.4,IF(((Notenliste!G9)/Notenliste!$G$1)&gt;=((Endnoten!$AH$9)/100),1.44,IF(((Notenliste!G9)/Notenliste!$G$1)&gt;=((Endnoten!$AH$10)/100),1.6,IF(((Notenliste!G9)/Notenliste!$G$1)&gt;=((Endnoten!$AH$11)/100),1.7,IF(((Notenliste!G9)/Notenliste!$G$1)&gt;=((Endnoten!$AH$12)/100),1.8,IF(((Notenliste!G9)/Notenliste!$G$1)&gt;=((Endnoten!$AH$13)/100),1.9,IF(((Notenliste!G9)/Notenliste!$G$1)&gt;=((Endnoten!$AH$14)/100),2,IF(((Notenliste!G9)/Notenliste!$G$1)&gt;=((Endnoten!$AH$15)/100),2.1,IF(((Notenliste!G9)/Notenliste!$G$1)&gt;=((Endnoten!$AH$16)/100),2.2,IF(((Notenliste!G9)/Notenliste!$G$1)&gt;=((Endnoten!$AH$17)/100),2.3,IF(((Notenliste!G9)/Notenliste!$G$1)&gt;=((Endnoten!$AH$18)/100),2.4,IF(((Notenliste!G9)/Notenliste!$G$1)&gt;=((Endnoten!$AH$19)/100),2.5,IF(((Notenliste!G9)/Notenliste!$G$1)&gt;=((Endnoten!$AH$20)/100),2.6,IF(((Notenliste!G9)/Notenliste!$G$1)&gt;=((Endnoten!$AH$21)/100),2.7,IF(((Notenliste!G9)/Notenliste!$G$1)&gt;=((Endnoten!$AH$22)/100),2.8,IF(((Notenliste!G9)/Notenliste!$G$1)&gt;=((Endnoten!$AH$23)/100),2.9,IF(((Notenliste!G9)/Notenliste!$G$1)&gt;=((Endnoten!$AH$24)/100),3,IF(((Notenliste!G9)/Notenliste!$G$1)&gt;=((Endnoten!$AH$25)/100),3.1,IF(((Notenliste!G9)/Notenliste!$G$1)&gt;=((Endnoten!$AH$26)/100),3.2,IF(((Notenliste!G9)/Notenliste!$G$1)&gt;=((Endnoten!$AH$27)/100),3.3,IF(((Notenliste!G9)/Notenliste!$G$1)&gt;=((Endnoten!$AH$28)/100),3.4,IF(((Notenliste!G9)/Notenliste!$G$1)&gt;=((Endnoten!$AH$29)/100),3.5,IF(((Notenliste!G9)/Notenliste!$G$1)&gt;=((Endnoten!$AH$30)/100),3.6,IF(((Notenliste!G9)/Notenliste!$G$1)&gt;=((Endnoten!$AH$31)/100),3.7,IF(((Notenliste!G9)/Notenliste!$G$1)&gt;=((Endnoten!$AH$32)/100),3.8,IF(((Notenliste!G9)/Notenliste!$G$1)&gt;=((Endnoten!$AH$33)/100),3.9,IF(((Notenliste!G9)/Notenliste!$G$1)&gt;=((Endnoten!$AH$34)/100),4,IF(((Notenliste!G9)/Notenliste!$G$1)&gt;=((Endnoten!$AH$35)/100),4.1,IF(((Notenliste!G9)/Notenliste!$G$1)&gt;=((Endnoten!$AH$36)/100),4.2,IF(((Notenliste!G9)/Notenliste!$G$1)&gt;=((Endnoten!$AH$37)/100),4.3,IF(((Notenliste!G9)/Notenliste!$G$1)&gt;=((Endnoten!$AH$38)/100),4.4,IF(((Notenliste!G9)/Notenliste!$G$1)&gt;=((Endnoten!$AH$39)/100),4.5,IF(((Notenliste!G9)/Notenliste!$G$1)&gt;=((Endnoten!$AH$40)/100),4.6,IF(((Notenliste!G9)/Notenliste!$G$1)&gt;=((Endnoten!$AH$41)/100),4.7,IF(((Notenliste!G9)/Notenliste!$G$1)&gt;=((Endnoten!$AH$42)/100),4.8,IF(((Notenliste!G9)/Notenliste!$G$1)&gt;=((Endnoten!$AH$43)/100),4.9,5))))))))))))))))))))))))))))))))))))))))</f>
        <v>#DIV/0!</v>
      </c>
      <c r="O10" s="32">
        <f>Notenliste!K9</f>
        <v>0</v>
      </c>
      <c r="P10" s="33">
        <f>IF(Notenliste!I9&gt;=0.1,Notenliste!I9/Notenliste!I$1,)</f>
        <v>0</v>
      </c>
      <c r="Q10" s="34">
        <f>IF(Endnoten!P10&gt;=(Endnoten!$AF$5/100),1,IF(Endnoten!P10&gt;=(Endnoten!$AF$6/100),2,IF(Endnoten!P10&gt;=(Endnoten!$AF$7/100),3,IF(Endnoten!P10&gt;=(Endnoten!$AF$8/100),4,5))))</f>
        <v>5</v>
      </c>
      <c r="R10" s="35" t="e">
        <f>IF(((Notenliste!I9)/Notenliste!$I$1)&gt;=((Endnoten!$AH$5+1)/100),1,IF(((Notenliste!I9)/Notenliste!$I$1)&gt;=(Endnoten!$AH$5/100),1.1,IF(((Notenliste!I9)/Notenliste!$I$1)&gt;=(Endnoten!$AH$6/100),1.2,IF(((Notenliste!I9)/Notenliste!$I$1)&gt;=(Endnoten!$AH$7/100),1.3,IF(((Notenliste!I9)/Notenliste!$I$1)&gt;=((Endnoten!$AH$8)/100),1.4,IF(((Notenliste!I9)/Notenliste!$I$1)&gt;=((Endnoten!$AH$9)/100),1.44,IF(((Notenliste!I9)/Notenliste!$I$1)&gt;=((Endnoten!$AH$10)/100),1.6,IF(((Notenliste!I9)/Notenliste!$I$1)&gt;=((Endnoten!$AH$11)/100),1.7,IF(((Notenliste!I9)/Notenliste!$I$1)&gt;=((Endnoten!$AH$12)/100),1.8,IF(((Notenliste!I9)/Notenliste!$I$1)&gt;=((Endnoten!$AH$13)/100),1.9,IF(((Notenliste!I9)/Notenliste!$I$1)&gt;=((Endnoten!$AH$14)/100),2,IF(((Notenliste!I9)/Notenliste!$I$1)&gt;=((Endnoten!$AH$15)/100),2.1,IF(((Notenliste!I9)/Notenliste!$I$1)&gt;=((Endnoten!$AH$16)/100),2.2,IF(((Notenliste!I9)/Notenliste!$I$1)&gt;=((Endnoten!$AH$17)/100),2.3,IF(((Notenliste!I9)/Notenliste!$I$1)&gt;=((Endnoten!$AH$18)/100),2.4,IF(((Notenliste!I9)/Notenliste!$I$1)&gt;=((Endnoten!$AH$19)/100),2.5,IF(((Notenliste!I9)/Notenliste!$I$1)&gt;=((Endnoten!$AH$20)/100),2.6,IF(((Notenliste!I9)/Notenliste!$I$1)&gt;=((Endnoten!$AH$21)/100),2.7,IF(((Notenliste!I9)/Notenliste!$I$1)&gt;=((Endnoten!$AH$22)/100),2.8,IF(((Notenliste!I9)/Notenliste!$I$1)&gt;=((Endnoten!$AH$23)/100),2.9,IF(((Notenliste!I9)/Notenliste!$I$1)&gt;=((Endnoten!$AH$24)/100),3,IF(((Notenliste!I9)/Notenliste!$I$1)&gt;=((Endnoten!$AH$25)/100),3.1,IF(((Notenliste!I9)/Notenliste!$I$1)&gt;=((Endnoten!$AH$26)/100),3.2,IF(((Notenliste!I9)/Notenliste!$I$1)&gt;=((Endnoten!$AH$27)/100),3.3,IF(((Notenliste!I9)/Notenliste!$I$1)&gt;=((Endnoten!$AH$28)/100),3.4,IF(((Notenliste!I9)/Notenliste!$I$1)&gt;=((Endnoten!$AH$29)/100),3.5,IF(((Notenliste!I9)/Notenliste!$I$1)&gt;=((Endnoten!$AH$30)/100),3.6,IF(((Notenliste!I9)/Notenliste!$I$1)&gt;=((Endnoten!$AH$31)/100),3.7,IF(((Notenliste!I9)/Notenliste!$I$1)&gt;=((Endnoten!$AH$32)/100),3.8,IF(((Notenliste!I9)/Notenliste!$I$1)&gt;=((Endnoten!$AH$33)/100),3.9,IF(((Notenliste!I9)/Notenliste!$I$1)&gt;=((Endnoten!$AH$34)/100),4,IF(((Notenliste!I9)/Notenliste!$I$1)&gt;=((Endnoten!$AH$35)/100),4.1,IF(((Notenliste!I9)/Notenliste!$I$1)&gt;=((Endnoten!$AH$36)/100),4.2,IF(((Notenliste!I9)/Notenliste!$I$1)&gt;=((Endnoten!$AH$37)/100),4.3,IF(((Notenliste!I9)/Notenliste!$I$1)&gt;=((Endnoten!$AH$38)/100),4.4,IF(((Notenliste!I9)/Notenliste!$I$1)&gt;=((Endnoten!$AH$39)/100),4.5,IF(((Notenliste!I9)/Notenliste!$I$1)&gt;=((Endnoten!$AH$40)/100),4.6,IF(((Notenliste!I9)/Notenliste!$I$1)&gt;=((Endnoten!$AH$41)/100),4.7,IF(((Notenliste!I9)/Notenliste!$I$1)&gt;=((Endnoten!$AH$42)/100),4.8,IF(((Notenliste!I9)/Notenliste!$I$1)&gt;=((Endnoten!$AH$43)/100),4.9,5))))))))))))))))))))))))))))))))))))))))</f>
        <v>#DIV/0!</v>
      </c>
      <c r="S10" s="32">
        <f>Notenliste!K9</f>
        <v>0</v>
      </c>
      <c r="T10" s="33">
        <f>IF(Notenliste!K9&gt;=0.1,Notenliste!K9/Notenliste!K$1,)</f>
        <v>0</v>
      </c>
      <c r="U10" s="34">
        <f>IF(Endnoten!T10&gt;=(Endnoten!$AF$5/100),1,IF(Endnoten!T10&gt;=(Endnoten!$AF$6/100),2,IF(Endnoten!T10&gt;=(Endnoten!$AF$7/100),3,IF(Endnoten!T10&gt;=(Endnoten!$AF$8/100),4,5))))</f>
        <v>5</v>
      </c>
      <c r="V10" s="35" t="e">
        <f>IF(((Notenliste!K9)/Notenliste!$K$1)&gt;=((Endnoten!$AH$5+1)/100),1,IF(((Notenliste!K9)/Notenliste!$K$1)&gt;=(Endnoten!$AH$5/100),1.1,IF(((Notenliste!K9)/Notenliste!$K$1)&gt;=(Endnoten!$AH$6/100),1.2,IF(((Notenliste!K9)/Notenliste!$K$1)&gt;=(Endnoten!$AH$7/100),1.3,IF(((Notenliste!K9)/Notenliste!$K$1)&gt;=((Endnoten!$AH$8)/100),1.4,IF(((Notenliste!K9)/Notenliste!$K$1)&gt;=((Endnoten!$AH$9)/100),1.5,IF(((Notenliste!K9)/Notenliste!$K$1)&gt;=((Endnoten!$AH$10)/100),1.6,IF(((Notenliste!K9)/Notenliste!$K$1)&gt;=((Endnoten!$AH$11)/100),1.7,IF(((Notenliste!K9)/Notenliste!$K$1)&gt;=((Endnoten!$AH$12)/100),1.8,IF(((Notenliste!K9)/Notenliste!$K$1)&gt;=((Endnoten!$AH$13)/100),1.9,IF(((Notenliste!K9)/Notenliste!$K$1)&gt;=((Endnoten!$AH$14)/100),2,IF(((Notenliste!K9)/Notenliste!$K$1)&gt;=((Endnoten!$AH$15)/100),2.1,IF(((Notenliste!K9)/Notenliste!$K$1)&gt;=((Endnoten!$AH$16)/100),2.2,IF(((Notenliste!K9)/Notenliste!$K$1)&gt;=((Endnoten!$AH$17)/100),2.3,IF(((Notenliste!K9)/Notenliste!$K$1)&gt;=((Endnoten!$AH$18)/100),2.4,IF(((Notenliste!K9)/Notenliste!$K$1)&gt;=((Endnoten!$AH$19)/100),2.5,IF(((Notenliste!K9)/Notenliste!$K$1)&gt;=((Endnoten!$AH$20)/100),2.6,IF(((Notenliste!K9)/Notenliste!$K$1)&gt;=((Endnoten!$AH$21)/100),2.7,IF(((Notenliste!K9)/Notenliste!$K$1)&gt;=((Endnoten!$AH$22)/100),2.8,IF(((Notenliste!K9)/Notenliste!$K$1)&gt;=((Endnoten!$AH$23)/100),2.9,IF(((Notenliste!K9)/Notenliste!$K$1)&gt;=((Endnoten!$AH$24)/100),3,IF(((Notenliste!K9)/Notenliste!$K$1)&gt;=((Endnoten!$AH$25)/100),3.1,IF(((Notenliste!K9)/Notenliste!$K$1)&gt;=((Endnoten!$AH$26)/100),3.2,IF(((Notenliste!K9)/Notenliste!$K$1)&gt;=((Endnoten!$AH$27)/100),3.3,IF(((Notenliste!K9)/Notenliste!$K$1)&gt;=((Endnoten!$AH$28)/100),3.4,IF(((Notenliste!K9)/Notenliste!$K$1)&gt;=((Endnoten!$AH$29)/100),3.5,IF(((Notenliste!K9)/Notenliste!$K$1)&gt;=((Endnoten!$AH$30)/100),3.6,IF(((Notenliste!K9)/Notenliste!$K$1)&gt;=((Endnoten!$AH$31)/100),3.7,IF(((Notenliste!K9)/Notenliste!$K$1)&gt;=((Endnoten!$AH$32)/100),3.8,IF(((Notenliste!K9)/Notenliste!$K$1)&gt;=((Endnoten!$AH$33)/100),3.9,IF(((Notenliste!K9)/Notenliste!$K$1)&gt;=((Endnoten!$AH$34)/100),4,IF(((Notenliste!K9)/Notenliste!$K$1)&gt;=((Endnoten!$AH$35)/100),4.1,IF(((Notenliste!K9)/Notenliste!$K$1)&gt;=((Endnoten!$AH$36)/100),4.2,IF(((Notenliste!K9)/Notenliste!$K$1)&gt;=((Endnoten!$AH$37)/100),4.3,IF(((Notenliste!K9)/Notenliste!$K$1)&gt;=((Endnoten!$AH$38)/100),4.4,IF(((Notenliste!K9)/Notenliste!$K$1)&gt;=((Endnoten!$AH$39)/100),4.5,IF(((Notenliste!K9)/Notenliste!$K$1)&gt;=((Endnoten!$AH$40)/100),4.6,IF(((Notenliste!K9)/Notenliste!$K$1)&gt;=((Endnoten!$AH$41)/100),4.7,IF(((Notenliste!K9)/Notenliste!$K$1)&gt;=((Endnoten!$AH$42)/100),4.8,IF(((Notenliste!K9)/Notenliste!$K$1)&gt;=((Endnoten!$AH$43)/100),4.9,5))))))))))))))))))))))))))))))))))))))))</f>
        <v>#DIV/0!</v>
      </c>
      <c r="W10" s="36">
        <v>0</v>
      </c>
      <c r="X10" s="36" t="str" cm="1">
        <f t="array" ref="X10">_xlfn.IFS((T10&gt;0.1),(AVERAGE(F10,J10,N10,R10,U10)),(P10&gt;=0.1),(AVERAGE(F10,J10,N10,R10)),(L10&gt;=0.1),(AVERAGE(F10,J10,N10)),(H10&gt;0.1),(AVERAGE(F10,J10)),(D10&gt;0.1),F10,(D10&lt;0.1),"ND")</f>
        <v>ND</v>
      </c>
      <c r="Y10" s="37" t="e">
        <f t="shared" si="0"/>
        <v>#DIV/0!</v>
      </c>
      <c r="Z10" s="37">
        <f>SUM(Notenliste!N9:AJ9)</f>
        <v>8</v>
      </c>
      <c r="AA10" s="69">
        <f>Notenliste!AK9</f>
        <v>1</v>
      </c>
      <c r="AB10" s="37" t="str">
        <f>IF((D10&lt;0.1),"Nur MA",((AA10*[1]Notenliste!$AK$1)+(IF(W10=0,X10,Y10)*(1-[1]Notenliste!$AK$1))))</f>
        <v>Nur MA</v>
      </c>
      <c r="AC10" s="38" t="e">
        <f t="shared" si="6"/>
        <v>#DIV/0!</v>
      </c>
      <c r="AD10" s="14" t="e">
        <f t="shared" si="1"/>
        <v>#DIV/0!</v>
      </c>
      <c r="AG10" s="20">
        <v>1.6</v>
      </c>
      <c r="AH10" s="20">
        <f>AH9-2</f>
        <v>88</v>
      </c>
      <c r="AI10">
        <f>IF(((AL10+AJ10+AK10)/$AL$3)&gt;=((Endnoten!$AH$5+1)/100),1,IF(((AL10+AJ10+AK10)/$AL$3)&gt;=(Endnoten!$AH$5/100),1.1,IF(((AL10+AJ10+AK10)/$AL$3)&gt;=(Endnoten!$AH$6/100),1.2,IF(((AL10+AJ10+AK10)/$AL$3)&gt;=(Endnoten!$AH$7/100),1.3,IF(((AL10+AJ10+AK10)/$AL$3)&gt;=((Endnoten!$AH$8)/100),1.4,IF(((AL10+AJ10+AK10)/$AL$3)&gt;=((Endnoten!$AH$9)/100),1.5,IF(((AL10+AJ10+AK10)/$AL$3)&gt;=((Endnoten!$AH$10)/100),1.6,IF(((AL10+AJ10+AK10)/$AL$3)&gt;=((Endnoten!$AH$11)/100),1.7,IF(((AL10+AJ10+AK10)/$AL$3)&gt;=((Endnoten!$AH$12)/100),1.8,IF(((AL10+AJ10+AK10)/$AL$3)&gt;=((Endnoten!$AH$13)/100),1.9,IF(((AL10+AJ10+AK10)/$AL$3)&gt;=((Endnoten!$AH$14)/100),2,IF(((AL10+AJ10+AK10)/$AL$3)&gt;=((Endnoten!$AH$15)/100),2.1,IF(((AL10+AJ10+AK10)/$AL$3)&gt;=((Endnoten!$AH$16)/100),2.2,IF(((AL10+AJ10+AK10)/$AL$3)&gt;=((Endnoten!$AH$17)/100),2.3,IF(((AL10+AJ10+AK10)/$AL$3)&gt;=((Endnoten!$AH$18)/100),2.4,IF(((AL10+AJ10+AK10)/$AL$3)&gt;=((Endnoten!$AH$19)/100),2.5,IF(((AL10+AJ10+AK10)/$AL$3)&gt;=((Endnoten!$AH$20)/100),2.6,IF(((AL10+AJ10+AK10)/$AL$3)&gt;=((Endnoten!$AH$21)/100),2.7,IF(((AL10+AJ10+AK10)/$AL$3)&gt;=((Endnoten!$AH$22)/100),2.8,IF(((AL10+AJ10+AK10)/$AL$3)&gt;=((Endnoten!$AH$23)/100),2.9,IF(((AL10+AJ10+AK10)/$AL$3)&gt;=((Endnoten!$AH$24)/100),3,IF(((AL10+AJ10+AK10)/$AL$3)&gt;=((Endnoten!$AH$25)/100),3.1,IF(((AL10+AJ10+AK10)/$AL$3)&gt;=((Endnoten!$AH$26)/100),3.2,IF(((AL10+AJ10+AK10)/$AL$3)&gt;=((Endnoten!$AH$27)/100),3.3,IF(((AL10+AJ10+AK10)/$AL$3)&gt;=((Endnoten!$AH$28)/100),3.4,IF(((AL10+AJ10+AK10)/$AL$3)&gt;=((Endnoten!$AH$29)/100),3.5,IF(((AL10+AJ10+AK10)/$AL$3)&gt;=((Endnoten!$AH$30)/100),3.6,IF(((AL10+AJ10+AK10)/$AL$3)&gt;=((Endnoten!$AH$31)/100),3.7,IF(((AL10+AJ10+AK10)/$AL$3)&gt;=((Endnoten!$AH$32)/100),3.8,IF(((AL10+AJ10+AK10)/$AL$3)&gt;=((Endnoten!$AH$33)/100),3.9,IF(((AL10+AJ10+AK10)/$AL$3)&gt;=((Endnoten!$AH$34)/100),4,IF(((AL10+AJ10+AK10)/$AL$3)&gt;=((Endnoten!$AH$35)/100),4.1,IF(((AL10+AJ10+AK10)/$AL$3)&gt;=((Endnoten!$AH$36)/100),4.2,IF(((AL10+AJ10+AK10)/$AL$3)&gt;=((Endnoten!$AH$37)/100),4.3,IF(((AL10+AJ10+AK10)/$AL$3)&gt;=((Endnoten!$AH$38)/100),4.4,IF(((AL10+AJ10+AK10)/$AL$3)&gt;=((Endnoten!$AH$39)/100),4.5,IF(((AL10+AJ10+AK10)/$AL$3)&gt;=((Endnoten!$AH$40)/100),4.6,IF(((AL10+AJ10+AK10)/$AL$3)&gt;=((Endnoten!$AH$41)/100),4.7,IF(((AL10+AJ10+AK10)/$AL$3)&gt;=((Endnoten!$AH$42)/100),4.8,IF(((AL10+AJ10+AK10)/$AL$3)&gt;=((Endnoten!$AH$43)/100),4.9,5))))))))))))))))))))))))))))))))))))))))</f>
        <v>1.6</v>
      </c>
      <c r="AL10">
        <f t="shared" si="7"/>
        <v>88</v>
      </c>
      <c r="AN10" s="75"/>
      <c r="AO10" s="75" t="e">
        <f t="shared" si="2"/>
        <v>#DIV/0!</v>
      </c>
      <c r="AP10" s="75" t="e">
        <f t="shared" si="3"/>
        <v>#DIV/0!</v>
      </c>
      <c r="AQ10" s="75" t="e">
        <f t="shared" si="4"/>
        <v>#DIV/0!</v>
      </c>
      <c r="AR10" s="75" t="e">
        <f t="shared" si="5"/>
        <v>#DIV/0!</v>
      </c>
      <c r="AT10" s="1" t="e">
        <f>IF(((Notenliste!C9+Notenliste!E9+Notenliste!G9)/$AT$1)&gt;=((Endnoten!$AH$5+1)/100),1,IF(((Notenliste!C9+Notenliste!E9+Notenliste!G9)/$AT$1)&gt;=(Endnoten!$AH$5/100),1.1,IF(((Notenliste!C9+Notenliste!E9+Notenliste!G9)/$AT$1)&gt;=(Endnoten!$AH$6/100),1.2,IF(((Notenliste!C9+Notenliste!E9+Notenliste!G9)/$AT$1)&gt;=(Endnoten!$AH$7/100),1.3,IF(((Notenliste!C9+Notenliste!E9+Notenliste!G9)/$AT$1)&gt;=((Endnoten!$AH$8)/100),1.4,IF(((Notenliste!C9+Notenliste!E9+Notenliste!G9)/$AT$1)&gt;=((Endnoten!$AH$9)/100),1.5,IF(((Notenliste!C9+Notenliste!E9+Notenliste!G9)/$AT$1)&gt;=((Endnoten!$AH$10)/100),1.6,IF(((Notenliste!C9+Notenliste!E9+Notenliste!G9)/$AT$1)&gt;=((Endnoten!$AH$11)/100),1.7,IF(((Notenliste!C9+Notenliste!E9+Notenliste!G9)/$AT$1)&gt;=((Endnoten!$AH$12)/100),1.8,IF(((Notenliste!C9+Notenliste!E9+Notenliste!G9)/$AT$1)&gt;=((Endnoten!$AH$13)/100),1.9,IF(((Notenliste!C9+Notenliste!E9+Notenliste!G9)/$AT$1)&gt;=((Endnoten!$AH$14)/100),2,IF(((Notenliste!C9+Notenliste!E9+Notenliste!G9)/$AT$1)&gt;=((Endnoten!$AH$15)/100),2.1,IF(((Notenliste!C9+Notenliste!E9+Notenliste!G9)/$AT$1)&gt;=((Endnoten!$AH$16)/100),2.2,IF(((Notenliste!C9+Notenliste!E9+Notenliste!G9)/$AT$1)&gt;=((Endnoten!$AH$17)/100),2.3,IF(((Notenliste!C9+Notenliste!E9+Notenliste!G9)/$AT$1)&gt;=((Endnoten!$AH$18)/100),2.4,IF(((Notenliste!C9+Notenliste!E9+Notenliste!G9)/$AT$1)&gt;=((Endnoten!$AH$19)/100),2.5,IF(((Notenliste!C9+Notenliste!E9+Notenliste!G9)/$AT$1)&gt;=((Endnoten!$AH$20)/100),2.6,IF(((Notenliste!C9+Notenliste!E9+Notenliste!G9)/$AT$1)&gt;=((Endnoten!$AH$21)/100),2.7,IF(((Notenliste!C9+Notenliste!E9+Notenliste!G9)/$AT$1)&gt;=((Endnoten!$AH$22)/100),2.8,IF(((Notenliste!C9+Notenliste!E9+Notenliste!G9)/$AT$1)&gt;=((Endnoten!$AH$23)/100),2.9,IF(((Notenliste!C9+Notenliste!E9+Notenliste!G9)/$AT$1)&gt;=((Endnoten!$AH$24)/100),3,IF(((Notenliste!C9+Notenliste!E9+Notenliste!G9)/$AT$1)&gt;=((Endnoten!$AH$25)/100),3.1,IF(((Notenliste!C9+Notenliste!E9+Notenliste!G9)/$AT$1)&gt;=((Endnoten!$AH$26)/100),3.2,IF(((Notenliste!C9+Notenliste!E9+Notenliste!G9)/$AT$1)&gt;=((Endnoten!$AH$27)/100),3.3,IF(((Notenliste!C9+Notenliste!E9+Notenliste!G9)/$AT$1)&gt;=((Endnoten!$AH$28)/100),3.4,IF(((Notenliste!C9+Notenliste!E9+Notenliste!G9)/$AT$1)&gt;=((Endnoten!$AH$29)/100),3.5,IF(((Notenliste!C9+Notenliste!E9+Notenliste!G9)/$AT$1)&gt;=((Endnoten!$AH$30)/100),3.6,IF(((Notenliste!C9+Notenliste!E9+Notenliste!G9)/$AT$1)&gt;=((Endnoten!$AH$31)/100),3.7,IF(((Notenliste!C9+Notenliste!E9+Notenliste!G9)/$AT$1)&gt;=((Endnoten!$AH$32)/100),3.8,IF(((Notenliste!C9+Notenliste!E9+Notenliste!G9)/$AT$1)&gt;=((Endnoten!$AH$33)/100),3.9,IF(((Notenliste!C9+Notenliste!E9+Notenliste!G9)/$AT$1)&gt;=((Endnoten!$AH$34)/100),4,IF(((Notenliste!C9+Notenliste!E9+Notenliste!G9)/$AT$1)&gt;=((Endnoten!$AH$35)/100),4.1,IF(((Notenliste!C9+Notenliste!E9+Notenliste!G9)/$AT$1)&gt;=((Endnoten!$AH$36)/100),4.2,IF(((Notenliste!C9+Notenliste!E9+Notenliste!G9)/$AT$1)&gt;=((Endnoten!$AH$37)/100),4.3,IF(((Notenliste!C9+Notenliste!E9+Notenliste!G9)/$AT$1)&gt;=((Endnoten!$AH$38)/100),4.4,IF(((Notenliste!C9+Notenliste!E9+Notenliste!G9)/$AT$1)&gt;=((Endnoten!$AH$39)/100),4.5,IF(((Notenliste!C9+Notenliste!E9+Notenliste!G9)/$AT$1)&gt;=((Endnoten!$AH$40)/100),4.6,IF(((Notenliste!C9+Notenliste!E9+Notenliste!G9)/$AT$1)&gt;=((Endnoten!$AH$41)/100),4.7,IF(((Notenliste!C9+Notenliste!E9+Notenliste!G9)/$AT$1)&gt;=((Endnoten!$AH$42)/100),4.8,IF(((Notenliste!C9+Notenliste!E9+Notenliste!G9)/$AT$1)&gt;=((Endnoten!$AH$43)/100),4.9,5))))))))))))))))))))))))))))))))))))))))</f>
        <v>#DIV/0!</v>
      </c>
      <c r="AU10" s="1" t="e">
        <f>IF(((Notenliste!C9+Notenliste!E9+Notenliste!G9+Notenliste!K9)/$AU$1)&gt;=((Endnoten!$AH$5+1)/100),1,IF(((Notenliste!C9+Notenliste!E9+Notenliste!G9+Notenliste!K9)/$AU$1)&gt;=(Endnoten!$AH$5/100),1.1,IF(((Notenliste!C9+Notenliste!E9+Notenliste!G9+Notenliste!K9)/$AU$1)&gt;=(Endnoten!$AH$6/100),1.2,IF(((Notenliste!C9+Notenliste!E9+Notenliste!G9+Notenliste!K9)/$AU$1)&gt;=(Endnoten!$AH$7/100),1.3,IF(((Notenliste!C9+Notenliste!E9+Notenliste!G9+Notenliste!K9)/$AU$1)&gt;=((Endnoten!$AH$8)/100),1.4,IF(((Notenliste!C9+Notenliste!E9+Notenliste!G9+Notenliste!K9)/$AU$1)&gt;=((Endnoten!$AH$9)/100),1.5,IF(((Notenliste!C9+Notenliste!E9+Notenliste!G9+Notenliste!K9)/$AU$1)&gt;=((Endnoten!$AH$10)/100),1.6,IF(((Notenliste!C9+Notenliste!E9+Notenliste!G9+Notenliste!K9)/$AU$1)&gt;=((Endnoten!$AH$11)/100),1.7,IF(((Notenliste!C9+Notenliste!E9+Notenliste!G9+Notenliste!K9)/$AU$1)&gt;=((Endnoten!$AH$12)/100),1.8,IF(((Notenliste!C9+Notenliste!E9+Notenliste!G9+Notenliste!K9)/$AU$1)&gt;=((Endnoten!$AH$13)/100),1.9,IF(((Notenliste!C9+Notenliste!E9+Notenliste!G9+Notenliste!K9)/$AU$1)&gt;=((Endnoten!$AH$14)/100),2,IF(((Notenliste!C9+Notenliste!E9+Notenliste!G9+Notenliste!K9)/$AU$1)&gt;=((Endnoten!$AH$15)/100),2.1,IF(((Notenliste!C9+Notenliste!E9+Notenliste!G9+Notenliste!K9)/$AU$1)&gt;=((Endnoten!$AH$16)/100),2.2,IF(((Notenliste!C9+Notenliste!E9+Notenliste!G9+Notenliste!K9)/$AU$1)&gt;=((Endnoten!$AH$17)/100),2.3,IF(((Notenliste!C9+Notenliste!E9+Notenliste!G9+Notenliste!K9)/$AU$1)&gt;=((Endnoten!$AH$18)/100),2.4,IF(((Notenliste!C9+Notenliste!E9+Notenliste!G9+Notenliste!K9)/$AU$1)&gt;=((Endnoten!$AH$19)/100),2.5,IF(((Notenliste!C9+Notenliste!E9+Notenliste!G9+Notenliste!K9)/$AU$1)&gt;=((Endnoten!$AH$20)/100),2.6,IF(((Notenliste!C9+Notenliste!E9+Notenliste!G9+Notenliste!K9)/$AU$1)&gt;=((Endnoten!$AH$21)/100),2.7,IF(((Notenliste!C9+Notenliste!E9+Notenliste!G9+Notenliste!K9)/$AU$1)&gt;=((Endnoten!$AH$22)/100),2.8,IF(((Notenliste!C9+Notenliste!E9+Notenliste!G9+Notenliste!K9)/$AU$1)&gt;=((Endnoten!$AH$23)/100),2.9,IF(((Notenliste!C9+Notenliste!E9+Notenliste!G9+Notenliste!K9)/$AU$1)&gt;=((Endnoten!$AH$24)/100),3,IF(((Notenliste!C9+Notenliste!E9+Notenliste!G9+Notenliste!K9)/$AU$1)&gt;=((Endnoten!$AH$25)/100),3.1,IF(((Notenliste!C9+Notenliste!E9+Notenliste!G9+Notenliste!K9)/$AU$1)&gt;=((Endnoten!$AH$26)/100),3.2,IF(((Notenliste!C9+Notenliste!E9+Notenliste!G9+Notenliste!K9)/$AU$1)&gt;=((Endnoten!$AH$27)/100),3.3,IF(((Notenliste!C9+Notenliste!E9+Notenliste!G9+Notenliste!K9)/$AU$1)&gt;=((Endnoten!$AH$28)/100),3.4,IF(((Notenliste!C9+Notenliste!E9+Notenliste!G9+Notenliste!K9)/$AU$1)&gt;=((Endnoten!$AH$29)/100),3.5,IF(((Notenliste!C9+Notenliste!E9+Notenliste!G9+Notenliste!K9)/$AU$1)&gt;=((Endnoten!$AH$30)/100),3.6,IF(((Notenliste!C9+Notenliste!E9+Notenliste!G9+Notenliste!K9)/$AU$1)&gt;=((Endnoten!$AH$31)/100),3.7,IF(((Notenliste!C9+Notenliste!E9+Notenliste!G9+Notenliste!K9)/$AU$1)&gt;=((Endnoten!$AH$32)/100),3.8,IF(((Notenliste!C9+Notenliste!E9+Notenliste!G9+Notenliste!K9)/$AU$1)&gt;=((Endnoten!$AH$33)/100),3.9,IF(((Notenliste!C9+Notenliste!E9+Notenliste!G9+Notenliste!K9)/$AU$1)&gt;=((Endnoten!$AH$34)/100),4,IF(((Notenliste!C9+Notenliste!E9+Notenliste!G9+Notenliste!K9)/$AU$1)&gt;=((Endnoten!$AH$35)/100),4.1,IF(((Notenliste!C9+Notenliste!E9+Notenliste!G9+Notenliste!K9)/$AU$1)&gt;=((Endnoten!$AH$36)/100),4.2,IF(((Notenliste!C9+Notenliste!E9+Notenliste!G9+Notenliste!K9)/$AU$1)&gt;=((Endnoten!$AH$37)/100),4.3,IF(((Notenliste!C9+Notenliste!E9+Notenliste!G9+Notenliste!K9)/$AU$1)&gt;=((Endnoten!$AH$38)/100),4.4,IF(((Notenliste!C9+Notenliste!E9+Notenliste!G9+Notenliste!K9)/$AU$1)&gt;=((Endnoten!$AH$39)/100),4.5,IF(((Notenliste!C9+Notenliste!E9+Notenliste!G9+Notenliste!K9)/$AU$1)&gt;=((Endnoten!$AH$40)/100),4.6,IF(((Notenliste!C9+Notenliste!E9+Notenliste!G9+Notenliste!K9)/$AU$1)&gt;=((Endnoten!$AH$41)/100),4.7,IF(((Notenliste!C9+Notenliste!E9+Notenliste!G9+Notenliste!K9)/$AU$1)&gt;=((Endnoten!$AH$42)/100),4.8,IF(((Notenliste!C9+Notenliste!E9+Notenliste!G9+Notenliste!K9)/$AU$1)&gt;=((Endnoten!$AH$43)/100),4.9,5))))))))))))))))))))))))))))))))))))))))</f>
        <v>#DIV/0!</v>
      </c>
    </row>
    <row r="11" spans="1:47" ht="18.5" x14ac:dyDescent="0.45">
      <c r="A11" s="41">
        <f>'Schüler+Bedienungsanleitung'!A25</f>
        <v>8</v>
      </c>
      <c r="B11" s="42">
        <f>'Schüler+Bedienungsanleitung'!B25</f>
        <v>8</v>
      </c>
      <c r="C11" s="39">
        <f>Notenliste!C10</f>
        <v>0</v>
      </c>
      <c r="D11" s="40">
        <f>IF(Notenliste!C10&gt;=0.1,Notenliste!C10/Notenliste!C$1,)</f>
        <v>0</v>
      </c>
      <c r="E11" s="41">
        <f>IF(Endnoten!D11&gt;=(Endnoten!$AF$5/100),1,IF(Endnoten!D11&gt;=(Endnoten!$AF$6/100),2,IF(Endnoten!D11&gt;=(Endnoten!$AF$7/100),3,IF(Endnoten!D11&gt;=(Endnoten!$AF$8/100),4,5))))</f>
        <v>5</v>
      </c>
      <c r="F11" s="53" t="e">
        <f>IF(((Notenliste!C10)/Notenliste!$C$1)&gt;=((Endnoten!$AH$5+1)/100),1,IF(((Notenliste!C10)/Notenliste!$C$1)&gt;=(Endnoten!$AH$5/100),1.1,IF(((Notenliste!C10)/Notenliste!$C$1)&gt;=(Endnoten!$AH$6/100),1.2,IF(((Notenliste!C10)/Notenliste!$C$1)&gt;=(Endnoten!$AH$7/100),1.3,IF(((Notenliste!C10)/Notenliste!$C$1)&gt;=((Endnoten!$AH$8)/100),1.4,IF(((Notenliste!C10)/Notenliste!$C$1)&gt;=((Endnoten!$AH$9)/100),1.44,IF(((Notenliste!C10)/Notenliste!$C$1)&gt;=((Endnoten!$AH$10)/100),1.6,IF(((Notenliste!C10)/Notenliste!$C$1)&gt;=((Endnoten!$AH$11)/100),1.7,IF(((Notenliste!C10)/Notenliste!$C$1)&gt;=((Endnoten!$AH$12)/100),1.8,IF(((Notenliste!C10)/Notenliste!$C$1)&gt;=((Endnoten!$AH$13)/100),1.9,IF(((Notenliste!C10)/Notenliste!$C$1)&gt;=((Endnoten!$AH$14)/100),2,IF(((Notenliste!C10)/Notenliste!$C$1)&gt;=((Endnoten!$AH$15)/100),2.1,IF(((Notenliste!C10)/Notenliste!$C$1)&gt;=((Endnoten!$AH$16)/100),2.2,IF(((Notenliste!C10)/Notenliste!$C$1)&gt;=((Endnoten!$AH$17)/100),2.3,IF(((Notenliste!C10)/Notenliste!$C$1)&gt;=((Endnoten!$AH$18)/100),2.4,IF(((Notenliste!C10)/Notenliste!$C$1)&gt;=((Endnoten!$AH$19)/100),2.5,IF(((Notenliste!C10)/Notenliste!$C$1)&gt;=((Endnoten!$AH$20)/100),2.6,IF(((Notenliste!C10)/Notenliste!$C$1)&gt;=((Endnoten!$AH$21)/100),2.7,IF(((Notenliste!C10)/Notenliste!$C$1)&gt;=((Endnoten!$AH$22)/100),2.8,IF(((Notenliste!C10)/Notenliste!$C$1)&gt;=((Endnoten!$AH$23)/100),2.9,IF(((Notenliste!C10)/Notenliste!$C$1)&gt;=((Endnoten!$AH$24)/100),3,IF(((Notenliste!C10)/Notenliste!$C$1)&gt;=((Endnoten!$AH$25)/100),3.1,IF(((Notenliste!C10)/Notenliste!$C$1)&gt;=((Endnoten!$AH$26)/100),3.2,IF(((Notenliste!C10)/Notenliste!$C$1)&gt;=((Endnoten!$AH$27)/100),3.3,IF(((Notenliste!C10)/Notenliste!$C$1)&gt;=((Endnoten!$AH$28)/100),3.4,IF(((Notenliste!C10)/Notenliste!$C$1)&gt;=((Endnoten!$AH$29)/100),3.5,IF(((Notenliste!C10)/Notenliste!$C$1)&gt;=((Endnoten!$AH$30)/100),3.6,IF(((Notenliste!C10)/Notenliste!$C$1)&gt;=((Endnoten!$AH$31)/100),3.7,IF(((Notenliste!C10)/Notenliste!$C$1)&gt;=((Endnoten!$AH$32)/100),3.8,IF(((Notenliste!C10)/Notenliste!$C$1)&gt;=((Endnoten!$AH$33)/100),3.9,IF(((Notenliste!C10)/Notenliste!$C$1)&gt;=((Endnoten!$AH$34)/100),4,IF(((Notenliste!C10)/Notenliste!$C$1)&gt;=((Endnoten!$AH$35)/100),4.1,IF(((Notenliste!C10)/Notenliste!$C$1)&gt;=((Endnoten!$AH$36)/100),4.2,IF(((Notenliste!C10)/Notenliste!$C$1)&gt;=((Endnoten!$AH$37)/100),4.3,IF(((Notenliste!C10)/Notenliste!$C$1)&gt;=((Endnoten!$AH$38)/100),4.4,IF(((Notenliste!C10)/Notenliste!$C$1)&gt;=((Endnoten!$AH$39)/100),4.5,IF(((Notenliste!C10)/Notenliste!$C$1)&gt;=((Endnoten!$AH$40)/100),4.6,IF(((Notenliste!C10)/Notenliste!$C$1)&gt;=((Endnoten!$AH$41)/100),4.7,IF(((Notenliste!C10)/Notenliste!$C$1)&gt;=((Endnoten!$AH$42)/100),4.8,IF(((Notenliste!C10)/Notenliste!$C$1)&gt;=((Endnoten!$AH$43)/100),4.9,5))))))))))))))))))))))))))))))))))))))))</f>
        <v>#DIV/0!</v>
      </c>
      <c r="G11" s="39">
        <f>Notenliste!E10</f>
        <v>0</v>
      </c>
      <c r="H11" s="40">
        <f>IF(Notenliste!E10&gt;=0.1,Notenliste!E10/Notenliste!E$1,)</f>
        <v>0</v>
      </c>
      <c r="I11" s="41">
        <f>IF(Endnoten!H11&gt;=(Endnoten!$AF$5/100),1,IF(Endnoten!H11&gt;=(Endnoten!$AF$6/100),2,IF(Endnoten!H11&gt;=(Endnoten!$AF$7/100),3,IF(Endnoten!H11&gt;=(Endnoten!$AF$8/100),4,5))))</f>
        <v>5</v>
      </c>
      <c r="J11" s="53" t="e">
        <f>IF(((Notenliste!E10)/Notenliste!$E$1)&gt;=((Endnoten!$AH$5+1)/100),1,IF(((Notenliste!E10)/Notenliste!$E$1)&gt;=(Endnoten!$AH$5/100),1.1,IF(((Notenliste!E10)/Notenliste!$E$1)&gt;=(Endnoten!$AH$6/100),1.2,IF(((Notenliste!E10)/Notenliste!$E$1)&gt;=(Endnoten!$AH$7/100),1.3,IF(((Notenliste!E10)/Notenliste!$E$1)&gt;=((Endnoten!$AH$8)/100),1.4,IF(((Notenliste!E10)/Notenliste!$E$1)&gt;=((Endnoten!$AH$9)/100),1.44,IF(((Notenliste!E10)/Notenliste!$E$1)&gt;=((Endnoten!$AH$10)/100),1.6,IF(((Notenliste!E10)/Notenliste!$E$1)&gt;=((Endnoten!$AH$11)/100),1.7,IF(((Notenliste!E10)/Notenliste!$E$1)&gt;=((Endnoten!$AH$12)/100),1.8,IF(((Notenliste!E10)/Notenliste!$E$1)&gt;=((Endnoten!$AH$13)/100),1.9,IF(((Notenliste!E10)/Notenliste!$E$1)&gt;=((Endnoten!$AH$14)/100),2,IF(((Notenliste!E10)/Notenliste!$E$1)&gt;=((Endnoten!$AH$15)/100),2.1,IF(((Notenliste!E10)/Notenliste!$E$1)&gt;=((Endnoten!$AH$16)/100),2.2,IF(((Notenliste!E10)/Notenliste!$E$1)&gt;=((Endnoten!$AH$17)/100),2.3,IF(((Notenliste!E10)/Notenliste!$E$1)&gt;=((Endnoten!$AH$18)/100),2.4,IF(((Notenliste!E10)/Notenliste!$E$1)&gt;=((Endnoten!$AH$19)/100),2.5,IF(((Notenliste!E10)/Notenliste!$E$1)&gt;=((Endnoten!$AH$20)/100),2.6,IF(((Notenliste!E10)/Notenliste!$E$1)&gt;=((Endnoten!$AH$21)/100),2.7,IF(((Notenliste!E10)/Notenliste!$E$1)&gt;=((Endnoten!$AH$22)/100),2.8,IF(((Notenliste!E10)/Notenliste!$E$1)&gt;=((Endnoten!$AH$23)/100),2.9,IF(((Notenliste!E10)/Notenliste!$E$1)&gt;=((Endnoten!$AH$24)/100),3,IF(((Notenliste!E10)/Notenliste!$E$1)&gt;=((Endnoten!$AH$25)/100),3.1,IF(((Notenliste!E10)/Notenliste!$E$1)&gt;=((Endnoten!$AH$26)/100),3.2,IF(((Notenliste!E10)/Notenliste!$E$1)&gt;=((Endnoten!$AH$27)/100),3.3,IF(((Notenliste!E10)/Notenliste!$E$1)&gt;=((Endnoten!$AH$28)/100),3.4,IF(((Notenliste!E10)/Notenliste!$E$1)&gt;=((Endnoten!$AH$29)/100),3.5,IF(((Notenliste!E10)/Notenliste!$E$1)&gt;=((Endnoten!$AH$30)/100),3.6,IF(((Notenliste!E10)/Notenliste!$E$1)&gt;=((Endnoten!$AH$31)/100),3.7,IF(((Notenliste!E10)/Notenliste!$E$1)&gt;=((Endnoten!$AH$32)/100),3.8,IF(((Notenliste!E10)/Notenliste!$E$1)&gt;=((Endnoten!$AH$33)/100),3.9,IF(((Notenliste!E10)/Notenliste!$E$1)&gt;=((Endnoten!$AH$34)/100),4,IF(((Notenliste!E10)/Notenliste!$E$1)&gt;=((Endnoten!$AH$35)/100),4.1,IF(((Notenliste!E10)/Notenliste!$E$1)&gt;=((Endnoten!$AH$36)/100),4.2,IF(((Notenliste!E10)/Notenliste!$E$1)&gt;=((Endnoten!$AH$37)/100),4.3,IF(((Notenliste!E10)/Notenliste!$E$1)&gt;=((Endnoten!$AH$38)/100),4.4,IF(((Notenliste!E10)/Notenliste!$E$1)&gt;=((Endnoten!$AH$39)/100),4.5,IF(((Notenliste!E10)/Notenliste!$E$1)&gt;=((Endnoten!$AH$40)/100),4.6,IF(((Notenliste!E10)/Notenliste!$E$1)&gt;=((Endnoten!$AH$41)/100),4.7,IF(((Notenliste!E10)/Notenliste!$E$1)&gt;=((Endnoten!$AH$42)/100),4.8,IF(((Notenliste!E10)/Notenliste!$E$1)&gt;=((Endnoten!$AH$43)/100),4.9,5))))))))))))))))))))))))))))))))))))))))</f>
        <v>#DIV/0!</v>
      </c>
      <c r="K11" s="39">
        <f>Notenliste!G10</f>
        <v>0</v>
      </c>
      <c r="L11" s="40">
        <f>IF(Notenliste!G10&gt;=0.1,Notenliste!G10/Notenliste!G$1,)</f>
        <v>0</v>
      </c>
      <c r="M11" s="41">
        <f>IF(Endnoten!L11&gt;=(Endnoten!$AF$5/100),1,IF(Endnoten!L11&gt;=(Endnoten!$AF$6/100),2,IF(Endnoten!L11&gt;=(Endnoten!$AF$7/100),3,IF(Endnoten!L11&gt;=(Endnoten!$AF$8/100),4,5))))</f>
        <v>5</v>
      </c>
      <c r="N11" s="53" t="e">
        <f>IF(((Notenliste!G10)/Notenliste!$G$1)&gt;=((Endnoten!$AH$5+1)/100),1,IF(((Notenliste!G10)/Notenliste!$G$1)&gt;=(Endnoten!$AH$5/100),1.1,IF(((Notenliste!G10)/Notenliste!$G$1)&gt;=(Endnoten!$AH$6/100),1.2,IF(((Notenliste!G10)/Notenliste!$G$1)&gt;=(Endnoten!$AH$7/100),1.3,IF(((Notenliste!G10)/Notenliste!$G$1)&gt;=((Endnoten!$AH$8)/100),1.4,IF(((Notenliste!G10)/Notenliste!$G$1)&gt;=((Endnoten!$AH$9)/100),1.44,IF(((Notenliste!G10)/Notenliste!$G$1)&gt;=((Endnoten!$AH$10)/100),1.6,IF(((Notenliste!G10)/Notenliste!$G$1)&gt;=((Endnoten!$AH$11)/100),1.7,IF(((Notenliste!G10)/Notenliste!$G$1)&gt;=((Endnoten!$AH$12)/100),1.8,IF(((Notenliste!G10)/Notenliste!$G$1)&gt;=((Endnoten!$AH$13)/100),1.9,IF(((Notenliste!G10)/Notenliste!$G$1)&gt;=((Endnoten!$AH$14)/100),2,IF(((Notenliste!G10)/Notenliste!$G$1)&gt;=((Endnoten!$AH$15)/100),2.1,IF(((Notenliste!G10)/Notenliste!$G$1)&gt;=((Endnoten!$AH$16)/100),2.2,IF(((Notenliste!G10)/Notenliste!$G$1)&gt;=((Endnoten!$AH$17)/100),2.3,IF(((Notenliste!G10)/Notenliste!$G$1)&gt;=((Endnoten!$AH$18)/100),2.4,IF(((Notenliste!G10)/Notenliste!$G$1)&gt;=((Endnoten!$AH$19)/100),2.5,IF(((Notenliste!G10)/Notenliste!$G$1)&gt;=((Endnoten!$AH$20)/100),2.6,IF(((Notenliste!G10)/Notenliste!$G$1)&gt;=((Endnoten!$AH$21)/100),2.7,IF(((Notenliste!G10)/Notenliste!$G$1)&gt;=((Endnoten!$AH$22)/100),2.8,IF(((Notenliste!G10)/Notenliste!$G$1)&gt;=((Endnoten!$AH$23)/100),2.9,IF(((Notenliste!G10)/Notenliste!$G$1)&gt;=((Endnoten!$AH$24)/100),3,IF(((Notenliste!G10)/Notenliste!$G$1)&gt;=((Endnoten!$AH$25)/100),3.1,IF(((Notenliste!G10)/Notenliste!$G$1)&gt;=((Endnoten!$AH$26)/100),3.2,IF(((Notenliste!G10)/Notenliste!$G$1)&gt;=((Endnoten!$AH$27)/100),3.3,IF(((Notenliste!G10)/Notenliste!$G$1)&gt;=((Endnoten!$AH$28)/100),3.4,IF(((Notenliste!G10)/Notenliste!$G$1)&gt;=((Endnoten!$AH$29)/100),3.5,IF(((Notenliste!G10)/Notenliste!$G$1)&gt;=((Endnoten!$AH$30)/100),3.6,IF(((Notenliste!G10)/Notenliste!$G$1)&gt;=((Endnoten!$AH$31)/100),3.7,IF(((Notenliste!G10)/Notenliste!$G$1)&gt;=((Endnoten!$AH$32)/100),3.8,IF(((Notenliste!G10)/Notenliste!$G$1)&gt;=((Endnoten!$AH$33)/100),3.9,IF(((Notenliste!G10)/Notenliste!$G$1)&gt;=((Endnoten!$AH$34)/100),4,IF(((Notenliste!G10)/Notenliste!$G$1)&gt;=((Endnoten!$AH$35)/100),4.1,IF(((Notenliste!G10)/Notenliste!$G$1)&gt;=((Endnoten!$AH$36)/100),4.2,IF(((Notenliste!G10)/Notenliste!$G$1)&gt;=((Endnoten!$AH$37)/100),4.3,IF(((Notenliste!G10)/Notenliste!$G$1)&gt;=((Endnoten!$AH$38)/100),4.4,IF(((Notenliste!G10)/Notenliste!$G$1)&gt;=((Endnoten!$AH$39)/100),4.5,IF(((Notenliste!G10)/Notenliste!$G$1)&gt;=((Endnoten!$AH$40)/100),4.6,IF(((Notenliste!G10)/Notenliste!$G$1)&gt;=((Endnoten!$AH$41)/100),4.7,IF(((Notenliste!G10)/Notenliste!$G$1)&gt;=((Endnoten!$AH$42)/100),4.8,IF(((Notenliste!G10)/Notenliste!$G$1)&gt;=((Endnoten!$AH$43)/100),4.9,5))))))))))))))))))))))))))))))))))))))))</f>
        <v>#DIV/0!</v>
      </c>
      <c r="O11" s="39">
        <f>Notenliste!K10</f>
        <v>0</v>
      </c>
      <c r="P11" s="40">
        <f>IF(Notenliste!I10&gt;=0.1,Notenliste!I10/Notenliste!I$1,)</f>
        <v>0</v>
      </c>
      <c r="Q11" s="41">
        <f>IF(Endnoten!P11&gt;=(Endnoten!$AF$5/100),1,IF(Endnoten!P11&gt;=(Endnoten!$AF$6/100),2,IF(Endnoten!P11&gt;=(Endnoten!$AF$7/100),3,IF(Endnoten!P11&gt;=(Endnoten!$AF$8/100),4,5))))</f>
        <v>5</v>
      </c>
      <c r="R11" s="53" t="e">
        <f>IF(((Notenliste!I10)/Notenliste!$I$1)&gt;=((Endnoten!$AH$5+1)/100),1,IF(((Notenliste!I10)/Notenliste!$I$1)&gt;=(Endnoten!$AH$5/100),1.1,IF(((Notenliste!I10)/Notenliste!$I$1)&gt;=(Endnoten!$AH$6/100),1.2,IF(((Notenliste!I10)/Notenliste!$I$1)&gt;=(Endnoten!$AH$7/100),1.3,IF(((Notenliste!I10)/Notenliste!$I$1)&gt;=((Endnoten!$AH$8)/100),1.4,IF(((Notenliste!I10)/Notenliste!$I$1)&gt;=((Endnoten!$AH$9)/100),1.44,IF(((Notenliste!I10)/Notenliste!$I$1)&gt;=((Endnoten!$AH$10)/100),1.6,IF(((Notenliste!I10)/Notenliste!$I$1)&gt;=((Endnoten!$AH$11)/100),1.7,IF(((Notenliste!I10)/Notenliste!$I$1)&gt;=((Endnoten!$AH$12)/100),1.8,IF(((Notenliste!I10)/Notenliste!$I$1)&gt;=((Endnoten!$AH$13)/100),1.9,IF(((Notenliste!I10)/Notenliste!$I$1)&gt;=((Endnoten!$AH$14)/100),2,IF(((Notenliste!I10)/Notenliste!$I$1)&gt;=((Endnoten!$AH$15)/100),2.1,IF(((Notenliste!I10)/Notenliste!$I$1)&gt;=((Endnoten!$AH$16)/100),2.2,IF(((Notenliste!I10)/Notenliste!$I$1)&gt;=((Endnoten!$AH$17)/100),2.3,IF(((Notenliste!I10)/Notenliste!$I$1)&gt;=((Endnoten!$AH$18)/100),2.4,IF(((Notenliste!I10)/Notenliste!$I$1)&gt;=((Endnoten!$AH$19)/100),2.5,IF(((Notenliste!I10)/Notenliste!$I$1)&gt;=((Endnoten!$AH$20)/100),2.6,IF(((Notenliste!I10)/Notenliste!$I$1)&gt;=((Endnoten!$AH$21)/100),2.7,IF(((Notenliste!I10)/Notenliste!$I$1)&gt;=((Endnoten!$AH$22)/100),2.8,IF(((Notenliste!I10)/Notenliste!$I$1)&gt;=((Endnoten!$AH$23)/100),2.9,IF(((Notenliste!I10)/Notenliste!$I$1)&gt;=((Endnoten!$AH$24)/100),3,IF(((Notenliste!I10)/Notenliste!$I$1)&gt;=((Endnoten!$AH$25)/100),3.1,IF(((Notenliste!I10)/Notenliste!$I$1)&gt;=((Endnoten!$AH$26)/100),3.2,IF(((Notenliste!I10)/Notenliste!$I$1)&gt;=((Endnoten!$AH$27)/100),3.3,IF(((Notenliste!I10)/Notenliste!$I$1)&gt;=((Endnoten!$AH$28)/100),3.4,IF(((Notenliste!I10)/Notenliste!$I$1)&gt;=((Endnoten!$AH$29)/100),3.5,IF(((Notenliste!I10)/Notenliste!$I$1)&gt;=((Endnoten!$AH$30)/100),3.6,IF(((Notenliste!I10)/Notenliste!$I$1)&gt;=((Endnoten!$AH$31)/100),3.7,IF(((Notenliste!I10)/Notenliste!$I$1)&gt;=((Endnoten!$AH$32)/100),3.8,IF(((Notenliste!I10)/Notenliste!$I$1)&gt;=((Endnoten!$AH$33)/100),3.9,IF(((Notenliste!I10)/Notenliste!$I$1)&gt;=((Endnoten!$AH$34)/100),4,IF(((Notenliste!I10)/Notenliste!$I$1)&gt;=((Endnoten!$AH$35)/100),4.1,IF(((Notenliste!I10)/Notenliste!$I$1)&gt;=((Endnoten!$AH$36)/100),4.2,IF(((Notenliste!I10)/Notenliste!$I$1)&gt;=((Endnoten!$AH$37)/100),4.3,IF(((Notenliste!I10)/Notenliste!$I$1)&gt;=((Endnoten!$AH$38)/100),4.4,IF(((Notenliste!I10)/Notenliste!$I$1)&gt;=((Endnoten!$AH$39)/100),4.5,IF(((Notenliste!I10)/Notenliste!$I$1)&gt;=((Endnoten!$AH$40)/100),4.6,IF(((Notenliste!I10)/Notenliste!$I$1)&gt;=((Endnoten!$AH$41)/100),4.7,IF(((Notenliste!I10)/Notenliste!$I$1)&gt;=((Endnoten!$AH$42)/100),4.8,IF(((Notenliste!I10)/Notenliste!$I$1)&gt;=((Endnoten!$AH$43)/100),4.9,5))))))))))))))))))))))))))))))))))))))))</f>
        <v>#DIV/0!</v>
      </c>
      <c r="S11" s="39">
        <f>Notenliste!K10</f>
        <v>0</v>
      </c>
      <c r="T11" s="40">
        <f>IF(Notenliste!K10&gt;=0.1,Notenliste!K10/Notenliste!K$1,)</f>
        <v>0</v>
      </c>
      <c r="U11" s="41">
        <f>IF(Endnoten!T11&gt;=(Endnoten!$AF$5/100),1,IF(Endnoten!T11&gt;=(Endnoten!$AF$6/100),2,IF(Endnoten!T11&gt;=(Endnoten!$AF$7/100),3,IF(Endnoten!T11&gt;=(Endnoten!$AF$8/100),4,5))))</f>
        <v>5</v>
      </c>
      <c r="V11" s="53" t="e">
        <f>IF(((Notenliste!K10)/Notenliste!$K$1)&gt;=((Endnoten!$AH$5+1)/100),1,IF(((Notenliste!K10)/Notenliste!$K$1)&gt;=(Endnoten!$AH$5/100),1.1,IF(((Notenliste!K10)/Notenliste!$K$1)&gt;=(Endnoten!$AH$6/100),1.2,IF(((Notenliste!K10)/Notenliste!$K$1)&gt;=(Endnoten!$AH$7/100),1.3,IF(((Notenliste!K10)/Notenliste!$K$1)&gt;=((Endnoten!$AH$8)/100),1.4,IF(((Notenliste!K10)/Notenliste!$K$1)&gt;=((Endnoten!$AH$9)/100),1.5,IF(((Notenliste!K10)/Notenliste!$K$1)&gt;=((Endnoten!$AH$10)/100),1.6,IF(((Notenliste!K10)/Notenliste!$K$1)&gt;=((Endnoten!$AH$11)/100),1.7,IF(((Notenliste!K10)/Notenliste!$K$1)&gt;=((Endnoten!$AH$12)/100),1.8,IF(((Notenliste!K10)/Notenliste!$K$1)&gt;=((Endnoten!$AH$13)/100),1.9,IF(((Notenliste!K10)/Notenliste!$K$1)&gt;=((Endnoten!$AH$14)/100),2,IF(((Notenliste!K10)/Notenliste!$K$1)&gt;=((Endnoten!$AH$15)/100),2.1,IF(((Notenliste!K10)/Notenliste!$K$1)&gt;=((Endnoten!$AH$16)/100),2.2,IF(((Notenliste!K10)/Notenliste!$K$1)&gt;=((Endnoten!$AH$17)/100),2.3,IF(((Notenliste!K10)/Notenliste!$K$1)&gt;=((Endnoten!$AH$18)/100),2.4,IF(((Notenliste!K10)/Notenliste!$K$1)&gt;=((Endnoten!$AH$19)/100),2.5,IF(((Notenliste!K10)/Notenliste!$K$1)&gt;=((Endnoten!$AH$20)/100),2.6,IF(((Notenliste!K10)/Notenliste!$K$1)&gt;=((Endnoten!$AH$21)/100),2.7,IF(((Notenliste!K10)/Notenliste!$K$1)&gt;=((Endnoten!$AH$22)/100),2.8,IF(((Notenliste!K10)/Notenliste!$K$1)&gt;=((Endnoten!$AH$23)/100),2.9,IF(((Notenliste!K10)/Notenliste!$K$1)&gt;=((Endnoten!$AH$24)/100),3,IF(((Notenliste!K10)/Notenliste!$K$1)&gt;=((Endnoten!$AH$25)/100),3.1,IF(((Notenliste!K10)/Notenliste!$K$1)&gt;=((Endnoten!$AH$26)/100),3.2,IF(((Notenliste!K10)/Notenliste!$K$1)&gt;=((Endnoten!$AH$27)/100),3.3,IF(((Notenliste!K10)/Notenliste!$K$1)&gt;=((Endnoten!$AH$28)/100),3.4,IF(((Notenliste!K10)/Notenliste!$K$1)&gt;=((Endnoten!$AH$29)/100),3.5,IF(((Notenliste!K10)/Notenliste!$K$1)&gt;=((Endnoten!$AH$30)/100),3.6,IF(((Notenliste!K10)/Notenliste!$K$1)&gt;=((Endnoten!$AH$31)/100),3.7,IF(((Notenliste!K10)/Notenliste!$K$1)&gt;=((Endnoten!$AH$32)/100),3.8,IF(((Notenliste!K10)/Notenliste!$K$1)&gt;=((Endnoten!$AH$33)/100),3.9,IF(((Notenliste!K10)/Notenliste!$K$1)&gt;=((Endnoten!$AH$34)/100),4,IF(((Notenliste!K10)/Notenliste!$K$1)&gt;=((Endnoten!$AH$35)/100),4.1,IF(((Notenliste!K10)/Notenliste!$K$1)&gt;=((Endnoten!$AH$36)/100),4.2,IF(((Notenliste!K10)/Notenliste!$K$1)&gt;=((Endnoten!$AH$37)/100),4.3,IF(((Notenliste!K10)/Notenliste!$K$1)&gt;=((Endnoten!$AH$38)/100),4.4,IF(((Notenliste!K10)/Notenliste!$K$1)&gt;=((Endnoten!$AH$39)/100),4.5,IF(((Notenliste!K10)/Notenliste!$K$1)&gt;=((Endnoten!$AH$40)/100),4.6,IF(((Notenliste!K10)/Notenliste!$K$1)&gt;=((Endnoten!$AH$41)/100),4.7,IF(((Notenliste!K10)/Notenliste!$K$1)&gt;=((Endnoten!$AH$42)/100),4.8,IF(((Notenliste!K10)/Notenliste!$K$1)&gt;=((Endnoten!$AH$43)/100),4.9,5))))))))))))))))))))))))))))))))))))))))</f>
        <v>#DIV/0!</v>
      </c>
      <c r="W11" s="43">
        <v>0</v>
      </c>
      <c r="X11" s="43" t="str" cm="1">
        <f t="array" ref="X11">_xlfn.IFS((T11&gt;0.1),(AVERAGE(F11,J11,N11,R11,U11)),(P11&gt;=0.1),(AVERAGE(F11,J11,N11,R11)),(L11&gt;=0.1),(AVERAGE(F11,J11,N11)),(H11&gt;0.1),(AVERAGE(F11,J11)),(D11&gt;0.1),F11,(D11&lt;0.1),"ND")</f>
        <v>ND</v>
      </c>
      <c r="Y11" s="44" t="e">
        <f t="shared" si="0"/>
        <v>#DIV/0!</v>
      </c>
      <c r="Z11" s="44">
        <f>SUM(Notenliste!N10:AJ10)</f>
        <v>9</v>
      </c>
      <c r="AA11" s="70">
        <f>Notenliste!AK10</f>
        <v>1</v>
      </c>
      <c r="AB11" s="44" t="str">
        <f>IF((D11&lt;0.1),"Nur MA",((AA11*[1]Notenliste!$AK$1)+(IF(W11=0,X11,Y11)*(1-[1]Notenliste!$AK$1))))</f>
        <v>Nur MA</v>
      </c>
      <c r="AC11" s="45" t="e">
        <f t="shared" si="6"/>
        <v>#DIV/0!</v>
      </c>
      <c r="AD11" s="14" t="e">
        <f t="shared" si="1"/>
        <v>#DIV/0!</v>
      </c>
      <c r="AE11">
        <v>1</v>
      </c>
      <c r="AF11" s="77">
        <v>1.5</v>
      </c>
      <c r="AG11" s="20">
        <v>1.7</v>
      </c>
      <c r="AH11" s="20">
        <f>AH10-1</f>
        <v>87</v>
      </c>
      <c r="AI11">
        <f>IF(((AL11+AJ11+AK11)/$AL$3)&gt;=((Endnoten!$AH$5+1)/100),1,IF(((AL11+AJ11+AK11)/$AL$3)&gt;=(Endnoten!$AH$5/100),1.1,IF(((AL11+AJ11+AK11)/$AL$3)&gt;=(Endnoten!$AH$6/100),1.2,IF(((AL11+AJ11+AK11)/$AL$3)&gt;=(Endnoten!$AH$7/100),1.3,IF(((AL11+AJ11+AK11)/$AL$3)&gt;=((Endnoten!$AH$8)/100),1.4,IF(((AL11+AJ11+AK11)/$AL$3)&gt;=((Endnoten!$AH$9)/100),1.5,IF(((AL11+AJ11+AK11)/$AL$3)&gt;=((Endnoten!$AH$10)/100),1.6,IF(((AL11+AJ11+AK11)/$AL$3)&gt;=((Endnoten!$AH$11)/100),1.7,IF(((AL11+AJ11+AK11)/$AL$3)&gt;=((Endnoten!$AH$12)/100),1.8,IF(((AL11+AJ11+AK11)/$AL$3)&gt;=((Endnoten!$AH$13)/100),1.9,IF(((AL11+AJ11+AK11)/$AL$3)&gt;=((Endnoten!$AH$14)/100),2,IF(((AL11+AJ11+AK11)/$AL$3)&gt;=((Endnoten!$AH$15)/100),2.1,IF(((AL11+AJ11+AK11)/$AL$3)&gt;=((Endnoten!$AH$16)/100),2.2,IF(((AL11+AJ11+AK11)/$AL$3)&gt;=((Endnoten!$AH$17)/100),2.3,IF(((AL11+AJ11+AK11)/$AL$3)&gt;=((Endnoten!$AH$18)/100),2.4,IF(((AL11+AJ11+AK11)/$AL$3)&gt;=((Endnoten!$AH$19)/100),2.5,IF(((AL11+AJ11+AK11)/$AL$3)&gt;=((Endnoten!$AH$20)/100),2.6,IF(((AL11+AJ11+AK11)/$AL$3)&gt;=((Endnoten!$AH$21)/100),2.7,IF(((AL11+AJ11+AK11)/$AL$3)&gt;=((Endnoten!$AH$22)/100),2.8,IF(((AL11+AJ11+AK11)/$AL$3)&gt;=((Endnoten!$AH$23)/100),2.9,IF(((AL11+AJ11+AK11)/$AL$3)&gt;=((Endnoten!$AH$24)/100),3,IF(((AL11+AJ11+AK11)/$AL$3)&gt;=((Endnoten!$AH$25)/100),3.1,IF(((AL11+AJ11+AK11)/$AL$3)&gt;=((Endnoten!$AH$26)/100),3.2,IF(((AL11+AJ11+AK11)/$AL$3)&gt;=((Endnoten!$AH$27)/100),3.3,IF(((AL11+AJ11+AK11)/$AL$3)&gt;=((Endnoten!$AH$28)/100),3.4,IF(((AL11+AJ11+AK11)/$AL$3)&gt;=((Endnoten!$AH$29)/100),3.5,IF(((AL11+AJ11+AK11)/$AL$3)&gt;=((Endnoten!$AH$30)/100),3.6,IF(((AL11+AJ11+AK11)/$AL$3)&gt;=((Endnoten!$AH$31)/100),3.7,IF(((AL11+AJ11+AK11)/$AL$3)&gt;=((Endnoten!$AH$32)/100),3.8,IF(((AL11+AJ11+AK11)/$AL$3)&gt;=((Endnoten!$AH$33)/100),3.9,IF(((AL11+AJ11+AK11)/$AL$3)&gt;=((Endnoten!$AH$34)/100),4,IF(((AL11+AJ11+AK11)/$AL$3)&gt;=((Endnoten!$AH$35)/100),4.1,IF(((AL11+AJ11+AK11)/$AL$3)&gt;=((Endnoten!$AH$36)/100),4.2,IF(((AL11+AJ11+AK11)/$AL$3)&gt;=((Endnoten!$AH$37)/100),4.3,IF(((AL11+AJ11+AK11)/$AL$3)&gt;=((Endnoten!$AH$38)/100),4.4,IF(((AL11+AJ11+AK11)/$AL$3)&gt;=((Endnoten!$AH$39)/100),4.5,IF(((AL11+AJ11+AK11)/$AL$3)&gt;=((Endnoten!$AH$40)/100),4.6,IF(((AL11+AJ11+AK11)/$AL$3)&gt;=((Endnoten!$AH$41)/100),4.7,IF(((AL11+AJ11+AK11)/$AL$3)&gt;=((Endnoten!$AH$42)/100),4.8,IF(((AL11+AJ11+AK11)/$AL$3)&gt;=((Endnoten!$AH$43)/100),4.9,5))))))))))))))))))))))))))))))))))))))))</f>
        <v>1.7</v>
      </c>
      <c r="AL11">
        <f t="shared" si="7"/>
        <v>87</v>
      </c>
      <c r="AN11" s="75"/>
      <c r="AO11" s="75" t="e">
        <f t="shared" si="2"/>
        <v>#DIV/0!</v>
      </c>
      <c r="AP11" s="75" t="e">
        <f t="shared" si="3"/>
        <v>#DIV/0!</v>
      </c>
      <c r="AQ11" s="75" t="e">
        <f t="shared" si="4"/>
        <v>#DIV/0!</v>
      </c>
      <c r="AR11" s="75" t="e">
        <f t="shared" si="5"/>
        <v>#DIV/0!</v>
      </c>
      <c r="AT11" s="1" t="e">
        <f>IF(((Notenliste!C10+Notenliste!E10+Notenliste!G10)/$AT$1)&gt;=((Endnoten!$AH$5+1)/100),1,IF(((Notenliste!C10+Notenliste!E10+Notenliste!G10)/$AT$1)&gt;=(Endnoten!$AH$5/100),1.1,IF(((Notenliste!C10+Notenliste!E10+Notenliste!G10)/$AT$1)&gt;=(Endnoten!$AH$6/100),1.2,IF(((Notenliste!C10+Notenliste!E10+Notenliste!G10)/$AT$1)&gt;=(Endnoten!$AH$7/100),1.3,IF(((Notenliste!C10+Notenliste!E10+Notenliste!G10)/$AT$1)&gt;=((Endnoten!$AH$8)/100),1.4,IF(((Notenliste!C10+Notenliste!E10+Notenliste!G10)/$AT$1)&gt;=((Endnoten!$AH$9)/100),1.5,IF(((Notenliste!C10+Notenliste!E10+Notenliste!G10)/$AT$1)&gt;=((Endnoten!$AH$10)/100),1.6,IF(((Notenliste!C10+Notenliste!E10+Notenliste!G10)/$AT$1)&gt;=((Endnoten!$AH$11)/100),1.7,IF(((Notenliste!C10+Notenliste!E10+Notenliste!G10)/$AT$1)&gt;=((Endnoten!$AH$12)/100),1.8,IF(((Notenliste!C10+Notenliste!E10+Notenliste!G10)/$AT$1)&gt;=((Endnoten!$AH$13)/100),1.9,IF(((Notenliste!C10+Notenliste!E10+Notenliste!G10)/$AT$1)&gt;=((Endnoten!$AH$14)/100),2,IF(((Notenliste!C10+Notenliste!E10+Notenliste!G10)/$AT$1)&gt;=((Endnoten!$AH$15)/100),2.1,IF(((Notenliste!C10+Notenliste!E10+Notenliste!G10)/$AT$1)&gt;=((Endnoten!$AH$16)/100),2.2,IF(((Notenliste!C10+Notenliste!E10+Notenliste!G10)/$AT$1)&gt;=((Endnoten!$AH$17)/100),2.3,IF(((Notenliste!C10+Notenliste!E10+Notenliste!G10)/$AT$1)&gt;=((Endnoten!$AH$18)/100),2.4,IF(((Notenliste!C10+Notenliste!E10+Notenliste!G10)/$AT$1)&gt;=((Endnoten!$AH$19)/100),2.5,IF(((Notenliste!C10+Notenliste!E10+Notenliste!G10)/$AT$1)&gt;=((Endnoten!$AH$20)/100),2.6,IF(((Notenliste!C10+Notenliste!E10+Notenliste!G10)/$AT$1)&gt;=((Endnoten!$AH$21)/100),2.7,IF(((Notenliste!C10+Notenliste!E10+Notenliste!G10)/$AT$1)&gt;=((Endnoten!$AH$22)/100),2.8,IF(((Notenliste!C10+Notenliste!E10+Notenliste!G10)/$AT$1)&gt;=((Endnoten!$AH$23)/100),2.9,IF(((Notenliste!C10+Notenliste!E10+Notenliste!G10)/$AT$1)&gt;=((Endnoten!$AH$24)/100),3,IF(((Notenliste!C10+Notenliste!E10+Notenliste!G10)/$AT$1)&gt;=((Endnoten!$AH$25)/100),3.1,IF(((Notenliste!C10+Notenliste!E10+Notenliste!G10)/$AT$1)&gt;=((Endnoten!$AH$26)/100),3.2,IF(((Notenliste!C10+Notenliste!E10+Notenliste!G10)/$AT$1)&gt;=((Endnoten!$AH$27)/100),3.3,IF(((Notenliste!C10+Notenliste!E10+Notenliste!G10)/$AT$1)&gt;=((Endnoten!$AH$28)/100),3.4,IF(((Notenliste!C10+Notenliste!E10+Notenliste!G10)/$AT$1)&gt;=((Endnoten!$AH$29)/100),3.5,IF(((Notenliste!C10+Notenliste!E10+Notenliste!G10)/$AT$1)&gt;=((Endnoten!$AH$30)/100),3.6,IF(((Notenliste!C10+Notenliste!E10+Notenliste!G10)/$AT$1)&gt;=((Endnoten!$AH$31)/100),3.7,IF(((Notenliste!C10+Notenliste!E10+Notenliste!G10)/$AT$1)&gt;=((Endnoten!$AH$32)/100),3.8,IF(((Notenliste!C10+Notenliste!E10+Notenliste!G10)/$AT$1)&gt;=((Endnoten!$AH$33)/100),3.9,IF(((Notenliste!C10+Notenliste!E10+Notenliste!G10)/$AT$1)&gt;=((Endnoten!$AH$34)/100),4,IF(((Notenliste!C10+Notenliste!E10+Notenliste!G10)/$AT$1)&gt;=((Endnoten!$AH$35)/100),4.1,IF(((Notenliste!C10+Notenliste!E10+Notenliste!G10)/$AT$1)&gt;=((Endnoten!$AH$36)/100),4.2,IF(((Notenliste!C10+Notenliste!E10+Notenliste!G10)/$AT$1)&gt;=((Endnoten!$AH$37)/100),4.3,IF(((Notenliste!C10+Notenliste!E10+Notenliste!G10)/$AT$1)&gt;=((Endnoten!$AH$38)/100),4.4,IF(((Notenliste!C10+Notenliste!E10+Notenliste!G10)/$AT$1)&gt;=((Endnoten!$AH$39)/100),4.5,IF(((Notenliste!C10+Notenliste!E10+Notenliste!G10)/$AT$1)&gt;=((Endnoten!$AH$40)/100),4.6,IF(((Notenliste!C10+Notenliste!E10+Notenliste!G10)/$AT$1)&gt;=((Endnoten!$AH$41)/100),4.7,IF(((Notenliste!C10+Notenliste!E10+Notenliste!G10)/$AT$1)&gt;=((Endnoten!$AH$42)/100),4.8,IF(((Notenliste!C10+Notenliste!E10+Notenliste!G10)/$AT$1)&gt;=((Endnoten!$AH$43)/100),4.9,5))))))))))))))))))))))))))))))))))))))))</f>
        <v>#DIV/0!</v>
      </c>
      <c r="AU11" s="1" t="e">
        <f>IF(((Notenliste!C10+Notenliste!E10+Notenliste!G10+Notenliste!K10)/$AU$1)&gt;=((Endnoten!$AH$5+1)/100),1,IF(((Notenliste!C10+Notenliste!E10+Notenliste!G10+Notenliste!K10)/$AU$1)&gt;=(Endnoten!$AH$5/100),1.1,IF(((Notenliste!C10+Notenliste!E10+Notenliste!G10+Notenliste!K10)/$AU$1)&gt;=(Endnoten!$AH$6/100),1.2,IF(((Notenliste!C10+Notenliste!E10+Notenliste!G10+Notenliste!K10)/$AU$1)&gt;=(Endnoten!$AH$7/100),1.3,IF(((Notenliste!C10+Notenliste!E10+Notenliste!G10+Notenliste!K10)/$AU$1)&gt;=((Endnoten!$AH$8)/100),1.4,IF(((Notenliste!C10+Notenliste!E10+Notenliste!G10+Notenliste!K10)/$AU$1)&gt;=((Endnoten!$AH$9)/100),1.5,IF(((Notenliste!C10+Notenliste!E10+Notenliste!G10+Notenliste!K10)/$AU$1)&gt;=((Endnoten!$AH$10)/100),1.6,IF(((Notenliste!C10+Notenliste!E10+Notenliste!G10+Notenliste!K10)/$AU$1)&gt;=((Endnoten!$AH$11)/100),1.7,IF(((Notenliste!C10+Notenliste!E10+Notenliste!G10+Notenliste!K10)/$AU$1)&gt;=((Endnoten!$AH$12)/100),1.8,IF(((Notenliste!C10+Notenliste!E10+Notenliste!G10+Notenliste!K10)/$AU$1)&gt;=((Endnoten!$AH$13)/100),1.9,IF(((Notenliste!C10+Notenliste!E10+Notenliste!G10+Notenliste!K10)/$AU$1)&gt;=((Endnoten!$AH$14)/100),2,IF(((Notenliste!C10+Notenliste!E10+Notenliste!G10+Notenliste!K10)/$AU$1)&gt;=((Endnoten!$AH$15)/100),2.1,IF(((Notenliste!C10+Notenliste!E10+Notenliste!G10+Notenliste!K10)/$AU$1)&gt;=((Endnoten!$AH$16)/100),2.2,IF(((Notenliste!C10+Notenliste!E10+Notenliste!G10+Notenliste!K10)/$AU$1)&gt;=((Endnoten!$AH$17)/100),2.3,IF(((Notenliste!C10+Notenliste!E10+Notenliste!G10+Notenliste!K10)/$AU$1)&gt;=((Endnoten!$AH$18)/100),2.4,IF(((Notenliste!C10+Notenliste!E10+Notenliste!G10+Notenliste!K10)/$AU$1)&gt;=((Endnoten!$AH$19)/100),2.5,IF(((Notenliste!C10+Notenliste!E10+Notenliste!G10+Notenliste!K10)/$AU$1)&gt;=((Endnoten!$AH$20)/100),2.6,IF(((Notenliste!C10+Notenliste!E10+Notenliste!G10+Notenliste!K10)/$AU$1)&gt;=((Endnoten!$AH$21)/100),2.7,IF(((Notenliste!C10+Notenliste!E10+Notenliste!G10+Notenliste!K10)/$AU$1)&gt;=((Endnoten!$AH$22)/100),2.8,IF(((Notenliste!C10+Notenliste!E10+Notenliste!G10+Notenliste!K10)/$AU$1)&gt;=((Endnoten!$AH$23)/100),2.9,IF(((Notenliste!C10+Notenliste!E10+Notenliste!G10+Notenliste!K10)/$AU$1)&gt;=((Endnoten!$AH$24)/100),3,IF(((Notenliste!C10+Notenliste!E10+Notenliste!G10+Notenliste!K10)/$AU$1)&gt;=((Endnoten!$AH$25)/100),3.1,IF(((Notenliste!C10+Notenliste!E10+Notenliste!G10+Notenliste!K10)/$AU$1)&gt;=((Endnoten!$AH$26)/100),3.2,IF(((Notenliste!C10+Notenliste!E10+Notenliste!G10+Notenliste!K10)/$AU$1)&gt;=((Endnoten!$AH$27)/100),3.3,IF(((Notenliste!C10+Notenliste!E10+Notenliste!G10+Notenliste!K10)/$AU$1)&gt;=((Endnoten!$AH$28)/100),3.4,IF(((Notenliste!C10+Notenliste!E10+Notenliste!G10+Notenliste!K10)/$AU$1)&gt;=((Endnoten!$AH$29)/100),3.5,IF(((Notenliste!C10+Notenliste!E10+Notenliste!G10+Notenliste!K10)/$AU$1)&gt;=((Endnoten!$AH$30)/100),3.6,IF(((Notenliste!C10+Notenliste!E10+Notenliste!G10+Notenliste!K10)/$AU$1)&gt;=((Endnoten!$AH$31)/100),3.7,IF(((Notenliste!C10+Notenliste!E10+Notenliste!G10+Notenliste!K10)/$AU$1)&gt;=((Endnoten!$AH$32)/100),3.8,IF(((Notenliste!C10+Notenliste!E10+Notenliste!G10+Notenliste!K10)/$AU$1)&gt;=((Endnoten!$AH$33)/100),3.9,IF(((Notenliste!C10+Notenliste!E10+Notenliste!G10+Notenliste!K10)/$AU$1)&gt;=((Endnoten!$AH$34)/100),4,IF(((Notenliste!C10+Notenliste!E10+Notenliste!G10+Notenliste!K10)/$AU$1)&gt;=((Endnoten!$AH$35)/100),4.1,IF(((Notenliste!C10+Notenliste!E10+Notenliste!G10+Notenliste!K10)/$AU$1)&gt;=((Endnoten!$AH$36)/100),4.2,IF(((Notenliste!C10+Notenliste!E10+Notenliste!G10+Notenliste!K10)/$AU$1)&gt;=((Endnoten!$AH$37)/100),4.3,IF(((Notenliste!C10+Notenliste!E10+Notenliste!G10+Notenliste!K10)/$AU$1)&gt;=((Endnoten!$AH$38)/100),4.4,IF(((Notenliste!C10+Notenliste!E10+Notenliste!G10+Notenliste!K10)/$AU$1)&gt;=((Endnoten!$AH$39)/100),4.5,IF(((Notenliste!C10+Notenliste!E10+Notenliste!G10+Notenliste!K10)/$AU$1)&gt;=((Endnoten!$AH$40)/100),4.6,IF(((Notenliste!C10+Notenliste!E10+Notenliste!G10+Notenliste!K10)/$AU$1)&gt;=((Endnoten!$AH$41)/100),4.7,IF(((Notenliste!C10+Notenliste!E10+Notenliste!G10+Notenliste!K10)/$AU$1)&gt;=((Endnoten!$AH$42)/100),4.8,IF(((Notenliste!C10+Notenliste!E10+Notenliste!G10+Notenliste!K10)/$AU$1)&gt;=((Endnoten!$AH$43)/100),4.9,5))))))))))))))))))))))))))))))))))))))))</f>
        <v>#DIV/0!</v>
      </c>
    </row>
    <row r="12" spans="1:47" ht="18.5" x14ac:dyDescent="0.45">
      <c r="A12" s="48">
        <f>'Schüler+Bedienungsanleitung'!A26</f>
        <v>9</v>
      </c>
      <c r="B12" s="49">
        <f>'Schüler+Bedienungsanleitung'!B26</f>
        <v>9</v>
      </c>
      <c r="C12" s="46">
        <f>Notenliste!C11</f>
        <v>0</v>
      </c>
      <c r="D12" s="47">
        <f>IF(Notenliste!C11&gt;=0.1,Notenliste!C11/Notenliste!C$1,)</f>
        <v>0</v>
      </c>
      <c r="E12" s="48">
        <f>IF(Endnoten!D12&gt;=(Endnoten!$AF$5/100),1,IF(Endnoten!D12&gt;=(Endnoten!$AF$6/100),2,IF(Endnoten!D12&gt;=(Endnoten!$AF$7/100),3,IF(Endnoten!D12&gt;=(Endnoten!$AF$8/100),4,5))))</f>
        <v>5</v>
      </c>
      <c r="F12" s="54" t="e">
        <f>IF(((Notenliste!C11)/Notenliste!$C$1)&gt;=((Endnoten!$AH$5+1)/100),1,IF(((Notenliste!C11)/Notenliste!$C$1)&gt;=(Endnoten!$AH$5/100),1.1,IF(((Notenliste!C11)/Notenliste!$C$1)&gt;=(Endnoten!$AH$6/100),1.2,IF(((Notenliste!C11)/Notenliste!$C$1)&gt;=(Endnoten!$AH$7/100),1.3,IF(((Notenliste!C11)/Notenliste!$C$1)&gt;=((Endnoten!$AH$8)/100),1.4,IF(((Notenliste!C11)/Notenliste!$C$1)&gt;=((Endnoten!$AH$9)/100),1.44,IF(((Notenliste!C11)/Notenliste!$C$1)&gt;=((Endnoten!$AH$10)/100),1.6,IF(((Notenliste!C11)/Notenliste!$C$1)&gt;=((Endnoten!$AH$11)/100),1.7,IF(((Notenliste!C11)/Notenliste!$C$1)&gt;=((Endnoten!$AH$12)/100),1.8,IF(((Notenliste!C11)/Notenliste!$C$1)&gt;=((Endnoten!$AH$13)/100),1.9,IF(((Notenliste!C11)/Notenliste!$C$1)&gt;=((Endnoten!$AH$14)/100),2,IF(((Notenliste!C11)/Notenliste!$C$1)&gt;=((Endnoten!$AH$15)/100),2.1,IF(((Notenliste!C11)/Notenliste!$C$1)&gt;=((Endnoten!$AH$16)/100),2.2,IF(((Notenliste!C11)/Notenliste!$C$1)&gt;=((Endnoten!$AH$17)/100),2.3,IF(((Notenliste!C11)/Notenliste!$C$1)&gt;=((Endnoten!$AH$18)/100),2.4,IF(((Notenliste!C11)/Notenliste!$C$1)&gt;=((Endnoten!$AH$19)/100),2.5,IF(((Notenliste!C11)/Notenliste!$C$1)&gt;=((Endnoten!$AH$20)/100),2.6,IF(((Notenliste!C11)/Notenliste!$C$1)&gt;=((Endnoten!$AH$21)/100),2.7,IF(((Notenliste!C11)/Notenliste!$C$1)&gt;=((Endnoten!$AH$22)/100),2.8,IF(((Notenliste!C11)/Notenliste!$C$1)&gt;=((Endnoten!$AH$23)/100),2.9,IF(((Notenliste!C11)/Notenliste!$C$1)&gt;=((Endnoten!$AH$24)/100),3,IF(((Notenliste!C11)/Notenliste!$C$1)&gt;=((Endnoten!$AH$25)/100),3.1,IF(((Notenliste!C11)/Notenliste!$C$1)&gt;=((Endnoten!$AH$26)/100),3.2,IF(((Notenliste!C11)/Notenliste!$C$1)&gt;=((Endnoten!$AH$27)/100),3.3,IF(((Notenliste!C11)/Notenliste!$C$1)&gt;=((Endnoten!$AH$28)/100),3.4,IF(((Notenliste!C11)/Notenliste!$C$1)&gt;=((Endnoten!$AH$29)/100),3.5,IF(((Notenliste!C11)/Notenliste!$C$1)&gt;=((Endnoten!$AH$30)/100),3.6,IF(((Notenliste!C11)/Notenliste!$C$1)&gt;=((Endnoten!$AH$31)/100),3.7,IF(((Notenliste!C11)/Notenliste!$C$1)&gt;=((Endnoten!$AH$32)/100),3.8,IF(((Notenliste!C11)/Notenliste!$C$1)&gt;=((Endnoten!$AH$33)/100),3.9,IF(((Notenliste!C11)/Notenliste!$C$1)&gt;=((Endnoten!$AH$34)/100),4,IF(((Notenliste!C11)/Notenliste!$C$1)&gt;=((Endnoten!$AH$35)/100),4.1,IF(((Notenliste!C11)/Notenliste!$C$1)&gt;=((Endnoten!$AH$36)/100),4.2,IF(((Notenliste!C11)/Notenliste!$C$1)&gt;=((Endnoten!$AH$37)/100),4.3,IF(((Notenliste!C11)/Notenliste!$C$1)&gt;=((Endnoten!$AH$38)/100),4.4,IF(((Notenliste!C11)/Notenliste!$C$1)&gt;=((Endnoten!$AH$39)/100),4.5,IF(((Notenliste!C11)/Notenliste!$C$1)&gt;=((Endnoten!$AH$40)/100),4.6,IF(((Notenliste!C11)/Notenliste!$C$1)&gt;=((Endnoten!$AH$41)/100),4.7,IF(((Notenliste!C11)/Notenliste!$C$1)&gt;=((Endnoten!$AH$42)/100),4.8,IF(((Notenliste!C11)/Notenliste!$C$1)&gt;=((Endnoten!$AH$43)/100),4.9,5))))))))))))))))))))))))))))))))))))))))</f>
        <v>#DIV/0!</v>
      </c>
      <c r="G12" s="46">
        <f>Notenliste!E11</f>
        <v>0</v>
      </c>
      <c r="H12" s="47">
        <f>IF(Notenliste!E11&gt;=0.1,Notenliste!E11/Notenliste!E$1,)</f>
        <v>0</v>
      </c>
      <c r="I12" s="48">
        <f>IF(Endnoten!H12&gt;=(Endnoten!$AF$5/100),1,IF(Endnoten!H12&gt;=(Endnoten!$AF$6/100),2,IF(Endnoten!H12&gt;=(Endnoten!$AF$7/100),3,IF(Endnoten!H12&gt;=(Endnoten!$AF$8/100),4,5))))</f>
        <v>5</v>
      </c>
      <c r="J12" s="54" t="e">
        <f>IF(((Notenliste!E11)/Notenliste!$E$1)&gt;=((Endnoten!$AH$5+1)/100),1,IF(((Notenliste!E11)/Notenliste!$E$1)&gt;=(Endnoten!$AH$5/100),1.1,IF(((Notenliste!E11)/Notenliste!$E$1)&gt;=(Endnoten!$AH$6/100),1.2,IF(((Notenliste!E11)/Notenliste!$E$1)&gt;=(Endnoten!$AH$7/100),1.3,IF(((Notenliste!E11)/Notenliste!$E$1)&gt;=((Endnoten!$AH$8)/100),1.4,IF(((Notenliste!E11)/Notenliste!$E$1)&gt;=((Endnoten!$AH$9)/100),1.44,IF(((Notenliste!E11)/Notenliste!$E$1)&gt;=((Endnoten!$AH$10)/100),1.6,IF(((Notenliste!E11)/Notenliste!$E$1)&gt;=((Endnoten!$AH$11)/100),1.7,IF(((Notenliste!E11)/Notenliste!$E$1)&gt;=((Endnoten!$AH$12)/100),1.8,IF(((Notenliste!E11)/Notenliste!$E$1)&gt;=((Endnoten!$AH$13)/100),1.9,IF(((Notenliste!E11)/Notenliste!$E$1)&gt;=((Endnoten!$AH$14)/100),2,IF(((Notenliste!E11)/Notenliste!$E$1)&gt;=((Endnoten!$AH$15)/100),2.1,IF(((Notenliste!E11)/Notenliste!$E$1)&gt;=((Endnoten!$AH$16)/100),2.2,IF(((Notenliste!E11)/Notenliste!$E$1)&gt;=((Endnoten!$AH$17)/100),2.3,IF(((Notenliste!E11)/Notenliste!$E$1)&gt;=((Endnoten!$AH$18)/100),2.4,IF(((Notenliste!E11)/Notenliste!$E$1)&gt;=((Endnoten!$AH$19)/100),2.5,IF(((Notenliste!E11)/Notenliste!$E$1)&gt;=((Endnoten!$AH$20)/100),2.6,IF(((Notenliste!E11)/Notenliste!$E$1)&gt;=((Endnoten!$AH$21)/100),2.7,IF(((Notenliste!E11)/Notenliste!$E$1)&gt;=((Endnoten!$AH$22)/100),2.8,IF(((Notenliste!E11)/Notenliste!$E$1)&gt;=((Endnoten!$AH$23)/100),2.9,IF(((Notenliste!E11)/Notenliste!$E$1)&gt;=((Endnoten!$AH$24)/100),3,IF(((Notenliste!E11)/Notenliste!$E$1)&gt;=((Endnoten!$AH$25)/100),3.1,IF(((Notenliste!E11)/Notenliste!$E$1)&gt;=((Endnoten!$AH$26)/100),3.2,IF(((Notenliste!E11)/Notenliste!$E$1)&gt;=((Endnoten!$AH$27)/100),3.3,IF(((Notenliste!E11)/Notenliste!$E$1)&gt;=((Endnoten!$AH$28)/100),3.4,IF(((Notenliste!E11)/Notenliste!$E$1)&gt;=((Endnoten!$AH$29)/100),3.5,IF(((Notenliste!E11)/Notenliste!$E$1)&gt;=((Endnoten!$AH$30)/100),3.6,IF(((Notenliste!E11)/Notenliste!$E$1)&gt;=((Endnoten!$AH$31)/100),3.7,IF(((Notenliste!E11)/Notenliste!$E$1)&gt;=((Endnoten!$AH$32)/100),3.8,IF(((Notenliste!E11)/Notenliste!$E$1)&gt;=((Endnoten!$AH$33)/100),3.9,IF(((Notenliste!E11)/Notenliste!$E$1)&gt;=((Endnoten!$AH$34)/100),4,IF(((Notenliste!E11)/Notenliste!$E$1)&gt;=((Endnoten!$AH$35)/100),4.1,IF(((Notenliste!E11)/Notenliste!$E$1)&gt;=((Endnoten!$AH$36)/100),4.2,IF(((Notenliste!E11)/Notenliste!$E$1)&gt;=((Endnoten!$AH$37)/100),4.3,IF(((Notenliste!E11)/Notenliste!$E$1)&gt;=((Endnoten!$AH$38)/100),4.4,IF(((Notenliste!E11)/Notenliste!$E$1)&gt;=((Endnoten!$AH$39)/100),4.5,IF(((Notenliste!E11)/Notenliste!$E$1)&gt;=((Endnoten!$AH$40)/100),4.6,IF(((Notenliste!E11)/Notenliste!$E$1)&gt;=((Endnoten!$AH$41)/100),4.7,IF(((Notenliste!E11)/Notenliste!$E$1)&gt;=((Endnoten!$AH$42)/100),4.8,IF(((Notenliste!E11)/Notenliste!$E$1)&gt;=((Endnoten!$AH$43)/100),4.9,5))))))))))))))))))))))))))))))))))))))))</f>
        <v>#DIV/0!</v>
      </c>
      <c r="K12" s="46">
        <f>Notenliste!G11</f>
        <v>0</v>
      </c>
      <c r="L12" s="47">
        <f>IF(Notenliste!G11&gt;=0.1,Notenliste!G11/Notenliste!G$1,)</f>
        <v>0</v>
      </c>
      <c r="M12" s="48">
        <f>IF(Endnoten!L12&gt;=(Endnoten!$AF$5/100),1,IF(Endnoten!L12&gt;=(Endnoten!$AF$6/100),2,IF(Endnoten!L12&gt;=(Endnoten!$AF$7/100),3,IF(Endnoten!L12&gt;=(Endnoten!$AF$8/100),4,5))))</f>
        <v>5</v>
      </c>
      <c r="N12" s="54" t="e">
        <f>IF(((Notenliste!G11)/Notenliste!$G$1)&gt;=((Endnoten!$AH$5+1)/100),1,IF(((Notenliste!G11)/Notenliste!$G$1)&gt;=(Endnoten!$AH$5/100),1.1,IF(((Notenliste!G11)/Notenliste!$G$1)&gt;=(Endnoten!$AH$6/100),1.2,IF(((Notenliste!G11)/Notenliste!$G$1)&gt;=(Endnoten!$AH$7/100),1.3,IF(((Notenliste!G11)/Notenliste!$G$1)&gt;=((Endnoten!$AH$8)/100),1.4,IF(((Notenliste!G11)/Notenliste!$G$1)&gt;=((Endnoten!$AH$9)/100),1.44,IF(((Notenliste!G11)/Notenliste!$G$1)&gt;=((Endnoten!$AH$10)/100),1.6,IF(((Notenliste!G11)/Notenliste!$G$1)&gt;=((Endnoten!$AH$11)/100),1.7,IF(((Notenliste!G11)/Notenliste!$G$1)&gt;=((Endnoten!$AH$12)/100),1.8,IF(((Notenliste!G11)/Notenliste!$G$1)&gt;=((Endnoten!$AH$13)/100),1.9,IF(((Notenliste!G11)/Notenliste!$G$1)&gt;=((Endnoten!$AH$14)/100),2,IF(((Notenliste!G11)/Notenliste!$G$1)&gt;=((Endnoten!$AH$15)/100),2.1,IF(((Notenliste!G11)/Notenliste!$G$1)&gt;=((Endnoten!$AH$16)/100),2.2,IF(((Notenliste!G11)/Notenliste!$G$1)&gt;=((Endnoten!$AH$17)/100),2.3,IF(((Notenliste!G11)/Notenliste!$G$1)&gt;=((Endnoten!$AH$18)/100),2.4,IF(((Notenliste!G11)/Notenliste!$G$1)&gt;=((Endnoten!$AH$19)/100),2.5,IF(((Notenliste!G11)/Notenliste!$G$1)&gt;=((Endnoten!$AH$20)/100),2.6,IF(((Notenliste!G11)/Notenliste!$G$1)&gt;=((Endnoten!$AH$21)/100),2.7,IF(((Notenliste!G11)/Notenliste!$G$1)&gt;=((Endnoten!$AH$22)/100),2.8,IF(((Notenliste!G11)/Notenliste!$G$1)&gt;=((Endnoten!$AH$23)/100),2.9,IF(((Notenliste!G11)/Notenliste!$G$1)&gt;=((Endnoten!$AH$24)/100),3,IF(((Notenliste!G11)/Notenliste!$G$1)&gt;=((Endnoten!$AH$25)/100),3.1,IF(((Notenliste!G11)/Notenliste!$G$1)&gt;=((Endnoten!$AH$26)/100),3.2,IF(((Notenliste!G11)/Notenliste!$G$1)&gt;=((Endnoten!$AH$27)/100),3.3,IF(((Notenliste!G11)/Notenliste!$G$1)&gt;=((Endnoten!$AH$28)/100),3.4,IF(((Notenliste!G11)/Notenliste!$G$1)&gt;=((Endnoten!$AH$29)/100),3.5,IF(((Notenliste!G11)/Notenliste!$G$1)&gt;=((Endnoten!$AH$30)/100),3.6,IF(((Notenliste!G11)/Notenliste!$G$1)&gt;=((Endnoten!$AH$31)/100),3.7,IF(((Notenliste!G11)/Notenliste!$G$1)&gt;=((Endnoten!$AH$32)/100),3.8,IF(((Notenliste!G11)/Notenliste!$G$1)&gt;=((Endnoten!$AH$33)/100),3.9,IF(((Notenliste!G11)/Notenliste!$G$1)&gt;=((Endnoten!$AH$34)/100),4,IF(((Notenliste!G11)/Notenliste!$G$1)&gt;=((Endnoten!$AH$35)/100),4.1,IF(((Notenliste!G11)/Notenliste!$G$1)&gt;=((Endnoten!$AH$36)/100),4.2,IF(((Notenliste!G11)/Notenliste!$G$1)&gt;=((Endnoten!$AH$37)/100),4.3,IF(((Notenliste!G11)/Notenliste!$G$1)&gt;=((Endnoten!$AH$38)/100),4.4,IF(((Notenliste!G11)/Notenliste!$G$1)&gt;=((Endnoten!$AH$39)/100),4.5,IF(((Notenliste!G11)/Notenliste!$G$1)&gt;=((Endnoten!$AH$40)/100),4.6,IF(((Notenliste!G11)/Notenliste!$G$1)&gt;=((Endnoten!$AH$41)/100),4.7,IF(((Notenliste!G11)/Notenliste!$G$1)&gt;=((Endnoten!$AH$42)/100),4.8,IF(((Notenliste!G11)/Notenliste!$G$1)&gt;=((Endnoten!$AH$43)/100),4.9,5))))))))))))))))))))))))))))))))))))))))</f>
        <v>#DIV/0!</v>
      </c>
      <c r="O12" s="46">
        <f>Notenliste!K11</f>
        <v>0</v>
      </c>
      <c r="P12" s="47">
        <f>IF(Notenliste!I11&gt;=0.1,Notenliste!I11/Notenliste!I$1,)</f>
        <v>0</v>
      </c>
      <c r="Q12" s="48">
        <f>IF(Endnoten!P12&gt;=(Endnoten!$AF$5/100),1,IF(Endnoten!P12&gt;=(Endnoten!$AF$6/100),2,IF(Endnoten!P12&gt;=(Endnoten!$AF$7/100),3,IF(Endnoten!P12&gt;=(Endnoten!$AF$8/100),4,5))))</f>
        <v>5</v>
      </c>
      <c r="R12" s="54" t="e">
        <f>IF(((Notenliste!I11)/Notenliste!$I$1)&gt;=((Endnoten!$AH$5+1)/100),1,IF(((Notenliste!I11)/Notenliste!$I$1)&gt;=(Endnoten!$AH$5/100),1.1,IF(((Notenliste!I11)/Notenliste!$I$1)&gt;=(Endnoten!$AH$6/100),1.2,IF(((Notenliste!I11)/Notenliste!$I$1)&gt;=(Endnoten!$AH$7/100),1.3,IF(((Notenliste!I11)/Notenliste!$I$1)&gt;=((Endnoten!$AH$8)/100),1.4,IF(((Notenliste!I11)/Notenliste!$I$1)&gt;=((Endnoten!$AH$9)/100),1.44,IF(((Notenliste!I11)/Notenliste!$I$1)&gt;=((Endnoten!$AH$10)/100),1.6,IF(((Notenliste!I11)/Notenliste!$I$1)&gt;=((Endnoten!$AH$11)/100),1.7,IF(((Notenliste!I11)/Notenliste!$I$1)&gt;=((Endnoten!$AH$12)/100),1.8,IF(((Notenliste!I11)/Notenliste!$I$1)&gt;=((Endnoten!$AH$13)/100),1.9,IF(((Notenliste!I11)/Notenliste!$I$1)&gt;=((Endnoten!$AH$14)/100),2,IF(((Notenliste!I11)/Notenliste!$I$1)&gt;=((Endnoten!$AH$15)/100),2.1,IF(((Notenliste!I11)/Notenliste!$I$1)&gt;=((Endnoten!$AH$16)/100),2.2,IF(((Notenliste!I11)/Notenliste!$I$1)&gt;=((Endnoten!$AH$17)/100),2.3,IF(((Notenliste!I11)/Notenliste!$I$1)&gt;=((Endnoten!$AH$18)/100),2.4,IF(((Notenliste!I11)/Notenliste!$I$1)&gt;=((Endnoten!$AH$19)/100),2.5,IF(((Notenliste!I11)/Notenliste!$I$1)&gt;=((Endnoten!$AH$20)/100),2.6,IF(((Notenliste!I11)/Notenliste!$I$1)&gt;=((Endnoten!$AH$21)/100),2.7,IF(((Notenliste!I11)/Notenliste!$I$1)&gt;=((Endnoten!$AH$22)/100),2.8,IF(((Notenliste!I11)/Notenliste!$I$1)&gt;=((Endnoten!$AH$23)/100),2.9,IF(((Notenliste!I11)/Notenliste!$I$1)&gt;=((Endnoten!$AH$24)/100),3,IF(((Notenliste!I11)/Notenliste!$I$1)&gt;=((Endnoten!$AH$25)/100),3.1,IF(((Notenliste!I11)/Notenliste!$I$1)&gt;=((Endnoten!$AH$26)/100),3.2,IF(((Notenliste!I11)/Notenliste!$I$1)&gt;=((Endnoten!$AH$27)/100),3.3,IF(((Notenliste!I11)/Notenliste!$I$1)&gt;=((Endnoten!$AH$28)/100),3.4,IF(((Notenliste!I11)/Notenliste!$I$1)&gt;=((Endnoten!$AH$29)/100),3.5,IF(((Notenliste!I11)/Notenliste!$I$1)&gt;=((Endnoten!$AH$30)/100),3.6,IF(((Notenliste!I11)/Notenliste!$I$1)&gt;=((Endnoten!$AH$31)/100),3.7,IF(((Notenliste!I11)/Notenliste!$I$1)&gt;=((Endnoten!$AH$32)/100),3.8,IF(((Notenliste!I11)/Notenliste!$I$1)&gt;=((Endnoten!$AH$33)/100),3.9,IF(((Notenliste!I11)/Notenliste!$I$1)&gt;=((Endnoten!$AH$34)/100),4,IF(((Notenliste!I11)/Notenliste!$I$1)&gt;=((Endnoten!$AH$35)/100),4.1,IF(((Notenliste!I11)/Notenliste!$I$1)&gt;=((Endnoten!$AH$36)/100),4.2,IF(((Notenliste!I11)/Notenliste!$I$1)&gt;=((Endnoten!$AH$37)/100),4.3,IF(((Notenliste!I11)/Notenliste!$I$1)&gt;=((Endnoten!$AH$38)/100),4.4,IF(((Notenliste!I11)/Notenliste!$I$1)&gt;=((Endnoten!$AH$39)/100),4.5,IF(((Notenliste!I11)/Notenliste!$I$1)&gt;=((Endnoten!$AH$40)/100),4.6,IF(((Notenliste!I11)/Notenliste!$I$1)&gt;=((Endnoten!$AH$41)/100),4.7,IF(((Notenliste!I11)/Notenliste!$I$1)&gt;=((Endnoten!$AH$42)/100),4.8,IF(((Notenliste!I11)/Notenliste!$I$1)&gt;=((Endnoten!$AH$43)/100),4.9,5))))))))))))))))))))))))))))))))))))))))</f>
        <v>#DIV/0!</v>
      </c>
      <c r="S12" s="46">
        <f>Notenliste!K11</f>
        <v>0</v>
      </c>
      <c r="T12" s="47">
        <f>IF(Notenliste!K11&gt;=0.1,Notenliste!K11/Notenliste!K$1,)</f>
        <v>0</v>
      </c>
      <c r="U12" s="48">
        <f>IF(Endnoten!T12&gt;=(Endnoten!$AF$5/100),1,IF(Endnoten!T12&gt;=(Endnoten!$AF$6/100),2,IF(Endnoten!T12&gt;=(Endnoten!$AF$7/100),3,IF(Endnoten!T12&gt;=(Endnoten!$AF$8/100),4,5))))</f>
        <v>5</v>
      </c>
      <c r="V12" s="54" t="e">
        <f>IF(((Notenliste!K11)/Notenliste!$K$1)&gt;=((Endnoten!$AH$5+1)/100),1,IF(((Notenliste!K11)/Notenliste!$K$1)&gt;=(Endnoten!$AH$5/100),1.1,IF(((Notenliste!K11)/Notenliste!$K$1)&gt;=(Endnoten!$AH$6/100),1.2,IF(((Notenliste!K11)/Notenliste!$K$1)&gt;=(Endnoten!$AH$7/100),1.3,IF(((Notenliste!K11)/Notenliste!$K$1)&gt;=((Endnoten!$AH$8)/100),1.4,IF(((Notenliste!K11)/Notenliste!$K$1)&gt;=((Endnoten!$AH$9)/100),1.5,IF(((Notenliste!K11)/Notenliste!$K$1)&gt;=((Endnoten!$AH$10)/100),1.6,IF(((Notenliste!K11)/Notenliste!$K$1)&gt;=((Endnoten!$AH$11)/100),1.7,IF(((Notenliste!K11)/Notenliste!$K$1)&gt;=((Endnoten!$AH$12)/100),1.8,IF(((Notenliste!K11)/Notenliste!$K$1)&gt;=((Endnoten!$AH$13)/100),1.9,IF(((Notenliste!K11)/Notenliste!$K$1)&gt;=((Endnoten!$AH$14)/100),2,IF(((Notenliste!K11)/Notenliste!$K$1)&gt;=((Endnoten!$AH$15)/100),2.1,IF(((Notenliste!K11)/Notenliste!$K$1)&gt;=((Endnoten!$AH$16)/100),2.2,IF(((Notenliste!K11)/Notenliste!$K$1)&gt;=((Endnoten!$AH$17)/100),2.3,IF(((Notenliste!K11)/Notenliste!$K$1)&gt;=((Endnoten!$AH$18)/100),2.4,IF(((Notenliste!K11)/Notenliste!$K$1)&gt;=((Endnoten!$AH$19)/100),2.5,IF(((Notenliste!K11)/Notenliste!$K$1)&gt;=((Endnoten!$AH$20)/100),2.6,IF(((Notenliste!K11)/Notenliste!$K$1)&gt;=((Endnoten!$AH$21)/100),2.7,IF(((Notenliste!K11)/Notenliste!$K$1)&gt;=((Endnoten!$AH$22)/100),2.8,IF(((Notenliste!K11)/Notenliste!$K$1)&gt;=((Endnoten!$AH$23)/100),2.9,IF(((Notenliste!K11)/Notenliste!$K$1)&gt;=((Endnoten!$AH$24)/100),3,IF(((Notenliste!K11)/Notenliste!$K$1)&gt;=((Endnoten!$AH$25)/100),3.1,IF(((Notenliste!K11)/Notenliste!$K$1)&gt;=((Endnoten!$AH$26)/100),3.2,IF(((Notenliste!K11)/Notenliste!$K$1)&gt;=((Endnoten!$AH$27)/100),3.3,IF(((Notenliste!K11)/Notenliste!$K$1)&gt;=((Endnoten!$AH$28)/100),3.4,IF(((Notenliste!K11)/Notenliste!$K$1)&gt;=((Endnoten!$AH$29)/100),3.5,IF(((Notenliste!K11)/Notenliste!$K$1)&gt;=((Endnoten!$AH$30)/100),3.6,IF(((Notenliste!K11)/Notenliste!$K$1)&gt;=((Endnoten!$AH$31)/100),3.7,IF(((Notenliste!K11)/Notenliste!$K$1)&gt;=((Endnoten!$AH$32)/100),3.8,IF(((Notenliste!K11)/Notenliste!$K$1)&gt;=((Endnoten!$AH$33)/100),3.9,IF(((Notenliste!K11)/Notenliste!$K$1)&gt;=((Endnoten!$AH$34)/100),4,IF(((Notenliste!K11)/Notenliste!$K$1)&gt;=((Endnoten!$AH$35)/100),4.1,IF(((Notenliste!K11)/Notenliste!$K$1)&gt;=((Endnoten!$AH$36)/100),4.2,IF(((Notenliste!K11)/Notenliste!$K$1)&gt;=((Endnoten!$AH$37)/100),4.3,IF(((Notenliste!K11)/Notenliste!$K$1)&gt;=((Endnoten!$AH$38)/100),4.4,IF(((Notenliste!K11)/Notenliste!$K$1)&gt;=((Endnoten!$AH$39)/100),4.5,IF(((Notenliste!K11)/Notenliste!$K$1)&gt;=((Endnoten!$AH$40)/100),4.6,IF(((Notenliste!K11)/Notenliste!$K$1)&gt;=((Endnoten!$AH$41)/100),4.7,IF(((Notenliste!K11)/Notenliste!$K$1)&gt;=((Endnoten!$AH$42)/100),4.8,IF(((Notenliste!K11)/Notenliste!$K$1)&gt;=((Endnoten!$AH$43)/100),4.9,5))))))))))))))))))))))))))))))))))))))))</f>
        <v>#DIV/0!</v>
      </c>
      <c r="W12" s="50">
        <v>0</v>
      </c>
      <c r="X12" s="50" t="str" cm="1">
        <f t="array" ref="X12">_xlfn.IFS((T12&gt;0.1),(AVERAGE(F12,J12,N12,R12,U12)),(P12&gt;=0.1),(AVERAGE(F12,J12,N12,R12)),(L12&gt;=0.1),(AVERAGE(F12,J12,N12)),(H12&gt;0.1),(AVERAGE(F12,J12)),(D12&gt;0.1),F12,(D12&lt;0.1),"ND")</f>
        <v>ND</v>
      </c>
      <c r="Y12" s="51" t="e">
        <f t="shared" si="0"/>
        <v>#DIV/0!</v>
      </c>
      <c r="Z12" s="51">
        <f>SUM(Notenliste!N11:AJ11)</f>
        <v>10</v>
      </c>
      <c r="AA12" s="71">
        <f>Notenliste!AK11</f>
        <v>1</v>
      </c>
      <c r="AB12" s="51" t="str">
        <f>IF((D12&lt;0.1),"Nur MA",((AA12*[1]Notenliste!$AK$1)+(IF(W12=0,X12,Y12)*(1-[1]Notenliste!$AK$1))))</f>
        <v>Nur MA</v>
      </c>
      <c r="AC12" s="52" t="e">
        <f t="shared" si="6"/>
        <v>#DIV/0!</v>
      </c>
      <c r="AD12" s="14" t="e">
        <f t="shared" si="1"/>
        <v>#DIV/0!</v>
      </c>
      <c r="AE12" s="29" t="s">
        <v>28</v>
      </c>
      <c r="AF12" s="77">
        <v>1.85</v>
      </c>
      <c r="AG12" s="20">
        <v>1.8</v>
      </c>
      <c r="AH12" s="20">
        <f t="shared" ref="AH12:AH18" si="8">AH11-1</f>
        <v>86</v>
      </c>
      <c r="AI12">
        <f>IF(((AL12+AJ12+AK12)/$AL$3)&gt;=((Endnoten!$AH$5+1)/100),1,IF(((AL12+AJ12+AK12)/$AL$3)&gt;=(Endnoten!$AH$5/100),1.1,IF(((AL12+AJ12+AK12)/$AL$3)&gt;=(Endnoten!$AH$6/100),1.2,IF(((AL12+AJ12+AK12)/$AL$3)&gt;=(Endnoten!$AH$7/100),1.3,IF(((AL12+AJ12+AK12)/$AL$3)&gt;=((Endnoten!$AH$8)/100),1.4,IF(((AL12+AJ12+AK12)/$AL$3)&gt;=((Endnoten!$AH$9)/100),1.5,IF(((AL12+AJ12+AK12)/$AL$3)&gt;=((Endnoten!$AH$10)/100),1.6,IF(((AL12+AJ12+AK12)/$AL$3)&gt;=((Endnoten!$AH$11)/100),1.7,IF(((AL12+AJ12+AK12)/$AL$3)&gt;=((Endnoten!$AH$12)/100),1.8,IF(((AL12+AJ12+AK12)/$AL$3)&gt;=((Endnoten!$AH$13)/100),1.9,IF(((AL12+AJ12+AK12)/$AL$3)&gt;=((Endnoten!$AH$14)/100),2,IF(((AL12+AJ12+AK12)/$AL$3)&gt;=((Endnoten!$AH$15)/100),2.1,IF(((AL12+AJ12+AK12)/$AL$3)&gt;=((Endnoten!$AH$16)/100),2.2,IF(((AL12+AJ12+AK12)/$AL$3)&gt;=((Endnoten!$AH$17)/100),2.3,IF(((AL12+AJ12+AK12)/$AL$3)&gt;=((Endnoten!$AH$18)/100),2.4,IF(((AL12+AJ12+AK12)/$AL$3)&gt;=((Endnoten!$AH$19)/100),2.5,IF(((AL12+AJ12+AK12)/$AL$3)&gt;=((Endnoten!$AH$20)/100),2.6,IF(((AL12+AJ12+AK12)/$AL$3)&gt;=((Endnoten!$AH$21)/100),2.7,IF(((AL12+AJ12+AK12)/$AL$3)&gt;=((Endnoten!$AH$22)/100),2.8,IF(((AL12+AJ12+AK12)/$AL$3)&gt;=((Endnoten!$AH$23)/100),2.9,IF(((AL12+AJ12+AK12)/$AL$3)&gt;=((Endnoten!$AH$24)/100),3,IF(((AL12+AJ12+AK12)/$AL$3)&gt;=((Endnoten!$AH$25)/100),3.1,IF(((AL12+AJ12+AK12)/$AL$3)&gt;=((Endnoten!$AH$26)/100),3.2,IF(((AL12+AJ12+AK12)/$AL$3)&gt;=((Endnoten!$AH$27)/100),3.3,IF(((AL12+AJ12+AK12)/$AL$3)&gt;=((Endnoten!$AH$28)/100),3.4,IF(((AL12+AJ12+AK12)/$AL$3)&gt;=((Endnoten!$AH$29)/100),3.5,IF(((AL12+AJ12+AK12)/$AL$3)&gt;=((Endnoten!$AH$30)/100),3.6,IF(((AL12+AJ12+AK12)/$AL$3)&gt;=((Endnoten!$AH$31)/100),3.7,IF(((AL12+AJ12+AK12)/$AL$3)&gt;=((Endnoten!$AH$32)/100),3.8,IF(((AL12+AJ12+AK12)/$AL$3)&gt;=((Endnoten!$AH$33)/100),3.9,IF(((AL12+AJ12+AK12)/$AL$3)&gt;=((Endnoten!$AH$34)/100),4,IF(((AL12+AJ12+AK12)/$AL$3)&gt;=((Endnoten!$AH$35)/100),4.1,IF(((AL12+AJ12+AK12)/$AL$3)&gt;=((Endnoten!$AH$36)/100),4.2,IF(((AL12+AJ12+AK12)/$AL$3)&gt;=((Endnoten!$AH$37)/100),4.3,IF(((AL12+AJ12+AK12)/$AL$3)&gt;=((Endnoten!$AH$38)/100),4.4,IF(((AL12+AJ12+AK12)/$AL$3)&gt;=((Endnoten!$AH$39)/100),4.5,IF(((AL12+AJ12+AK12)/$AL$3)&gt;=((Endnoten!$AH$40)/100),4.6,IF(((AL12+AJ12+AK12)/$AL$3)&gt;=((Endnoten!$AH$41)/100),4.7,IF(((AL12+AJ12+AK12)/$AL$3)&gt;=((Endnoten!$AH$42)/100),4.8,IF(((AL12+AJ12+AK12)/$AL$3)&gt;=((Endnoten!$AH$43)/100),4.9,5))))))))))))))))))))))))))))))))))))))))</f>
        <v>1.8</v>
      </c>
      <c r="AL12">
        <f t="shared" si="7"/>
        <v>86</v>
      </c>
      <c r="AN12" s="75"/>
      <c r="AO12" s="75" t="e">
        <f t="shared" si="2"/>
        <v>#DIV/0!</v>
      </c>
      <c r="AP12" s="75" t="e">
        <f t="shared" si="3"/>
        <v>#DIV/0!</v>
      </c>
      <c r="AQ12" s="75" t="e">
        <f t="shared" si="4"/>
        <v>#DIV/0!</v>
      </c>
      <c r="AR12" s="75" t="e">
        <f t="shared" si="5"/>
        <v>#DIV/0!</v>
      </c>
      <c r="AT12" s="1" t="e">
        <f>IF(((Notenliste!C11+Notenliste!E11+Notenliste!G11)/$AT$1)&gt;=((Endnoten!$AH$5+1)/100),1,IF(((Notenliste!C11+Notenliste!E11+Notenliste!G11)/$AT$1)&gt;=(Endnoten!$AH$5/100),1.1,IF(((Notenliste!C11+Notenliste!E11+Notenliste!G11)/$AT$1)&gt;=(Endnoten!$AH$6/100),1.2,IF(((Notenliste!C11+Notenliste!E11+Notenliste!G11)/$AT$1)&gt;=(Endnoten!$AH$7/100),1.3,IF(((Notenliste!C11+Notenliste!E11+Notenliste!G11)/$AT$1)&gt;=((Endnoten!$AH$8)/100),1.4,IF(((Notenliste!C11+Notenliste!E11+Notenliste!G11)/$AT$1)&gt;=((Endnoten!$AH$9)/100),1.5,IF(((Notenliste!C11+Notenliste!E11+Notenliste!G11)/$AT$1)&gt;=((Endnoten!$AH$10)/100),1.6,IF(((Notenliste!C11+Notenliste!E11+Notenliste!G11)/$AT$1)&gt;=((Endnoten!$AH$11)/100),1.7,IF(((Notenliste!C11+Notenliste!E11+Notenliste!G11)/$AT$1)&gt;=((Endnoten!$AH$12)/100),1.8,IF(((Notenliste!C11+Notenliste!E11+Notenliste!G11)/$AT$1)&gt;=((Endnoten!$AH$13)/100),1.9,IF(((Notenliste!C11+Notenliste!E11+Notenliste!G11)/$AT$1)&gt;=((Endnoten!$AH$14)/100),2,IF(((Notenliste!C11+Notenliste!E11+Notenliste!G11)/$AT$1)&gt;=((Endnoten!$AH$15)/100),2.1,IF(((Notenliste!C11+Notenliste!E11+Notenliste!G11)/$AT$1)&gt;=((Endnoten!$AH$16)/100),2.2,IF(((Notenliste!C11+Notenliste!E11+Notenliste!G11)/$AT$1)&gt;=((Endnoten!$AH$17)/100),2.3,IF(((Notenliste!C11+Notenliste!E11+Notenliste!G11)/$AT$1)&gt;=((Endnoten!$AH$18)/100),2.4,IF(((Notenliste!C11+Notenliste!E11+Notenliste!G11)/$AT$1)&gt;=((Endnoten!$AH$19)/100),2.5,IF(((Notenliste!C11+Notenliste!E11+Notenliste!G11)/$AT$1)&gt;=((Endnoten!$AH$20)/100),2.6,IF(((Notenliste!C11+Notenliste!E11+Notenliste!G11)/$AT$1)&gt;=((Endnoten!$AH$21)/100),2.7,IF(((Notenliste!C11+Notenliste!E11+Notenliste!G11)/$AT$1)&gt;=((Endnoten!$AH$22)/100),2.8,IF(((Notenliste!C11+Notenliste!E11+Notenliste!G11)/$AT$1)&gt;=((Endnoten!$AH$23)/100),2.9,IF(((Notenliste!C11+Notenliste!E11+Notenliste!G11)/$AT$1)&gt;=((Endnoten!$AH$24)/100),3,IF(((Notenliste!C11+Notenliste!E11+Notenliste!G11)/$AT$1)&gt;=((Endnoten!$AH$25)/100),3.1,IF(((Notenliste!C11+Notenliste!E11+Notenliste!G11)/$AT$1)&gt;=((Endnoten!$AH$26)/100),3.2,IF(((Notenliste!C11+Notenliste!E11+Notenliste!G11)/$AT$1)&gt;=((Endnoten!$AH$27)/100),3.3,IF(((Notenliste!C11+Notenliste!E11+Notenliste!G11)/$AT$1)&gt;=((Endnoten!$AH$28)/100),3.4,IF(((Notenliste!C11+Notenliste!E11+Notenliste!G11)/$AT$1)&gt;=((Endnoten!$AH$29)/100),3.5,IF(((Notenliste!C11+Notenliste!E11+Notenliste!G11)/$AT$1)&gt;=((Endnoten!$AH$30)/100),3.6,IF(((Notenliste!C11+Notenliste!E11+Notenliste!G11)/$AT$1)&gt;=((Endnoten!$AH$31)/100),3.7,IF(((Notenliste!C11+Notenliste!E11+Notenliste!G11)/$AT$1)&gt;=((Endnoten!$AH$32)/100),3.8,IF(((Notenliste!C11+Notenliste!E11+Notenliste!G11)/$AT$1)&gt;=((Endnoten!$AH$33)/100),3.9,IF(((Notenliste!C11+Notenliste!E11+Notenliste!G11)/$AT$1)&gt;=((Endnoten!$AH$34)/100),4,IF(((Notenliste!C11+Notenliste!E11+Notenliste!G11)/$AT$1)&gt;=((Endnoten!$AH$35)/100),4.1,IF(((Notenliste!C11+Notenliste!E11+Notenliste!G11)/$AT$1)&gt;=((Endnoten!$AH$36)/100),4.2,IF(((Notenliste!C11+Notenliste!E11+Notenliste!G11)/$AT$1)&gt;=((Endnoten!$AH$37)/100),4.3,IF(((Notenliste!C11+Notenliste!E11+Notenliste!G11)/$AT$1)&gt;=((Endnoten!$AH$38)/100),4.4,IF(((Notenliste!C11+Notenliste!E11+Notenliste!G11)/$AT$1)&gt;=((Endnoten!$AH$39)/100),4.5,IF(((Notenliste!C11+Notenliste!E11+Notenliste!G11)/$AT$1)&gt;=((Endnoten!$AH$40)/100),4.6,IF(((Notenliste!C11+Notenliste!E11+Notenliste!G11)/$AT$1)&gt;=((Endnoten!$AH$41)/100),4.7,IF(((Notenliste!C11+Notenliste!E11+Notenliste!G11)/$AT$1)&gt;=((Endnoten!$AH$42)/100),4.8,IF(((Notenliste!C11+Notenliste!E11+Notenliste!G11)/$AT$1)&gt;=((Endnoten!$AH$43)/100),4.9,5))))))))))))))))))))))))))))))))))))))))</f>
        <v>#DIV/0!</v>
      </c>
      <c r="AU12" s="1" t="e">
        <f>IF(((Notenliste!C11+Notenliste!E11+Notenliste!G11+Notenliste!K11)/$AU$1)&gt;=((Endnoten!$AH$5+1)/100),1,IF(((Notenliste!C11+Notenliste!E11+Notenliste!G11+Notenliste!K11)/$AU$1)&gt;=(Endnoten!$AH$5/100),1.1,IF(((Notenliste!C11+Notenliste!E11+Notenliste!G11+Notenliste!K11)/$AU$1)&gt;=(Endnoten!$AH$6/100),1.2,IF(((Notenliste!C11+Notenliste!E11+Notenliste!G11+Notenliste!K11)/$AU$1)&gt;=(Endnoten!$AH$7/100),1.3,IF(((Notenliste!C11+Notenliste!E11+Notenliste!G11+Notenliste!K11)/$AU$1)&gt;=((Endnoten!$AH$8)/100),1.4,IF(((Notenliste!C11+Notenliste!E11+Notenliste!G11+Notenliste!K11)/$AU$1)&gt;=((Endnoten!$AH$9)/100),1.5,IF(((Notenliste!C11+Notenliste!E11+Notenliste!G11+Notenliste!K11)/$AU$1)&gt;=((Endnoten!$AH$10)/100),1.6,IF(((Notenliste!C11+Notenliste!E11+Notenliste!G11+Notenliste!K11)/$AU$1)&gt;=((Endnoten!$AH$11)/100),1.7,IF(((Notenliste!C11+Notenliste!E11+Notenliste!G11+Notenliste!K11)/$AU$1)&gt;=((Endnoten!$AH$12)/100),1.8,IF(((Notenliste!C11+Notenliste!E11+Notenliste!G11+Notenliste!K11)/$AU$1)&gt;=((Endnoten!$AH$13)/100),1.9,IF(((Notenliste!C11+Notenliste!E11+Notenliste!G11+Notenliste!K11)/$AU$1)&gt;=((Endnoten!$AH$14)/100),2,IF(((Notenliste!C11+Notenliste!E11+Notenliste!G11+Notenliste!K11)/$AU$1)&gt;=((Endnoten!$AH$15)/100),2.1,IF(((Notenliste!C11+Notenliste!E11+Notenliste!G11+Notenliste!K11)/$AU$1)&gt;=((Endnoten!$AH$16)/100),2.2,IF(((Notenliste!C11+Notenliste!E11+Notenliste!G11+Notenliste!K11)/$AU$1)&gt;=((Endnoten!$AH$17)/100),2.3,IF(((Notenliste!C11+Notenliste!E11+Notenliste!G11+Notenliste!K11)/$AU$1)&gt;=((Endnoten!$AH$18)/100),2.4,IF(((Notenliste!C11+Notenliste!E11+Notenliste!G11+Notenliste!K11)/$AU$1)&gt;=((Endnoten!$AH$19)/100),2.5,IF(((Notenliste!C11+Notenliste!E11+Notenliste!G11+Notenliste!K11)/$AU$1)&gt;=((Endnoten!$AH$20)/100),2.6,IF(((Notenliste!C11+Notenliste!E11+Notenliste!G11+Notenliste!K11)/$AU$1)&gt;=((Endnoten!$AH$21)/100),2.7,IF(((Notenliste!C11+Notenliste!E11+Notenliste!G11+Notenliste!K11)/$AU$1)&gt;=((Endnoten!$AH$22)/100),2.8,IF(((Notenliste!C11+Notenliste!E11+Notenliste!G11+Notenliste!K11)/$AU$1)&gt;=((Endnoten!$AH$23)/100),2.9,IF(((Notenliste!C11+Notenliste!E11+Notenliste!G11+Notenliste!K11)/$AU$1)&gt;=((Endnoten!$AH$24)/100),3,IF(((Notenliste!C11+Notenliste!E11+Notenliste!G11+Notenliste!K11)/$AU$1)&gt;=((Endnoten!$AH$25)/100),3.1,IF(((Notenliste!C11+Notenliste!E11+Notenliste!G11+Notenliste!K11)/$AU$1)&gt;=((Endnoten!$AH$26)/100),3.2,IF(((Notenliste!C11+Notenliste!E11+Notenliste!G11+Notenliste!K11)/$AU$1)&gt;=((Endnoten!$AH$27)/100),3.3,IF(((Notenliste!C11+Notenliste!E11+Notenliste!G11+Notenliste!K11)/$AU$1)&gt;=((Endnoten!$AH$28)/100),3.4,IF(((Notenliste!C11+Notenliste!E11+Notenliste!G11+Notenliste!K11)/$AU$1)&gt;=((Endnoten!$AH$29)/100),3.5,IF(((Notenliste!C11+Notenliste!E11+Notenliste!G11+Notenliste!K11)/$AU$1)&gt;=((Endnoten!$AH$30)/100),3.6,IF(((Notenliste!C11+Notenliste!E11+Notenliste!G11+Notenliste!K11)/$AU$1)&gt;=((Endnoten!$AH$31)/100),3.7,IF(((Notenliste!C11+Notenliste!E11+Notenliste!G11+Notenliste!K11)/$AU$1)&gt;=((Endnoten!$AH$32)/100),3.8,IF(((Notenliste!C11+Notenliste!E11+Notenliste!G11+Notenliste!K11)/$AU$1)&gt;=((Endnoten!$AH$33)/100),3.9,IF(((Notenliste!C11+Notenliste!E11+Notenliste!G11+Notenliste!K11)/$AU$1)&gt;=((Endnoten!$AH$34)/100),4,IF(((Notenliste!C11+Notenliste!E11+Notenliste!G11+Notenliste!K11)/$AU$1)&gt;=((Endnoten!$AH$35)/100),4.1,IF(((Notenliste!C11+Notenliste!E11+Notenliste!G11+Notenliste!K11)/$AU$1)&gt;=((Endnoten!$AH$36)/100),4.2,IF(((Notenliste!C11+Notenliste!E11+Notenliste!G11+Notenliste!K11)/$AU$1)&gt;=((Endnoten!$AH$37)/100),4.3,IF(((Notenliste!C11+Notenliste!E11+Notenliste!G11+Notenliste!K11)/$AU$1)&gt;=((Endnoten!$AH$38)/100),4.4,IF(((Notenliste!C11+Notenliste!E11+Notenliste!G11+Notenliste!K11)/$AU$1)&gt;=((Endnoten!$AH$39)/100),4.5,IF(((Notenliste!C11+Notenliste!E11+Notenliste!G11+Notenliste!K11)/$AU$1)&gt;=((Endnoten!$AH$40)/100),4.6,IF(((Notenliste!C11+Notenliste!E11+Notenliste!G11+Notenliste!K11)/$AU$1)&gt;=((Endnoten!$AH$41)/100),4.7,IF(((Notenliste!C11+Notenliste!E11+Notenliste!G11+Notenliste!K11)/$AU$1)&gt;=((Endnoten!$AH$42)/100),4.8,IF(((Notenliste!C11+Notenliste!E11+Notenliste!G11+Notenliste!K11)/$AU$1)&gt;=((Endnoten!$AH$43)/100),4.9,5))))))))))))))))))))))))))))))))))))))))</f>
        <v>#DIV/0!</v>
      </c>
    </row>
    <row r="13" spans="1:47" ht="18.5" x14ac:dyDescent="0.45">
      <c r="A13" s="34">
        <f>'Schüler+Bedienungsanleitung'!A27</f>
        <v>10</v>
      </c>
      <c r="B13" s="65">
        <f>'Schüler+Bedienungsanleitung'!B27</f>
        <v>10</v>
      </c>
      <c r="C13" s="32">
        <f>Notenliste!C12</f>
        <v>0</v>
      </c>
      <c r="D13" s="33">
        <f>IF(Notenliste!C12&gt;=0.1,Notenliste!C12/Notenliste!C$1,)</f>
        <v>0</v>
      </c>
      <c r="E13" s="34">
        <f>IF(Endnoten!D13&gt;=(Endnoten!$AF$5/100),1,IF(Endnoten!D13&gt;=(Endnoten!$AF$6/100),2,IF(Endnoten!D13&gt;=(Endnoten!$AF$7/100),3,IF(Endnoten!D13&gt;=(Endnoten!$AF$8/100),4,5))))</f>
        <v>5</v>
      </c>
      <c r="F13" s="35" t="e">
        <f>IF(((Notenliste!C12)/Notenliste!$C$1)&gt;=((Endnoten!$AH$5+1)/100),1,IF(((Notenliste!C12)/Notenliste!$C$1)&gt;=(Endnoten!$AH$5/100),1.1,IF(((Notenliste!C12)/Notenliste!$C$1)&gt;=(Endnoten!$AH$6/100),1.2,IF(((Notenliste!C12)/Notenliste!$C$1)&gt;=(Endnoten!$AH$7/100),1.3,IF(((Notenliste!C12)/Notenliste!$C$1)&gt;=((Endnoten!$AH$8)/100),1.4,IF(((Notenliste!C12)/Notenliste!$C$1)&gt;=((Endnoten!$AH$9)/100),1.44,IF(((Notenliste!C12)/Notenliste!$C$1)&gt;=((Endnoten!$AH$10)/100),1.6,IF(((Notenliste!C12)/Notenliste!$C$1)&gt;=((Endnoten!$AH$11)/100),1.7,IF(((Notenliste!C12)/Notenliste!$C$1)&gt;=((Endnoten!$AH$12)/100),1.8,IF(((Notenliste!C12)/Notenliste!$C$1)&gt;=((Endnoten!$AH$13)/100),1.9,IF(((Notenliste!C12)/Notenliste!$C$1)&gt;=((Endnoten!$AH$14)/100),2,IF(((Notenliste!C12)/Notenliste!$C$1)&gt;=((Endnoten!$AH$15)/100),2.1,IF(((Notenliste!C12)/Notenliste!$C$1)&gt;=((Endnoten!$AH$16)/100),2.2,IF(((Notenliste!C12)/Notenliste!$C$1)&gt;=((Endnoten!$AH$17)/100),2.3,IF(((Notenliste!C12)/Notenliste!$C$1)&gt;=((Endnoten!$AH$18)/100),2.4,IF(((Notenliste!C12)/Notenliste!$C$1)&gt;=((Endnoten!$AH$19)/100),2.5,IF(((Notenliste!C12)/Notenliste!$C$1)&gt;=((Endnoten!$AH$20)/100),2.6,IF(((Notenliste!C12)/Notenliste!$C$1)&gt;=((Endnoten!$AH$21)/100),2.7,IF(((Notenliste!C12)/Notenliste!$C$1)&gt;=((Endnoten!$AH$22)/100),2.8,IF(((Notenliste!C12)/Notenliste!$C$1)&gt;=((Endnoten!$AH$23)/100),2.9,IF(((Notenliste!C12)/Notenliste!$C$1)&gt;=((Endnoten!$AH$24)/100),3,IF(((Notenliste!C12)/Notenliste!$C$1)&gt;=((Endnoten!$AH$25)/100),3.1,IF(((Notenliste!C12)/Notenliste!$C$1)&gt;=((Endnoten!$AH$26)/100),3.2,IF(((Notenliste!C12)/Notenliste!$C$1)&gt;=((Endnoten!$AH$27)/100),3.3,IF(((Notenliste!C12)/Notenliste!$C$1)&gt;=((Endnoten!$AH$28)/100),3.4,IF(((Notenliste!C12)/Notenliste!$C$1)&gt;=((Endnoten!$AH$29)/100),3.5,IF(((Notenliste!C12)/Notenliste!$C$1)&gt;=((Endnoten!$AH$30)/100),3.6,IF(((Notenliste!C12)/Notenliste!$C$1)&gt;=((Endnoten!$AH$31)/100),3.7,IF(((Notenliste!C12)/Notenliste!$C$1)&gt;=((Endnoten!$AH$32)/100),3.8,IF(((Notenliste!C12)/Notenliste!$C$1)&gt;=((Endnoten!$AH$33)/100),3.9,IF(((Notenliste!C12)/Notenliste!$C$1)&gt;=((Endnoten!$AH$34)/100),4,IF(((Notenliste!C12)/Notenliste!$C$1)&gt;=((Endnoten!$AH$35)/100),4.1,IF(((Notenliste!C12)/Notenliste!$C$1)&gt;=((Endnoten!$AH$36)/100),4.2,IF(((Notenliste!C12)/Notenliste!$C$1)&gt;=((Endnoten!$AH$37)/100),4.3,IF(((Notenliste!C12)/Notenliste!$C$1)&gt;=((Endnoten!$AH$38)/100),4.4,IF(((Notenliste!C12)/Notenliste!$C$1)&gt;=((Endnoten!$AH$39)/100),4.5,IF(((Notenliste!C12)/Notenliste!$C$1)&gt;=((Endnoten!$AH$40)/100),4.6,IF(((Notenliste!C12)/Notenliste!$C$1)&gt;=((Endnoten!$AH$41)/100),4.7,IF(((Notenliste!C12)/Notenliste!$C$1)&gt;=((Endnoten!$AH$42)/100),4.8,IF(((Notenliste!C12)/Notenliste!$C$1)&gt;=((Endnoten!$AH$43)/100),4.9,5))))))))))))))))))))))))))))))))))))))))</f>
        <v>#DIV/0!</v>
      </c>
      <c r="G13" s="32">
        <f>Notenliste!E12</f>
        <v>0</v>
      </c>
      <c r="H13" s="33">
        <f>IF(Notenliste!E12&gt;=0.1,Notenliste!E12/Notenliste!E$1,)</f>
        <v>0</v>
      </c>
      <c r="I13" s="34">
        <f>IF(Endnoten!H13&gt;=(Endnoten!$AF$5/100),1,IF(Endnoten!H13&gt;=(Endnoten!$AF$6/100),2,IF(Endnoten!H13&gt;=(Endnoten!$AF$7/100),3,IF(Endnoten!H13&gt;=(Endnoten!$AF$8/100),4,5))))</f>
        <v>5</v>
      </c>
      <c r="J13" s="35" t="e">
        <f>IF(((Notenliste!E12)/Notenliste!$E$1)&gt;=((Endnoten!$AH$5+1)/100),1,IF(((Notenliste!E12)/Notenliste!$E$1)&gt;=(Endnoten!$AH$5/100),1.1,IF(((Notenliste!E12)/Notenliste!$E$1)&gt;=(Endnoten!$AH$6/100),1.2,IF(((Notenliste!E12)/Notenliste!$E$1)&gt;=(Endnoten!$AH$7/100),1.3,IF(((Notenliste!E12)/Notenliste!$E$1)&gt;=((Endnoten!$AH$8)/100),1.4,IF(((Notenliste!E12)/Notenliste!$E$1)&gt;=((Endnoten!$AH$9)/100),1.44,IF(((Notenliste!E12)/Notenliste!$E$1)&gt;=((Endnoten!$AH$10)/100),1.6,IF(((Notenliste!E12)/Notenliste!$E$1)&gt;=((Endnoten!$AH$11)/100),1.7,IF(((Notenliste!E12)/Notenliste!$E$1)&gt;=((Endnoten!$AH$12)/100),1.8,IF(((Notenliste!E12)/Notenliste!$E$1)&gt;=((Endnoten!$AH$13)/100),1.9,IF(((Notenliste!E12)/Notenliste!$E$1)&gt;=((Endnoten!$AH$14)/100),2,IF(((Notenliste!E12)/Notenliste!$E$1)&gt;=((Endnoten!$AH$15)/100),2.1,IF(((Notenliste!E12)/Notenliste!$E$1)&gt;=((Endnoten!$AH$16)/100),2.2,IF(((Notenliste!E12)/Notenliste!$E$1)&gt;=((Endnoten!$AH$17)/100),2.3,IF(((Notenliste!E12)/Notenliste!$E$1)&gt;=((Endnoten!$AH$18)/100),2.4,IF(((Notenliste!E12)/Notenliste!$E$1)&gt;=((Endnoten!$AH$19)/100),2.5,IF(((Notenliste!E12)/Notenliste!$E$1)&gt;=((Endnoten!$AH$20)/100),2.6,IF(((Notenliste!E12)/Notenliste!$E$1)&gt;=((Endnoten!$AH$21)/100),2.7,IF(((Notenliste!E12)/Notenliste!$E$1)&gt;=((Endnoten!$AH$22)/100),2.8,IF(((Notenliste!E12)/Notenliste!$E$1)&gt;=((Endnoten!$AH$23)/100),2.9,IF(((Notenliste!E12)/Notenliste!$E$1)&gt;=((Endnoten!$AH$24)/100),3,IF(((Notenliste!E12)/Notenliste!$E$1)&gt;=((Endnoten!$AH$25)/100),3.1,IF(((Notenliste!E12)/Notenliste!$E$1)&gt;=((Endnoten!$AH$26)/100),3.2,IF(((Notenliste!E12)/Notenliste!$E$1)&gt;=((Endnoten!$AH$27)/100),3.3,IF(((Notenliste!E12)/Notenliste!$E$1)&gt;=((Endnoten!$AH$28)/100),3.4,IF(((Notenliste!E12)/Notenliste!$E$1)&gt;=((Endnoten!$AH$29)/100),3.5,IF(((Notenliste!E12)/Notenliste!$E$1)&gt;=((Endnoten!$AH$30)/100),3.6,IF(((Notenliste!E12)/Notenliste!$E$1)&gt;=((Endnoten!$AH$31)/100),3.7,IF(((Notenliste!E12)/Notenliste!$E$1)&gt;=((Endnoten!$AH$32)/100),3.8,IF(((Notenliste!E12)/Notenliste!$E$1)&gt;=((Endnoten!$AH$33)/100),3.9,IF(((Notenliste!E12)/Notenliste!$E$1)&gt;=((Endnoten!$AH$34)/100),4,IF(((Notenliste!E12)/Notenliste!$E$1)&gt;=((Endnoten!$AH$35)/100),4.1,IF(((Notenliste!E12)/Notenliste!$E$1)&gt;=((Endnoten!$AH$36)/100),4.2,IF(((Notenliste!E12)/Notenliste!$E$1)&gt;=((Endnoten!$AH$37)/100),4.3,IF(((Notenliste!E12)/Notenliste!$E$1)&gt;=((Endnoten!$AH$38)/100),4.4,IF(((Notenliste!E12)/Notenliste!$E$1)&gt;=((Endnoten!$AH$39)/100),4.5,IF(((Notenliste!E12)/Notenliste!$E$1)&gt;=((Endnoten!$AH$40)/100),4.6,IF(((Notenliste!E12)/Notenliste!$E$1)&gt;=((Endnoten!$AH$41)/100),4.7,IF(((Notenliste!E12)/Notenliste!$E$1)&gt;=((Endnoten!$AH$42)/100),4.8,IF(((Notenliste!E12)/Notenliste!$E$1)&gt;=((Endnoten!$AH$43)/100),4.9,5))))))))))))))))))))))))))))))))))))))))</f>
        <v>#DIV/0!</v>
      </c>
      <c r="K13" s="32">
        <f>Notenliste!G12</f>
        <v>0</v>
      </c>
      <c r="L13" s="33">
        <f>IF(Notenliste!G12&gt;=0.1,Notenliste!G12/Notenliste!G$1,)</f>
        <v>0</v>
      </c>
      <c r="M13" s="34">
        <f>IF(Endnoten!L13&gt;=(Endnoten!$AF$5/100),1,IF(Endnoten!L13&gt;=(Endnoten!$AF$6/100),2,IF(Endnoten!L13&gt;=(Endnoten!$AF$7/100),3,IF(Endnoten!L13&gt;=(Endnoten!$AF$8/100),4,5))))</f>
        <v>5</v>
      </c>
      <c r="N13" s="35" t="e">
        <f>IF(((Notenliste!G12)/Notenliste!$G$1)&gt;=((Endnoten!$AH$5+1)/100),1,IF(((Notenliste!G12)/Notenliste!$G$1)&gt;=(Endnoten!$AH$5/100),1.1,IF(((Notenliste!G12)/Notenliste!$G$1)&gt;=(Endnoten!$AH$6/100),1.2,IF(((Notenliste!G12)/Notenliste!$G$1)&gt;=(Endnoten!$AH$7/100),1.3,IF(((Notenliste!G12)/Notenliste!$G$1)&gt;=((Endnoten!$AH$8)/100),1.4,IF(((Notenliste!G12)/Notenliste!$G$1)&gt;=((Endnoten!$AH$9)/100),1.44,IF(((Notenliste!G12)/Notenliste!$G$1)&gt;=((Endnoten!$AH$10)/100),1.6,IF(((Notenliste!G12)/Notenliste!$G$1)&gt;=((Endnoten!$AH$11)/100),1.7,IF(((Notenliste!G12)/Notenliste!$G$1)&gt;=((Endnoten!$AH$12)/100),1.8,IF(((Notenliste!G12)/Notenliste!$G$1)&gt;=((Endnoten!$AH$13)/100),1.9,IF(((Notenliste!G12)/Notenliste!$G$1)&gt;=((Endnoten!$AH$14)/100),2,IF(((Notenliste!G12)/Notenliste!$G$1)&gt;=((Endnoten!$AH$15)/100),2.1,IF(((Notenliste!G12)/Notenliste!$G$1)&gt;=((Endnoten!$AH$16)/100),2.2,IF(((Notenliste!G12)/Notenliste!$G$1)&gt;=((Endnoten!$AH$17)/100),2.3,IF(((Notenliste!G12)/Notenliste!$G$1)&gt;=((Endnoten!$AH$18)/100),2.4,IF(((Notenliste!G12)/Notenliste!$G$1)&gt;=((Endnoten!$AH$19)/100),2.5,IF(((Notenliste!G12)/Notenliste!$G$1)&gt;=((Endnoten!$AH$20)/100),2.6,IF(((Notenliste!G12)/Notenliste!$G$1)&gt;=((Endnoten!$AH$21)/100),2.7,IF(((Notenliste!G12)/Notenliste!$G$1)&gt;=((Endnoten!$AH$22)/100),2.8,IF(((Notenliste!G12)/Notenliste!$G$1)&gt;=((Endnoten!$AH$23)/100),2.9,IF(((Notenliste!G12)/Notenliste!$G$1)&gt;=((Endnoten!$AH$24)/100),3,IF(((Notenliste!G12)/Notenliste!$G$1)&gt;=((Endnoten!$AH$25)/100),3.1,IF(((Notenliste!G12)/Notenliste!$G$1)&gt;=((Endnoten!$AH$26)/100),3.2,IF(((Notenliste!G12)/Notenliste!$G$1)&gt;=((Endnoten!$AH$27)/100),3.3,IF(((Notenliste!G12)/Notenliste!$G$1)&gt;=((Endnoten!$AH$28)/100),3.4,IF(((Notenliste!G12)/Notenliste!$G$1)&gt;=((Endnoten!$AH$29)/100),3.5,IF(((Notenliste!G12)/Notenliste!$G$1)&gt;=((Endnoten!$AH$30)/100),3.6,IF(((Notenliste!G12)/Notenliste!$G$1)&gt;=((Endnoten!$AH$31)/100),3.7,IF(((Notenliste!G12)/Notenliste!$G$1)&gt;=((Endnoten!$AH$32)/100),3.8,IF(((Notenliste!G12)/Notenliste!$G$1)&gt;=((Endnoten!$AH$33)/100),3.9,IF(((Notenliste!G12)/Notenliste!$G$1)&gt;=((Endnoten!$AH$34)/100),4,IF(((Notenliste!G12)/Notenliste!$G$1)&gt;=((Endnoten!$AH$35)/100),4.1,IF(((Notenliste!G12)/Notenliste!$G$1)&gt;=((Endnoten!$AH$36)/100),4.2,IF(((Notenliste!G12)/Notenliste!$G$1)&gt;=((Endnoten!$AH$37)/100),4.3,IF(((Notenliste!G12)/Notenliste!$G$1)&gt;=((Endnoten!$AH$38)/100),4.4,IF(((Notenliste!G12)/Notenliste!$G$1)&gt;=((Endnoten!$AH$39)/100),4.5,IF(((Notenliste!G12)/Notenliste!$G$1)&gt;=((Endnoten!$AH$40)/100),4.6,IF(((Notenliste!G12)/Notenliste!$G$1)&gt;=((Endnoten!$AH$41)/100),4.7,IF(((Notenliste!G12)/Notenliste!$G$1)&gt;=((Endnoten!$AH$42)/100),4.8,IF(((Notenliste!G12)/Notenliste!$G$1)&gt;=((Endnoten!$AH$43)/100),4.9,5))))))))))))))))))))))))))))))))))))))))</f>
        <v>#DIV/0!</v>
      </c>
      <c r="O13" s="32">
        <f>Notenliste!K12</f>
        <v>0</v>
      </c>
      <c r="P13" s="33">
        <f>IF(Notenliste!I12&gt;=0.1,Notenliste!I12/Notenliste!I$1,)</f>
        <v>0</v>
      </c>
      <c r="Q13" s="34">
        <f>IF(Endnoten!P13&gt;=(Endnoten!$AF$5/100),1,IF(Endnoten!P13&gt;=(Endnoten!$AF$6/100),2,IF(Endnoten!P13&gt;=(Endnoten!$AF$7/100),3,IF(Endnoten!P13&gt;=(Endnoten!$AF$8/100),4,5))))</f>
        <v>5</v>
      </c>
      <c r="R13" s="35" t="e">
        <f>IF(((Notenliste!I12)/Notenliste!$I$1)&gt;=((Endnoten!$AH$5+1)/100),1,IF(((Notenliste!I12)/Notenliste!$I$1)&gt;=(Endnoten!$AH$5/100),1.1,IF(((Notenliste!I12)/Notenliste!$I$1)&gt;=(Endnoten!$AH$6/100),1.2,IF(((Notenliste!I12)/Notenliste!$I$1)&gt;=(Endnoten!$AH$7/100),1.3,IF(((Notenliste!I12)/Notenliste!$I$1)&gt;=((Endnoten!$AH$8)/100),1.4,IF(((Notenliste!I12)/Notenliste!$I$1)&gt;=((Endnoten!$AH$9)/100),1.44,IF(((Notenliste!I12)/Notenliste!$I$1)&gt;=((Endnoten!$AH$10)/100),1.6,IF(((Notenliste!I12)/Notenliste!$I$1)&gt;=((Endnoten!$AH$11)/100),1.7,IF(((Notenliste!I12)/Notenliste!$I$1)&gt;=((Endnoten!$AH$12)/100),1.8,IF(((Notenliste!I12)/Notenliste!$I$1)&gt;=((Endnoten!$AH$13)/100),1.9,IF(((Notenliste!I12)/Notenliste!$I$1)&gt;=((Endnoten!$AH$14)/100),2,IF(((Notenliste!I12)/Notenliste!$I$1)&gt;=((Endnoten!$AH$15)/100),2.1,IF(((Notenliste!I12)/Notenliste!$I$1)&gt;=((Endnoten!$AH$16)/100),2.2,IF(((Notenliste!I12)/Notenliste!$I$1)&gt;=((Endnoten!$AH$17)/100),2.3,IF(((Notenliste!I12)/Notenliste!$I$1)&gt;=((Endnoten!$AH$18)/100),2.4,IF(((Notenliste!I12)/Notenliste!$I$1)&gt;=((Endnoten!$AH$19)/100),2.5,IF(((Notenliste!I12)/Notenliste!$I$1)&gt;=((Endnoten!$AH$20)/100),2.6,IF(((Notenliste!I12)/Notenliste!$I$1)&gt;=((Endnoten!$AH$21)/100),2.7,IF(((Notenliste!I12)/Notenliste!$I$1)&gt;=((Endnoten!$AH$22)/100),2.8,IF(((Notenliste!I12)/Notenliste!$I$1)&gt;=((Endnoten!$AH$23)/100),2.9,IF(((Notenliste!I12)/Notenliste!$I$1)&gt;=((Endnoten!$AH$24)/100),3,IF(((Notenliste!I12)/Notenliste!$I$1)&gt;=((Endnoten!$AH$25)/100),3.1,IF(((Notenliste!I12)/Notenliste!$I$1)&gt;=((Endnoten!$AH$26)/100),3.2,IF(((Notenliste!I12)/Notenliste!$I$1)&gt;=((Endnoten!$AH$27)/100),3.3,IF(((Notenliste!I12)/Notenliste!$I$1)&gt;=((Endnoten!$AH$28)/100),3.4,IF(((Notenliste!I12)/Notenliste!$I$1)&gt;=((Endnoten!$AH$29)/100),3.5,IF(((Notenliste!I12)/Notenliste!$I$1)&gt;=((Endnoten!$AH$30)/100),3.6,IF(((Notenliste!I12)/Notenliste!$I$1)&gt;=((Endnoten!$AH$31)/100),3.7,IF(((Notenliste!I12)/Notenliste!$I$1)&gt;=((Endnoten!$AH$32)/100),3.8,IF(((Notenliste!I12)/Notenliste!$I$1)&gt;=((Endnoten!$AH$33)/100),3.9,IF(((Notenliste!I12)/Notenliste!$I$1)&gt;=((Endnoten!$AH$34)/100),4,IF(((Notenliste!I12)/Notenliste!$I$1)&gt;=((Endnoten!$AH$35)/100),4.1,IF(((Notenliste!I12)/Notenliste!$I$1)&gt;=((Endnoten!$AH$36)/100),4.2,IF(((Notenliste!I12)/Notenliste!$I$1)&gt;=((Endnoten!$AH$37)/100),4.3,IF(((Notenliste!I12)/Notenliste!$I$1)&gt;=((Endnoten!$AH$38)/100),4.4,IF(((Notenliste!I12)/Notenliste!$I$1)&gt;=((Endnoten!$AH$39)/100),4.5,IF(((Notenliste!I12)/Notenliste!$I$1)&gt;=((Endnoten!$AH$40)/100),4.6,IF(((Notenliste!I12)/Notenliste!$I$1)&gt;=((Endnoten!$AH$41)/100),4.7,IF(((Notenliste!I12)/Notenliste!$I$1)&gt;=((Endnoten!$AH$42)/100),4.8,IF(((Notenliste!I12)/Notenliste!$I$1)&gt;=((Endnoten!$AH$43)/100),4.9,5))))))))))))))))))))))))))))))))))))))))</f>
        <v>#DIV/0!</v>
      </c>
      <c r="S13" s="32">
        <f>Notenliste!K12</f>
        <v>0</v>
      </c>
      <c r="T13" s="33">
        <f>IF(Notenliste!K12&gt;=0.1,Notenliste!K12/Notenliste!K$1,)</f>
        <v>0</v>
      </c>
      <c r="U13" s="34">
        <f>IF(Endnoten!T13&gt;=(Endnoten!$AF$5/100),1,IF(Endnoten!T13&gt;=(Endnoten!$AF$6/100),2,IF(Endnoten!T13&gt;=(Endnoten!$AF$7/100),3,IF(Endnoten!T13&gt;=(Endnoten!$AF$8/100),4,5))))</f>
        <v>5</v>
      </c>
      <c r="V13" s="35" t="e">
        <f>IF(((Notenliste!K12)/Notenliste!$K$1)&gt;=((Endnoten!$AH$5+1)/100),1,IF(((Notenliste!K12)/Notenliste!$K$1)&gt;=(Endnoten!$AH$5/100),1.1,IF(((Notenliste!K12)/Notenliste!$K$1)&gt;=(Endnoten!$AH$6/100),1.2,IF(((Notenliste!K12)/Notenliste!$K$1)&gt;=(Endnoten!$AH$7/100),1.3,IF(((Notenliste!K12)/Notenliste!$K$1)&gt;=((Endnoten!$AH$8)/100),1.4,IF(((Notenliste!K12)/Notenliste!$K$1)&gt;=((Endnoten!$AH$9)/100),1.5,IF(((Notenliste!K12)/Notenliste!$K$1)&gt;=((Endnoten!$AH$10)/100),1.6,IF(((Notenliste!K12)/Notenliste!$K$1)&gt;=((Endnoten!$AH$11)/100),1.7,IF(((Notenliste!K12)/Notenliste!$K$1)&gt;=((Endnoten!$AH$12)/100),1.8,IF(((Notenliste!K12)/Notenliste!$K$1)&gt;=((Endnoten!$AH$13)/100),1.9,IF(((Notenliste!K12)/Notenliste!$K$1)&gt;=((Endnoten!$AH$14)/100),2,IF(((Notenliste!K12)/Notenliste!$K$1)&gt;=((Endnoten!$AH$15)/100),2.1,IF(((Notenliste!K12)/Notenliste!$K$1)&gt;=((Endnoten!$AH$16)/100),2.2,IF(((Notenliste!K12)/Notenliste!$K$1)&gt;=((Endnoten!$AH$17)/100),2.3,IF(((Notenliste!K12)/Notenliste!$K$1)&gt;=((Endnoten!$AH$18)/100),2.4,IF(((Notenliste!K12)/Notenliste!$K$1)&gt;=((Endnoten!$AH$19)/100),2.5,IF(((Notenliste!K12)/Notenliste!$K$1)&gt;=((Endnoten!$AH$20)/100),2.6,IF(((Notenliste!K12)/Notenliste!$K$1)&gt;=((Endnoten!$AH$21)/100),2.7,IF(((Notenliste!K12)/Notenliste!$K$1)&gt;=((Endnoten!$AH$22)/100),2.8,IF(((Notenliste!K12)/Notenliste!$K$1)&gt;=((Endnoten!$AH$23)/100),2.9,IF(((Notenliste!K12)/Notenliste!$K$1)&gt;=((Endnoten!$AH$24)/100),3,IF(((Notenliste!K12)/Notenliste!$K$1)&gt;=((Endnoten!$AH$25)/100),3.1,IF(((Notenliste!K12)/Notenliste!$K$1)&gt;=((Endnoten!$AH$26)/100),3.2,IF(((Notenliste!K12)/Notenliste!$K$1)&gt;=((Endnoten!$AH$27)/100),3.3,IF(((Notenliste!K12)/Notenliste!$K$1)&gt;=((Endnoten!$AH$28)/100),3.4,IF(((Notenliste!K12)/Notenliste!$K$1)&gt;=((Endnoten!$AH$29)/100),3.5,IF(((Notenliste!K12)/Notenliste!$K$1)&gt;=((Endnoten!$AH$30)/100),3.6,IF(((Notenliste!K12)/Notenliste!$K$1)&gt;=((Endnoten!$AH$31)/100),3.7,IF(((Notenliste!K12)/Notenliste!$K$1)&gt;=((Endnoten!$AH$32)/100),3.8,IF(((Notenliste!K12)/Notenliste!$K$1)&gt;=((Endnoten!$AH$33)/100),3.9,IF(((Notenliste!K12)/Notenliste!$K$1)&gt;=((Endnoten!$AH$34)/100),4,IF(((Notenliste!K12)/Notenliste!$K$1)&gt;=((Endnoten!$AH$35)/100),4.1,IF(((Notenliste!K12)/Notenliste!$K$1)&gt;=((Endnoten!$AH$36)/100),4.2,IF(((Notenliste!K12)/Notenliste!$K$1)&gt;=((Endnoten!$AH$37)/100),4.3,IF(((Notenliste!K12)/Notenliste!$K$1)&gt;=((Endnoten!$AH$38)/100),4.4,IF(((Notenliste!K12)/Notenliste!$K$1)&gt;=((Endnoten!$AH$39)/100),4.5,IF(((Notenliste!K12)/Notenliste!$K$1)&gt;=((Endnoten!$AH$40)/100),4.6,IF(((Notenliste!K12)/Notenliste!$K$1)&gt;=((Endnoten!$AH$41)/100),4.7,IF(((Notenliste!K12)/Notenliste!$K$1)&gt;=((Endnoten!$AH$42)/100),4.8,IF(((Notenliste!K12)/Notenliste!$K$1)&gt;=((Endnoten!$AH$43)/100),4.9,5))))))))))))))))))))))))))))))))))))))))</f>
        <v>#DIV/0!</v>
      </c>
      <c r="W13" s="36">
        <v>0</v>
      </c>
      <c r="X13" s="36" t="str" cm="1">
        <f t="array" ref="X13">_xlfn.IFS((T13&gt;0.1),(AVERAGE(F13,J13,N13,R13,U13)),(P13&gt;=0.1),(AVERAGE(F13,J13,N13,R13)),(L13&gt;=0.1),(AVERAGE(F13,J13,N13)),(H13&gt;0.1),(AVERAGE(F13,J13)),(D13&gt;0.1),F13,(D13&lt;0.1),"ND")</f>
        <v>ND</v>
      </c>
      <c r="Y13" s="37" t="e">
        <f t="shared" si="0"/>
        <v>#DIV/0!</v>
      </c>
      <c r="Z13" s="37">
        <f>SUM(Notenliste!N12:AJ12)</f>
        <v>11</v>
      </c>
      <c r="AA13" s="69">
        <f>Notenliste!AK12</f>
        <v>1</v>
      </c>
      <c r="AB13" s="37" t="str">
        <f>IF((D13&lt;0.1),"Nur MA",((AA13*[1]Notenliste!$AK$1)+(IF(W13=0,X13,Y13)*(1-[1]Notenliste!$AK$1))))</f>
        <v>Nur MA</v>
      </c>
      <c r="AC13" s="38" t="e">
        <f t="shared" si="6"/>
        <v>#DIV/0!</v>
      </c>
      <c r="AD13" s="14" t="e">
        <f t="shared" si="1"/>
        <v>#DIV/0!</v>
      </c>
      <c r="AE13">
        <v>2</v>
      </c>
      <c r="AF13" s="77">
        <v>2.15</v>
      </c>
      <c r="AG13" s="20">
        <v>1.9</v>
      </c>
      <c r="AH13" s="20">
        <f t="shared" si="8"/>
        <v>85</v>
      </c>
      <c r="AI13">
        <f>IF(((AL13+AJ13+AK13)/$AL$3)&gt;=((Endnoten!$AH$5+1)/100),1,IF(((AL13+AJ13+AK13)/$AL$3)&gt;=(Endnoten!$AH$5/100),1.1,IF(((AL13+AJ13+AK13)/$AL$3)&gt;=(Endnoten!$AH$6/100),1.2,IF(((AL13+AJ13+AK13)/$AL$3)&gt;=(Endnoten!$AH$7/100),1.3,IF(((AL13+AJ13+AK13)/$AL$3)&gt;=((Endnoten!$AH$8)/100),1.4,IF(((AL13+AJ13+AK13)/$AL$3)&gt;=((Endnoten!$AH$9)/100),1.5,IF(((AL13+AJ13+AK13)/$AL$3)&gt;=((Endnoten!$AH$10)/100),1.6,IF(((AL13+AJ13+AK13)/$AL$3)&gt;=((Endnoten!$AH$11)/100),1.7,IF(((AL13+AJ13+AK13)/$AL$3)&gt;=((Endnoten!$AH$12)/100),1.8,IF(((AL13+AJ13+AK13)/$AL$3)&gt;=((Endnoten!$AH$13)/100),1.9,IF(((AL13+AJ13+AK13)/$AL$3)&gt;=((Endnoten!$AH$14)/100),2,IF(((AL13+AJ13+AK13)/$AL$3)&gt;=((Endnoten!$AH$15)/100),2.1,IF(((AL13+AJ13+AK13)/$AL$3)&gt;=((Endnoten!$AH$16)/100),2.2,IF(((AL13+AJ13+AK13)/$AL$3)&gt;=((Endnoten!$AH$17)/100),2.3,IF(((AL13+AJ13+AK13)/$AL$3)&gt;=((Endnoten!$AH$18)/100),2.4,IF(((AL13+AJ13+AK13)/$AL$3)&gt;=((Endnoten!$AH$19)/100),2.5,IF(((AL13+AJ13+AK13)/$AL$3)&gt;=((Endnoten!$AH$20)/100),2.6,IF(((AL13+AJ13+AK13)/$AL$3)&gt;=((Endnoten!$AH$21)/100),2.7,IF(((AL13+AJ13+AK13)/$AL$3)&gt;=((Endnoten!$AH$22)/100),2.8,IF(((AL13+AJ13+AK13)/$AL$3)&gt;=((Endnoten!$AH$23)/100),2.9,IF(((AL13+AJ13+AK13)/$AL$3)&gt;=((Endnoten!$AH$24)/100),3,IF(((AL13+AJ13+AK13)/$AL$3)&gt;=((Endnoten!$AH$25)/100),3.1,IF(((AL13+AJ13+AK13)/$AL$3)&gt;=((Endnoten!$AH$26)/100),3.2,IF(((AL13+AJ13+AK13)/$AL$3)&gt;=((Endnoten!$AH$27)/100),3.3,IF(((AL13+AJ13+AK13)/$AL$3)&gt;=((Endnoten!$AH$28)/100),3.4,IF(((AL13+AJ13+AK13)/$AL$3)&gt;=((Endnoten!$AH$29)/100),3.5,IF(((AL13+AJ13+AK13)/$AL$3)&gt;=((Endnoten!$AH$30)/100),3.6,IF(((AL13+AJ13+AK13)/$AL$3)&gt;=((Endnoten!$AH$31)/100),3.7,IF(((AL13+AJ13+AK13)/$AL$3)&gt;=((Endnoten!$AH$32)/100),3.8,IF(((AL13+AJ13+AK13)/$AL$3)&gt;=((Endnoten!$AH$33)/100),3.9,IF(((AL13+AJ13+AK13)/$AL$3)&gt;=((Endnoten!$AH$34)/100),4,IF(((AL13+AJ13+AK13)/$AL$3)&gt;=((Endnoten!$AH$35)/100),4.1,IF(((AL13+AJ13+AK13)/$AL$3)&gt;=((Endnoten!$AH$36)/100),4.2,IF(((AL13+AJ13+AK13)/$AL$3)&gt;=((Endnoten!$AH$37)/100),4.3,IF(((AL13+AJ13+AK13)/$AL$3)&gt;=((Endnoten!$AH$38)/100),4.4,IF(((AL13+AJ13+AK13)/$AL$3)&gt;=((Endnoten!$AH$39)/100),4.5,IF(((AL13+AJ13+AK13)/$AL$3)&gt;=((Endnoten!$AH$40)/100),4.6,IF(((AL13+AJ13+AK13)/$AL$3)&gt;=((Endnoten!$AH$41)/100),4.7,IF(((AL13+AJ13+AK13)/$AL$3)&gt;=((Endnoten!$AH$42)/100),4.8,IF(((AL13+AJ13+AK13)/$AL$3)&gt;=((Endnoten!$AH$43)/100),4.9,5))))))))))))))))))))))))))))))))))))))))</f>
        <v>1.9</v>
      </c>
      <c r="AL13">
        <f t="shared" si="7"/>
        <v>85</v>
      </c>
      <c r="AN13" s="75"/>
      <c r="AO13" s="75" t="e">
        <f t="shared" si="2"/>
        <v>#DIV/0!</v>
      </c>
      <c r="AP13" s="75" t="e">
        <f t="shared" si="3"/>
        <v>#DIV/0!</v>
      </c>
      <c r="AQ13" s="75" t="e">
        <f t="shared" si="4"/>
        <v>#DIV/0!</v>
      </c>
      <c r="AR13" s="75" t="e">
        <f t="shared" si="5"/>
        <v>#DIV/0!</v>
      </c>
      <c r="AT13" s="1" t="e">
        <f>IF(((Notenliste!C12+Notenliste!E12+Notenliste!G12)/$AT$1)&gt;=((Endnoten!$AH$5+1)/100),1,IF(((Notenliste!C12+Notenliste!E12+Notenliste!G12)/$AT$1)&gt;=(Endnoten!$AH$5/100),1.1,IF(((Notenliste!C12+Notenliste!E12+Notenliste!G12)/$AT$1)&gt;=(Endnoten!$AH$6/100),1.2,IF(((Notenliste!C12+Notenliste!E12+Notenliste!G12)/$AT$1)&gt;=(Endnoten!$AH$7/100),1.3,IF(((Notenliste!C12+Notenliste!E12+Notenliste!G12)/$AT$1)&gt;=((Endnoten!$AH$8)/100),1.4,IF(((Notenliste!C12+Notenliste!E12+Notenliste!G12)/$AT$1)&gt;=((Endnoten!$AH$9)/100),1.5,IF(((Notenliste!C12+Notenliste!E12+Notenliste!G12)/$AT$1)&gt;=((Endnoten!$AH$10)/100),1.6,IF(((Notenliste!C12+Notenliste!E12+Notenliste!G12)/$AT$1)&gt;=((Endnoten!$AH$11)/100),1.7,IF(((Notenliste!C12+Notenliste!E12+Notenliste!G12)/$AT$1)&gt;=((Endnoten!$AH$12)/100),1.8,IF(((Notenliste!C12+Notenliste!E12+Notenliste!G12)/$AT$1)&gt;=((Endnoten!$AH$13)/100),1.9,IF(((Notenliste!C12+Notenliste!E12+Notenliste!G12)/$AT$1)&gt;=((Endnoten!$AH$14)/100),2,IF(((Notenliste!C12+Notenliste!E12+Notenliste!G12)/$AT$1)&gt;=((Endnoten!$AH$15)/100),2.1,IF(((Notenliste!C12+Notenliste!E12+Notenliste!G12)/$AT$1)&gt;=((Endnoten!$AH$16)/100),2.2,IF(((Notenliste!C12+Notenliste!E12+Notenliste!G12)/$AT$1)&gt;=((Endnoten!$AH$17)/100),2.3,IF(((Notenliste!C12+Notenliste!E12+Notenliste!G12)/$AT$1)&gt;=((Endnoten!$AH$18)/100),2.4,IF(((Notenliste!C12+Notenliste!E12+Notenliste!G12)/$AT$1)&gt;=((Endnoten!$AH$19)/100),2.5,IF(((Notenliste!C12+Notenliste!E12+Notenliste!G12)/$AT$1)&gt;=((Endnoten!$AH$20)/100),2.6,IF(((Notenliste!C12+Notenliste!E12+Notenliste!G12)/$AT$1)&gt;=((Endnoten!$AH$21)/100),2.7,IF(((Notenliste!C12+Notenliste!E12+Notenliste!G12)/$AT$1)&gt;=((Endnoten!$AH$22)/100),2.8,IF(((Notenliste!C12+Notenliste!E12+Notenliste!G12)/$AT$1)&gt;=((Endnoten!$AH$23)/100),2.9,IF(((Notenliste!C12+Notenliste!E12+Notenliste!G12)/$AT$1)&gt;=((Endnoten!$AH$24)/100),3,IF(((Notenliste!C12+Notenliste!E12+Notenliste!G12)/$AT$1)&gt;=((Endnoten!$AH$25)/100),3.1,IF(((Notenliste!C12+Notenliste!E12+Notenliste!G12)/$AT$1)&gt;=((Endnoten!$AH$26)/100),3.2,IF(((Notenliste!C12+Notenliste!E12+Notenliste!G12)/$AT$1)&gt;=((Endnoten!$AH$27)/100),3.3,IF(((Notenliste!C12+Notenliste!E12+Notenliste!G12)/$AT$1)&gt;=((Endnoten!$AH$28)/100),3.4,IF(((Notenliste!C12+Notenliste!E12+Notenliste!G12)/$AT$1)&gt;=((Endnoten!$AH$29)/100),3.5,IF(((Notenliste!C12+Notenliste!E12+Notenliste!G12)/$AT$1)&gt;=((Endnoten!$AH$30)/100),3.6,IF(((Notenliste!C12+Notenliste!E12+Notenliste!G12)/$AT$1)&gt;=((Endnoten!$AH$31)/100),3.7,IF(((Notenliste!C12+Notenliste!E12+Notenliste!G12)/$AT$1)&gt;=((Endnoten!$AH$32)/100),3.8,IF(((Notenliste!C12+Notenliste!E12+Notenliste!G12)/$AT$1)&gt;=((Endnoten!$AH$33)/100),3.9,IF(((Notenliste!C12+Notenliste!E12+Notenliste!G12)/$AT$1)&gt;=((Endnoten!$AH$34)/100),4,IF(((Notenliste!C12+Notenliste!E12+Notenliste!G12)/$AT$1)&gt;=((Endnoten!$AH$35)/100),4.1,IF(((Notenliste!C12+Notenliste!E12+Notenliste!G12)/$AT$1)&gt;=((Endnoten!$AH$36)/100),4.2,IF(((Notenliste!C12+Notenliste!E12+Notenliste!G12)/$AT$1)&gt;=((Endnoten!$AH$37)/100),4.3,IF(((Notenliste!C12+Notenliste!E12+Notenliste!G12)/$AT$1)&gt;=((Endnoten!$AH$38)/100),4.4,IF(((Notenliste!C12+Notenliste!E12+Notenliste!G12)/$AT$1)&gt;=((Endnoten!$AH$39)/100),4.5,IF(((Notenliste!C12+Notenliste!E12+Notenliste!G12)/$AT$1)&gt;=((Endnoten!$AH$40)/100),4.6,IF(((Notenliste!C12+Notenliste!E12+Notenliste!G12)/$AT$1)&gt;=((Endnoten!$AH$41)/100),4.7,IF(((Notenliste!C12+Notenliste!E12+Notenliste!G12)/$AT$1)&gt;=((Endnoten!$AH$42)/100),4.8,IF(((Notenliste!C12+Notenliste!E12+Notenliste!G12)/$AT$1)&gt;=((Endnoten!$AH$43)/100),4.9,5))))))))))))))))))))))))))))))))))))))))</f>
        <v>#DIV/0!</v>
      </c>
      <c r="AU13" s="1" t="e">
        <f>IF(((Notenliste!C12+Notenliste!E12+Notenliste!G12+Notenliste!K12)/$AU$1)&gt;=((Endnoten!$AH$5+1)/100),1,IF(((Notenliste!C12+Notenliste!E12+Notenliste!G12+Notenliste!K12)/$AU$1)&gt;=(Endnoten!$AH$5/100),1.1,IF(((Notenliste!C12+Notenliste!E12+Notenliste!G12+Notenliste!K12)/$AU$1)&gt;=(Endnoten!$AH$6/100),1.2,IF(((Notenliste!C12+Notenliste!E12+Notenliste!G12+Notenliste!K12)/$AU$1)&gt;=(Endnoten!$AH$7/100),1.3,IF(((Notenliste!C12+Notenliste!E12+Notenliste!G12+Notenliste!K12)/$AU$1)&gt;=((Endnoten!$AH$8)/100),1.4,IF(((Notenliste!C12+Notenliste!E12+Notenliste!G12+Notenliste!K12)/$AU$1)&gt;=((Endnoten!$AH$9)/100),1.5,IF(((Notenliste!C12+Notenliste!E12+Notenliste!G12+Notenliste!K12)/$AU$1)&gt;=((Endnoten!$AH$10)/100),1.6,IF(((Notenliste!C12+Notenliste!E12+Notenliste!G12+Notenliste!K12)/$AU$1)&gt;=((Endnoten!$AH$11)/100),1.7,IF(((Notenliste!C12+Notenliste!E12+Notenliste!G12+Notenliste!K12)/$AU$1)&gt;=((Endnoten!$AH$12)/100),1.8,IF(((Notenliste!C12+Notenliste!E12+Notenliste!G12+Notenliste!K12)/$AU$1)&gt;=((Endnoten!$AH$13)/100),1.9,IF(((Notenliste!C12+Notenliste!E12+Notenliste!G12+Notenliste!K12)/$AU$1)&gt;=((Endnoten!$AH$14)/100),2,IF(((Notenliste!C12+Notenliste!E12+Notenliste!G12+Notenliste!K12)/$AU$1)&gt;=((Endnoten!$AH$15)/100),2.1,IF(((Notenliste!C12+Notenliste!E12+Notenliste!G12+Notenliste!K12)/$AU$1)&gt;=((Endnoten!$AH$16)/100),2.2,IF(((Notenliste!C12+Notenliste!E12+Notenliste!G12+Notenliste!K12)/$AU$1)&gt;=((Endnoten!$AH$17)/100),2.3,IF(((Notenliste!C12+Notenliste!E12+Notenliste!G12+Notenliste!K12)/$AU$1)&gt;=((Endnoten!$AH$18)/100),2.4,IF(((Notenliste!C12+Notenliste!E12+Notenliste!G12+Notenliste!K12)/$AU$1)&gt;=((Endnoten!$AH$19)/100),2.5,IF(((Notenliste!C12+Notenliste!E12+Notenliste!G12+Notenliste!K12)/$AU$1)&gt;=((Endnoten!$AH$20)/100),2.6,IF(((Notenliste!C12+Notenliste!E12+Notenliste!G12+Notenliste!K12)/$AU$1)&gt;=((Endnoten!$AH$21)/100),2.7,IF(((Notenliste!C12+Notenliste!E12+Notenliste!G12+Notenliste!K12)/$AU$1)&gt;=((Endnoten!$AH$22)/100),2.8,IF(((Notenliste!C12+Notenliste!E12+Notenliste!G12+Notenliste!K12)/$AU$1)&gt;=((Endnoten!$AH$23)/100),2.9,IF(((Notenliste!C12+Notenliste!E12+Notenliste!G12+Notenliste!K12)/$AU$1)&gt;=((Endnoten!$AH$24)/100),3,IF(((Notenliste!C12+Notenliste!E12+Notenliste!G12+Notenliste!K12)/$AU$1)&gt;=((Endnoten!$AH$25)/100),3.1,IF(((Notenliste!C12+Notenliste!E12+Notenliste!G12+Notenliste!K12)/$AU$1)&gt;=((Endnoten!$AH$26)/100),3.2,IF(((Notenliste!C12+Notenliste!E12+Notenliste!G12+Notenliste!K12)/$AU$1)&gt;=((Endnoten!$AH$27)/100),3.3,IF(((Notenliste!C12+Notenliste!E12+Notenliste!G12+Notenliste!K12)/$AU$1)&gt;=((Endnoten!$AH$28)/100),3.4,IF(((Notenliste!C12+Notenliste!E12+Notenliste!G12+Notenliste!K12)/$AU$1)&gt;=((Endnoten!$AH$29)/100),3.5,IF(((Notenliste!C12+Notenliste!E12+Notenliste!G12+Notenliste!K12)/$AU$1)&gt;=((Endnoten!$AH$30)/100),3.6,IF(((Notenliste!C12+Notenliste!E12+Notenliste!G12+Notenliste!K12)/$AU$1)&gt;=((Endnoten!$AH$31)/100),3.7,IF(((Notenliste!C12+Notenliste!E12+Notenliste!G12+Notenliste!K12)/$AU$1)&gt;=((Endnoten!$AH$32)/100),3.8,IF(((Notenliste!C12+Notenliste!E12+Notenliste!G12+Notenliste!K12)/$AU$1)&gt;=((Endnoten!$AH$33)/100),3.9,IF(((Notenliste!C12+Notenliste!E12+Notenliste!G12+Notenliste!K12)/$AU$1)&gt;=((Endnoten!$AH$34)/100),4,IF(((Notenliste!C12+Notenliste!E12+Notenliste!G12+Notenliste!K12)/$AU$1)&gt;=((Endnoten!$AH$35)/100),4.1,IF(((Notenliste!C12+Notenliste!E12+Notenliste!G12+Notenliste!K12)/$AU$1)&gt;=((Endnoten!$AH$36)/100),4.2,IF(((Notenliste!C12+Notenliste!E12+Notenliste!G12+Notenliste!K12)/$AU$1)&gt;=((Endnoten!$AH$37)/100),4.3,IF(((Notenliste!C12+Notenliste!E12+Notenliste!G12+Notenliste!K12)/$AU$1)&gt;=((Endnoten!$AH$38)/100),4.4,IF(((Notenliste!C12+Notenliste!E12+Notenliste!G12+Notenliste!K12)/$AU$1)&gt;=((Endnoten!$AH$39)/100),4.5,IF(((Notenliste!C12+Notenliste!E12+Notenliste!G12+Notenliste!K12)/$AU$1)&gt;=((Endnoten!$AH$40)/100),4.6,IF(((Notenliste!C12+Notenliste!E12+Notenliste!G12+Notenliste!K12)/$AU$1)&gt;=((Endnoten!$AH$41)/100),4.7,IF(((Notenliste!C12+Notenliste!E12+Notenliste!G12+Notenliste!K12)/$AU$1)&gt;=((Endnoten!$AH$42)/100),4.8,IF(((Notenliste!C12+Notenliste!E12+Notenliste!G12+Notenliste!K12)/$AU$1)&gt;=((Endnoten!$AH$43)/100),4.9,5))))))))))))))))))))))))))))))))))))))))</f>
        <v>#DIV/0!</v>
      </c>
    </row>
    <row r="14" spans="1:47" ht="18.5" x14ac:dyDescent="0.45">
      <c r="A14" s="41">
        <f>'Schüler+Bedienungsanleitung'!A28</f>
        <v>11</v>
      </c>
      <c r="B14" s="42">
        <f>'Schüler+Bedienungsanleitung'!B28</f>
        <v>11</v>
      </c>
      <c r="C14" s="39">
        <f>Notenliste!C13</f>
        <v>0</v>
      </c>
      <c r="D14" s="40">
        <f>IF(Notenliste!C13&gt;=0.1,Notenliste!C13/Notenliste!C$1,)</f>
        <v>0</v>
      </c>
      <c r="E14" s="41">
        <f>IF(Endnoten!D14&gt;=(Endnoten!$AF$5/100),1,IF(Endnoten!D14&gt;=(Endnoten!$AF$6/100),2,IF(Endnoten!D14&gt;=(Endnoten!$AF$7/100),3,IF(Endnoten!D14&gt;=(Endnoten!$AF$8/100),4,5))))</f>
        <v>5</v>
      </c>
      <c r="F14" s="53" t="e">
        <f>IF(((Notenliste!C13)/Notenliste!$C$1)&gt;=((Endnoten!$AH$5+1)/100),1,IF(((Notenliste!C13)/Notenliste!$C$1)&gt;=(Endnoten!$AH$5/100),1.1,IF(((Notenliste!C13)/Notenliste!$C$1)&gt;=(Endnoten!$AH$6/100),1.2,IF(((Notenliste!C13)/Notenliste!$C$1)&gt;=(Endnoten!$AH$7/100),1.3,IF(((Notenliste!C13)/Notenliste!$C$1)&gt;=((Endnoten!$AH$8)/100),1.4,IF(((Notenliste!C13)/Notenliste!$C$1)&gt;=((Endnoten!$AH$9)/100),1.44,IF(((Notenliste!C13)/Notenliste!$C$1)&gt;=((Endnoten!$AH$10)/100),1.6,IF(((Notenliste!C13)/Notenliste!$C$1)&gt;=((Endnoten!$AH$11)/100),1.7,IF(((Notenliste!C13)/Notenliste!$C$1)&gt;=((Endnoten!$AH$12)/100),1.8,IF(((Notenliste!C13)/Notenliste!$C$1)&gt;=((Endnoten!$AH$13)/100),1.9,IF(((Notenliste!C13)/Notenliste!$C$1)&gt;=((Endnoten!$AH$14)/100),2,IF(((Notenliste!C13)/Notenliste!$C$1)&gt;=((Endnoten!$AH$15)/100),2.1,IF(((Notenliste!C13)/Notenliste!$C$1)&gt;=((Endnoten!$AH$16)/100),2.2,IF(((Notenliste!C13)/Notenliste!$C$1)&gt;=((Endnoten!$AH$17)/100),2.3,IF(((Notenliste!C13)/Notenliste!$C$1)&gt;=((Endnoten!$AH$18)/100),2.4,IF(((Notenliste!C13)/Notenliste!$C$1)&gt;=((Endnoten!$AH$19)/100),2.5,IF(((Notenliste!C13)/Notenliste!$C$1)&gt;=((Endnoten!$AH$20)/100),2.6,IF(((Notenliste!C13)/Notenliste!$C$1)&gt;=((Endnoten!$AH$21)/100),2.7,IF(((Notenliste!C13)/Notenliste!$C$1)&gt;=((Endnoten!$AH$22)/100),2.8,IF(((Notenliste!C13)/Notenliste!$C$1)&gt;=((Endnoten!$AH$23)/100),2.9,IF(((Notenliste!C13)/Notenliste!$C$1)&gt;=((Endnoten!$AH$24)/100),3,IF(((Notenliste!C13)/Notenliste!$C$1)&gt;=((Endnoten!$AH$25)/100),3.1,IF(((Notenliste!C13)/Notenliste!$C$1)&gt;=((Endnoten!$AH$26)/100),3.2,IF(((Notenliste!C13)/Notenliste!$C$1)&gt;=((Endnoten!$AH$27)/100),3.3,IF(((Notenliste!C13)/Notenliste!$C$1)&gt;=((Endnoten!$AH$28)/100),3.4,IF(((Notenliste!C13)/Notenliste!$C$1)&gt;=((Endnoten!$AH$29)/100),3.5,IF(((Notenliste!C13)/Notenliste!$C$1)&gt;=((Endnoten!$AH$30)/100),3.6,IF(((Notenliste!C13)/Notenliste!$C$1)&gt;=((Endnoten!$AH$31)/100),3.7,IF(((Notenliste!C13)/Notenliste!$C$1)&gt;=((Endnoten!$AH$32)/100),3.8,IF(((Notenliste!C13)/Notenliste!$C$1)&gt;=((Endnoten!$AH$33)/100),3.9,IF(((Notenliste!C13)/Notenliste!$C$1)&gt;=((Endnoten!$AH$34)/100),4,IF(((Notenliste!C13)/Notenliste!$C$1)&gt;=((Endnoten!$AH$35)/100),4.1,IF(((Notenliste!C13)/Notenliste!$C$1)&gt;=((Endnoten!$AH$36)/100),4.2,IF(((Notenliste!C13)/Notenliste!$C$1)&gt;=((Endnoten!$AH$37)/100),4.3,IF(((Notenliste!C13)/Notenliste!$C$1)&gt;=((Endnoten!$AH$38)/100),4.4,IF(((Notenliste!C13)/Notenliste!$C$1)&gt;=((Endnoten!$AH$39)/100),4.5,IF(((Notenliste!C13)/Notenliste!$C$1)&gt;=((Endnoten!$AH$40)/100),4.6,IF(((Notenliste!C13)/Notenliste!$C$1)&gt;=((Endnoten!$AH$41)/100),4.7,IF(((Notenliste!C13)/Notenliste!$C$1)&gt;=((Endnoten!$AH$42)/100),4.8,IF(((Notenliste!C13)/Notenliste!$C$1)&gt;=((Endnoten!$AH$43)/100),4.9,5))))))))))))))))))))))))))))))))))))))))</f>
        <v>#DIV/0!</v>
      </c>
      <c r="G14" s="39">
        <f>Notenliste!E13</f>
        <v>0</v>
      </c>
      <c r="H14" s="40">
        <f>IF(Notenliste!E13&gt;=0.1,Notenliste!E13/Notenliste!E$1,)</f>
        <v>0</v>
      </c>
      <c r="I14" s="41">
        <f>IF(Endnoten!H14&gt;=(Endnoten!$AF$5/100),1,IF(Endnoten!H14&gt;=(Endnoten!$AF$6/100),2,IF(Endnoten!H14&gt;=(Endnoten!$AF$7/100),3,IF(Endnoten!H14&gt;=(Endnoten!$AF$8/100),4,5))))</f>
        <v>5</v>
      </c>
      <c r="J14" s="53" t="e">
        <f>IF(((Notenliste!E13)/Notenliste!$E$1)&gt;=((Endnoten!$AH$5+1)/100),1,IF(((Notenliste!E13)/Notenliste!$E$1)&gt;=(Endnoten!$AH$5/100),1.1,IF(((Notenliste!E13)/Notenliste!$E$1)&gt;=(Endnoten!$AH$6/100),1.2,IF(((Notenliste!E13)/Notenliste!$E$1)&gt;=(Endnoten!$AH$7/100),1.3,IF(((Notenliste!E13)/Notenliste!$E$1)&gt;=((Endnoten!$AH$8)/100),1.4,IF(((Notenliste!E13)/Notenliste!$E$1)&gt;=((Endnoten!$AH$9)/100),1.44,IF(((Notenliste!E13)/Notenliste!$E$1)&gt;=((Endnoten!$AH$10)/100),1.6,IF(((Notenliste!E13)/Notenliste!$E$1)&gt;=((Endnoten!$AH$11)/100),1.7,IF(((Notenliste!E13)/Notenliste!$E$1)&gt;=((Endnoten!$AH$12)/100),1.8,IF(((Notenliste!E13)/Notenliste!$E$1)&gt;=((Endnoten!$AH$13)/100),1.9,IF(((Notenliste!E13)/Notenliste!$E$1)&gt;=((Endnoten!$AH$14)/100),2,IF(((Notenliste!E13)/Notenliste!$E$1)&gt;=((Endnoten!$AH$15)/100),2.1,IF(((Notenliste!E13)/Notenliste!$E$1)&gt;=((Endnoten!$AH$16)/100),2.2,IF(((Notenliste!E13)/Notenliste!$E$1)&gt;=((Endnoten!$AH$17)/100),2.3,IF(((Notenliste!E13)/Notenliste!$E$1)&gt;=((Endnoten!$AH$18)/100),2.4,IF(((Notenliste!E13)/Notenliste!$E$1)&gt;=((Endnoten!$AH$19)/100),2.5,IF(((Notenliste!E13)/Notenliste!$E$1)&gt;=((Endnoten!$AH$20)/100),2.6,IF(((Notenliste!E13)/Notenliste!$E$1)&gt;=((Endnoten!$AH$21)/100),2.7,IF(((Notenliste!E13)/Notenliste!$E$1)&gt;=((Endnoten!$AH$22)/100),2.8,IF(((Notenliste!E13)/Notenliste!$E$1)&gt;=((Endnoten!$AH$23)/100),2.9,IF(((Notenliste!E13)/Notenliste!$E$1)&gt;=((Endnoten!$AH$24)/100),3,IF(((Notenliste!E13)/Notenliste!$E$1)&gt;=((Endnoten!$AH$25)/100),3.1,IF(((Notenliste!E13)/Notenliste!$E$1)&gt;=((Endnoten!$AH$26)/100),3.2,IF(((Notenliste!E13)/Notenliste!$E$1)&gt;=((Endnoten!$AH$27)/100),3.3,IF(((Notenliste!E13)/Notenliste!$E$1)&gt;=((Endnoten!$AH$28)/100),3.4,IF(((Notenliste!E13)/Notenliste!$E$1)&gt;=((Endnoten!$AH$29)/100),3.5,IF(((Notenliste!E13)/Notenliste!$E$1)&gt;=((Endnoten!$AH$30)/100),3.6,IF(((Notenliste!E13)/Notenliste!$E$1)&gt;=((Endnoten!$AH$31)/100),3.7,IF(((Notenliste!E13)/Notenliste!$E$1)&gt;=((Endnoten!$AH$32)/100),3.8,IF(((Notenliste!E13)/Notenliste!$E$1)&gt;=((Endnoten!$AH$33)/100),3.9,IF(((Notenliste!E13)/Notenliste!$E$1)&gt;=((Endnoten!$AH$34)/100),4,IF(((Notenliste!E13)/Notenliste!$E$1)&gt;=((Endnoten!$AH$35)/100),4.1,IF(((Notenliste!E13)/Notenliste!$E$1)&gt;=((Endnoten!$AH$36)/100),4.2,IF(((Notenliste!E13)/Notenliste!$E$1)&gt;=((Endnoten!$AH$37)/100),4.3,IF(((Notenliste!E13)/Notenliste!$E$1)&gt;=((Endnoten!$AH$38)/100),4.4,IF(((Notenliste!E13)/Notenliste!$E$1)&gt;=((Endnoten!$AH$39)/100),4.5,IF(((Notenliste!E13)/Notenliste!$E$1)&gt;=((Endnoten!$AH$40)/100),4.6,IF(((Notenliste!E13)/Notenliste!$E$1)&gt;=((Endnoten!$AH$41)/100),4.7,IF(((Notenliste!E13)/Notenliste!$E$1)&gt;=((Endnoten!$AH$42)/100),4.8,IF(((Notenliste!E13)/Notenliste!$E$1)&gt;=((Endnoten!$AH$43)/100),4.9,5))))))))))))))))))))))))))))))))))))))))</f>
        <v>#DIV/0!</v>
      </c>
      <c r="K14" s="39">
        <f>Notenliste!G13</f>
        <v>0</v>
      </c>
      <c r="L14" s="40">
        <f>IF(Notenliste!G13&gt;=0.1,Notenliste!G13/Notenliste!G$1,)</f>
        <v>0</v>
      </c>
      <c r="M14" s="41">
        <f>IF(Endnoten!L14&gt;=(Endnoten!$AF$5/100),1,IF(Endnoten!L14&gt;=(Endnoten!$AF$6/100),2,IF(Endnoten!L14&gt;=(Endnoten!$AF$7/100),3,IF(Endnoten!L14&gt;=(Endnoten!$AF$8/100),4,5))))</f>
        <v>5</v>
      </c>
      <c r="N14" s="53" t="e">
        <f>IF(((Notenliste!G13)/Notenliste!$G$1)&gt;=((Endnoten!$AH$5+1)/100),1,IF(((Notenliste!G13)/Notenliste!$G$1)&gt;=(Endnoten!$AH$5/100),1.1,IF(((Notenliste!G13)/Notenliste!$G$1)&gt;=(Endnoten!$AH$6/100),1.2,IF(((Notenliste!G13)/Notenliste!$G$1)&gt;=(Endnoten!$AH$7/100),1.3,IF(((Notenliste!G13)/Notenliste!$G$1)&gt;=((Endnoten!$AH$8)/100),1.4,IF(((Notenliste!G13)/Notenliste!$G$1)&gt;=((Endnoten!$AH$9)/100),1.44,IF(((Notenliste!G13)/Notenliste!$G$1)&gt;=((Endnoten!$AH$10)/100),1.6,IF(((Notenliste!G13)/Notenliste!$G$1)&gt;=((Endnoten!$AH$11)/100),1.7,IF(((Notenliste!G13)/Notenliste!$G$1)&gt;=((Endnoten!$AH$12)/100),1.8,IF(((Notenliste!G13)/Notenliste!$G$1)&gt;=((Endnoten!$AH$13)/100),1.9,IF(((Notenliste!G13)/Notenliste!$G$1)&gt;=((Endnoten!$AH$14)/100),2,IF(((Notenliste!G13)/Notenliste!$G$1)&gt;=((Endnoten!$AH$15)/100),2.1,IF(((Notenliste!G13)/Notenliste!$G$1)&gt;=((Endnoten!$AH$16)/100),2.2,IF(((Notenliste!G13)/Notenliste!$G$1)&gt;=((Endnoten!$AH$17)/100),2.3,IF(((Notenliste!G13)/Notenliste!$G$1)&gt;=((Endnoten!$AH$18)/100),2.4,IF(((Notenliste!G13)/Notenliste!$G$1)&gt;=((Endnoten!$AH$19)/100),2.5,IF(((Notenliste!G13)/Notenliste!$G$1)&gt;=((Endnoten!$AH$20)/100),2.6,IF(((Notenliste!G13)/Notenliste!$G$1)&gt;=((Endnoten!$AH$21)/100),2.7,IF(((Notenliste!G13)/Notenliste!$G$1)&gt;=((Endnoten!$AH$22)/100),2.8,IF(((Notenliste!G13)/Notenliste!$G$1)&gt;=((Endnoten!$AH$23)/100),2.9,IF(((Notenliste!G13)/Notenliste!$G$1)&gt;=((Endnoten!$AH$24)/100),3,IF(((Notenliste!G13)/Notenliste!$G$1)&gt;=((Endnoten!$AH$25)/100),3.1,IF(((Notenliste!G13)/Notenliste!$G$1)&gt;=((Endnoten!$AH$26)/100),3.2,IF(((Notenliste!G13)/Notenliste!$G$1)&gt;=((Endnoten!$AH$27)/100),3.3,IF(((Notenliste!G13)/Notenliste!$G$1)&gt;=((Endnoten!$AH$28)/100),3.4,IF(((Notenliste!G13)/Notenliste!$G$1)&gt;=((Endnoten!$AH$29)/100),3.5,IF(((Notenliste!G13)/Notenliste!$G$1)&gt;=((Endnoten!$AH$30)/100),3.6,IF(((Notenliste!G13)/Notenliste!$G$1)&gt;=((Endnoten!$AH$31)/100),3.7,IF(((Notenliste!G13)/Notenliste!$G$1)&gt;=((Endnoten!$AH$32)/100),3.8,IF(((Notenliste!G13)/Notenliste!$G$1)&gt;=((Endnoten!$AH$33)/100),3.9,IF(((Notenliste!G13)/Notenliste!$G$1)&gt;=((Endnoten!$AH$34)/100),4,IF(((Notenliste!G13)/Notenliste!$G$1)&gt;=((Endnoten!$AH$35)/100),4.1,IF(((Notenliste!G13)/Notenliste!$G$1)&gt;=((Endnoten!$AH$36)/100),4.2,IF(((Notenliste!G13)/Notenliste!$G$1)&gt;=((Endnoten!$AH$37)/100),4.3,IF(((Notenliste!G13)/Notenliste!$G$1)&gt;=((Endnoten!$AH$38)/100),4.4,IF(((Notenliste!G13)/Notenliste!$G$1)&gt;=((Endnoten!$AH$39)/100),4.5,IF(((Notenliste!G13)/Notenliste!$G$1)&gt;=((Endnoten!$AH$40)/100),4.6,IF(((Notenliste!G13)/Notenliste!$G$1)&gt;=((Endnoten!$AH$41)/100),4.7,IF(((Notenliste!G13)/Notenliste!$G$1)&gt;=((Endnoten!$AH$42)/100),4.8,IF(((Notenliste!G13)/Notenliste!$G$1)&gt;=((Endnoten!$AH$43)/100),4.9,5))))))))))))))))))))))))))))))))))))))))</f>
        <v>#DIV/0!</v>
      </c>
      <c r="O14" s="39">
        <f>Notenliste!K13</f>
        <v>0</v>
      </c>
      <c r="P14" s="40">
        <f>IF(Notenliste!I13&gt;=0.1,Notenliste!I13/Notenliste!I$1,)</f>
        <v>0</v>
      </c>
      <c r="Q14" s="41">
        <f>IF(Endnoten!P14&gt;=(Endnoten!$AF$5/100),1,IF(Endnoten!P14&gt;=(Endnoten!$AF$6/100),2,IF(Endnoten!P14&gt;=(Endnoten!$AF$7/100),3,IF(Endnoten!P14&gt;=(Endnoten!$AF$8/100),4,5))))</f>
        <v>5</v>
      </c>
      <c r="R14" s="53" t="e">
        <f>IF(((Notenliste!I13)/Notenliste!$I$1)&gt;=((Endnoten!$AH$5+1)/100),1,IF(((Notenliste!I13)/Notenliste!$I$1)&gt;=(Endnoten!$AH$5/100),1.1,IF(((Notenliste!I13)/Notenliste!$I$1)&gt;=(Endnoten!$AH$6/100),1.2,IF(((Notenliste!I13)/Notenliste!$I$1)&gt;=(Endnoten!$AH$7/100),1.3,IF(((Notenliste!I13)/Notenliste!$I$1)&gt;=((Endnoten!$AH$8)/100),1.4,IF(((Notenliste!I13)/Notenliste!$I$1)&gt;=((Endnoten!$AH$9)/100),1.44,IF(((Notenliste!I13)/Notenliste!$I$1)&gt;=((Endnoten!$AH$10)/100),1.6,IF(((Notenliste!I13)/Notenliste!$I$1)&gt;=((Endnoten!$AH$11)/100),1.7,IF(((Notenliste!I13)/Notenliste!$I$1)&gt;=((Endnoten!$AH$12)/100),1.8,IF(((Notenliste!I13)/Notenliste!$I$1)&gt;=((Endnoten!$AH$13)/100),1.9,IF(((Notenliste!I13)/Notenliste!$I$1)&gt;=((Endnoten!$AH$14)/100),2,IF(((Notenliste!I13)/Notenliste!$I$1)&gt;=((Endnoten!$AH$15)/100),2.1,IF(((Notenliste!I13)/Notenliste!$I$1)&gt;=((Endnoten!$AH$16)/100),2.2,IF(((Notenliste!I13)/Notenliste!$I$1)&gt;=((Endnoten!$AH$17)/100),2.3,IF(((Notenliste!I13)/Notenliste!$I$1)&gt;=((Endnoten!$AH$18)/100),2.4,IF(((Notenliste!I13)/Notenliste!$I$1)&gt;=((Endnoten!$AH$19)/100),2.5,IF(((Notenliste!I13)/Notenliste!$I$1)&gt;=((Endnoten!$AH$20)/100),2.6,IF(((Notenliste!I13)/Notenliste!$I$1)&gt;=((Endnoten!$AH$21)/100),2.7,IF(((Notenliste!I13)/Notenliste!$I$1)&gt;=((Endnoten!$AH$22)/100),2.8,IF(((Notenliste!I13)/Notenliste!$I$1)&gt;=((Endnoten!$AH$23)/100),2.9,IF(((Notenliste!I13)/Notenliste!$I$1)&gt;=((Endnoten!$AH$24)/100),3,IF(((Notenliste!I13)/Notenliste!$I$1)&gt;=((Endnoten!$AH$25)/100),3.1,IF(((Notenliste!I13)/Notenliste!$I$1)&gt;=((Endnoten!$AH$26)/100),3.2,IF(((Notenliste!I13)/Notenliste!$I$1)&gt;=((Endnoten!$AH$27)/100),3.3,IF(((Notenliste!I13)/Notenliste!$I$1)&gt;=((Endnoten!$AH$28)/100),3.4,IF(((Notenliste!I13)/Notenliste!$I$1)&gt;=((Endnoten!$AH$29)/100),3.5,IF(((Notenliste!I13)/Notenliste!$I$1)&gt;=((Endnoten!$AH$30)/100),3.6,IF(((Notenliste!I13)/Notenliste!$I$1)&gt;=((Endnoten!$AH$31)/100),3.7,IF(((Notenliste!I13)/Notenliste!$I$1)&gt;=((Endnoten!$AH$32)/100),3.8,IF(((Notenliste!I13)/Notenliste!$I$1)&gt;=((Endnoten!$AH$33)/100),3.9,IF(((Notenliste!I13)/Notenliste!$I$1)&gt;=((Endnoten!$AH$34)/100),4,IF(((Notenliste!I13)/Notenliste!$I$1)&gt;=((Endnoten!$AH$35)/100),4.1,IF(((Notenliste!I13)/Notenliste!$I$1)&gt;=((Endnoten!$AH$36)/100),4.2,IF(((Notenliste!I13)/Notenliste!$I$1)&gt;=((Endnoten!$AH$37)/100),4.3,IF(((Notenliste!I13)/Notenliste!$I$1)&gt;=((Endnoten!$AH$38)/100),4.4,IF(((Notenliste!I13)/Notenliste!$I$1)&gt;=((Endnoten!$AH$39)/100),4.5,IF(((Notenliste!I13)/Notenliste!$I$1)&gt;=((Endnoten!$AH$40)/100),4.6,IF(((Notenliste!I13)/Notenliste!$I$1)&gt;=((Endnoten!$AH$41)/100),4.7,IF(((Notenliste!I13)/Notenliste!$I$1)&gt;=((Endnoten!$AH$42)/100),4.8,IF(((Notenliste!I13)/Notenliste!$I$1)&gt;=((Endnoten!$AH$43)/100),4.9,5))))))))))))))))))))))))))))))))))))))))</f>
        <v>#DIV/0!</v>
      </c>
      <c r="S14" s="39">
        <f>Notenliste!K13</f>
        <v>0</v>
      </c>
      <c r="T14" s="40">
        <f>IF(Notenliste!K13&gt;=0.1,Notenliste!K13/Notenliste!K$1,)</f>
        <v>0</v>
      </c>
      <c r="U14" s="41">
        <f>IF(Endnoten!T14&gt;=(Endnoten!$AF$5/100),1,IF(Endnoten!T14&gt;=(Endnoten!$AF$6/100),2,IF(Endnoten!T14&gt;=(Endnoten!$AF$7/100),3,IF(Endnoten!T14&gt;=(Endnoten!$AF$8/100),4,5))))</f>
        <v>5</v>
      </c>
      <c r="V14" s="53" t="e">
        <f>IF(((Notenliste!K13)/Notenliste!$K$1)&gt;=((Endnoten!$AH$5+1)/100),1,IF(((Notenliste!K13)/Notenliste!$K$1)&gt;=(Endnoten!$AH$5/100),1.1,IF(((Notenliste!K13)/Notenliste!$K$1)&gt;=(Endnoten!$AH$6/100),1.2,IF(((Notenliste!K13)/Notenliste!$K$1)&gt;=(Endnoten!$AH$7/100),1.3,IF(((Notenliste!K13)/Notenliste!$K$1)&gt;=((Endnoten!$AH$8)/100),1.4,IF(((Notenliste!K13)/Notenliste!$K$1)&gt;=((Endnoten!$AH$9)/100),1.5,IF(((Notenliste!K13)/Notenliste!$K$1)&gt;=((Endnoten!$AH$10)/100),1.6,IF(((Notenliste!K13)/Notenliste!$K$1)&gt;=((Endnoten!$AH$11)/100),1.7,IF(((Notenliste!K13)/Notenliste!$K$1)&gt;=((Endnoten!$AH$12)/100),1.8,IF(((Notenliste!K13)/Notenliste!$K$1)&gt;=((Endnoten!$AH$13)/100),1.9,IF(((Notenliste!K13)/Notenliste!$K$1)&gt;=((Endnoten!$AH$14)/100),2,IF(((Notenliste!K13)/Notenliste!$K$1)&gt;=((Endnoten!$AH$15)/100),2.1,IF(((Notenliste!K13)/Notenliste!$K$1)&gt;=((Endnoten!$AH$16)/100),2.2,IF(((Notenliste!K13)/Notenliste!$K$1)&gt;=((Endnoten!$AH$17)/100),2.3,IF(((Notenliste!K13)/Notenliste!$K$1)&gt;=((Endnoten!$AH$18)/100),2.4,IF(((Notenliste!K13)/Notenliste!$K$1)&gt;=((Endnoten!$AH$19)/100),2.5,IF(((Notenliste!K13)/Notenliste!$K$1)&gt;=((Endnoten!$AH$20)/100),2.6,IF(((Notenliste!K13)/Notenliste!$K$1)&gt;=((Endnoten!$AH$21)/100),2.7,IF(((Notenliste!K13)/Notenliste!$K$1)&gt;=((Endnoten!$AH$22)/100),2.8,IF(((Notenliste!K13)/Notenliste!$K$1)&gt;=((Endnoten!$AH$23)/100),2.9,IF(((Notenliste!K13)/Notenliste!$K$1)&gt;=((Endnoten!$AH$24)/100),3,IF(((Notenliste!K13)/Notenliste!$K$1)&gt;=((Endnoten!$AH$25)/100),3.1,IF(((Notenliste!K13)/Notenliste!$K$1)&gt;=((Endnoten!$AH$26)/100),3.2,IF(((Notenliste!K13)/Notenliste!$K$1)&gt;=((Endnoten!$AH$27)/100),3.3,IF(((Notenliste!K13)/Notenliste!$K$1)&gt;=((Endnoten!$AH$28)/100),3.4,IF(((Notenliste!K13)/Notenliste!$K$1)&gt;=((Endnoten!$AH$29)/100),3.5,IF(((Notenliste!K13)/Notenliste!$K$1)&gt;=((Endnoten!$AH$30)/100),3.6,IF(((Notenliste!K13)/Notenliste!$K$1)&gt;=((Endnoten!$AH$31)/100),3.7,IF(((Notenliste!K13)/Notenliste!$K$1)&gt;=((Endnoten!$AH$32)/100),3.8,IF(((Notenliste!K13)/Notenliste!$K$1)&gt;=((Endnoten!$AH$33)/100),3.9,IF(((Notenliste!K13)/Notenliste!$K$1)&gt;=((Endnoten!$AH$34)/100),4,IF(((Notenliste!K13)/Notenliste!$K$1)&gt;=((Endnoten!$AH$35)/100),4.1,IF(((Notenliste!K13)/Notenliste!$K$1)&gt;=((Endnoten!$AH$36)/100),4.2,IF(((Notenliste!K13)/Notenliste!$K$1)&gt;=((Endnoten!$AH$37)/100),4.3,IF(((Notenliste!K13)/Notenliste!$K$1)&gt;=((Endnoten!$AH$38)/100),4.4,IF(((Notenliste!K13)/Notenliste!$K$1)&gt;=((Endnoten!$AH$39)/100),4.5,IF(((Notenliste!K13)/Notenliste!$K$1)&gt;=((Endnoten!$AH$40)/100),4.6,IF(((Notenliste!K13)/Notenliste!$K$1)&gt;=((Endnoten!$AH$41)/100),4.7,IF(((Notenliste!K13)/Notenliste!$K$1)&gt;=((Endnoten!$AH$42)/100),4.8,IF(((Notenliste!K13)/Notenliste!$K$1)&gt;=((Endnoten!$AH$43)/100),4.9,5))))))))))))))))))))))))))))))))))))))))</f>
        <v>#DIV/0!</v>
      </c>
      <c r="W14" s="43">
        <v>0</v>
      </c>
      <c r="X14" s="43" t="str" cm="1">
        <f t="array" ref="X14">_xlfn.IFS((T14&gt;0.1),(AVERAGE(F14,J14,N14,R14,U14)),(P14&gt;=0.1),(AVERAGE(F14,J14,N14,R14)),(L14&gt;=0.1),(AVERAGE(F14,J14,N14)),(H14&gt;0.1),(AVERAGE(F14,J14)),(D14&gt;0.1),F14,(D14&lt;0.1),"ND")</f>
        <v>ND</v>
      </c>
      <c r="Y14" s="44" t="e">
        <f t="shared" si="0"/>
        <v>#DIV/0!</v>
      </c>
      <c r="Z14" s="44">
        <f>SUM(Notenliste!N13:AJ13)</f>
        <v>12</v>
      </c>
      <c r="AA14" s="70">
        <f>Notenliste!AK13</f>
        <v>1</v>
      </c>
      <c r="AB14" s="44" t="str">
        <f>IF((D14&lt;0.1),"Nur MA",((AA14*[1]Notenliste!$AK$1)+(IF(W14=0,X14,Y14)*(1-[1]Notenliste!$AK$1))))</f>
        <v>Nur MA</v>
      </c>
      <c r="AC14" s="45" t="e">
        <f t="shared" si="6"/>
        <v>#DIV/0!</v>
      </c>
      <c r="AD14" s="14" t="e">
        <f t="shared" si="1"/>
        <v>#DIV/0!</v>
      </c>
      <c r="AE14" s="29" t="s">
        <v>29</v>
      </c>
      <c r="AF14" s="77">
        <v>2.85</v>
      </c>
      <c r="AG14" s="20">
        <v>2</v>
      </c>
      <c r="AH14" s="20">
        <f t="shared" si="8"/>
        <v>84</v>
      </c>
      <c r="AI14">
        <f>IF(((AL14+AJ14+AK14)/$AL$3)&gt;=((Endnoten!$AH$5+1)/100),1,IF(((AL14+AJ14+AK14)/$AL$3)&gt;=(Endnoten!$AH$5/100),1.1,IF(((AL14+AJ14+AK14)/$AL$3)&gt;=(Endnoten!$AH$6/100),1.2,IF(((AL14+AJ14+AK14)/$AL$3)&gt;=(Endnoten!$AH$7/100),1.3,IF(((AL14+AJ14+AK14)/$AL$3)&gt;=((Endnoten!$AH$8)/100),1.4,IF(((AL14+AJ14+AK14)/$AL$3)&gt;=((Endnoten!$AH$9)/100),1.5,IF(((AL14+AJ14+AK14)/$AL$3)&gt;=((Endnoten!$AH$10)/100),1.6,IF(((AL14+AJ14+AK14)/$AL$3)&gt;=((Endnoten!$AH$11)/100),1.7,IF(((AL14+AJ14+AK14)/$AL$3)&gt;=((Endnoten!$AH$12)/100),1.8,IF(((AL14+AJ14+AK14)/$AL$3)&gt;=((Endnoten!$AH$13)/100),1.9,IF(((AL14+AJ14+AK14)/$AL$3)&gt;=((Endnoten!$AH$14)/100),2,IF(((AL14+AJ14+AK14)/$AL$3)&gt;=((Endnoten!$AH$15)/100),2.1,IF(((AL14+AJ14+AK14)/$AL$3)&gt;=((Endnoten!$AH$16)/100),2.2,IF(((AL14+AJ14+AK14)/$AL$3)&gt;=((Endnoten!$AH$17)/100),2.3,IF(((AL14+AJ14+AK14)/$AL$3)&gt;=((Endnoten!$AH$18)/100),2.4,IF(((AL14+AJ14+AK14)/$AL$3)&gt;=((Endnoten!$AH$19)/100),2.5,IF(((AL14+AJ14+AK14)/$AL$3)&gt;=((Endnoten!$AH$20)/100),2.6,IF(((AL14+AJ14+AK14)/$AL$3)&gt;=((Endnoten!$AH$21)/100),2.7,IF(((AL14+AJ14+AK14)/$AL$3)&gt;=((Endnoten!$AH$22)/100),2.8,IF(((AL14+AJ14+AK14)/$AL$3)&gt;=((Endnoten!$AH$23)/100),2.9,IF(((AL14+AJ14+AK14)/$AL$3)&gt;=((Endnoten!$AH$24)/100),3,IF(((AL14+AJ14+AK14)/$AL$3)&gt;=((Endnoten!$AH$25)/100),3.1,IF(((AL14+AJ14+AK14)/$AL$3)&gt;=((Endnoten!$AH$26)/100),3.2,IF(((AL14+AJ14+AK14)/$AL$3)&gt;=((Endnoten!$AH$27)/100),3.3,IF(((AL14+AJ14+AK14)/$AL$3)&gt;=((Endnoten!$AH$28)/100),3.4,IF(((AL14+AJ14+AK14)/$AL$3)&gt;=((Endnoten!$AH$29)/100),3.5,IF(((AL14+AJ14+AK14)/$AL$3)&gt;=((Endnoten!$AH$30)/100),3.6,IF(((AL14+AJ14+AK14)/$AL$3)&gt;=((Endnoten!$AH$31)/100),3.7,IF(((AL14+AJ14+AK14)/$AL$3)&gt;=((Endnoten!$AH$32)/100),3.8,IF(((AL14+AJ14+AK14)/$AL$3)&gt;=((Endnoten!$AH$33)/100),3.9,IF(((AL14+AJ14+AK14)/$AL$3)&gt;=((Endnoten!$AH$34)/100),4,IF(((AL14+AJ14+AK14)/$AL$3)&gt;=((Endnoten!$AH$35)/100),4.1,IF(((AL14+AJ14+AK14)/$AL$3)&gt;=((Endnoten!$AH$36)/100),4.2,IF(((AL14+AJ14+AK14)/$AL$3)&gt;=((Endnoten!$AH$37)/100),4.3,IF(((AL14+AJ14+AK14)/$AL$3)&gt;=((Endnoten!$AH$38)/100),4.4,IF(((AL14+AJ14+AK14)/$AL$3)&gt;=((Endnoten!$AH$39)/100),4.5,IF(((AL14+AJ14+AK14)/$AL$3)&gt;=((Endnoten!$AH$40)/100),4.6,IF(((AL14+AJ14+AK14)/$AL$3)&gt;=((Endnoten!$AH$41)/100),4.7,IF(((AL14+AJ14+AK14)/$AL$3)&gt;=((Endnoten!$AH$42)/100),4.8,IF(((AL14+AJ14+AK14)/$AL$3)&gt;=((Endnoten!$AH$43)/100),4.9,5))))))))))))))))))))))))))))))))))))))))</f>
        <v>2</v>
      </c>
      <c r="AL14">
        <f t="shared" si="7"/>
        <v>84</v>
      </c>
      <c r="AN14" s="75"/>
      <c r="AO14" s="75" t="e">
        <f t="shared" si="2"/>
        <v>#DIV/0!</v>
      </c>
      <c r="AP14" s="75" t="e">
        <f t="shared" si="3"/>
        <v>#DIV/0!</v>
      </c>
      <c r="AQ14" s="75" t="e">
        <f t="shared" si="4"/>
        <v>#DIV/0!</v>
      </c>
      <c r="AR14" s="75" t="e">
        <f t="shared" si="5"/>
        <v>#DIV/0!</v>
      </c>
      <c r="AT14" s="1" t="e">
        <f>IF(((Notenliste!C13+Notenliste!E13+Notenliste!G13)/$AT$1)&gt;=((Endnoten!$AH$5+1)/100),1,IF(((Notenliste!C13+Notenliste!E13+Notenliste!G13)/$AT$1)&gt;=(Endnoten!$AH$5/100),1.1,IF(((Notenliste!C13+Notenliste!E13+Notenliste!G13)/$AT$1)&gt;=(Endnoten!$AH$6/100),1.2,IF(((Notenliste!C13+Notenliste!E13+Notenliste!G13)/$AT$1)&gt;=(Endnoten!$AH$7/100),1.3,IF(((Notenliste!C13+Notenliste!E13+Notenliste!G13)/$AT$1)&gt;=((Endnoten!$AH$8)/100),1.4,IF(((Notenliste!C13+Notenliste!E13+Notenliste!G13)/$AT$1)&gt;=((Endnoten!$AH$9)/100),1.5,IF(((Notenliste!C13+Notenliste!E13+Notenliste!G13)/$AT$1)&gt;=((Endnoten!$AH$10)/100),1.6,IF(((Notenliste!C13+Notenliste!E13+Notenliste!G13)/$AT$1)&gt;=((Endnoten!$AH$11)/100),1.7,IF(((Notenliste!C13+Notenliste!E13+Notenliste!G13)/$AT$1)&gt;=((Endnoten!$AH$12)/100),1.8,IF(((Notenliste!C13+Notenliste!E13+Notenliste!G13)/$AT$1)&gt;=((Endnoten!$AH$13)/100),1.9,IF(((Notenliste!C13+Notenliste!E13+Notenliste!G13)/$AT$1)&gt;=((Endnoten!$AH$14)/100),2,IF(((Notenliste!C13+Notenliste!E13+Notenliste!G13)/$AT$1)&gt;=((Endnoten!$AH$15)/100),2.1,IF(((Notenliste!C13+Notenliste!E13+Notenliste!G13)/$AT$1)&gt;=((Endnoten!$AH$16)/100),2.2,IF(((Notenliste!C13+Notenliste!E13+Notenliste!G13)/$AT$1)&gt;=((Endnoten!$AH$17)/100),2.3,IF(((Notenliste!C13+Notenliste!E13+Notenliste!G13)/$AT$1)&gt;=((Endnoten!$AH$18)/100),2.4,IF(((Notenliste!C13+Notenliste!E13+Notenliste!G13)/$AT$1)&gt;=((Endnoten!$AH$19)/100),2.5,IF(((Notenliste!C13+Notenliste!E13+Notenliste!G13)/$AT$1)&gt;=((Endnoten!$AH$20)/100),2.6,IF(((Notenliste!C13+Notenliste!E13+Notenliste!G13)/$AT$1)&gt;=((Endnoten!$AH$21)/100),2.7,IF(((Notenliste!C13+Notenliste!E13+Notenliste!G13)/$AT$1)&gt;=((Endnoten!$AH$22)/100),2.8,IF(((Notenliste!C13+Notenliste!E13+Notenliste!G13)/$AT$1)&gt;=((Endnoten!$AH$23)/100),2.9,IF(((Notenliste!C13+Notenliste!E13+Notenliste!G13)/$AT$1)&gt;=((Endnoten!$AH$24)/100),3,IF(((Notenliste!C13+Notenliste!E13+Notenliste!G13)/$AT$1)&gt;=((Endnoten!$AH$25)/100),3.1,IF(((Notenliste!C13+Notenliste!E13+Notenliste!G13)/$AT$1)&gt;=((Endnoten!$AH$26)/100),3.2,IF(((Notenliste!C13+Notenliste!E13+Notenliste!G13)/$AT$1)&gt;=((Endnoten!$AH$27)/100),3.3,IF(((Notenliste!C13+Notenliste!E13+Notenliste!G13)/$AT$1)&gt;=((Endnoten!$AH$28)/100),3.4,IF(((Notenliste!C13+Notenliste!E13+Notenliste!G13)/$AT$1)&gt;=((Endnoten!$AH$29)/100),3.5,IF(((Notenliste!C13+Notenliste!E13+Notenliste!G13)/$AT$1)&gt;=((Endnoten!$AH$30)/100),3.6,IF(((Notenliste!C13+Notenliste!E13+Notenliste!G13)/$AT$1)&gt;=((Endnoten!$AH$31)/100),3.7,IF(((Notenliste!C13+Notenliste!E13+Notenliste!G13)/$AT$1)&gt;=((Endnoten!$AH$32)/100),3.8,IF(((Notenliste!C13+Notenliste!E13+Notenliste!G13)/$AT$1)&gt;=((Endnoten!$AH$33)/100),3.9,IF(((Notenliste!C13+Notenliste!E13+Notenliste!G13)/$AT$1)&gt;=((Endnoten!$AH$34)/100),4,IF(((Notenliste!C13+Notenliste!E13+Notenliste!G13)/$AT$1)&gt;=((Endnoten!$AH$35)/100),4.1,IF(((Notenliste!C13+Notenliste!E13+Notenliste!G13)/$AT$1)&gt;=((Endnoten!$AH$36)/100),4.2,IF(((Notenliste!C13+Notenliste!E13+Notenliste!G13)/$AT$1)&gt;=((Endnoten!$AH$37)/100),4.3,IF(((Notenliste!C13+Notenliste!E13+Notenliste!G13)/$AT$1)&gt;=((Endnoten!$AH$38)/100),4.4,IF(((Notenliste!C13+Notenliste!E13+Notenliste!G13)/$AT$1)&gt;=((Endnoten!$AH$39)/100),4.5,IF(((Notenliste!C13+Notenliste!E13+Notenliste!G13)/$AT$1)&gt;=((Endnoten!$AH$40)/100),4.6,IF(((Notenliste!C13+Notenliste!E13+Notenliste!G13)/$AT$1)&gt;=((Endnoten!$AH$41)/100),4.7,IF(((Notenliste!C13+Notenliste!E13+Notenliste!G13)/$AT$1)&gt;=((Endnoten!$AH$42)/100),4.8,IF(((Notenliste!C13+Notenliste!E13+Notenliste!G13)/$AT$1)&gt;=((Endnoten!$AH$43)/100),4.9,5))))))))))))))))))))))))))))))))))))))))</f>
        <v>#DIV/0!</v>
      </c>
      <c r="AU14" s="1" t="e">
        <f>IF(((Notenliste!C13+Notenliste!E13+Notenliste!G13+Notenliste!K13)/$AU$1)&gt;=((Endnoten!$AH$5+1)/100),1,IF(((Notenliste!C13+Notenliste!E13+Notenliste!G13+Notenliste!K13)/$AU$1)&gt;=(Endnoten!$AH$5/100),1.1,IF(((Notenliste!C13+Notenliste!E13+Notenliste!G13+Notenliste!K13)/$AU$1)&gt;=(Endnoten!$AH$6/100),1.2,IF(((Notenliste!C13+Notenliste!E13+Notenliste!G13+Notenliste!K13)/$AU$1)&gt;=(Endnoten!$AH$7/100),1.3,IF(((Notenliste!C13+Notenliste!E13+Notenliste!G13+Notenliste!K13)/$AU$1)&gt;=((Endnoten!$AH$8)/100),1.4,IF(((Notenliste!C13+Notenliste!E13+Notenliste!G13+Notenliste!K13)/$AU$1)&gt;=((Endnoten!$AH$9)/100),1.5,IF(((Notenliste!C13+Notenliste!E13+Notenliste!G13+Notenliste!K13)/$AU$1)&gt;=((Endnoten!$AH$10)/100),1.6,IF(((Notenliste!C13+Notenliste!E13+Notenliste!G13+Notenliste!K13)/$AU$1)&gt;=((Endnoten!$AH$11)/100),1.7,IF(((Notenliste!C13+Notenliste!E13+Notenliste!G13+Notenliste!K13)/$AU$1)&gt;=((Endnoten!$AH$12)/100),1.8,IF(((Notenliste!C13+Notenliste!E13+Notenliste!G13+Notenliste!K13)/$AU$1)&gt;=((Endnoten!$AH$13)/100),1.9,IF(((Notenliste!C13+Notenliste!E13+Notenliste!G13+Notenliste!K13)/$AU$1)&gt;=((Endnoten!$AH$14)/100),2,IF(((Notenliste!C13+Notenliste!E13+Notenliste!G13+Notenliste!K13)/$AU$1)&gt;=((Endnoten!$AH$15)/100),2.1,IF(((Notenliste!C13+Notenliste!E13+Notenliste!G13+Notenliste!K13)/$AU$1)&gt;=((Endnoten!$AH$16)/100),2.2,IF(((Notenliste!C13+Notenliste!E13+Notenliste!G13+Notenliste!K13)/$AU$1)&gt;=((Endnoten!$AH$17)/100),2.3,IF(((Notenliste!C13+Notenliste!E13+Notenliste!G13+Notenliste!K13)/$AU$1)&gt;=((Endnoten!$AH$18)/100),2.4,IF(((Notenliste!C13+Notenliste!E13+Notenliste!G13+Notenliste!K13)/$AU$1)&gt;=((Endnoten!$AH$19)/100),2.5,IF(((Notenliste!C13+Notenliste!E13+Notenliste!G13+Notenliste!K13)/$AU$1)&gt;=((Endnoten!$AH$20)/100),2.6,IF(((Notenliste!C13+Notenliste!E13+Notenliste!G13+Notenliste!K13)/$AU$1)&gt;=((Endnoten!$AH$21)/100),2.7,IF(((Notenliste!C13+Notenliste!E13+Notenliste!G13+Notenliste!K13)/$AU$1)&gt;=((Endnoten!$AH$22)/100),2.8,IF(((Notenliste!C13+Notenliste!E13+Notenliste!G13+Notenliste!K13)/$AU$1)&gt;=((Endnoten!$AH$23)/100),2.9,IF(((Notenliste!C13+Notenliste!E13+Notenliste!G13+Notenliste!K13)/$AU$1)&gt;=((Endnoten!$AH$24)/100),3,IF(((Notenliste!C13+Notenliste!E13+Notenliste!G13+Notenliste!K13)/$AU$1)&gt;=((Endnoten!$AH$25)/100),3.1,IF(((Notenliste!C13+Notenliste!E13+Notenliste!G13+Notenliste!K13)/$AU$1)&gt;=((Endnoten!$AH$26)/100),3.2,IF(((Notenliste!C13+Notenliste!E13+Notenliste!G13+Notenliste!K13)/$AU$1)&gt;=((Endnoten!$AH$27)/100),3.3,IF(((Notenliste!C13+Notenliste!E13+Notenliste!G13+Notenliste!K13)/$AU$1)&gt;=((Endnoten!$AH$28)/100),3.4,IF(((Notenliste!C13+Notenliste!E13+Notenliste!G13+Notenliste!K13)/$AU$1)&gt;=((Endnoten!$AH$29)/100),3.5,IF(((Notenliste!C13+Notenliste!E13+Notenliste!G13+Notenliste!K13)/$AU$1)&gt;=((Endnoten!$AH$30)/100),3.6,IF(((Notenliste!C13+Notenliste!E13+Notenliste!G13+Notenliste!K13)/$AU$1)&gt;=((Endnoten!$AH$31)/100),3.7,IF(((Notenliste!C13+Notenliste!E13+Notenliste!G13+Notenliste!K13)/$AU$1)&gt;=((Endnoten!$AH$32)/100),3.8,IF(((Notenliste!C13+Notenliste!E13+Notenliste!G13+Notenliste!K13)/$AU$1)&gt;=((Endnoten!$AH$33)/100),3.9,IF(((Notenliste!C13+Notenliste!E13+Notenliste!G13+Notenliste!K13)/$AU$1)&gt;=((Endnoten!$AH$34)/100),4,IF(((Notenliste!C13+Notenliste!E13+Notenliste!G13+Notenliste!K13)/$AU$1)&gt;=((Endnoten!$AH$35)/100),4.1,IF(((Notenliste!C13+Notenliste!E13+Notenliste!G13+Notenliste!K13)/$AU$1)&gt;=((Endnoten!$AH$36)/100),4.2,IF(((Notenliste!C13+Notenliste!E13+Notenliste!G13+Notenliste!K13)/$AU$1)&gt;=((Endnoten!$AH$37)/100),4.3,IF(((Notenliste!C13+Notenliste!E13+Notenliste!G13+Notenliste!K13)/$AU$1)&gt;=((Endnoten!$AH$38)/100),4.4,IF(((Notenliste!C13+Notenliste!E13+Notenliste!G13+Notenliste!K13)/$AU$1)&gt;=((Endnoten!$AH$39)/100),4.5,IF(((Notenliste!C13+Notenliste!E13+Notenliste!G13+Notenliste!K13)/$AU$1)&gt;=((Endnoten!$AH$40)/100),4.6,IF(((Notenliste!C13+Notenliste!E13+Notenliste!G13+Notenliste!K13)/$AU$1)&gt;=((Endnoten!$AH$41)/100),4.7,IF(((Notenliste!C13+Notenliste!E13+Notenliste!G13+Notenliste!K13)/$AU$1)&gt;=((Endnoten!$AH$42)/100),4.8,IF(((Notenliste!C13+Notenliste!E13+Notenliste!G13+Notenliste!K13)/$AU$1)&gt;=((Endnoten!$AH$43)/100),4.9,5))))))))))))))))))))))))))))))))))))))))</f>
        <v>#DIV/0!</v>
      </c>
    </row>
    <row r="15" spans="1:47" ht="18.5" x14ac:dyDescent="0.45">
      <c r="A15" s="48">
        <f>'Schüler+Bedienungsanleitung'!A29</f>
        <v>12</v>
      </c>
      <c r="B15" s="49">
        <f>'Schüler+Bedienungsanleitung'!B29</f>
        <v>12</v>
      </c>
      <c r="C15" s="46">
        <f>Notenliste!C14</f>
        <v>0</v>
      </c>
      <c r="D15" s="47">
        <f>IF(Notenliste!C14&gt;=0.1,Notenliste!C14/Notenliste!C$1,)</f>
        <v>0</v>
      </c>
      <c r="E15" s="48">
        <f>IF(Endnoten!D15&gt;=(Endnoten!$AF$5/100),1,IF(Endnoten!D15&gt;=(Endnoten!$AF$6/100),2,IF(Endnoten!D15&gt;=(Endnoten!$AF$7/100),3,IF(Endnoten!D15&gt;=(Endnoten!$AF$8/100),4,5))))</f>
        <v>5</v>
      </c>
      <c r="F15" s="54" t="e">
        <f>IF(((Notenliste!C14)/Notenliste!$C$1)&gt;=((Endnoten!$AH$5+1)/100),1,IF(((Notenliste!C14)/Notenliste!$C$1)&gt;=(Endnoten!$AH$5/100),1.1,IF(((Notenliste!C14)/Notenliste!$C$1)&gt;=(Endnoten!$AH$6/100),1.2,IF(((Notenliste!C14)/Notenliste!$C$1)&gt;=(Endnoten!$AH$7/100),1.3,IF(((Notenliste!C14)/Notenliste!$C$1)&gt;=((Endnoten!$AH$8)/100),1.4,IF(((Notenliste!C14)/Notenliste!$C$1)&gt;=((Endnoten!$AH$9)/100),1.44,IF(((Notenliste!C14)/Notenliste!$C$1)&gt;=((Endnoten!$AH$10)/100),1.6,IF(((Notenliste!C14)/Notenliste!$C$1)&gt;=((Endnoten!$AH$11)/100),1.7,IF(((Notenliste!C14)/Notenliste!$C$1)&gt;=((Endnoten!$AH$12)/100),1.8,IF(((Notenliste!C14)/Notenliste!$C$1)&gt;=((Endnoten!$AH$13)/100),1.9,IF(((Notenliste!C14)/Notenliste!$C$1)&gt;=((Endnoten!$AH$14)/100),2,IF(((Notenliste!C14)/Notenliste!$C$1)&gt;=((Endnoten!$AH$15)/100),2.1,IF(((Notenliste!C14)/Notenliste!$C$1)&gt;=((Endnoten!$AH$16)/100),2.2,IF(((Notenliste!C14)/Notenliste!$C$1)&gt;=((Endnoten!$AH$17)/100),2.3,IF(((Notenliste!C14)/Notenliste!$C$1)&gt;=((Endnoten!$AH$18)/100),2.4,IF(((Notenliste!C14)/Notenliste!$C$1)&gt;=((Endnoten!$AH$19)/100),2.5,IF(((Notenliste!C14)/Notenliste!$C$1)&gt;=((Endnoten!$AH$20)/100),2.6,IF(((Notenliste!C14)/Notenliste!$C$1)&gt;=((Endnoten!$AH$21)/100),2.7,IF(((Notenliste!C14)/Notenliste!$C$1)&gt;=((Endnoten!$AH$22)/100),2.8,IF(((Notenliste!C14)/Notenliste!$C$1)&gt;=((Endnoten!$AH$23)/100),2.9,IF(((Notenliste!C14)/Notenliste!$C$1)&gt;=((Endnoten!$AH$24)/100),3,IF(((Notenliste!C14)/Notenliste!$C$1)&gt;=((Endnoten!$AH$25)/100),3.1,IF(((Notenliste!C14)/Notenliste!$C$1)&gt;=((Endnoten!$AH$26)/100),3.2,IF(((Notenliste!C14)/Notenliste!$C$1)&gt;=((Endnoten!$AH$27)/100),3.3,IF(((Notenliste!C14)/Notenliste!$C$1)&gt;=((Endnoten!$AH$28)/100),3.4,IF(((Notenliste!C14)/Notenliste!$C$1)&gt;=((Endnoten!$AH$29)/100),3.5,IF(((Notenliste!C14)/Notenliste!$C$1)&gt;=((Endnoten!$AH$30)/100),3.6,IF(((Notenliste!C14)/Notenliste!$C$1)&gt;=((Endnoten!$AH$31)/100),3.7,IF(((Notenliste!C14)/Notenliste!$C$1)&gt;=((Endnoten!$AH$32)/100),3.8,IF(((Notenliste!C14)/Notenliste!$C$1)&gt;=((Endnoten!$AH$33)/100),3.9,IF(((Notenliste!C14)/Notenliste!$C$1)&gt;=((Endnoten!$AH$34)/100),4,IF(((Notenliste!C14)/Notenliste!$C$1)&gt;=((Endnoten!$AH$35)/100),4.1,IF(((Notenliste!C14)/Notenliste!$C$1)&gt;=((Endnoten!$AH$36)/100),4.2,IF(((Notenliste!C14)/Notenliste!$C$1)&gt;=((Endnoten!$AH$37)/100),4.3,IF(((Notenliste!C14)/Notenliste!$C$1)&gt;=((Endnoten!$AH$38)/100),4.4,IF(((Notenliste!C14)/Notenliste!$C$1)&gt;=((Endnoten!$AH$39)/100),4.5,IF(((Notenliste!C14)/Notenliste!$C$1)&gt;=((Endnoten!$AH$40)/100),4.6,IF(((Notenliste!C14)/Notenliste!$C$1)&gt;=((Endnoten!$AH$41)/100),4.7,IF(((Notenliste!C14)/Notenliste!$C$1)&gt;=((Endnoten!$AH$42)/100),4.8,IF(((Notenliste!C14)/Notenliste!$C$1)&gt;=((Endnoten!$AH$43)/100),4.9,5))))))))))))))))))))))))))))))))))))))))</f>
        <v>#DIV/0!</v>
      </c>
      <c r="G15" s="46">
        <f>Notenliste!E14</f>
        <v>0</v>
      </c>
      <c r="H15" s="47">
        <f>IF(Notenliste!E14&gt;=0.1,Notenliste!E14/Notenliste!E$1,)</f>
        <v>0</v>
      </c>
      <c r="I15" s="48">
        <f>IF(Endnoten!H15&gt;=(Endnoten!$AF$5/100),1,IF(Endnoten!H15&gt;=(Endnoten!$AF$6/100),2,IF(Endnoten!H15&gt;=(Endnoten!$AF$7/100),3,IF(Endnoten!H15&gt;=(Endnoten!$AF$8/100),4,5))))</f>
        <v>5</v>
      </c>
      <c r="J15" s="54" t="e">
        <f>IF(((Notenliste!E14)/Notenliste!$E$1)&gt;=((Endnoten!$AH$5+1)/100),1,IF(((Notenliste!E14)/Notenliste!$E$1)&gt;=(Endnoten!$AH$5/100),1.1,IF(((Notenliste!E14)/Notenliste!$E$1)&gt;=(Endnoten!$AH$6/100),1.2,IF(((Notenliste!E14)/Notenliste!$E$1)&gt;=(Endnoten!$AH$7/100),1.3,IF(((Notenliste!E14)/Notenliste!$E$1)&gt;=((Endnoten!$AH$8)/100),1.4,IF(((Notenliste!E14)/Notenliste!$E$1)&gt;=((Endnoten!$AH$9)/100),1.44,IF(((Notenliste!E14)/Notenliste!$E$1)&gt;=((Endnoten!$AH$10)/100),1.6,IF(((Notenliste!E14)/Notenliste!$E$1)&gt;=((Endnoten!$AH$11)/100),1.7,IF(((Notenliste!E14)/Notenliste!$E$1)&gt;=((Endnoten!$AH$12)/100),1.8,IF(((Notenliste!E14)/Notenliste!$E$1)&gt;=((Endnoten!$AH$13)/100),1.9,IF(((Notenliste!E14)/Notenliste!$E$1)&gt;=((Endnoten!$AH$14)/100),2,IF(((Notenliste!E14)/Notenliste!$E$1)&gt;=((Endnoten!$AH$15)/100),2.1,IF(((Notenliste!E14)/Notenliste!$E$1)&gt;=((Endnoten!$AH$16)/100),2.2,IF(((Notenliste!E14)/Notenliste!$E$1)&gt;=((Endnoten!$AH$17)/100),2.3,IF(((Notenliste!E14)/Notenliste!$E$1)&gt;=((Endnoten!$AH$18)/100),2.4,IF(((Notenliste!E14)/Notenliste!$E$1)&gt;=((Endnoten!$AH$19)/100),2.5,IF(((Notenliste!E14)/Notenliste!$E$1)&gt;=((Endnoten!$AH$20)/100),2.6,IF(((Notenliste!E14)/Notenliste!$E$1)&gt;=((Endnoten!$AH$21)/100),2.7,IF(((Notenliste!E14)/Notenliste!$E$1)&gt;=((Endnoten!$AH$22)/100),2.8,IF(((Notenliste!E14)/Notenliste!$E$1)&gt;=((Endnoten!$AH$23)/100),2.9,IF(((Notenliste!E14)/Notenliste!$E$1)&gt;=((Endnoten!$AH$24)/100),3,IF(((Notenliste!E14)/Notenliste!$E$1)&gt;=((Endnoten!$AH$25)/100),3.1,IF(((Notenliste!E14)/Notenliste!$E$1)&gt;=((Endnoten!$AH$26)/100),3.2,IF(((Notenliste!E14)/Notenliste!$E$1)&gt;=((Endnoten!$AH$27)/100),3.3,IF(((Notenliste!E14)/Notenliste!$E$1)&gt;=((Endnoten!$AH$28)/100),3.4,IF(((Notenliste!E14)/Notenliste!$E$1)&gt;=((Endnoten!$AH$29)/100),3.5,IF(((Notenliste!E14)/Notenliste!$E$1)&gt;=((Endnoten!$AH$30)/100),3.6,IF(((Notenliste!E14)/Notenliste!$E$1)&gt;=((Endnoten!$AH$31)/100),3.7,IF(((Notenliste!E14)/Notenliste!$E$1)&gt;=((Endnoten!$AH$32)/100),3.8,IF(((Notenliste!E14)/Notenliste!$E$1)&gt;=((Endnoten!$AH$33)/100),3.9,IF(((Notenliste!E14)/Notenliste!$E$1)&gt;=((Endnoten!$AH$34)/100),4,IF(((Notenliste!E14)/Notenliste!$E$1)&gt;=((Endnoten!$AH$35)/100),4.1,IF(((Notenliste!E14)/Notenliste!$E$1)&gt;=((Endnoten!$AH$36)/100),4.2,IF(((Notenliste!E14)/Notenliste!$E$1)&gt;=((Endnoten!$AH$37)/100),4.3,IF(((Notenliste!E14)/Notenliste!$E$1)&gt;=((Endnoten!$AH$38)/100),4.4,IF(((Notenliste!E14)/Notenliste!$E$1)&gt;=((Endnoten!$AH$39)/100),4.5,IF(((Notenliste!E14)/Notenliste!$E$1)&gt;=((Endnoten!$AH$40)/100),4.6,IF(((Notenliste!E14)/Notenliste!$E$1)&gt;=((Endnoten!$AH$41)/100),4.7,IF(((Notenliste!E14)/Notenliste!$E$1)&gt;=((Endnoten!$AH$42)/100),4.8,IF(((Notenliste!E14)/Notenliste!$E$1)&gt;=((Endnoten!$AH$43)/100),4.9,5))))))))))))))))))))))))))))))))))))))))</f>
        <v>#DIV/0!</v>
      </c>
      <c r="K15" s="46">
        <f>Notenliste!G14</f>
        <v>0</v>
      </c>
      <c r="L15" s="47">
        <f>IF(Notenliste!G14&gt;=0.1,Notenliste!G14/Notenliste!G$1,)</f>
        <v>0</v>
      </c>
      <c r="M15" s="48">
        <f>IF(Endnoten!L15&gt;=(Endnoten!$AF$5/100),1,IF(Endnoten!L15&gt;=(Endnoten!$AF$6/100),2,IF(Endnoten!L15&gt;=(Endnoten!$AF$7/100),3,IF(Endnoten!L15&gt;=(Endnoten!$AF$8/100),4,5))))</f>
        <v>5</v>
      </c>
      <c r="N15" s="54" t="e">
        <f>IF(((Notenliste!G14)/Notenliste!$G$1)&gt;=((Endnoten!$AH$5+1)/100),1,IF(((Notenliste!G14)/Notenliste!$G$1)&gt;=(Endnoten!$AH$5/100),1.1,IF(((Notenliste!G14)/Notenliste!$G$1)&gt;=(Endnoten!$AH$6/100),1.2,IF(((Notenliste!G14)/Notenliste!$G$1)&gt;=(Endnoten!$AH$7/100),1.3,IF(((Notenliste!G14)/Notenliste!$G$1)&gt;=((Endnoten!$AH$8)/100),1.4,IF(((Notenliste!G14)/Notenliste!$G$1)&gt;=((Endnoten!$AH$9)/100),1.44,IF(((Notenliste!G14)/Notenliste!$G$1)&gt;=((Endnoten!$AH$10)/100),1.6,IF(((Notenliste!G14)/Notenliste!$G$1)&gt;=((Endnoten!$AH$11)/100),1.7,IF(((Notenliste!G14)/Notenliste!$G$1)&gt;=((Endnoten!$AH$12)/100),1.8,IF(((Notenliste!G14)/Notenliste!$G$1)&gt;=((Endnoten!$AH$13)/100),1.9,IF(((Notenliste!G14)/Notenliste!$G$1)&gt;=((Endnoten!$AH$14)/100),2,IF(((Notenliste!G14)/Notenliste!$G$1)&gt;=((Endnoten!$AH$15)/100),2.1,IF(((Notenliste!G14)/Notenliste!$G$1)&gt;=((Endnoten!$AH$16)/100),2.2,IF(((Notenliste!G14)/Notenliste!$G$1)&gt;=((Endnoten!$AH$17)/100),2.3,IF(((Notenliste!G14)/Notenliste!$G$1)&gt;=((Endnoten!$AH$18)/100),2.4,IF(((Notenliste!G14)/Notenliste!$G$1)&gt;=((Endnoten!$AH$19)/100),2.5,IF(((Notenliste!G14)/Notenliste!$G$1)&gt;=((Endnoten!$AH$20)/100),2.6,IF(((Notenliste!G14)/Notenliste!$G$1)&gt;=((Endnoten!$AH$21)/100),2.7,IF(((Notenliste!G14)/Notenliste!$G$1)&gt;=((Endnoten!$AH$22)/100),2.8,IF(((Notenliste!G14)/Notenliste!$G$1)&gt;=((Endnoten!$AH$23)/100),2.9,IF(((Notenliste!G14)/Notenliste!$G$1)&gt;=((Endnoten!$AH$24)/100),3,IF(((Notenliste!G14)/Notenliste!$G$1)&gt;=((Endnoten!$AH$25)/100),3.1,IF(((Notenliste!G14)/Notenliste!$G$1)&gt;=((Endnoten!$AH$26)/100),3.2,IF(((Notenliste!G14)/Notenliste!$G$1)&gt;=((Endnoten!$AH$27)/100),3.3,IF(((Notenliste!G14)/Notenliste!$G$1)&gt;=((Endnoten!$AH$28)/100),3.4,IF(((Notenliste!G14)/Notenliste!$G$1)&gt;=((Endnoten!$AH$29)/100),3.5,IF(((Notenliste!G14)/Notenliste!$G$1)&gt;=((Endnoten!$AH$30)/100),3.6,IF(((Notenliste!G14)/Notenliste!$G$1)&gt;=((Endnoten!$AH$31)/100),3.7,IF(((Notenliste!G14)/Notenliste!$G$1)&gt;=((Endnoten!$AH$32)/100),3.8,IF(((Notenliste!G14)/Notenliste!$G$1)&gt;=((Endnoten!$AH$33)/100),3.9,IF(((Notenliste!G14)/Notenliste!$G$1)&gt;=((Endnoten!$AH$34)/100),4,IF(((Notenliste!G14)/Notenliste!$G$1)&gt;=((Endnoten!$AH$35)/100),4.1,IF(((Notenliste!G14)/Notenliste!$G$1)&gt;=((Endnoten!$AH$36)/100),4.2,IF(((Notenliste!G14)/Notenliste!$G$1)&gt;=((Endnoten!$AH$37)/100),4.3,IF(((Notenliste!G14)/Notenliste!$G$1)&gt;=((Endnoten!$AH$38)/100),4.4,IF(((Notenliste!G14)/Notenliste!$G$1)&gt;=((Endnoten!$AH$39)/100),4.5,IF(((Notenliste!G14)/Notenliste!$G$1)&gt;=((Endnoten!$AH$40)/100),4.6,IF(((Notenliste!G14)/Notenliste!$G$1)&gt;=((Endnoten!$AH$41)/100),4.7,IF(((Notenliste!G14)/Notenliste!$G$1)&gt;=((Endnoten!$AH$42)/100),4.8,IF(((Notenliste!G14)/Notenliste!$G$1)&gt;=((Endnoten!$AH$43)/100),4.9,5))))))))))))))))))))))))))))))))))))))))</f>
        <v>#DIV/0!</v>
      </c>
      <c r="O15" s="46">
        <f>Notenliste!K14</f>
        <v>0</v>
      </c>
      <c r="P15" s="47">
        <f>IF(Notenliste!I14&gt;=0.1,Notenliste!I14/Notenliste!I$1,)</f>
        <v>0</v>
      </c>
      <c r="Q15" s="48">
        <f>IF(Endnoten!P15&gt;=(Endnoten!$AF$5/100),1,IF(Endnoten!P15&gt;=(Endnoten!$AF$6/100),2,IF(Endnoten!P15&gt;=(Endnoten!$AF$7/100),3,IF(Endnoten!P15&gt;=(Endnoten!$AF$8/100),4,5))))</f>
        <v>5</v>
      </c>
      <c r="R15" s="54" t="e">
        <f>IF(((Notenliste!I14)/Notenliste!$I$1)&gt;=((Endnoten!$AH$5+1)/100),1,IF(((Notenliste!I14)/Notenliste!$I$1)&gt;=(Endnoten!$AH$5/100),1.1,IF(((Notenliste!I14)/Notenliste!$I$1)&gt;=(Endnoten!$AH$6/100),1.2,IF(((Notenliste!I14)/Notenliste!$I$1)&gt;=(Endnoten!$AH$7/100),1.3,IF(((Notenliste!I14)/Notenliste!$I$1)&gt;=((Endnoten!$AH$8)/100),1.4,IF(((Notenliste!I14)/Notenliste!$I$1)&gt;=((Endnoten!$AH$9)/100),1.44,IF(((Notenliste!I14)/Notenliste!$I$1)&gt;=((Endnoten!$AH$10)/100),1.6,IF(((Notenliste!I14)/Notenliste!$I$1)&gt;=((Endnoten!$AH$11)/100),1.7,IF(((Notenliste!I14)/Notenliste!$I$1)&gt;=((Endnoten!$AH$12)/100),1.8,IF(((Notenliste!I14)/Notenliste!$I$1)&gt;=((Endnoten!$AH$13)/100),1.9,IF(((Notenliste!I14)/Notenliste!$I$1)&gt;=((Endnoten!$AH$14)/100),2,IF(((Notenliste!I14)/Notenliste!$I$1)&gt;=((Endnoten!$AH$15)/100),2.1,IF(((Notenliste!I14)/Notenliste!$I$1)&gt;=((Endnoten!$AH$16)/100),2.2,IF(((Notenliste!I14)/Notenliste!$I$1)&gt;=((Endnoten!$AH$17)/100),2.3,IF(((Notenliste!I14)/Notenliste!$I$1)&gt;=((Endnoten!$AH$18)/100),2.4,IF(((Notenliste!I14)/Notenliste!$I$1)&gt;=((Endnoten!$AH$19)/100),2.5,IF(((Notenliste!I14)/Notenliste!$I$1)&gt;=((Endnoten!$AH$20)/100),2.6,IF(((Notenliste!I14)/Notenliste!$I$1)&gt;=((Endnoten!$AH$21)/100),2.7,IF(((Notenliste!I14)/Notenliste!$I$1)&gt;=((Endnoten!$AH$22)/100),2.8,IF(((Notenliste!I14)/Notenliste!$I$1)&gt;=((Endnoten!$AH$23)/100),2.9,IF(((Notenliste!I14)/Notenliste!$I$1)&gt;=((Endnoten!$AH$24)/100),3,IF(((Notenliste!I14)/Notenliste!$I$1)&gt;=((Endnoten!$AH$25)/100),3.1,IF(((Notenliste!I14)/Notenliste!$I$1)&gt;=((Endnoten!$AH$26)/100),3.2,IF(((Notenliste!I14)/Notenliste!$I$1)&gt;=((Endnoten!$AH$27)/100),3.3,IF(((Notenliste!I14)/Notenliste!$I$1)&gt;=((Endnoten!$AH$28)/100),3.4,IF(((Notenliste!I14)/Notenliste!$I$1)&gt;=((Endnoten!$AH$29)/100),3.5,IF(((Notenliste!I14)/Notenliste!$I$1)&gt;=((Endnoten!$AH$30)/100),3.6,IF(((Notenliste!I14)/Notenliste!$I$1)&gt;=((Endnoten!$AH$31)/100),3.7,IF(((Notenliste!I14)/Notenliste!$I$1)&gt;=((Endnoten!$AH$32)/100),3.8,IF(((Notenliste!I14)/Notenliste!$I$1)&gt;=((Endnoten!$AH$33)/100),3.9,IF(((Notenliste!I14)/Notenliste!$I$1)&gt;=((Endnoten!$AH$34)/100),4,IF(((Notenliste!I14)/Notenliste!$I$1)&gt;=((Endnoten!$AH$35)/100),4.1,IF(((Notenliste!I14)/Notenliste!$I$1)&gt;=((Endnoten!$AH$36)/100),4.2,IF(((Notenliste!I14)/Notenliste!$I$1)&gt;=((Endnoten!$AH$37)/100),4.3,IF(((Notenliste!I14)/Notenliste!$I$1)&gt;=((Endnoten!$AH$38)/100),4.4,IF(((Notenliste!I14)/Notenliste!$I$1)&gt;=((Endnoten!$AH$39)/100),4.5,IF(((Notenliste!I14)/Notenliste!$I$1)&gt;=((Endnoten!$AH$40)/100),4.6,IF(((Notenliste!I14)/Notenliste!$I$1)&gt;=((Endnoten!$AH$41)/100),4.7,IF(((Notenliste!I14)/Notenliste!$I$1)&gt;=((Endnoten!$AH$42)/100),4.8,IF(((Notenliste!I14)/Notenliste!$I$1)&gt;=((Endnoten!$AH$43)/100),4.9,5))))))))))))))))))))))))))))))))))))))))</f>
        <v>#DIV/0!</v>
      </c>
      <c r="S15" s="46">
        <f>Notenliste!K14</f>
        <v>0</v>
      </c>
      <c r="T15" s="47">
        <f>IF(Notenliste!K14&gt;=0.1,Notenliste!K14/Notenliste!K$1,)</f>
        <v>0</v>
      </c>
      <c r="U15" s="48">
        <f>IF(Endnoten!T15&gt;=(Endnoten!$AF$5/100),1,IF(Endnoten!T15&gt;=(Endnoten!$AF$6/100),2,IF(Endnoten!T15&gt;=(Endnoten!$AF$7/100),3,IF(Endnoten!T15&gt;=(Endnoten!$AF$8/100),4,5))))</f>
        <v>5</v>
      </c>
      <c r="V15" s="54" t="e">
        <f>IF(((Notenliste!K14)/Notenliste!$K$1)&gt;=((Endnoten!$AH$5+1)/100),1,IF(((Notenliste!K14)/Notenliste!$K$1)&gt;=(Endnoten!$AH$5/100),1.1,IF(((Notenliste!K14)/Notenliste!$K$1)&gt;=(Endnoten!$AH$6/100),1.2,IF(((Notenliste!K14)/Notenliste!$K$1)&gt;=(Endnoten!$AH$7/100),1.3,IF(((Notenliste!K14)/Notenliste!$K$1)&gt;=((Endnoten!$AH$8)/100),1.4,IF(((Notenliste!K14)/Notenliste!$K$1)&gt;=((Endnoten!$AH$9)/100),1.5,IF(((Notenliste!K14)/Notenliste!$K$1)&gt;=((Endnoten!$AH$10)/100),1.6,IF(((Notenliste!K14)/Notenliste!$K$1)&gt;=((Endnoten!$AH$11)/100),1.7,IF(((Notenliste!K14)/Notenliste!$K$1)&gt;=((Endnoten!$AH$12)/100),1.8,IF(((Notenliste!K14)/Notenliste!$K$1)&gt;=((Endnoten!$AH$13)/100),1.9,IF(((Notenliste!K14)/Notenliste!$K$1)&gt;=((Endnoten!$AH$14)/100),2,IF(((Notenliste!K14)/Notenliste!$K$1)&gt;=((Endnoten!$AH$15)/100),2.1,IF(((Notenliste!K14)/Notenliste!$K$1)&gt;=((Endnoten!$AH$16)/100),2.2,IF(((Notenliste!K14)/Notenliste!$K$1)&gt;=((Endnoten!$AH$17)/100),2.3,IF(((Notenliste!K14)/Notenliste!$K$1)&gt;=((Endnoten!$AH$18)/100),2.4,IF(((Notenliste!K14)/Notenliste!$K$1)&gt;=((Endnoten!$AH$19)/100),2.5,IF(((Notenliste!K14)/Notenliste!$K$1)&gt;=((Endnoten!$AH$20)/100),2.6,IF(((Notenliste!K14)/Notenliste!$K$1)&gt;=((Endnoten!$AH$21)/100),2.7,IF(((Notenliste!K14)/Notenliste!$K$1)&gt;=((Endnoten!$AH$22)/100),2.8,IF(((Notenliste!K14)/Notenliste!$K$1)&gt;=((Endnoten!$AH$23)/100),2.9,IF(((Notenliste!K14)/Notenliste!$K$1)&gt;=((Endnoten!$AH$24)/100),3,IF(((Notenliste!K14)/Notenliste!$K$1)&gt;=((Endnoten!$AH$25)/100),3.1,IF(((Notenliste!K14)/Notenliste!$K$1)&gt;=((Endnoten!$AH$26)/100),3.2,IF(((Notenliste!K14)/Notenliste!$K$1)&gt;=((Endnoten!$AH$27)/100),3.3,IF(((Notenliste!K14)/Notenliste!$K$1)&gt;=((Endnoten!$AH$28)/100),3.4,IF(((Notenliste!K14)/Notenliste!$K$1)&gt;=((Endnoten!$AH$29)/100),3.5,IF(((Notenliste!K14)/Notenliste!$K$1)&gt;=((Endnoten!$AH$30)/100),3.6,IF(((Notenliste!K14)/Notenliste!$K$1)&gt;=((Endnoten!$AH$31)/100),3.7,IF(((Notenliste!K14)/Notenliste!$K$1)&gt;=((Endnoten!$AH$32)/100),3.8,IF(((Notenliste!K14)/Notenliste!$K$1)&gt;=((Endnoten!$AH$33)/100),3.9,IF(((Notenliste!K14)/Notenliste!$K$1)&gt;=((Endnoten!$AH$34)/100),4,IF(((Notenliste!K14)/Notenliste!$K$1)&gt;=((Endnoten!$AH$35)/100),4.1,IF(((Notenliste!K14)/Notenliste!$K$1)&gt;=((Endnoten!$AH$36)/100),4.2,IF(((Notenliste!K14)/Notenliste!$K$1)&gt;=((Endnoten!$AH$37)/100),4.3,IF(((Notenliste!K14)/Notenliste!$K$1)&gt;=((Endnoten!$AH$38)/100),4.4,IF(((Notenliste!K14)/Notenliste!$K$1)&gt;=((Endnoten!$AH$39)/100),4.5,IF(((Notenliste!K14)/Notenliste!$K$1)&gt;=((Endnoten!$AH$40)/100),4.6,IF(((Notenliste!K14)/Notenliste!$K$1)&gt;=((Endnoten!$AH$41)/100),4.7,IF(((Notenliste!K14)/Notenliste!$K$1)&gt;=((Endnoten!$AH$42)/100),4.8,IF(((Notenliste!K14)/Notenliste!$K$1)&gt;=((Endnoten!$AH$43)/100),4.9,5))))))))))))))))))))))))))))))))))))))))</f>
        <v>#DIV/0!</v>
      </c>
      <c r="W15" s="50">
        <v>0</v>
      </c>
      <c r="X15" s="50" t="str" cm="1">
        <f t="array" ref="X15">_xlfn.IFS((T15&gt;0.1),(AVERAGE(F15,J15,N15,R15,U15)),(P15&gt;=0.1),(AVERAGE(F15,J15,N15,R15)),(L15&gt;=0.1),(AVERAGE(F15,J15,N15)),(H15&gt;0.1),(AVERAGE(F15,J15)),(D15&gt;0.1),F15,(D15&lt;0.1),"ND")</f>
        <v>ND</v>
      </c>
      <c r="Y15" s="51" t="e">
        <f t="shared" si="0"/>
        <v>#DIV/0!</v>
      </c>
      <c r="Z15" s="51">
        <f>SUM(Notenliste!N14:AJ14)</f>
        <v>13</v>
      </c>
      <c r="AA15" s="71">
        <f>Notenliste!AK14</f>
        <v>1</v>
      </c>
      <c r="AB15" s="51" t="str">
        <f>IF((D15&lt;0.1),"Nur MA",((AA15*[1]Notenliste!$AK$1)+(IF(W15=0,X15,Y15)*(1-[1]Notenliste!$AK$1))))</f>
        <v>Nur MA</v>
      </c>
      <c r="AC15" s="52" t="e">
        <f t="shared" si="6"/>
        <v>#DIV/0!</v>
      </c>
      <c r="AD15" s="14" t="e">
        <f t="shared" si="1"/>
        <v>#DIV/0!</v>
      </c>
      <c r="AE15">
        <v>3</v>
      </c>
      <c r="AF15" s="77">
        <v>3.15</v>
      </c>
      <c r="AG15" s="20">
        <v>2.1</v>
      </c>
      <c r="AH15" s="20">
        <f t="shared" si="8"/>
        <v>83</v>
      </c>
      <c r="AI15">
        <f>IF(((AL15+AJ15+AK15)/$AL$3)&gt;=((Endnoten!$AH$5+1)/100),1,IF(((AL15+AJ15+AK15)/$AL$3)&gt;=(Endnoten!$AH$5/100),1.1,IF(((AL15+AJ15+AK15)/$AL$3)&gt;=(Endnoten!$AH$6/100),1.2,IF(((AL15+AJ15+AK15)/$AL$3)&gt;=(Endnoten!$AH$7/100),1.3,IF(((AL15+AJ15+AK15)/$AL$3)&gt;=((Endnoten!$AH$8)/100),1.4,IF(((AL15+AJ15+AK15)/$AL$3)&gt;=((Endnoten!$AH$9)/100),1.5,IF(((AL15+AJ15+AK15)/$AL$3)&gt;=((Endnoten!$AH$10)/100),1.6,IF(((AL15+AJ15+AK15)/$AL$3)&gt;=((Endnoten!$AH$11)/100),1.7,IF(((AL15+AJ15+AK15)/$AL$3)&gt;=((Endnoten!$AH$12)/100),1.8,IF(((AL15+AJ15+AK15)/$AL$3)&gt;=((Endnoten!$AH$13)/100),1.9,IF(((AL15+AJ15+AK15)/$AL$3)&gt;=((Endnoten!$AH$14)/100),2,IF(((AL15+AJ15+AK15)/$AL$3)&gt;=((Endnoten!$AH$15)/100),2.1,IF(((AL15+AJ15+AK15)/$AL$3)&gt;=((Endnoten!$AH$16)/100),2.2,IF(((AL15+AJ15+AK15)/$AL$3)&gt;=((Endnoten!$AH$17)/100),2.3,IF(((AL15+AJ15+AK15)/$AL$3)&gt;=((Endnoten!$AH$18)/100),2.4,IF(((AL15+AJ15+AK15)/$AL$3)&gt;=((Endnoten!$AH$19)/100),2.5,IF(((AL15+AJ15+AK15)/$AL$3)&gt;=((Endnoten!$AH$20)/100),2.6,IF(((AL15+AJ15+AK15)/$AL$3)&gt;=((Endnoten!$AH$21)/100),2.7,IF(((AL15+AJ15+AK15)/$AL$3)&gt;=((Endnoten!$AH$22)/100),2.8,IF(((AL15+AJ15+AK15)/$AL$3)&gt;=((Endnoten!$AH$23)/100),2.9,IF(((AL15+AJ15+AK15)/$AL$3)&gt;=((Endnoten!$AH$24)/100),3,IF(((AL15+AJ15+AK15)/$AL$3)&gt;=((Endnoten!$AH$25)/100),3.1,IF(((AL15+AJ15+AK15)/$AL$3)&gt;=((Endnoten!$AH$26)/100),3.2,IF(((AL15+AJ15+AK15)/$AL$3)&gt;=((Endnoten!$AH$27)/100),3.3,IF(((AL15+AJ15+AK15)/$AL$3)&gt;=((Endnoten!$AH$28)/100),3.4,IF(((AL15+AJ15+AK15)/$AL$3)&gt;=((Endnoten!$AH$29)/100),3.5,IF(((AL15+AJ15+AK15)/$AL$3)&gt;=((Endnoten!$AH$30)/100),3.6,IF(((AL15+AJ15+AK15)/$AL$3)&gt;=((Endnoten!$AH$31)/100),3.7,IF(((AL15+AJ15+AK15)/$AL$3)&gt;=((Endnoten!$AH$32)/100),3.8,IF(((AL15+AJ15+AK15)/$AL$3)&gt;=((Endnoten!$AH$33)/100),3.9,IF(((AL15+AJ15+AK15)/$AL$3)&gt;=((Endnoten!$AH$34)/100),4,IF(((AL15+AJ15+AK15)/$AL$3)&gt;=((Endnoten!$AH$35)/100),4.1,IF(((AL15+AJ15+AK15)/$AL$3)&gt;=((Endnoten!$AH$36)/100),4.2,IF(((AL15+AJ15+AK15)/$AL$3)&gt;=((Endnoten!$AH$37)/100),4.3,IF(((AL15+AJ15+AK15)/$AL$3)&gt;=((Endnoten!$AH$38)/100),4.4,IF(((AL15+AJ15+AK15)/$AL$3)&gt;=((Endnoten!$AH$39)/100),4.5,IF(((AL15+AJ15+AK15)/$AL$3)&gt;=((Endnoten!$AH$40)/100),4.6,IF(((AL15+AJ15+AK15)/$AL$3)&gt;=((Endnoten!$AH$41)/100),4.7,IF(((AL15+AJ15+AK15)/$AL$3)&gt;=((Endnoten!$AH$42)/100),4.8,IF(((AL15+AJ15+AK15)/$AL$3)&gt;=((Endnoten!$AH$43)/100),4.9,5))))))))))))))))))))))))))))))))))))))))</f>
        <v>2.1</v>
      </c>
      <c r="AL15">
        <f t="shared" si="7"/>
        <v>83</v>
      </c>
      <c r="AN15" s="75"/>
      <c r="AO15" s="75" t="e">
        <f t="shared" si="2"/>
        <v>#DIV/0!</v>
      </c>
      <c r="AP15" s="75" t="e">
        <f t="shared" si="3"/>
        <v>#DIV/0!</v>
      </c>
      <c r="AQ15" s="75" t="e">
        <f t="shared" si="4"/>
        <v>#DIV/0!</v>
      </c>
      <c r="AR15" s="75" t="e">
        <f t="shared" si="5"/>
        <v>#DIV/0!</v>
      </c>
      <c r="AT15" s="1" t="e">
        <f>IF(((Notenliste!C14+Notenliste!E14+Notenliste!G14)/$AT$1)&gt;=((Endnoten!$AH$5+1)/100),1,IF(((Notenliste!C14+Notenliste!E14+Notenliste!G14)/$AT$1)&gt;=(Endnoten!$AH$5/100),1.1,IF(((Notenliste!C14+Notenliste!E14+Notenliste!G14)/$AT$1)&gt;=(Endnoten!$AH$6/100),1.2,IF(((Notenliste!C14+Notenliste!E14+Notenliste!G14)/$AT$1)&gt;=(Endnoten!$AH$7/100),1.3,IF(((Notenliste!C14+Notenliste!E14+Notenliste!G14)/$AT$1)&gt;=((Endnoten!$AH$8)/100),1.4,IF(((Notenliste!C14+Notenliste!E14+Notenliste!G14)/$AT$1)&gt;=((Endnoten!$AH$9)/100),1.5,IF(((Notenliste!C14+Notenliste!E14+Notenliste!G14)/$AT$1)&gt;=((Endnoten!$AH$10)/100),1.6,IF(((Notenliste!C14+Notenliste!E14+Notenliste!G14)/$AT$1)&gt;=((Endnoten!$AH$11)/100),1.7,IF(((Notenliste!C14+Notenliste!E14+Notenliste!G14)/$AT$1)&gt;=((Endnoten!$AH$12)/100),1.8,IF(((Notenliste!C14+Notenliste!E14+Notenliste!G14)/$AT$1)&gt;=((Endnoten!$AH$13)/100),1.9,IF(((Notenliste!C14+Notenliste!E14+Notenliste!G14)/$AT$1)&gt;=((Endnoten!$AH$14)/100),2,IF(((Notenliste!C14+Notenliste!E14+Notenliste!G14)/$AT$1)&gt;=((Endnoten!$AH$15)/100),2.1,IF(((Notenliste!C14+Notenliste!E14+Notenliste!G14)/$AT$1)&gt;=((Endnoten!$AH$16)/100),2.2,IF(((Notenliste!C14+Notenliste!E14+Notenliste!G14)/$AT$1)&gt;=((Endnoten!$AH$17)/100),2.3,IF(((Notenliste!C14+Notenliste!E14+Notenliste!G14)/$AT$1)&gt;=((Endnoten!$AH$18)/100),2.4,IF(((Notenliste!C14+Notenliste!E14+Notenliste!G14)/$AT$1)&gt;=((Endnoten!$AH$19)/100),2.5,IF(((Notenliste!C14+Notenliste!E14+Notenliste!G14)/$AT$1)&gt;=((Endnoten!$AH$20)/100),2.6,IF(((Notenliste!C14+Notenliste!E14+Notenliste!G14)/$AT$1)&gt;=((Endnoten!$AH$21)/100),2.7,IF(((Notenliste!C14+Notenliste!E14+Notenliste!G14)/$AT$1)&gt;=((Endnoten!$AH$22)/100),2.8,IF(((Notenliste!C14+Notenliste!E14+Notenliste!G14)/$AT$1)&gt;=((Endnoten!$AH$23)/100),2.9,IF(((Notenliste!C14+Notenliste!E14+Notenliste!G14)/$AT$1)&gt;=((Endnoten!$AH$24)/100),3,IF(((Notenliste!C14+Notenliste!E14+Notenliste!G14)/$AT$1)&gt;=((Endnoten!$AH$25)/100),3.1,IF(((Notenliste!C14+Notenliste!E14+Notenliste!G14)/$AT$1)&gt;=((Endnoten!$AH$26)/100),3.2,IF(((Notenliste!C14+Notenliste!E14+Notenliste!G14)/$AT$1)&gt;=((Endnoten!$AH$27)/100),3.3,IF(((Notenliste!C14+Notenliste!E14+Notenliste!G14)/$AT$1)&gt;=((Endnoten!$AH$28)/100),3.4,IF(((Notenliste!C14+Notenliste!E14+Notenliste!G14)/$AT$1)&gt;=((Endnoten!$AH$29)/100),3.5,IF(((Notenliste!C14+Notenliste!E14+Notenliste!G14)/$AT$1)&gt;=((Endnoten!$AH$30)/100),3.6,IF(((Notenliste!C14+Notenliste!E14+Notenliste!G14)/$AT$1)&gt;=((Endnoten!$AH$31)/100),3.7,IF(((Notenliste!C14+Notenliste!E14+Notenliste!G14)/$AT$1)&gt;=((Endnoten!$AH$32)/100),3.8,IF(((Notenliste!C14+Notenliste!E14+Notenliste!G14)/$AT$1)&gt;=((Endnoten!$AH$33)/100),3.9,IF(((Notenliste!C14+Notenliste!E14+Notenliste!G14)/$AT$1)&gt;=((Endnoten!$AH$34)/100),4,IF(((Notenliste!C14+Notenliste!E14+Notenliste!G14)/$AT$1)&gt;=((Endnoten!$AH$35)/100),4.1,IF(((Notenliste!C14+Notenliste!E14+Notenliste!G14)/$AT$1)&gt;=((Endnoten!$AH$36)/100),4.2,IF(((Notenliste!C14+Notenliste!E14+Notenliste!G14)/$AT$1)&gt;=((Endnoten!$AH$37)/100),4.3,IF(((Notenliste!C14+Notenliste!E14+Notenliste!G14)/$AT$1)&gt;=((Endnoten!$AH$38)/100),4.4,IF(((Notenliste!C14+Notenliste!E14+Notenliste!G14)/$AT$1)&gt;=((Endnoten!$AH$39)/100),4.5,IF(((Notenliste!C14+Notenliste!E14+Notenliste!G14)/$AT$1)&gt;=((Endnoten!$AH$40)/100),4.6,IF(((Notenliste!C14+Notenliste!E14+Notenliste!G14)/$AT$1)&gt;=((Endnoten!$AH$41)/100),4.7,IF(((Notenliste!C14+Notenliste!E14+Notenliste!G14)/$AT$1)&gt;=((Endnoten!$AH$42)/100),4.8,IF(((Notenliste!C14+Notenliste!E14+Notenliste!G14)/$AT$1)&gt;=((Endnoten!$AH$43)/100),4.9,5))))))))))))))))))))))))))))))))))))))))</f>
        <v>#DIV/0!</v>
      </c>
      <c r="AU15" s="1" t="e">
        <f>IF(((Notenliste!C14+Notenliste!E14+Notenliste!G14+Notenliste!K14)/$AU$1)&gt;=((Endnoten!$AH$5+1)/100),1,IF(((Notenliste!C14+Notenliste!E14+Notenliste!G14+Notenliste!K14)/$AU$1)&gt;=(Endnoten!$AH$5/100),1.1,IF(((Notenliste!C14+Notenliste!E14+Notenliste!G14+Notenliste!K14)/$AU$1)&gt;=(Endnoten!$AH$6/100),1.2,IF(((Notenliste!C14+Notenliste!E14+Notenliste!G14+Notenliste!K14)/$AU$1)&gt;=(Endnoten!$AH$7/100),1.3,IF(((Notenliste!C14+Notenliste!E14+Notenliste!G14+Notenliste!K14)/$AU$1)&gt;=((Endnoten!$AH$8)/100),1.4,IF(((Notenliste!C14+Notenliste!E14+Notenliste!G14+Notenliste!K14)/$AU$1)&gt;=((Endnoten!$AH$9)/100),1.5,IF(((Notenliste!C14+Notenliste!E14+Notenliste!G14+Notenliste!K14)/$AU$1)&gt;=((Endnoten!$AH$10)/100),1.6,IF(((Notenliste!C14+Notenliste!E14+Notenliste!G14+Notenliste!K14)/$AU$1)&gt;=((Endnoten!$AH$11)/100),1.7,IF(((Notenliste!C14+Notenliste!E14+Notenliste!G14+Notenliste!K14)/$AU$1)&gt;=((Endnoten!$AH$12)/100),1.8,IF(((Notenliste!C14+Notenliste!E14+Notenliste!G14+Notenliste!K14)/$AU$1)&gt;=((Endnoten!$AH$13)/100),1.9,IF(((Notenliste!C14+Notenliste!E14+Notenliste!G14+Notenliste!K14)/$AU$1)&gt;=((Endnoten!$AH$14)/100),2,IF(((Notenliste!C14+Notenliste!E14+Notenliste!G14+Notenliste!K14)/$AU$1)&gt;=((Endnoten!$AH$15)/100),2.1,IF(((Notenliste!C14+Notenliste!E14+Notenliste!G14+Notenliste!K14)/$AU$1)&gt;=((Endnoten!$AH$16)/100),2.2,IF(((Notenliste!C14+Notenliste!E14+Notenliste!G14+Notenliste!K14)/$AU$1)&gt;=((Endnoten!$AH$17)/100),2.3,IF(((Notenliste!C14+Notenliste!E14+Notenliste!G14+Notenliste!K14)/$AU$1)&gt;=((Endnoten!$AH$18)/100),2.4,IF(((Notenliste!C14+Notenliste!E14+Notenliste!G14+Notenliste!K14)/$AU$1)&gt;=((Endnoten!$AH$19)/100),2.5,IF(((Notenliste!C14+Notenliste!E14+Notenliste!G14+Notenliste!K14)/$AU$1)&gt;=((Endnoten!$AH$20)/100),2.6,IF(((Notenliste!C14+Notenliste!E14+Notenliste!G14+Notenliste!K14)/$AU$1)&gt;=((Endnoten!$AH$21)/100),2.7,IF(((Notenliste!C14+Notenliste!E14+Notenliste!G14+Notenliste!K14)/$AU$1)&gt;=((Endnoten!$AH$22)/100),2.8,IF(((Notenliste!C14+Notenliste!E14+Notenliste!G14+Notenliste!K14)/$AU$1)&gt;=((Endnoten!$AH$23)/100),2.9,IF(((Notenliste!C14+Notenliste!E14+Notenliste!G14+Notenliste!K14)/$AU$1)&gt;=((Endnoten!$AH$24)/100),3,IF(((Notenliste!C14+Notenliste!E14+Notenliste!G14+Notenliste!K14)/$AU$1)&gt;=((Endnoten!$AH$25)/100),3.1,IF(((Notenliste!C14+Notenliste!E14+Notenliste!G14+Notenliste!K14)/$AU$1)&gt;=((Endnoten!$AH$26)/100),3.2,IF(((Notenliste!C14+Notenliste!E14+Notenliste!G14+Notenliste!K14)/$AU$1)&gt;=((Endnoten!$AH$27)/100),3.3,IF(((Notenliste!C14+Notenliste!E14+Notenliste!G14+Notenliste!K14)/$AU$1)&gt;=((Endnoten!$AH$28)/100),3.4,IF(((Notenliste!C14+Notenliste!E14+Notenliste!G14+Notenliste!K14)/$AU$1)&gt;=((Endnoten!$AH$29)/100),3.5,IF(((Notenliste!C14+Notenliste!E14+Notenliste!G14+Notenliste!K14)/$AU$1)&gt;=((Endnoten!$AH$30)/100),3.6,IF(((Notenliste!C14+Notenliste!E14+Notenliste!G14+Notenliste!K14)/$AU$1)&gt;=((Endnoten!$AH$31)/100),3.7,IF(((Notenliste!C14+Notenliste!E14+Notenliste!G14+Notenliste!K14)/$AU$1)&gt;=((Endnoten!$AH$32)/100),3.8,IF(((Notenliste!C14+Notenliste!E14+Notenliste!G14+Notenliste!K14)/$AU$1)&gt;=((Endnoten!$AH$33)/100),3.9,IF(((Notenliste!C14+Notenliste!E14+Notenliste!G14+Notenliste!K14)/$AU$1)&gt;=((Endnoten!$AH$34)/100),4,IF(((Notenliste!C14+Notenliste!E14+Notenliste!G14+Notenliste!K14)/$AU$1)&gt;=((Endnoten!$AH$35)/100),4.1,IF(((Notenliste!C14+Notenliste!E14+Notenliste!G14+Notenliste!K14)/$AU$1)&gt;=((Endnoten!$AH$36)/100),4.2,IF(((Notenliste!C14+Notenliste!E14+Notenliste!G14+Notenliste!K14)/$AU$1)&gt;=((Endnoten!$AH$37)/100),4.3,IF(((Notenliste!C14+Notenliste!E14+Notenliste!G14+Notenliste!K14)/$AU$1)&gt;=((Endnoten!$AH$38)/100),4.4,IF(((Notenliste!C14+Notenliste!E14+Notenliste!G14+Notenliste!K14)/$AU$1)&gt;=((Endnoten!$AH$39)/100),4.5,IF(((Notenliste!C14+Notenliste!E14+Notenliste!G14+Notenliste!K14)/$AU$1)&gt;=((Endnoten!$AH$40)/100),4.6,IF(((Notenliste!C14+Notenliste!E14+Notenliste!G14+Notenliste!K14)/$AU$1)&gt;=((Endnoten!$AH$41)/100),4.7,IF(((Notenliste!C14+Notenliste!E14+Notenliste!G14+Notenliste!K14)/$AU$1)&gt;=((Endnoten!$AH$42)/100),4.8,IF(((Notenliste!C14+Notenliste!E14+Notenliste!G14+Notenliste!K14)/$AU$1)&gt;=((Endnoten!$AH$43)/100),4.9,5))))))))))))))))))))))))))))))))))))))))</f>
        <v>#DIV/0!</v>
      </c>
    </row>
    <row r="16" spans="1:47" ht="18.5" x14ac:dyDescent="0.45">
      <c r="A16" s="34">
        <f>'Schüler+Bedienungsanleitung'!A30</f>
        <v>13</v>
      </c>
      <c r="B16" s="65">
        <f>'Schüler+Bedienungsanleitung'!B30</f>
        <v>13</v>
      </c>
      <c r="C16" s="32">
        <f>Notenliste!C15</f>
        <v>0</v>
      </c>
      <c r="D16" s="33">
        <f>IF(Notenliste!C15&gt;=0.1,Notenliste!C15/Notenliste!C$1,)</f>
        <v>0</v>
      </c>
      <c r="E16" s="34">
        <f>IF(Endnoten!D16&gt;=(Endnoten!$AF$5/100),1,IF(Endnoten!D16&gt;=(Endnoten!$AF$6/100),2,IF(Endnoten!D16&gt;=(Endnoten!$AF$7/100),3,IF(Endnoten!D16&gt;=(Endnoten!$AF$8/100),4,5))))</f>
        <v>5</v>
      </c>
      <c r="F16" s="35" t="e">
        <f>IF(((Notenliste!C15)/Notenliste!$C$1)&gt;=((Endnoten!$AH$5+1)/100),1,IF(((Notenliste!C15)/Notenliste!$C$1)&gt;=(Endnoten!$AH$5/100),1.1,IF(((Notenliste!C15)/Notenliste!$C$1)&gt;=(Endnoten!$AH$6/100),1.2,IF(((Notenliste!C15)/Notenliste!$C$1)&gt;=(Endnoten!$AH$7/100),1.3,IF(((Notenliste!C15)/Notenliste!$C$1)&gt;=((Endnoten!$AH$8)/100),1.4,IF(((Notenliste!C15)/Notenliste!$C$1)&gt;=((Endnoten!$AH$9)/100),1.44,IF(((Notenliste!C15)/Notenliste!$C$1)&gt;=((Endnoten!$AH$10)/100),1.6,IF(((Notenliste!C15)/Notenliste!$C$1)&gt;=((Endnoten!$AH$11)/100),1.7,IF(((Notenliste!C15)/Notenliste!$C$1)&gt;=((Endnoten!$AH$12)/100),1.8,IF(((Notenliste!C15)/Notenliste!$C$1)&gt;=((Endnoten!$AH$13)/100),1.9,IF(((Notenliste!C15)/Notenliste!$C$1)&gt;=((Endnoten!$AH$14)/100),2,IF(((Notenliste!C15)/Notenliste!$C$1)&gt;=((Endnoten!$AH$15)/100),2.1,IF(((Notenliste!C15)/Notenliste!$C$1)&gt;=((Endnoten!$AH$16)/100),2.2,IF(((Notenliste!C15)/Notenliste!$C$1)&gt;=((Endnoten!$AH$17)/100),2.3,IF(((Notenliste!C15)/Notenliste!$C$1)&gt;=((Endnoten!$AH$18)/100),2.4,IF(((Notenliste!C15)/Notenliste!$C$1)&gt;=((Endnoten!$AH$19)/100),2.5,IF(((Notenliste!C15)/Notenliste!$C$1)&gt;=((Endnoten!$AH$20)/100),2.6,IF(((Notenliste!C15)/Notenliste!$C$1)&gt;=((Endnoten!$AH$21)/100),2.7,IF(((Notenliste!C15)/Notenliste!$C$1)&gt;=((Endnoten!$AH$22)/100),2.8,IF(((Notenliste!C15)/Notenliste!$C$1)&gt;=((Endnoten!$AH$23)/100),2.9,IF(((Notenliste!C15)/Notenliste!$C$1)&gt;=((Endnoten!$AH$24)/100),3,IF(((Notenliste!C15)/Notenliste!$C$1)&gt;=((Endnoten!$AH$25)/100),3.1,IF(((Notenliste!C15)/Notenliste!$C$1)&gt;=((Endnoten!$AH$26)/100),3.2,IF(((Notenliste!C15)/Notenliste!$C$1)&gt;=((Endnoten!$AH$27)/100),3.3,IF(((Notenliste!C15)/Notenliste!$C$1)&gt;=((Endnoten!$AH$28)/100),3.4,IF(((Notenliste!C15)/Notenliste!$C$1)&gt;=((Endnoten!$AH$29)/100),3.5,IF(((Notenliste!C15)/Notenliste!$C$1)&gt;=((Endnoten!$AH$30)/100),3.6,IF(((Notenliste!C15)/Notenliste!$C$1)&gt;=((Endnoten!$AH$31)/100),3.7,IF(((Notenliste!C15)/Notenliste!$C$1)&gt;=((Endnoten!$AH$32)/100),3.8,IF(((Notenliste!C15)/Notenliste!$C$1)&gt;=((Endnoten!$AH$33)/100),3.9,IF(((Notenliste!C15)/Notenliste!$C$1)&gt;=((Endnoten!$AH$34)/100),4,IF(((Notenliste!C15)/Notenliste!$C$1)&gt;=((Endnoten!$AH$35)/100),4.1,IF(((Notenliste!C15)/Notenliste!$C$1)&gt;=((Endnoten!$AH$36)/100),4.2,IF(((Notenliste!C15)/Notenliste!$C$1)&gt;=((Endnoten!$AH$37)/100),4.3,IF(((Notenliste!C15)/Notenliste!$C$1)&gt;=((Endnoten!$AH$38)/100),4.4,IF(((Notenliste!C15)/Notenliste!$C$1)&gt;=((Endnoten!$AH$39)/100),4.5,IF(((Notenliste!C15)/Notenliste!$C$1)&gt;=((Endnoten!$AH$40)/100),4.6,IF(((Notenliste!C15)/Notenliste!$C$1)&gt;=((Endnoten!$AH$41)/100),4.7,IF(((Notenliste!C15)/Notenliste!$C$1)&gt;=((Endnoten!$AH$42)/100),4.8,IF(((Notenliste!C15)/Notenliste!$C$1)&gt;=((Endnoten!$AH$43)/100),4.9,5))))))))))))))))))))))))))))))))))))))))</f>
        <v>#DIV/0!</v>
      </c>
      <c r="G16" s="32">
        <f>Notenliste!E15</f>
        <v>0</v>
      </c>
      <c r="H16" s="33">
        <f>IF(Notenliste!E15&gt;=0.1,Notenliste!E15/Notenliste!E$1,)</f>
        <v>0</v>
      </c>
      <c r="I16" s="34">
        <f>IF(Endnoten!H16&gt;=(Endnoten!$AF$5/100),1,IF(Endnoten!H16&gt;=(Endnoten!$AF$6/100),2,IF(Endnoten!H16&gt;=(Endnoten!$AF$7/100),3,IF(Endnoten!H16&gt;=(Endnoten!$AF$8/100),4,5))))</f>
        <v>5</v>
      </c>
      <c r="J16" s="35" t="e">
        <f>IF(((Notenliste!E15)/Notenliste!$E$1)&gt;=((Endnoten!$AH$5+1)/100),1,IF(((Notenliste!E15)/Notenliste!$E$1)&gt;=(Endnoten!$AH$5/100),1.1,IF(((Notenliste!E15)/Notenliste!$E$1)&gt;=(Endnoten!$AH$6/100),1.2,IF(((Notenliste!E15)/Notenliste!$E$1)&gt;=(Endnoten!$AH$7/100),1.3,IF(((Notenliste!E15)/Notenliste!$E$1)&gt;=((Endnoten!$AH$8)/100),1.4,IF(((Notenliste!E15)/Notenliste!$E$1)&gt;=((Endnoten!$AH$9)/100),1.44,IF(((Notenliste!E15)/Notenliste!$E$1)&gt;=((Endnoten!$AH$10)/100),1.6,IF(((Notenliste!E15)/Notenliste!$E$1)&gt;=((Endnoten!$AH$11)/100),1.7,IF(((Notenliste!E15)/Notenliste!$E$1)&gt;=((Endnoten!$AH$12)/100),1.8,IF(((Notenliste!E15)/Notenliste!$E$1)&gt;=((Endnoten!$AH$13)/100),1.9,IF(((Notenliste!E15)/Notenliste!$E$1)&gt;=((Endnoten!$AH$14)/100),2,IF(((Notenliste!E15)/Notenliste!$E$1)&gt;=((Endnoten!$AH$15)/100),2.1,IF(((Notenliste!E15)/Notenliste!$E$1)&gt;=((Endnoten!$AH$16)/100),2.2,IF(((Notenliste!E15)/Notenliste!$E$1)&gt;=((Endnoten!$AH$17)/100),2.3,IF(((Notenliste!E15)/Notenliste!$E$1)&gt;=((Endnoten!$AH$18)/100),2.4,IF(((Notenliste!E15)/Notenliste!$E$1)&gt;=((Endnoten!$AH$19)/100),2.5,IF(((Notenliste!E15)/Notenliste!$E$1)&gt;=((Endnoten!$AH$20)/100),2.6,IF(((Notenliste!E15)/Notenliste!$E$1)&gt;=((Endnoten!$AH$21)/100),2.7,IF(((Notenliste!E15)/Notenliste!$E$1)&gt;=((Endnoten!$AH$22)/100),2.8,IF(((Notenliste!E15)/Notenliste!$E$1)&gt;=((Endnoten!$AH$23)/100),2.9,IF(((Notenliste!E15)/Notenliste!$E$1)&gt;=((Endnoten!$AH$24)/100),3,IF(((Notenliste!E15)/Notenliste!$E$1)&gt;=((Endnoten!$AH$25)/100),3.1,IF(((Notenliste!E15)/Notenliste!$E$1)&gt;=((Endnoten!$AH$26)/100),3.2,IF(((Notenliste!E15)/Notenliste!$E$1)&gt;=((Endnoten!$AH$27)/100),3.3,IF(((Notenliste!E15)/Notenliste!$E$1)&gt;=((Endnoten!$AH$28)/100),3.4,IF(((Notenliste!E15)/Notenliste!$E$1)&gt;=((Endnoten!$AH$29)/100),3.5,IF(((Notenliste!E15)/Notenliste!$E$1)&gt;=((Endnoten!$AH$30)/100),3.6,IF(((Notenliste!E15)/Notenliste!$E$1)&gt;=((Endnoten!$AH$31)/100),3.7,IF(((Notenliste!E15)/Notenliste!$E$1)&gt;=((Endnoten!$AH$32)/100),3.8,IF(((Notenliste!E15)/Notenliste!$E$1)&gt;=((Endnoten!$AH$33)/100),3.9,IF(((Notenliste!E15)/Notenliste!$E$1)&gt;=((Endnoten!$AH$34)/100),4,IF(((Notenliste!E15)/Notenliste!$E$1)&gt;=((Endnoten!$AH$35)/100),4.1,IF(((Notenliste!E15)/Notenliste!$E$1)&gt;=((Endnoten!$AH$36)/100),4.2,IF(((Notenliste!E15)/Notenliste!$E$1)&gt;=((Endnoten!$AH$37)/100),4.3,IF(((Notenliste!E15)/Notenliste!$E$1)&gt;=((Endnoten!$AH$38)/100),4.4,IF(((Notenliste!E15)/Notenliste!$E$1)&gt;=((Endnoten!$AH$39)/100),4.5,IF(((Notenliste!E15)/Notenliste!$E$1)&gt;=((Endnoten!$AH$40)/100),4.6,IF(((Notenliste!E15)/Notenliste!$E$1)&gt;=((Endnoten!$AH$41)/100),4.7,IF(((Notenliste!E15)/Notenliste!$E$1)&gt;=((Endnoten!$AH$42)/100),4.8,IF(((Notenliste!E15)/Notenliste!$E$1)&gt;=((Endnoten!$AH$43)/100),4.9,5))))))))))))))))))))))))))))))))))))))))</f>
        <v>#DIV/0!</v>
      </c>
      <c r="K16" s="32">
        <f>Notenliste!G15</f>
        <v>0</v>
      </c>
      <c r="L16" s="33">
        <f>IF(Notenliste!G15&gt;=0.1,Notenliste!G15/Notenliste!G$1,)</f>
        <v>0</v>
      </c>
      <c r="M16" s="34">
        <f>IF(Endnoten!L16&gt;=(Endnoten!$AF$5/100),1,IF(Endnoten!L16&gt;=(Endnoten!$AF$6/100),2,IF(Endnoten!L16&gt;=(Endnoten!$AF$7/100),3,IF(Endnoten!L16&gt;=(Endnoten!$AF$8/100),4,5))))</f>
        <v>5</v>
      </c>
      <c r="N16" s="35" t="e">
        <f>IF(((Notenliste!G15)/Notenliste!$G$1)&gt;=((Endnoten!$AH$5+1)/100),1,IF(((Notenliste!G15)/Notenliste!$G$1)&gt;=(Endnoten!$AH$5/100),1.1,IF(((Notenliste!G15)/Notenliste!$G$1)&gt;=(Endnoten!$AH$6/100),1.2,IF(((Notenliste!G15)/Notenliste!$G$1)&gt;=(Endnoten!$AH$7/100),1.3,IF(((Notenliste!G15)/Notenliste!$G$1)&gt;=((Endnoten!$AH$8)/100),1.4,IF(((Notenliste!G15)/Notenliste!$G$1)&gt;=((Endnoten!$AH$9)/100),1.44,IF(((Notenliste!G15)/Notenliste!$G$1)&gt;=((Endnoten!$AH$10)/100),1.6,IF(((Notenliste!G15)/Notenliste!$G$1)&gt;=((Endnoten!$AH$11)/100),1.7,IF(((Notenliste!G15)/Notenliste!$G$1)&gt;=((Endnoten!$AH$12)/100),1.8,IF(((Notenliste!G15)/Notenliste!$G$1)&gt;=((Endnoten!$AH$13)/100),1.9,IF(((Notenliste!G15)/Notenliste!$G$1)&gt;=((Endnoten!$AH$14)/100),2,IF(((Notenliste!G15)/Notenliste!$G$1)&gt;=((Endnoten!$AH$15)/100),2.1,IF(((Notenliste!G15)/Notenliste!$G$1)&gt;=((Endnoten!$AH$16)/100),2.2,IF(((Notenliste!G15)/Notenliste!$G$1)&gt;=((Endnoten!$AH$17)/100),2.3,IF(((Notenliste!G15)/Notenliste!$G$1)&gt;=((Endnoten!$AH$18)/100),2.4,IF(((Notenliste!G15)/Notenliste!$G$1)&gt;=((Endnoten!$AH$19)/100),2.5,IF(((Notenliste!G15)/Notenliste!$G$1)&gt;=((Endnoten!$AH$20)/100),2.6,IF(((Notenliste!G15)/Notenliste!$G$1)&gt;=((Endnoten!$AH$21)/100),2.7,IF(((Notenliste!G15)/Notenliste!$G$1)&gt;=((Endnoten!$AH$22)/100),2.8,IF(((Notenliste!G15)/Notenliste!$G$1)&gt;=((Endnoten!$AH$23)/100),2.9,IF(((Notenliste!G15)/Notenliste!$G$1)&gt;=((Endnoten!$AH$24)/100),3,IF(((Notenliste!G15)/Notenliste!$G$1)&gt;=((Endnoten!$AH$25)/100),3.1,IF(((Notenliste!G15)/Notenliste!$G$1)&gt;=((Endnoten!$AH$26)/100),3.2,IF(((Notenliste!G15)/Notenliste!$G$1)&gt;=((Endnoten!$AH$27)/100),3.3,IF(((Notenliste!G15)/Notenliste!$G$1)&gt;=((Endnoten!$AH$28)/100),3.4,IF(((Notenliste!G15)/Notenliste!$G$1)&gt;=((Endnoten!$AH$29)/100),3.5,IF(((Notenliste!G15)/Notenliste!$G$1)&gt;=((Endnoten!$AH$30)/100),3.6,IF(((Notenliste!G15)/Notenliste!$G$1)&gt;=((Endnoten!$AH$31)/100),3.7,IF(((Notenliste!G15)/Notenliste!$G$1)&gt;=((Endnoten!$AH$32)/100),3.8,IF(((Notenliste!G15)/Notenliste!$G$1)&gt;=((Endnoten!$AH$33)/100),3.9,IF(((Notenliste!G15)/Notenliste!$G$1)&gt;=((Endnoten!$AH$34)/100),4,IF(((Notenliste!G15)/Notenliste!$G$1)&gt;=((Endnoten!$AH$35)/100),4.1,IF(((Notenliste!G15)/Notenliste!$G$1)&gt;=((Endnoten!$AH$36)/100),4.2,IF(((Notenliste!G15)/Notenliste!$G$1)&gt;=((Endnoten!$AH$37)/100),4.3,IF(((Notenliste!G15)/Notenliste!$G$1)&gt;=((Endnoten!$AH$38)/100),4.4,IF(((Notenliste!G15)/Notenliste!$G$1)&gt;=((Endnoten!$AH$39)/100),4.5,IF(((Notenliste!G15)/Notenliste!$G$1)&gt;=((Endnoten!$AH$40)/100),4.6,IF(((Notenliste!G15)/Notenliste!$G$1)&gt;=((Endnoten!$AH$41)/100),4.7,IF(((Notenliste!G15)/Notenliste!$G$1)&gt;=((Endnoten!$AH$42)/100),4.8,IF(((Notenliste!G15)/Notenliste!$G$1)&gt;=((Endnoten!$AH$43)/100),4.9,5))))))))))))))))))))))))))))))))))))))))</f>
        <v>#DIV/0!</v>
      </c>
      <c r="O16" s="32">
        <f>Notenliste!K15</f>
        <v>0</v>
      </c>
      <c r="P16" s="33">
        <f>IF(Notenliste!I15&gt;=0.1,Notenliste!I15/Notenliste!I$1,)</f>
        <v>0</v>
      </c>
      <c r="Q16" s="34">
        <f>IF(Endnoten!P16&gt;=(Endnoten!$AF$5/100),1,IF(Endnoten!P16&gt;=(Endnoten!$AF$6/100),2,IF(Endnoten!P16&gt;=(Endnoten!$AF$7/100),3,IF(Endnoten!P16&gt;=(Endnoten!$AF$8/100),4,5))))</f>
        <v>5</v>
      </c>
      <c r="R16" s="35" t="e">
        <f>IF(((Notenliste!I15)/Notenliste!$I$1)&gt;=((Endnoten!$AH$5+1)/100),1,IF(((Notenliste!I15)/Notenliste!$I$1)&gt;=(Endnoten!$AH$5/100),1.1,IF(((Notenliste!I15)/Notenliste!$I$1)&gt;=(Endnoten!$AH$6/100),1.2,IF(((Notenliste!I15)/Notenliste!$I$1)&gt;=(Endnoten!$AH$7/100),1.3,IF(((Notenliste!I15)/Notenliste!$I$1)&gt;=((Endnoten!$AH$8)/100),1.4,IF(((Notenliste!I15)/Notenliste!$I$1)&gt;=((Endnoten!$AH$9)/100),1.44,IF(((Notenliste!I15)/Notenliste!$I$1)&gt;=((Endnoten!$AH$10)/100),1.6,IF(((Notenliste!I15)/Notenliste!$I$1)&gt;=((Endnoten!$AH$11)/100),1.7,IF(((Notenliste!I15)/Notenliste!$I$1)&gt;=((Endnoten!$AH$12)/100),1.8,IF(((Notenliste!I15)/Notenliste!$I$1)&gt;=((Endnoten!$AH$13)/100),1.9,IF(((Notenliste!I15)/Notenliste!$I$1)&gt;=((Endnoten!$AH$14)/100),2,IF(((Notenliste!I15)/Notenliste!$I$1)&gt;=((Endnoten!$AH$15)/100),2.1,IF(((Notenliste!I15)/Notenliste!$I$1)&gt;=((Endnoten!$AH$16)/100),2.2,IF(((Notenliste!I15)/Notenliste!$I$1)&gt;=((Endnoten!$AH$17)/100),2.3,IF(((Notenliste!I15)/Notenliste!$I$1)&gt;=((Endnoten!$AH$18)/100),2.4,IF(((Notenliste!I15)/Notenliste!$I$1)&gt;=((Endnoten!$AH$19)/100),2.5,IF(((Notenliste!I15)/Notenliste!$I$1)&gt;=((Endnoten!$AH$20)/100),2.6,IF(((Notenliste!I15)/Notenliste!$I$1)&gt;=((Endnoten!$AH$21)/100),2.7,IF(((Notenliste!I15)/Notenliste!$I$1)&gt;=((Endnoten!$AH$22)/100),2.8,IF(((Notenliste!I15)/Notenliste!$I$1)&gt;=((Endnoten!$AH$23)/100),2.9,IF(((Notenliste!I15)/Notenliste!$I$1)&gt;=((Endnoten!$AH$24)/100),3,IF(((Notenliste!I15)/Notenliste!$I$1)&gt;=((Endnoten!$AH$25)/100),3.1,IF(((Notenliste!I15)/Notenliste!$I$1)&gt;=((Endnoten!$AH$26)/100),3.2,IF(((Notenliste!I15)/Notenliste!$I$1)&gt;=((Endnoten!$AH$27)/100),3.3,IF(((Notenliste!I15)/Notenliste!$I$1)&gt;=((Endnoten!$AH$28)/100),3.4,IF(((Notenliste!I15)/Notenliste!$I$1)&gt;=((Endnoten!$AH$29)/100),3.5,IF(((Notenliste!I15)/Notenliste!$I$1)&gt;=((Endnoten!$AH$30)/100),3.6,IF(((Notenliste!I15)/Notenliste!$I$1)&gt;=((Endnoten!$AH$31)/100),3.7,IF(((Notenliste!I15)/Notenliste!$I$1)&gt;=((Endnoten!$AH$32)/100),3.8,IF(((Notenliste!I15)/Notenliste!$I$1)&gt;=((Endnoten!$AH$33)/100),3.9,IF(((Notenliste!I15)/Notenliste!$I$1)&gt;=((Endnoten!$AH$34)/100),4,IF(((Notenliste!I15)/Notenliste!$I$1)&gt;=((Endnoten!$AH$35)/100),4.1,IF(((Notenliste!I15)/Notenliste!$I$1)&gt;=((Endnoten!$AH$36)/100),4.2,IF(((Notenliste!I15)/Notenliste!$I$1)&gt;=((Endnoten!$AH$37)/100),4.3,IF(((Notenliste!I15)/Notenliste!$I$1)&gt;=((Endnoten!$AH$38)/100),4.4,IF(((Notenliste!I15)/Notenliste!$I$1)&gt;=((Endnoten!$AH$39)/100),4.5,IF(((Notenliste!I15)/Notenliste!$I$1)&gt;=((Endnoten!$AH$40)/100),4.6,IF(((Notenliste!I15)/Notenliste!$I$1)&gt;=((Endnoten!$AH$41)/100),4.7,IF(((Notenliste!I15)/Notenliste!$I$1)&gt;=((Endnoten!$AH$42)/100),4.8,IF(((Notenliste!I15)/Notenliste!$I$1)&gt;=((Endnoten!$AH$43)/100),4.9,5))))))))))))))))))))))))))))))))))))))))</f>
        <v>#DIV/0!</v>
      </c>
      <c r="S16" s="32">
        <f>Notenliste!K15</f>
        <v>0</v>
      </c>
      <c r="T16" s="33">
        <f>IF(Notenliste!K15&gt;=0.1,Notenliste!K15/Notenliste!K$1,)</f>
        <v>0</v>
      </c>
      <c r="U16" s="34">
        <f>IF(Endnoten!T16&gt;=(Endnoten!$AF$5/100),1,IF(Endnoten!T16&gt;=(Endnoten!$AF$6/100),2,IF(Endnoten!T16&gt;=(Endnoten!$AF$7/100),3,IF(Endnoten!T16&gt;=(Endnoten!$AF$8/100),4,5))))</f>
        <v>5</v>
      </c>
      <c r="V16" s="35" t="e">
        <f>IF(((Notenliste!K15)/Notenliste!$K$1)&gt;=((Endnoten!$AH$5+1)/100),1,IF(((Notenliste!K15)/Notenliste!$K$1)&gt;=(Endnoten!$AH$5/100),1.1,IF(((Notenliste!K15)/Notenliste!$K$1)&gt;=(Endnoten!$AH$6/100),1.2,IF(((Notenliste!K15)/Notenliste!$K$1)&gt;=(Endnoten!$AH$7/100),1.3,IF(((Notenliste!K15)/Notenliste!$K$1)&gt;=((Endnoten!$AH$8)/100),1.4,IF(((Notenliste!K15)/Notenliste!$K$1)&gt;=((Endnoten!$AH$9)/100),1.5,IF(((Notenliste!K15)/Notenliste!$K$1)&gt;=((Endnoten!$AH$10)/100),1.6,IF(((Notenliste!K15)/Notenliste!$K$1)&gt;=((Endnoten!$AH$11)/100),1.7,IF(((Notenliste!K15)/Notenliste!$K$1)&gt;=((Endnoten!$AH$12)/100),1.8,IF(((Notenliste!K15)/Notenliste!$K$1)&gt;=((Endnoten!$AH$13)/100),1.9,IF(((Notenliste!K15)/Notenliste!$K$1)&gt;=((Endnoten!$AH$14)/100),2,IF(((Notenliste!K15)/Notenliste!$K$1)&gt;=((Endnoten!$AH$15)/100),2.1,IF(((Notenliste!K15)/Notenliste!$K$1)&gt;=((Endnoten!$AH$16)/100),2.2,IF(((Notenliste!K15)/Notenliste!$K$1)&gt;=((Endnoten!$AH$17)/100),2.3,IF(((Notenliste!K15)/Notenliste!$K$1)&gt;=((Endnoten!$AH$18)/100),2.4,IF(((Notenliste!K15)/Notenliste!$K$1)&gt;=((Endnoten!$AH$19)/100),2.5,IF(((Notenliste!K15)/Notenliste!$K$1)&gt;=((Endnoten!$AH$20)/100),2.6,IF(((Notenliste!K15)/Notenliste!$K$1)&gt;=((Endnoten!$AH$21)/100),2.7,IF(((Notenliste!K15)/Notenliste!$K$1)&gt;=((Endnoten!$AH$22)/100),2.8,IF(((Notenliste!K15)/Notenliste!$K$1)&gt;=((Endnoten!$AH$23)/100),2.9,IF(((Notenliste!K15)/Notenliste!$K$1)&gt;=((Endnoten!$AH$24)/100),3,IF(((Notenliste!K15)/Notenliste!$K$1)&gt;=((Endnoten!$AH$25)/100),3.1,IF(((Notenliste!K15)/Notenliste!$K$1)&gt;=((Endnoten!$AH$26)/100),3.2,IF(((Notenliste!K15)/Notenliste!$K$1)&gt;=((Endnoten!$AH$27)/100),3.3,IF(((Notenliste!K15)/Notenliste!$K$1)&gt;=((Endnoten!$AH$28)/100),3.4,IF(((Notenliste!K15)/Notenliste!$K$1)&gt;=((Endnoten!$AH$29)/100),3.5,IF(((Notenliste!K15)/Notenliste!$K$1)&gt;=((Endnoten!$AH$30)/100),3.6,IF(((Notenliste!K15)/Notenliste!$K$1)&gt;=((Endnoten!$AH$31)/100),3.7,IF(((Notenliste!K15)/Notenliste!$K$1)&gt;=((Endnoten!$AH$32)/100),3.8,IF(((Notenliste!K15)/Notenliste!$K$1)&gt;=((Endnoten!$AH$33)/100),3.9,IF(((Notenliste!K15)/Notenliste!$K$1)&gt;=((Endnoten!$AH$34)/100),4,IF(((Notenliste!K15)/Notenliste!$K$1)&gt;=((Endnoten!$AH$35)/100),4.1,IF(((Notenliste!K15)/Notenliste!$K$1)&gt;=((Endnoten!$AH$36)/100),4.2,IF(((Notenliste!K15)/Notenliste!$K$1)&gt;=((Endnoten!$AH$37)/100),4.3,IF(((Notenliste!K15)/Notenliste!$K$1)&gt;=((Endnoten!$AH$38)/100),4.4,IF(((Notenliste!K15)/Notenliste!$K$1)&gt;=((Endnoten!$AH$39)/100),4.5,IF(((Notenliste!K15)/Notenliste!$K$1)&gt;=((Endnoten!$AH$40)/100),4.6,IF(((Notenliste!K15)/Notenliste!$K$1)&gt;=((Endnoten!$AH$41)/100),4.7,IF(((Notenliste!K15)/Notenliste!$K$1)&gt;=((Endnoten!$AH$42)/100),4.8,IF(((Notenliste!K15)/Notenliste!$K$1)&gt;=((Endnoten!$AH$43)/100),4.9,5))))))))))))))))))))))))))))))))))))))))</f>
        <v>#DIV/0!</v>
      </c>
      <c r="W16" s="36">
        <v>0</v>
      </c>
      <c r="X16" s="36" t="str" cm="1">
        <f t="array" ref="X16">_xlfn.IFS((T16&gt;0.1),(AVERAGE(F16,J16,N16,R16,U16)),(P16&gt;=0.1),(AVERAGE(F16,J16,N16,R16)),(L16&gt;=0.1),(AVERAGE(F16,J16,N16)),(H16&gt;0.1),(AVERAGE(F16,J16)),(D16&gt;0.1),F16,(D16&lt;0.1),"ND")</f>
        <v>ND</v>
      </c>
      <c r="Y16" s="37" t="e">
        <f t="shared" si="0"/>
        <v>#DIV/0!</v>
      </c>
      <c r="Z16" s="37">
        <f>SUM(Notenliste!N15:AJ15)</f>
        <v>14</v>
      </c>
      <c r="AA16" s="69">
        <f>Notenliste!AK15</f>
        <v>1</v>
      </c>
      <c r="AB16" s="37" t="str">
        <f>IF((D16&lt;0.1),"Nur MA",((AA16*[1]Notenliste!$AK$1)+(IF(W16=0,X16,Y16)*(1-[1]Notenliste!$AK$1))))</f>
        <v>Nur MA</v>
      </c>
      <c r="AC16" s="38" t="e">
        <f t="shared" si="6"/>
        <v>#DIV/0!</v>
      </c>
      <c r="AD16" s="14" t="e">
        <f t="shared" si="1"/>
        <v>#DIV/0!</v>
      </c>
      <c r="AE16" s="29" t="s">
        <v>30</v>
      </c>
      <c r="AF16" s="77">
        <v>3.85</v>
      </c>
      <c r="AG16" s="20">
        <v>2.2000000000000002</v>
      </c>
      <c r="AH16" s="20">
        <f t="shared" si="8"/>
        <v>82</v>
      </c>
      <c r="AI16">
        <f>IF(((AL16+AJ16+AK16)/$AL$3)&gt;=((Endnoten!$AH$5+1)/100),1,IF(((AL16+AJ16+AK16)/$AL$3)&gt;=(Endnoten!$AH$5/100),1.1,IF(((AL16+AJ16+AK16)/$AL$3)&gt;=(Endnoten!$AH$6/100),1.2,IF(((AL16+AJ16+AK16)/$AL$3)&gt;=(Endnoten!$AH$7/100),1.3,IF(((AL16+AJ16+AK16)/$AL$3)&gt;=((Endnoten!$AH$8)/100),1.4,IF(((AL16+AJ16+AK16)/$AL$3)&gt;=((Endnoten!$AH$9)/100),1.5,IF(((AL16+AJ16+AK16)/$AL$3)&gt;=((Endnoten!$AH$10)/100),1.6,IF(((AL16+AJ16+AK16)/$AL$3)&gt;=((Endnoten!$AH$11)/100),1.7,IF(((AL16+AJ16+AK16)/$AL$3)&gt;=((Endnoten!$AH$12)/100),1.8,IF(((AL16+AJ16+AK16)/$AL$3)&gt;=((Endnoten!$AH$13)/100),1.9,IF(((AL16+AJ16+AK16)/$AL$3)&gt;=((Endnoten!$AH$14)/100),2,IF(((AL16+AJ16+AK16)/$AL$3)&gt;=((Endnoten!$AH$15)/100),2.1,IF(((AL16+AJ16+AK16)/$AL$3)&gt;=((Endnoten!$AH$16)/100),2.2,IF(((AL16+AJ16+AK16)/$AL$3)&gt;=((Endnoten!$AH$17)/100),2.3,IF(((AL16+AJ16+AK16)/$AL$3)&gt;=((Endnoten!$AH$18)/100),2.4,IF(((AL16+AJ16+AK16)/$AL$3)&gt;=((Endnoten!$AH$19)/100),2.5,IF(((AL16+AJ16+AK16)/$AL$3)&gt;=((Endnoten!$AH$20)/100),2.6,IF(((AL16+AJ16+AK16)/$AL$3)&gt;=((Endnoten!$AH$21)/100),2.7,IF(((AL16+AJ16+AK16)/$AL$3)&gt;=((Endnoten!$AH$22)/100),2.8,IF(((AL16+AJ16+AK16)/$AL$3)&gt;=((Endnoten!$AH$23)/100),2.9,IF(((AL16+AJ16+AK16)/$AL$3)&gt;=((Endnoten!$AH$24)/100),3,IF(((AL16+AJ16+AK16)/$AL$3)&gt;=((Endnoten!$AH$25)/100),3.1,IF(((AL16+AJ16+AK16)/$AL$3)&gt;=((Endnoten!$AH$26)/100),3.2,IF(((AL16+AJ16+AK16)/$AL$3)&gt;=((Endnoten!$AH$27)/100),3.3,IF(((AL16+AJ16+AK16)/$AL$3)&gt;=((Endnoten!$AH$28)/100),3.4,IF(((AL16+AJ16+AK16)/$AL$3)&gt;=((Endnoten!$AH$29)/100),3.5,IF(((AL16+AJ16+AK16)/$AL$3)&gt;=((Endnoten!$AH$30)/100),3.6,IF(((AL16+AJ16+AK16)/$AL$3)&gt;=((Endnoten!$AH$31)/100),3.7,IF(((AL16+AJ16+AK16)/$AL$3)&gt;=((Endnoten!$AH$32)/100),3.8,IF(((AL16+AJ16+AK16)/$AL$3)&gt;=((Endnoten!$AH$33)/100),3.9,IF(((AL16+AJ16+AK16)/$AL$3)&gt;=((Endnoten!$AH$34)/100),4,IF(((AL16+AJ16+AK16)/$AL$3)&gt;=((Endnoten!$AH$35)/100),4.1,IF(((AL16+AJ16+AK16)/$AL$3)&gt;=((Endnoten!$AH$36)/100),4.2,IF(((AL16+AJ16+AK16)/$AL$3)&gt;=((Endnoten!$AH$37)/100),4.3,IF(((AL16+AJ16+AK16)/$AL$3)&gt;=((Endnoten!$AH$38)/100),4.4,IF(((AL16+AJ16+AK16)/$AL$3)&gt;=((Endnoten!$AH$39)/100),4.5,IF(((AL16+AJ16+AK16)/$AL$3)&gt;=((Endnoten!$AH$40)/100),4.6,IF(((AL16+AJ16+AK16)/$AL$3)&gt;=((Endnoten!$AH$41)/100),4.7,IF(((AL16+AJ16+AK16)/$AL$3)&gt;=((Endnoten!$AH$42)/100),4.8,IF(((AL16+AJ16+AK16)/$AL$3)&gt;=((Endnoten!$AH$43)/100),4.9,5))))))))))))))))))))))))))))))))))))))))</f>
        <v>2.2000000000000002</v>
      </c>
      <c r="AL16">
        <f t="shared" si="7"/>
        <v>82</v>
      </c>
      <c r="AN16" s="75"/>
      <c r="AO16" s="75" t="e">
        <f t="shared" si="2"/>
        <v>#DIV/0!</v>
      </c>
      <c r="AP16" s="75" t="e">
        <f t="shared" si="3"/>
        <v>#DIV/0!</v>
      </c>
      <c r="AQ16" s="75" t="e">
        <f t="shared" si="4"/>
        <v>#DIV/0!</v>
      </c>
      <c r="AR16" s="75" t="e">
        <f t="shared" si="5"/>
        <v>#DIV/0!</v>
      </c>
      <c r="AT16" s="1" t="e">
        <f>IF(((Notenliste!C15+Notenliste!E15+Notenliste!G15)/$AT$1)&gt;=((Endnoten!$AH$5+1)/100),1,IF(((Notenliste!C15+Notenliste!E15+Notenliste!G15)/$AT$1)&gt;=(Endnoten!$AH$5/100),1.1,IF(((Notenliste!C15+Notenliste!E15+Notenliste!G15)/$AT$1)&gt;=(Endnoten!$AH$6/100),1.2,IF(((Notenliste!C15+Notenliste!E15+Notenliste!G15)/$AT$1)&gt;=(Endnoten!$AH$7/100),1.3,IF(((Notenliste!C15+Notenliste!E15+Notenliste!G15)/$AT$1)&gt;=((Endnoten!$AH$8)/100),1.4,IF(((Notenliste!C15+Notenliste!E15+Notenliste!G15)/$AT$1)&gt;=((Endnoten!$AH$9)/100),1.5,IF(((Notenliste!C15+Notenliste!E15+Notenliste!G15)/$AT$1)&gt;=((Endnoten!$AH$10)/100),1.6,IF(((Notenliste!C15+Notenliste!E15+Notenliste!G15)/$AT$1)&gt;=((Endnoten!$AH$11)/100),1.7,IF(((Notenliste!C15+Notenliste!E15+Notenliste!G15)/$AT$1)&gt;=((Endnoten!$AH$12)/100),1.8,IF(((Notenliste!C15+Notenliste!E15+Notenliste!G15)/$AT$1)&gt;=((Endnoten!$AH$13)/100),1.9,IF(((Notenliste!C15+Notenliste!E15+Notenliste!G15)/$AT$1)&gt;=((Endnoten!$AH$14)/100),2,IF(((Notenliste!C15+Notenliste!E15+Notenliste!G15)/$AT$1)&gt;=((Endnoten!$AH$15)/100),2.1,IF(((Notenliste!C15+Notenliste!E15+Notenliste!G15)/$AT$1)&gt;=((Endnoten!$AH$16)/100),2.2,IF(((Notenliste!C15+Notenliste!E15+Notenliste!G15)/$AT$1)&gt;=((Endnoten!$AH$17)/100),2.3,IF(((Notenliste!C15+Notenliste!E15+Notenliste!G15)/$AT$1)&gt;=((Endnoten!$AH$18)/100),2.4,IF(((Notenliste!C15+Notenliste!E15+Notenliste!G15)/$AT$1)&gt;=((Endnoten!$AH$19)/100),2.5,IF(((Notenliste!C15+Notenliste!E15+Notenliste!G15)/$AT$1)&gt;=((Endnoten!$AH$20)/100),2.6,IF(((Notenliste!C15+Notenliste!E15+Notenliste!G15)/$AT$1)&gt;=((Endnoten!$AH$21)/100),2.7,IF(((Notenliste!C15+Notenliste!E15+Notenliste!G15)/$AT$1)&gt;=((Endnoten!$AH$22)/100),2.8,IF(((Notenliste!C15+Notenliste!E15+Notenliste!G15)/$AT$1)&gt;=((Endnoten!$AH$23)/100),2.9,IF(((Notenliste!C15+Notenliste!E15+Notenliste!G15)/$AT$1)&gt;=((Endnoten!$AH$24)/100),3,IF(((Notenliste!C15+Notenliste!E15+Notenliste!G15)/$AT$1)&gt;=((Endnoten!$AH$25)/100),3.1,IF(((Notenliste!C15+Notenliste!E15+Notenliste!G15)/$AT$1)&gt;=((Endnoten!$AH$26)/100),3.2,IF(((Notenliste!C15+Notenliste!E15+Notenliste!G15)/$AT$1)&gt;=((Endnoten!$AH$27)/100),3.3,IF(((Notenliste!C15+Notenliste!E15+Notenliste!G15)/$AT$1)&gt;=((Endnoten!$AH$28)/100),3.4,IF(((Notenliste!C15+Notenliste!E15+Notenliste!G15)/$AT$1)&gt;=((Endnoten!$AH$29)/100),3.5,IF(((Notenliste!C15+Notenliste!E15+Notenliste!G15)/$AT$1)&gt;=((Endnoten!$AH$30)/100),3.6,IF(((Notenliste!C15+Notenliste!E15+Notenliste!G15)/$AT$1)&gt;=((Endnoten!$AH$31)/100),3.7,IF(((Notenliste!C15+Notenliste!E15+Notenliste!G15)/$AT$1)&gt;=((Endnoten!$AH$32)/100),3.8,IF(((Notenliste!C15+Notenliste!E15+Notenliste!G15)/$AT$1)&gt;=((Endnoten!$AH$33)/100),3.9,IF(((Notenliste!C15+Notenliste!E15+Notenliste!G15)/$AT$1)&gt;=((Endnoten!$AH$34)/100),4,IF(((Notenliste!C15+Notenliste!E15+Notenliste!G15)/$AT$1)&gt;=((Endnoten!$AH$35)/100),4.1,IF(((Notenliste!C15+Notenliste!E15+Notenliste!G15)/$AT$1)&gt;=((Endnoten!$AH$36)/100),4.2,IF(((Notenliste!C15+Notenliste!E15+Notenliste!G15)/$AT$1)&gt;=((Endnoten!$AH$37)/100),4.3,IF(((Notenliste!C15+Notenliste!E15+Notenliste!G15)/$AT$1)&gt;=((Endnoten!$AH$38)/100),4.4,IF(((Notenliste!C15+Notenliste!E15+Notenliste!G15)/$AT$1)&gt;=((Endnoten!$AH$39)/100),4.5,IF(((Notenliste!C15+Notenliste!E15+Notenliste!G15)/$AT$1)&gt;=((Endnoten!$AH$40)/100),4.6,IF(((Notenliste!C15+Notenliste!E15+Notenliste!G15)/$AT$1)&gt;=((Endnoten!$AH$41)/100),4.7,IF(((Notenliste!C15+Notenliste!E15+Notenliste!G15)/$AT$1)&gt;=((Endnoten!$AH$42)/100),4.8,IF(((Notenliste!C15+Notenliste!E15+Notenliste!G15)/$AT$1)&gt;=((Endnoten!$AH$43)/100),4.9,5))))))))))))))))))))))))))))))))))))))))</f>
        <v>#DIV/0!</v>
      </c>
      <c r="AU16" s="1" t="e">
        <f>IF(((Notenliste!C15+Notenliste!E15+Notenliste!G15+Notenliste!K15)/$AU$1)&gt;=((Endnoten!$AH$5+1)/100),1,IF(((Notenliste!C15+Notenliste!E15+Notenliste!G15+Notenliste!K15)/$AU$1)&gt;=(Endnoten!$AH$5/100),1.1,IF(((Notenliste!C15+Notenliste!E15+Notenliste!G15+Notenliste!K15)/$AU$1)&gt;=(Endnoten!$AH$6/100),1.2,IF(((Notenliste!C15+Notenliste!E15+Notenliste!G15+Notenliste!K15)/$AU$1)&gt;=(Endnoten!$AH$7/100),1.3,IF(((Notenliste!C15+Notenliste!E15+Notenliste!G15+Notenliste!K15)/$AU$1)&gt;=((Endnoten!$AH$8)/100),1.4,IF(((Notenliste!C15+Notenliste!E15+Notenliste!G15+Notenliste!K15)/$AU$1)&gt;=((Endnoten!$AH$9)/100),1.5,IF(((Notenliste!C15+Notenliste!E15+Notenliste!G15+Notenliste!K15)/$AU$1)&gt;=((Endnoten!$AH$10)/100),1.6,IF(((Notenliste!C15+Notenliste!E15+Notenliste!G15+Notenliste!K15)/$AU$1)&gt;=((Endnoten!$AH$11)/100),1.7,IF(((Notenliste!C15+Notenliste!E15+Notenliste!G15+Notenliste!K15)/$AU$1)&gt;=((Endnoten!$AH$12)/100),1.8,IF(((Notenliste!C15+Notenliste!E15+Notenliste!G15+Notenliste!K15)/$AU$1)&gt;=((Endnoten!$AH$13)/100),1.9,IF(((Notenliste!C15+Notenliste!E15+Notenliste!G15+Notenliste!K15)/$AU$1)&gt;=((Endnoten!$AH$14)/100),2,IF(((Notenliste!C15+Notenliste!E15+Notenliste!G15+Notenliste!K15)/$AU$1)&gt;=((Endnoten!$AH$15)/100),2.1,IF(((Notenliste!C15+Notenliste!E15+Notenliste!G15+Notenliste!K15)/$AU$1)&gt;=((Endnoten!$AH$16)/100),2.2,IF(((Notenliste!C15+Notenliste!E15+Notenliste!G15+Notenliste!K15)/$AU$1)&gt;=((Endnoten!$AH$17)/100),2.3,IF(((Notenliste!C15+Notenliste!E15+Notenliste!G15+Notenliste!K15)/$AU$1)&gt;=((Endnoten!$AH$18)/100),2.4,IF(((Notenliste!C15+Notenliste!E15+Notenliste!G15+Notenliste!K15)/$AU$1)&gt;=((Endnoten!$AH$19)/100),2.5,IF(((Notenliste!C15+Notenliste!E15+Notenliste!G15+Notenliste!K15)/$AU$1)&gt;=((Endnoten!$AH$20)/100),2.6,IF(((Notenliste!C15+Notenliste!E15+Notenliste!G15+Notenliste!K15)/$AU$1)&gt;=((Endnoten!$AH$21)/100),2.7,IF(((Notenliste!C15+Notenliste!E15+Notenliste!G15+Notenliste!K15)/$AU$1)&gt;=((Endnoten!$AH$22)/100),2.8,IF(((Notenliste!C15+Notenliste!E15+Notenliste!G15+Notenliste!K15)/$AU$1)&gt;=((Endnoten!$AH$23)/100),2.9,IF(((Notenliste!C15+Notenliste!E15+Notenliste!G15+Notenliste!K15)/$AU$1)&gt;=((Endnoten!$AH$24)/100),3,IF(((Notenliste!C15+Notenliste!E15+Notenliste!G15+Notenliste!K15)/$AU$1)&gt;=((Endnoten!$AH$25)/100),3.1,IF(((Notenliste!C15+Notenliste!E15+Notenliste!G15+Notenliste!K15)/$AU$1)&gt;=((Endnoten!$AH$26)/100),3.2,IF(((Notenliste!C15+Notenliste!E15+Notenliste!G15+Notenliste!K15)/$AU$1)&gt;=((Endnoten!$AH$27)/100),3.3,IF(((Notenliste!C15+Notenliste!E15+Notenliste!G15+Notenliste!K15)/$AU$1)&gt;=((Endnoten!$AH$28)/100),3.4,IF(((Notenliste!C15+Notenliste!E15+Notenliste!G15+Notenliste!K15)/$AU$1)&gt;=((Endnoten!$AH$29)/100),3.5,IF(((Notenliste!C15+Notenliste!E15+Notenliste!G15+Notenliste!K15)/$AU$1)&gt;=((Endnoten!$AH$30)/100),3.6,IF(((Notenliste!C15+Notenliste!E15+Notenliste!G15+Notenliste!K15)/$AU$1)&gt;=((Endnoten!$AH$31)/100),3.7,IF(((Notenliste!C15+Notenliste!E15+Notenliste!G15+Notenliste!K15)/$AU$1)&gt;=((Endnoten!$AH$32)/100),3.8,IF(((Notenliste!C15+Notenliste!E15+Notenliste!G15+Notenliste!K15)/$AU$1)&gt;=((Endnoten!$AH$33)/100),3.9,IF(((Notenliste!C15+Notenliste!E15+Notenliste!G15+Notenliste!K15)/$AU$1)&gt;=((Endnoten!$AH$34)/100),4,IF(((Notenliste!C15+Notenliste!E15+Notenliste!G15+Notenliste!K15)/$AU$1)&gt;=((Endnoten!$AH$35)/100),4.1,IF(((Notenliste!C15+Notenliste!E15+Notenliste!G15+Notenliste!K15)/$AU$1)&gt;=((Endnoten!$AH$36)/100),4.2,IF(((Notenliste!C15+Notenliste!E15+Notenliste!G15+Notenliste!K15)/$AU$1)&gt;=((Endnoten!$AH$37)/100),4.3,IF(((Notenliste!C15+Notenliste!E15+Notenliste!G15+Notenliste!K15)/$AU$1)&gt;=((Endnoten!$AH$38)/100),4.4,IF(((Notenliste!C15+Notenliste!E15+Notenliste!G15+Notenliste!K15)/$AU$1)&gt;=((Endnoten!$AH$39)/100),4.5,IF(((Notenliste!C15+Notenliste!E15+Notenliste!G15+Notenliste!K15)/$AU$1)&gt;=((Endnoten!$AH$40)/100),4.6,IF(((Notenliste!C15+Notenliste!E15+Notenliste!G15+Notenliste!K15)/$AU$1)&gt;=((Endnoten!$AH$41)/100),4.7,IF(((Notenliste!C15+Notenliste!E15+Notenliste!G15+Notenliste!K15)/$AU$1)&gt;=((Endnoten!$AH$42)/100),4.8,IF(((Notenliste!C15+Notenliste!E15+Notenliste!G15+Notenliste!K15)/$AU$1)&gt;=((Endnoten!$AH$43)/100),4.9,5))))))))))))))))))))))))))))))))))))))))</f>
        <v>#DIV/0!</v>
      </c>
    </row>
    <row r="17" spans="1:47" ht="18.5" x14ac:dyDescent="0.45">
      <c r="A17" s="41">
        <f>'Schüler+Bedienungsanleitung'!A31</f>
        <v>14</v>
      </c>
      <c r="B17" s="42">
        <f>'Schüler+Bedienungsanleitung'!B31</f>
        <v>14</v>
      </c>
      <c r="C17" s="39">
        <f>Notenliste!C16</f>
        <v>0</v>
      </c>
      <c r="D17" s="40">
        <f>IF(Notenliste!C16&gt;=0.1,Notenliste!C16/Notenliste!C$1,)</f>
        <v>0</v>
      </c>
      <c r="E17" s="41">
        <f>IF(Endnoten!D17&gt;=(Endnoten!$AF$5/100),1,IF(Endnoten!D17&gt;=(Endnoten!$AF$6/100),2,IF(Endnoten!D17&gt;=(Endnoten!$AF$7/100),3,IF(Endnoten!D17&gt;=(Endnoten!$AF$8/100),4,5))))</f>
        <v>5</v>
      </c>
      <c r="F17" s="53" t="e">
        <f>IF(((Notenliste!C16)/Notenliste!$C$1)&gt;=((Endnoten!$AH$5+1)/100),1,IF(((Notenliste!C16)/Notenliste!$C$1)&gt;=(Endnoten!$AH$5/100),1.1,IF(((Notenliste!C16)/Notenliste!$C$1)&gt;=(Endnoten!$AH$6/100),1.2,IF(((Notenliste!C16)/Notenliste!$C$1)&gt;=(Endnoten!$AH$7/100),1.3,IF(((Notenliste!C16)/Notenliste!$C$1)&gt;=((Endnoten!$AH$8)/100),1.4,IF(((Notenliste!C16)/Notenliste!$C$1)&gt;=((Endnoten!$AH$9)/100),1.44,IF(((Notenliste!C16)/Notenliste!$C$1)&gt;=((Endnoten!$AH$10)/100),1.6,IF(((Notenliste!C16)/Notenliste!$C$1)&gt;=((Endnoten!$AH$11)/100),1.7,IF(((Notenliste!C16)/Notenliste!$C$1)&gt;=((Endnoten!$AH$12)/100),1.8,IF(((Notenliste!C16)/Notenliste!$C$1)&gt;=((Endnoten!$AH$13)/100),1.9,IF(((Notenliste!C16)/Notenliste!$C$1)&gt;=((Endnoten!$AH$14)/100),2,IF(((Notenliste!C16)/Notenliste!$C$1)&gt;=((Endnoten!$AH$15)/100),2.1,IF(((Notenliste!C16)/Notenliste!$C$1)&gt;=((Endnoten!$AH$16)/100),2.2,IF(((Notenliste!C16)/Notenliste!$C$1)&gt;=((Endnoten!$AH$17)/100),2.3,IF(((Notenliste!C16)/Notenliste!$C$1)&gt;=((Endnoten!$AH$18)/100),2.4,IF(((Notenliste!C16)/Notenliste!$C$1)&gt;=((Endnoten!$AH$19)/100),2.5,IF(((Notenliste!C16)/Notenliste!$C$1)&gt;=((Endnoten!$AH$20)/100),2.6,IF(((Notenliste!C16)/Notenliste!$C$1)&gt;=((Endnoten!$AH$21)/100),2.7,IF(((Notenliste!C16)/Notenliste!$C$1)&gt;=((Endnoten!$AH$22)/100),2.8,IF(((Notenliste!C16)/Notenliste!$C$1)&gt;=((Endnoten!$AH$23)/100),2.9,IF(((Notenliste!C16)/Notenliste!$C$1)&gt;=((Endnoten!$AH$24)/100),3,IF(((Notenliste!C16)/Notenliste!$C$1)&gt;=((Endnoten!$AH$25)/100),3.1,IF(((Notenliste!C16)/Notenliste!$C$1)&gt;=((Endnoten!$AH$26)/100),3.2,IF(((Notenliste!C16)/Notenliste!$C$1)&gt;=((Endnoten!$AH$27)/100),3.3,IF(((Notenliste!C16)/Notenliste!$C$1)&gt;=((Endnoten!$AH$28)/100),3.4,IF(((Notenliste!C16)/Notenliste!$C$1)&gt;=((Endnoten!$AH$29)/100),3.5,IF(((Notenliste!C16)/Notenliste!$C$1)&gt;=((Endnoten!$AH$30)/100),3.6,IF(((Notenliste!C16)/Notenliste!$C$1)&gt;=((Endnoten!$AH$31)/100),3.7,IF(((Notenliste!C16)/Notenliste!$C$1)&gt;=((Endnoten!$AH$32)/100),3.8,IF(((Notenliste!C16)/Notenliste!$C$1)&gt;=((Endnoten!$AH$33)/100),3.9,IF(((Notenliste!C16)/Notenliste!$C$1)&gt;=((Endnoten!$AH$34)/100),4,IF(((Notenliste!C16)/Notenliste!$C$1)&gt;=((Endnoten!$AH$35)/100),4.1,IF(((Notenliste!C16)/Notenliste!$C$1)&gt;=((Endnoten!$AH$36)/100),4.2,IF(((Notenliste!C16)/Notenliste!$C$1)&gt;=((Endnoten!$AH$37)/100),4.3,IF(((Notenliste!C16)/Notenliste!$C$1)&gt;=((Endnoten!$AH$38)/100),4.4,IF(((Notenliste!C16)/Notenliste!$C$1)&gt;=((Endnoten!$AH$39)/100),4.5,IF(((Notenliste!C16)/Notenliste!$C$1)&gt;=((Endnoten!$AH$40)/100),4.6,IF(((Notenliste!C16)/Notenliste!$C$1)&gt;=((Endnoten!$AH$41)/100),4.7,IF(((Notenliste!C16)/Notenliste!$C$1)&gt;=((Endnoten!$AH$42)/100),4.8,IF(((Notenliste!C16)/Notenliste!$C$1)&gt;=((Endnoten!$AH$43)/100),4.9,5))))))))))))))))))))))))))))))))))))))))</f>
        <v>#DIV/0!</v>
      </c>
      <c r="G17" s="39">
        <f>Notenliste!E16</f>
        <v>0</v>
      </c>
      <c r="H17" s="40">
        <f>IF(Notenliste!E16&gt;=0.1,Notenliste!E16/Notenliste!E$1,)</f>
        <v>0</v>
      </c>
      <c r="I17" s="41">
        <f>IF(Endnoten!H17&gt;=(Endnoten!$AF$5/100),1,IF(Endnoten!H17&gt;=(Endnoten!$AF$6/100),2,IF(Endnoten!H17&gt;=(Endnoten!$AF$7/100),3,IF(Endnoten!H17&gt;=(Endnoten!$AF$8/100),4,5))))</f>
        <v>5</v>
      </c>
      <c r="J17" s="53" t="e">
        <f>IF(((Notenliste!E16)/Notenliste!$E$1)&gt;=((Endnoten!$AH$5+1)/100),1,IF(((Notenliste!E16)/Notenliste!$E$1)&gt;=(Endnoten!$AH$5/100),1.1,IF(((Notenliste!E16)/Notenliste!$E$1)&gt;=(Endnoten!$AH$6/100),1.2,IF(((Notenliste!E16)/Notenliste!$E$1)&gt;=(Endnoten!$AH$7/100),1.3,IF(((Notenliste!E16)/Notenliste!$E$1)&gt;=((Endnoten!$AH$8)/100),1.4,IF(((Notenliste!E16)/Notenliste!$E$1)&gt;=((Endnoten!$AH$9)/100),1.44,IF(((Notenliste!E16)/Notenliste!$E$1)&gt;=((Endnoten!$AH$10)/100),1.6,IF(((Notenliste!E16)/Notenliste!$E$1)&gt;=((Endnoten!$AH$11)/100),1.7,IF(((Notenliste!E16)/Notenliste!$E$1)&gt;=((Endnoten!$AH$12)/100),1.8,IF(((Notenliste!E16)/Notenliste!$E$1)&gt;=((Endnoten!$AH$13)/100),1.9,IF(((Notenliste!E16)/Notenliste!$E$1)&gt;=((Endnoten!$AH$14)/100),2,IF(((Notenliste!E16)/Notenliste!$E$1)&gt;=((Endnoten!$AH$15)/100),2.1,IF(((Notenliste!E16)/Notenliste!$E$1)&gt;=((Endnoten!$AH$16)/100),2.2,IF(((Notenliste!E16)/Notenliste!$E$1)&gt;=((Endnoten!$AH$17)/100),2.3,IF(((Notenliste!E16)/Notenliste!$E$1)&gt;=((Endnoten!$AH$18)/100),2.4,IF(((Notenliste!E16)/Notenliste!$E$1)&gt;=((Endnoten!$AH$19)/100),2.5,IF(((Notenliste!E16)/Notenliste!$E$1)&gt;=((Endnoten!$AH$20)/100),2.6,IF(((Notenliste!E16)/Notenliste!$E$1)&gt;=((Endnoten!$AH$21)/100),2.7,IF(((Notenliste!E16)/Notenliste!$E$1)&gt;=((Endnoten!$AH$22)/100),2.8,IF(((Notenliste!E16)/Notenliste!$E$1)&gt;=((Endnoten!$AH$23)/100),2.9,IF(((Notenliste!E16)/Notenliste!$E$1)&gt;=((Endnoten!$AH$24)/100),3,IF(((Notenliste!E16)/Notenliste!$E$1)&gt;=((Endnoten!$AH$25)/100),3.1,IF(((Notenliste!E16)/Notenliste!$E$1)&gt;=((Endnoten!$AH$26)/100),3.2,IF(((Notenliste!E16)/Notenliste!$E$1)&gt;=((Endnoten!$AH$27)/100),3.3,IF(((Notenliste!E16)/Notenliste!$E$1)&gt;=((Endnoten!$AH$28)/100),3.4,IF(((Notenliste!E16)/Notenliste!$E$1)&gt;=((Endnoten!$AH$29)/100),3.5,IF(((Notenliste!E16)/Notenliste!$E$1)&gt;=((Endnoten!$AH$30)/100),3.6,IF(((Notenliste!E16)/Notenliste!$E$1)&gt;=((Endnoten!$AH$31)/100),3.7,IF(((Notenliste!E16)/Notenliste!$E$1)&gt;=((Endnoten!$AH$32)/100),3.8,IF(((Notenliste!E16)/Notenliste!$E$1)&gt;=((Endnoten!$AH$33)/100),3.9,IF(((Notenliste!E16)/Notenliste!$E$1)&gt;=((Endnoten!$AH$34)/100),4,IF(((Notenliste!E16)/Notenliste!$E$1)&gt;=((Endnoten!$AH$35)/100),4.1,IF(((Notenliste!E16)/Notenliste!$E$1)&gt;=((Endnoten!$AH$36)/100),4.2,IF(((Notenliste!E16)/Notenliste!$E$1)&gt;=((Endnoten!$AH$37)/100),4.3,IF(((Notenliste!E16)/Notenliste!$E$1)&gt;=((Endnoten!$AH$38)/100),4.4,IF(((Notenliste!E16)/Notenliste!$E$1)&gt;=((Endnoten!$AH$39)/100),4.5,IF(((Notenliste!E16)/Notenliste!$E$1)&gt;=((Endnoten!$AH$40)/100),4.6,IF(((Notenliste!E16)/Notenliste!$E$1)&gt;=((Endnoten!$AH$41)/100),4.7,IF(((Notenliste!E16)/Notenliste!$E$1)&gt;=((Endnoten!$AH$42)/100),4.8,IF(((Notenliste!E16)/Notenliste!$E$1)&gt;=((Endnoten!$AH$43)/100),4.9,5))))))))))))))))))))))))))))))))))))))))</f>
        <v>#DIV/0!</v>
      </c>
      <c r="K17" s="39">
        <f>Notenliste!G16</f>
        <v>0</v>
      </c>
      <c r="L17" s="40">
        <f>IF(Notenliste!G16&gt;=0.1,Notenliste!G16/Notenliste!G$1,)</f>
        <v>0</v>
      </c>
      <c r="M17" s="41">
        <f>IF(Endnoten!L17&gt;=(Endnoten!$AF$5/100),1,IF(Endnoten!L17&gt;=(Endnoten!$AF$6/100),2,IF(Endnoten!L17&gt;=(Endnoten!$AF$7/100),3,IF(Endnoten!L17&gt;=(Endnoten!$AF$8/100),4,5))))</f>
        <v>5</v>
      </c>
      <c r="N17" s="53" t="e">
        <f>IF(((Notenliste!G16)/Notenliste!$G$1)&gt;=((Endnoten!$AH$5+1)/100),1,IF(((Notenliste!G16)/Notenliste!$G$1)&gt;=(Endnoten!$AH$5/100),1.1,IF(((Notenliste!G16)/Notenliste!$G$1)&gt;=(Endnoten!$AH$6/100),1.2,IF(((Notenliste!G16)/Notenliste!$G$1)&gt;=(Endnoten!$AH$7/100),1.3,IF(((Notenliste!G16)/Notenliste!$G$1)&gt;=((Endnoten!$AH$8)/100),1.4,IF(((Notenliste!G16)/Notenliste!$G$1)&gt;=((Endnoten!$AH$9)/100),1.44,IF(((Notenliste!G16)/Notenliste!$G$1)&gt;=((Endnoten!$AH$10)/100),1.6,IF(((Notenliste!G16)/Notenliste!$G$1)&gt;=((Endnoten!$AH$11)/100),1.7,IF(((Notenliste!G16)/Notenliste!$G$1)&gt;=((Endnoten!$AH$12)/100),1.8,IF(((Notenliste!G16)/Notenliste!$G$1)&gt;=((Endnoten!$AH$13)/100),1.9,IF(((Notenliste!G16)/Notenliste!$G$1)&gt;=((Endnoten!$AH$14)/100),2,IF(((Notenliste!G16)/Notenliste!$G$1)&gt;=((Endnoten!$AH$15)/100),2.1,IF(((Notenliste!G16)/Notenliste!$G$1)&gt;=((Endnoten!$AH$16)/100),2.2,IF(((Notenliste!G16)/Notenliste!$G$1)&gt;=((Endnoten!$AH$17)/100),2.3,IF(((Notenliste!G16)/Notenliste!$G$1)&gt;=((Endnoten!$AH$18)/100),2.4,IF(((Notenliste!G16)/Notenliste!$G$1)&gt;=((Endnoten!$AH$19)/100),2.5,IF(((Notenliste!G16)/Notenliste!$G$1)&gt;=((Endnoten!$AH$20)/100),2.6,IF(((Notenliste!G16)/Notenliste!$G$1)&gt;=((Endnoten!$AH$21)/100),2.7,IF(((Notenliste!G16)/Notenliste!$G$1)&gt;=((Endnoten!$AH$22)/100),2.8,IF(((Notenliste!G16)/Notenliste!$G$1)&gt;=((Endnoten!$AH$23)/100),2.9,IF(((Notenliste!G16)/Notenliste!$G$1)&gt;=((Endnoten!$AH$24)/100),3,IF(((Notenliste!G16)/Notenliste!$G$1)&gt;=((Endnoten!$AH$25)/100),3.1,IF(((Notenliste!G16)/Notenliste!$G$1)&gt;=((Endnoten!$AH$26)/100),3.2,IF(((Notenliste!G16)/Notenliste!$G$1)&gt;=((Endnoten!$AH$27)/100),3.3,IF(((Notenliste!G16)/Notenliste!$G$1)&gt;=((Endnoten!$AH$28)/100),3.4,IF(((Notenliste!G16)/Notenliste!$G$1)&gt;=((Endnoten!$AH$29)/100),3.5,IF(((Notenliste!G16)/Notenliste!$G$1)&gt;=((Endnoten!$AH$30)/100),3.6,IF(((Notenliste!G16)/Notenliste!$G$1)&gt;=((Endnoten!$AH$31)/100),3.7,IF(((Notenliste!G16)/Notenliste!$G$1)&gt;=((Endnoten!$AH$32)/100),3.8,IF(((Notenliste!G16)/Notenliste!$G$1)&gt;=((Endnoten!$AH$33)/100),3.9,IF(((Notenliste!G16)/Notenliste!$G$1)&gt;=((Endnoten!$AH$34)/100),4,IF(((Notenliste!G16)/Notenliste!$G$1)&gt;=((Endnoten!$AH$35)/100),4.1,IF(((Notenliste!G16)/Notenliste!$G$1)&gt;=((Endnoten!$AH$36)/100),4.2,IF(((Notenliste!G16)/Notenliste!$G$1)&gt;=((Endnoten!$AH$37)/100),4.3,IF(((Notenliste!G16)/Notenliste!$G$1)&gt;=((Endnoten!$AH$38)/100),4.4,IF(((Notenliste!G16)/Notenliste!$G$1)&gt;=((Endnoten!$AH$39)/100),4.5,IF(((Notenliste!G16)/Notenliste!$G$1)&gt;=((Endnoten!$AH$40)/100),4.6,IF(((Notenliste!G16)/Notenliste!$G$1)&gt;=((Endnoten!$AH$41)/100),4.7,IF(((Notenliste!G16)/Notenliste!$G$1)&gt;=((Endnoten!$AH$42)/100),4.8,IF(((Notenliste!G16)/Notenliste!$G$1)&gt;=((Endnoten!$AH$43)/100),4.9,5))))))))))))))))))))))))))))))))))))))))</f>
        <v>#DIV/0!</v>
      </c>
      <c r="O17" s="39">
        <f>Notenliste!K16</f>
        <v>0</v>
      </c>
      <c r="P17" s="40">
        <f>IF(Notenliste!I16&gt;=0.1,Notenliste!I16/Notenliste!I$1,)</f>
        <v>0</v>
      </c>
      <c r="Q17" s="41">
        <f>IF(Endnoten!P17&gt;=(Endnoten!$AF$5/100),1,IF(Endnoten!P17&gt;=(Endnoten!$AF$6/100),2,IF(Endnoten!P17&gt;=(Endnoten!$AF$7/100),3,IF(Endnoten!P17&gt;=(Endnoten!$AF$8/100),4,5))))</f>
        <v>5</v>
      </c>
      <c r="R17" s="53" t="e">
        <f>IF(((Notenliste!I16)/Notenliste!$I$1)&gt;=((Endnoten!$AH$5+1)/100),1,IF(((Notenliste!I16)/Notenliste!$I$1)&gt;=(Endnoten!$AH$5/100),1.1,IF(((Notenliste!I16)/Notenliste!$I$1)&gt;=(Endnoten!$AH$6/100),1.2,IF(((Notenliste!I16)/Notenliste!$I$1)&gt;=(Endnoten!$AH$7/100),1.3,IF(((Notenliste!I16)/Notenliste!$I$1)&gt;=((Endnoten!$AH$8)/100),1.4,IF(((Notenliste!I16)/Notenliste!$I$1)&gt;=((Endnoten!$AH$9)/100),1.44,IF(((Notenliste!I16)/Notenliste!$I$1)&gt;=((Endnoten!$AH$10)/100),1.6,IF(((Notenliste!I16)/Notenliste!$I$1)&gt;=((Endnoten!$AH$11)/100),1.7,IF(((Notenliste!I16)/Notenliste!$I$1)&gt;=((Endnoten!$AH$12)/100),1.8,IF(((Notenliste!I16)/Notenliste!$I$1)&gt;=((Endnoten!$AH$13)/100),1.9,IF(((Notenliste!I16)/Notenliste!$I$1)&gt;=((Endnoten!$AH$14)/100),2,IF(((Notenliste!I16)/Notenliste!$I$1)&gt;=((Endnoten!$AH$15)/100),2.1,IF(((Notenliste!I16)/Notenliste!$I$1)&gt;=((Endnoten!$AH$16)/100),2.2,IF(((Notenliste!I16)/Notenliste!$I$1)&gt;=((Endnoten!$AH$17)/100),2.3,IF(((Notenliste!I16)/Notenliste!$I$1)&gt;=((Endnoten!$AH$18)/100),2.4,IF(((Notenliste!I16)/Notenliste!$I$1)&gt;=((Endnoten!$AH$19)/100),2.5,IF(((Notenliste!I16)/Notenliste!$I$1)&gt;=((Endnoten!$AH$20)/100),2.6,IF(((Notenliste!I16)/Notenliste!$I$1)&gt;=((Endnoten!$AH$21)/100),2.7,IF(((Notenliste!I16)/Notenliste!$I$1)&gt;=((Endnoten!$AH$22)/100),2.8,IF(((Notenliste!I16)/Notenliste!$I$1)&gt;=((Endnoten!$AH$23)/100),2.9,IF(((Notenliste!I16)/Notenliste!$I$1)&gt;=((Endnoten!$AH$24)/100),3,IF(((Notenliste!I16)/Notenliste!$I$1)&gt;=((Endnoten!$AH$25)/100),3.1,IF(((Notenliste!I16)/Notenliste!$I$1)&gt;=((Endnoten!$AH$26)/100),3.2,IF(((Notenliste!I16)/Notenliste!$I$1)&gt;=((Endnoten!$AH$27)/100),3.3,IF(((Notenliste!I16)/Notenliste!$I$1)&gt;=((Endnoten!$AH$28)/100),3.4,IF(((Notenliste!I16)/Notenliste!$I$1)&gt;=((Endnoten!$AH$29)/100),3.5,IF(((Notenliste!I16)/Notenliste!$I$1)&gt;=((Endnoten!$AH$30)/100),3.6,IF(((Notenliste!I16)/Notenliste!$I$1)&gt;=((Endnoten!$AH$31)/100),3.7,IF(((Notenliste!I16)/Notenliste!$I$1)&gt;=((Endnoten!$AH$32)/100),3.8,IF(((Notenliste!I16)/Notenliste!$I$1)&gt;=((Endnoten!$AH$33)/100),3.9,IF(((Notenliste!I16)/Notenliste!$I$1)&gt;=((Endnoten!$AH$34)/100),4,IF(((Notenliste!I16)/Notenliste!$I$1)&gt;=((Endnoten!$AH$35)/100),4.1,IF(((Notenliste!I16)/Notenliste!$I$1)&gt;=((Endnoten!$AH$36)/100),4.2,IF(((Notenliste!I16)/Notenliste!$I$1)&gt;=((Endnoten!$AH$37)/100),4.3,IF(((Notenliste!I16)/Notenliste!$I$1)&gt;=((Endnoten!$AH$38)/100),4.4,IF(((Notenliste!I16)/Notenliste!$I$1)&gt;=((Endnoten!$AH$39)/100),4.5,IF(((Notenliste!I16)/Notenliste!$I$1)&gt;=((Endnoten!$AH$40)/100),4.6,IF(((Notenliste!I16)/Notenliste!$I$1)&gt;=((Endnoten!$AH$41)/100),4.7,IF(((Notenliste!I16)/Notenliste!$I$1)&gt;=((Endnoten!$AH$42)/100),4.8,IF(((Notenliste!I16)/Notenliste!$I$1)&gt;=((Endnoten!$AH$43)/100),4.9,5))))))))))))))))))))))))))))))))))))))))</f>
        <v>#DIV/0!</v>
      </c>
      <c r="S17" s="39">
        <f>Notenliste!K16</f>
        <v>0</v>
      </c>
      <c r="T17" s="40">
        <f>IF(Notenliste!K16&gt;=0.1,Notenliste!K16/Notenliste!K$1,)</f>
        <v>0</v>
      </c>
      <c r="U17" s="41">
        <f>IF(Endnoten!T17&gt;=(Endnoten!$AF$5/100),1,IF(Endnoten!T17&gt;=(Endnoten!$AF$6/100),2,IF(Endnoten!T17&gt;=(Endnoten!$AF$7/100),3,IF(Endnoten!T17&gt;=(Endnoten!$AF$8/100),4,5))))</f>
        <v>5</v>
      </c>
      <c r="V17" s="53" t="e">
        <f>IF(((Notenliste!K16)/Notenliste!$K$1)&gt;=((Endnoten!$AH$5+1)/100),1,IF(((Notenliste!K16)/Notenliste!$K$1)&gt;=(Endnoten!$AH$5/100),1.1,IF(((Notenliste!K16)/Notenliste!$K$1)&gt;=(Endnoten!$AH$6/100),1.2,IF(((Notenliste!K16)/Notenliste!$K$1)&gt;=(Endnoten!$AH$7/100),1.3,IF(((Notenliste!K16)/Notenliste!$K$1)&gt;=((Endnoten!$AH$8)/100),1.4,IF(((Notenliste!K16)/Notenliste!$K$1)&gt;=((Endnoten!$AH$9)/100),1.5,IF(((Notenliste!K16)/Notenliste!$K$1)&gt;=((Endnoten!$AH$10)/100),1.6,IF(((Notenliste!K16)/Notenliste!$K$1)&gt;=((Endnoten!$AH$11)/100),1.7,IF(((Notenliste!K16)/Notenliste!$K$1)&gt;=((Endnoten!$AH$12)/100),1.8,IF(((Notenliste!K16)/Notenliste!$K$1)&gt;=((Endnoten!$AH$13)/100),1.9,IF(((Notenliste!K16)/Notenliste!$K$1)&gt;=((Endnoten!$AH$14)/100),2,IF(((Notenliste!K16)/Notenliste!$K$1)&gt;=((Endnoten!$AH$15)/100),2.1,IF(((Notenliste!K16)/Notenliste!$K$1)&gt;=((Endnoten!$AH$16)/100),2.2,IF(((Notenliste!K16)/Notenliste!$K$1)&gt;=((Endnoten!$AH$17)/100),2.3,IF(((Notenliste!K16)/Notenliste!$K$1)&gt;=((Endnoten!$AH$18)/100),2.4,IF(((Notenliste!K16)/Notenliste!$K$1)&gt;=((Endnoten!$AH$19)/100),2.5,IF(((Notenliste!K16)/Notenliste!$K$1)&gt;=((Endnoten!$AH$20)/100),2.6,IF(((Notenliste!K16)/Notenliste!$K$1)&gt;=((Endnoten!$AH$21)/100),2.7,IF(((Notenliste!K16)/Notenliste!$K$1)&gt;=((Endnoten!$AH$22)/100),2.8,IF(((Notenliste!K16)/Notenliste!$K$1)&gt;=((Endnoten!$AH$23)/100),2.9,IF(((Notenliste!K16)/Notenliste!$K$1)&gt;=((Endnoten!$AH$24)/100),3,IF(((Notenliste!K16)/Notenliste!$K$1)&gt;=((Endnoten!$AH$25)/100),3.1,IF(((Notenliste!K16)/Notenliste!$K$1)&gt;=((Endnoten!$AH$26)/100),3.2,IF(((Notenliste!K16)/Notenliste!$K$1)&gt;=((Endnoten!$AH$27)/100),3.3,IF(((Notenliste!K16)/Notenliste!$K$1)&gt;=((Endnoten!$AH$28)/100),3.4,IF(((Notenliste!K16)/Notenliste!$K$1)&gt;=((Endnoten!$AH$29)/100),3.5,IF(((Notenliste!K16)/Notenliste!$K$1)&gt;=((Endnoten!$AH$30)/100),3.6,IF(((Notenliste!K16)/Notenliste!$K$1)&gt;=((Endnoten!$AH$31)/100),3.7,IF(((Notenliste!K16)/Notenliste!$K$1)&gt;=((Endnoten!$AH$32)/100),3.8,IF(((Notenliste!K16)/Notenliste!$K$1)&gt;=((Endnoten!$AH$33)/100),3.9,IF(((Notenliste!K16)/Notenliste!$K$1)&gt;=((Endnoten!$AH$34)/100),4,IF(((Notenliste!K16)/Notenliste!$K$1)&gt;=((Endnoten!$AH$35)/100),4.1,IF(((Notenliste!K16)/Notenliste!$K$1)&gt;=((Endnoten!$AH$36)/100),4.2,IF(((Notenliste!K16)/Notenliste!$K$1)&gt;=((Endnoten!$AH$37)/100),4.3,IF(((Notenliste!K16)/Notenliste!$K$1)&gt;=((Endnoten!$AH$38)/100),4.4,IF(((Notenliste!K16)/Notenliste!$K$1)&gt;=((Endnoten!$AH$39)/100),4.5,IF(((Notenliste!K16)/Notenliste!$K$1)&gt;=((Endnoten!$AH$40)/100),4.6,IF(((Notenliste!K16)/Notenliste!$K$1)&gt;=((Endnoten!$AH$41)/100),4.7,IF(((Notenliste!K16)/Notenliste!$K$1)&gt;=((Endnoten!$AH$42)/100),4.8,IF(((Notenliste!K16)/Notenliste!$K$1)&gt;=((Endnoten!$AH$43)/100),4.9,5))))))))))))))))))))))))))))))))))))))))</f>
        <v>#DIV/0!</v>
      </c>
      <c r="W17" s="43">
        <v>0</v>
      </c>
      <c r="X17" s="43" t="str" cm="1">
        <f t="array" ref="X17">_xlfn.IFS((T17&gt;0.1),(AVERAGE(F17,J17,N17,R17,U17)),(P17&gt;=0.1),(AVERAGE(F17,J17,N17,R17)),(L17&gt;=0.1),(AVERAGE(F17,J17,N17)),(H17&gt;0.1),(AVERAGE(F17,J17)),(D17&gt;0.1),F17,(D17&lt;0.1),"ND")</f>
        <v>ND</v>
      </c>
      <c r="Y17" s="44" t="e">
        <f t="shared" si="0"/>
        <v>#DIV/0!</v>
      </c>
      <c r="Z17" s="44">
        <f>SUM(Notenliste!N16:AJ16)</f>
        <v>15</v>
      </c>
      <c r="AA17" s="70">
        <f>Notenliste!AK16</f>
        <v>1</v>
      </c>
      <c r="AB17" s="44" t="str">
        <f>IF((D17&lt;0.1),"Nur MA",((AA17*[1]Notenliste!$AK$1)+(IF(W17=0,X17,Y17)*(1-[1]Notenliste!$AK$1))))</f>
        <v>Nur MA</v>
      </c>
      <c r="AC17" s="45" t="e">
        <f t="shared" si="6"/>
        <v>#DIV/0!</v>
      </c>
      <c r="AD17" s="14" t="e">
        <f t="shared" si="1"/>
        <v>#DIV/0!</v>
      </c>
      <c r="AE17">
        <v>4</v>
      </c>
      <c r="AF17" s="77">
        <v>4.1500000000000004</v>
      </c>
      <c r="AG17" s="20">
        <v>2.2999999999999998</v>
      </c>
      <c r="AH17" s="20">
        <f t="shared" si="8"/>
        <v>81</v>
      </c>
      <c r="AI17">
        <f>IF(((AL17+AJ17+AK17)/$AL$3)&gt;=((Endnoten!$AH$5+1)/100),1,IF(((AL17+AJ17+AK17)/$AL$3)&gt;=(Endnoten!$AH$5/100),1.1,IF(((AL17+AJ17+AK17)/$AL$3)&gt;=(Endnoten!$AH$6/100),1.2,IF(((AL17+AJ17+AK17)/$AL$3)&gt;=(Endnoten!$AH$7/100),1.3,IF(((AL17+AJ17+AK17)/$AL$3)&gt;=((Endnoten!$AH$8)/100),1.4,IF(((AL17+AJ17+AK17)/$AL$3)&gt;=((Endnoten!$AH$9)/100),1.5,IF(((AL17+AJ17+AK17)/$AL$3)&gt;=((Endnoten!$AH$10)/100),1.6,IF(((AL17+AJ17+AK17)/$AL$3)&gt;=((Endnoten!$AH$11)/100),1.7,IF(((AL17+AJ17+AK17)/$AL$3)&gt;=((Endnoten!$AH$12)/100),1.8,IF(((AL17+AJ17+AK17)/$AL$3)&gt;=((Endnoten!$AH$13)/100),1.9,IF(((AL17+AJ17+AK17)/$AL$3)&gt;=((Endnoten!$AH$14)/100),2,IF(((AL17+AJ17+AK17)/$AL$3)&gt;=((Endnoten!$AH$15)/100),2.1,IF(((AL17+AJ17+AK17)/$AL$3)&gt;=((Endnoten!$AH$16)/100),2.2,IF(((AL17+AJ17+AK17)/$AL$3)&gt;=((Endnoten!$AH$17)/100),2.3,IF(((AL17+AJ17+AK17)/$AL$3)&gt;=((Endnoten!$AH$18)/100),2.4,IF(((AL17+AJ17+AK17)/$AL$3)&gt;=((Endnoten!$AH$19)/100),2.5,IF(((AL17+AJ17+AK17)/$AL$3)&gt;=((Endnoten!$AH$20)/100),2.6,IF(((AL17+AJ17+AK17)/$AL$3)&gt;=((Endnoten!$AH$21)/100),2.7,IF(((AL17+AJ17+AK17)/$AL$3)&gt;=((Endnoten!$AH$22)/100),2.8,IF(((AL17+AJ17+AK17)/$AL$3)&gt;=((Endnoten!$AH$23)/100),2.9,IF(((AL17+AJ17+AK17)/$AL$3)&gt;=((Endnoten!$AH$24)/100),3,IF(((AL17+AJ17+AK17)/$AL$3)&gt;=((Endnoten!$AH$25)/100),3.1,IF(((AL17+AJ17+AK17)/$AL$3)&gt;=((Endnoten!$AH$26)/100),3.2,IF(((AL17+AJ17+AK17)/$AL$3)&gt;=((Endnoten!$AH$27)/100),3.3,IF(((AL17+AJ17+AK17)/$AL$3)&gt;=((Endnoten!$AH$28)/100),3.4,IF(((AL17+AJ17+AK17)/$AL$3)&gt;=((Endnoten!$AH$29)/100),3.5,IF(((AL17+AJ17+AK17)/$AL$3)&gt;=((Endnoten!$AH$30)/100),3.6,IF(((AL17+AJ17+AK17)/$AL$3)&gt;=((Endnoten!$AH$31)/100),3.7,IF(((AL17+AJ17+AK17)/$AL$3)&gt;=((Endnoten!$AH$32)/100),3.8,IF(((AL17+AJ17+AK17)/$AL$3)&gt;=((Endnoten!$AH$33)/100),3.9,IF(((AL17+AJ17+AK17)/$AL$3)&gt;=((Endnoten!$AH$34)/100),4,IF(((AL17+AJ17+AK17)/$AL$3)&gt;=((Endnoten!$AH$35)/100),4.1,IF(((AL17+AJ17+AK17)/$AL$3)&gt;=((Endnoten!$AH$36)/100),4.2,IF(((AL17+AJ17+AK17)/$AL$3)&gt;=((Endnoten!$AH$37)/100),4.3,IF(((AL17+AJ17+AK17)/$AL$3)&gt;=((Endnoten!$AH$38)/100),4.4,IF(((AL17+AJ17+AK17)/$AL$3)&gt;=((Endnoten!$AH$39)/100),4.5,IF(((AL17+AJ17+AK17)/$AL$3)&gt;=((Endnoten!$AH$40)/100),4.6,IF(((AL17+AJ17+AK17)/$AL$3)&gt;=((Endnoten!$AH$41)/100),4.7,IF(((AL17+AJ17+AK17)/$AL$3)&gt;=((Endnoten!$AH$42)/100),4.8,IF(((AL17+AJ17+AK17)/$AL$3)&gt;=((Endnoten!$AH$43)/100),4.9,5))))))))))))))))))))))))))))))))))))))))</f>
        <v>2.2999999999999998</v>
      </c>
      <c r="AL17">
        <f t="shared" si="7"/>
        <v>81</v>
      </c>
      <c r="AN17" s="75"/>
      <c r="AO17" s="75" t="e">
        <f t="shared" si="2"/>
        <v>#DIV/0!</v>
      </c>
      <c r="AP17" s="75" t="e">
        <f t="shared" si="3"/>
        <v>#DIV/0!</v>
      </c>
      <c r="AQ17" s="75" t="e">
        <f t="shared" si="4"/>
        <v>#DIV/0!</v>
      </c>
      <c r="AR17" s="75" t="e">
        <f t="shared" si="5"/>
        <v>#DIV/0!</v>
      </c>
      <c r="AT17" s="1" t="e">
        <f>IF(((Notenliste!C16+Notenliste!E16+Notenliste!G16)/$AT$1)&gt;=((Endnoten!$AH$5+1)/100),1,IF(((Notenliste!C16+Notenliste!E16+Notenliste!G16)/$AT$1)&gt;=(Endnoten!$AH$5/100),1.1,IF(((Notenliste!C16+Notenliste!E16+Notenliste!G16)/$AT$1)&gt;=(Endnoten!$AH$6/100),1.2,IF(((Notenliste!C16+Notenliste!E16+Notenliste!G16)/$AT$1)&gt;=(Endnoten!$AH$7/100),1.3,IF(((Notenliste!C16+Notenliste!E16+Notenliste!G16)/$AT$1)&gt;=((Endnoten!$AH$8)/100),1.4,IF(((Notenliste!C16+Notenliste!E16+Notenliste!G16)/$AT$1)&gt;=((Endnoten!$AH$9)/100),1.5,IF(((Notenliste!C16+Notenliste!E16+Notenliste!G16)/$AT$1)&gt;=((Endnoten!$AH$10)/100),1.6,IF(((Notenliste!C16+Notenliste!E16+Notenliste!G16)/$AT$1)&gt;=((Endnoten!$AH$11)/100),1.7,IF(((Notenliste!C16+Notenliste!E16+Notenliste!G16)/$AT$1)&gt;=((Endnoten!$AH$12)/100),1.8,IF(((Notenliste!C16+Notenliste!E16+Notenliste!G16)/$AT$1)&gt;=((Endnoten!$AH$13)/100),1.9,IF(((Notenliste!C16+Notenliste!E16+Notenliste!G16)/$AT$1)&gt;=((Endnoten!$AH$14)/100),2,IF(((Notenliste!C16+Notenliste!E16+Notenliste!G16)/$AT$1)&gt;=((Endnoten!$AH$15)/100),2.1,IF(((Notenliste!C16+Notenliste!E16+Notenliste!G16)/$AT$1)&gt;=((Endnoten!$AH$16)/100),2.2,IF(((Notenliste!C16+Notenliste!E16+Notenliste!G16)/$AT$1)&gt;=((Endnoten!$AH$17)/100),2.3,IF(((Notenliste!C16+Notenliste!E16+Notenliste!G16)/$AT$1)&gt;=((Endnoten!$AH$18)/100),2.4,IF(((Notenliste!C16+Notenliste!E16+Notenliste!G16)/$AT$1)&gt;=((Endnoten!$AH$19)/100),2.5,IF(((Notenliste!C16+Notenliste!E16+Notenliste!G16)/$AT$1)&gt;=((Endnoten!$AH$20)/100),2.6,IF(((Notenliste!C16+Notenliste!E16+Notenliste!G16)/$AT$1)&gt;=((Endnoten!$AH$21)/100),2.7,IF(((Notenliste!C16+Notenliste!E16+Notenliste!G16)/$AT$1)&gt;=((Endnoten!$AH$22)/100),2.8,IF(((Notenliste!C16+Notenliste!E16+Notenliste!G16)/$AT$1)&gt;=((Endnoten!$AH$23)/100),2.9,IF(((Notenliste!C16+Notenliste!E16+Notenliste!G16)/$AT$1)&gt;=((Endnoten!$AH$24)/100),3,IF(((Notenliste!C16+Notenliste!E16+Notenliste!G16)/$AT$1)&gt;=((Endnoten!$AH$25)/100),3.1,IF(((Notenliste!C16+Notenliste!E16+Notenliste!G16)/$AT$1)&gt;=((Endnoten!$AH$26)/100),3.2,IF(((Notenliste!C16+Notenliste!E16+Notenliste!G16)/$AT$1)&gt;=((Endnoten!$AH$27)/100),3.3,IF(((Notenliste!C16+Notenliste!E16+Notenliste!G16)/$AT$1)&gt;=((Endnoten!$AH$28)/100),3.4,IF(((Notenliste!C16+Notenliste!E16+Notenliste!G16)/$AT$1)&gt;=((Endnoten!$AH$29)/100),3.5,IF(((Notenliste!C16+Notenliste!E16+Notenliste!G16)/$AT$1)&gt;=((Endnoten!$AH$30)/100),3.6,IF(((Notenliste!C16+Notenliste!E16+Notenliste!G16)/$AT$1)&gt;=((Endnoten!$AH$31)/100),3.7,IF(((Notenliste!C16+Notenliste!E16+Notenliste!G16)/$AT$1)&gt;=((Endnoten!$AH$32)/100),3.8,IF(((Notenliste!C16+Notenliste!E16+Notenliste!G16)/$AT$1)&gt;=((Endnoten!$AH$33)/100),3.9,IF(((Notenliste!C16+Notenliste!E16+Notenliste!G16)/$AT$1)&gt;=((Endnoten!$AH$34)/100),4,IF(((Notenliste!C16+Notenliste!E16+Notenliste!G16)/$AT$1)&gt;=((Endnoten!$AH$35)/100),4.1,IF(((Notenliste!C16+Notenliste!E16+Notenliste!G16)/$AT$1)&gt;=((Endnoten!$AH$36)/100),4.2,IF(((Notenliste!C16+Notenliste!E16+Notenliste!G16)/$AT$1)&gt;=((Endnoten!$AH$37)/100),4.3,IF(((Notenliste!C16+Notenliste!E16+Notenliste!G16)/$AT$1)&gt;=((Endnoten!$AH$38)/100),4.4,IF(((Notenliste!C16+Notenliste!E16+Notenliste!G16)/$AT$1)&gt;=((Endnoten!$AH$39)/100),4.5,IF(((Notenliste!C16+Notenliste!E16+Notenliste!G16)/$AT$1)&gt;=((Endnoten!$AH$40)/100),4.6,IF(((Notenliste!C16+Notenliste!E16+Notenliste!G16)/$AT$1)&gt;=((Endnoten!$AH$41)/100),4.7,IF(((Notenliste!C16+Notenliste!E16+Notenliste!G16)/$AT$1)&gt;=((Endnoten!$AH$42)/100),4.8,IF(((Notenliste!C16+Notenliste!E16+Notenliste!G16)/$AT$1)&gt;=((Endnoten!$AH$43)/100),4.9,5))))))))))))))))))))))))))))))))))))))))</f>
        <v>#DIV/0!</v>
      </c>
      <c r="AU17" s="1" t="e">
        <f>IF(((Notenliste!C16+Notenliste!E16+Notenliste!G16+Notenliste!K16)/$AU$1)&gt;=((Endnoten!$AH$5+1)/100),1,IF(((Notenliste!C16+Notenliste!E16+Notenliste!G16+Notenliste!K16)/$AU$1)&gt;=(Endnoten!$AH$5/100),1.1,IF(((Notenliste!C16+Notenliste!E16+Notenliste!G16+Notenliste!K16)/$AU$1)&gt;=(Endnoten!$AH$6/100),1.2,IF(((Notenliste!C16+Notenliste!E16+Notenliste!G16+Notenliste!K16)/$AU$1)&gt;=(Endnoten!$AH$7/100),1.3,IF(((Notenliste!C16+Notenliste!E16+Notenliste!G16+Notenliste!K16)/$AU$1)&gt;=((Endnoten!$AH$8)/100),1.4,IF(((Notenliste!C16+Notenliste!E16+Notenliste!G16+Notenliste!K16)/$AU$1)&gt;=((Endnoten!$AH$9)/100),1.5,IF(((Notenliste!C16+Notenliste!E16+Notenliste!G16+Notenliste!K16)/$AU$1)&gt;=((Endnoten!$AH$10)/100),1.6,IF(((Notenliste!C16+Notenliste!E16+Notenliste!G16+Notenliste!K16)/$AU$1)&gt;=((Endnoten!$AH$11)/100),1.7,IF(((Notenliste!C16+Notenliste!E16+Notenliste!G16+Notenliste!K16)/$AU$1)&gt;=((Endnoten!$AH$12)/100),1.8,IF(((Notenliste!C16+Notenliste!E16+Notenliste!G16+Notenliste!K16)/$AU$1)&gt;=((Endnoten!$AH$13)/100),1.9,IF(((Notenliste!C16+Notenliste!E16+Notenliste!G16+Notenliste!K16)/$AU$1)&gt;=((Endnoten!$AH$14)/100),2,IF(((Notenliste!C16+Notenliste!E16+Notenliste!G16+Notenliste!K16)/$AU$1)&gt;=((Endnoten!$AH$15)/100),2.1,IF(((Notenliste!C16+Notenliste!E16+Notenliste!G16+Notenliste!K16)/$AU$1)&gt;=((Endnoten!$AH$16)/100),2.2,IF(((Notenliste!C16+Notenliste!E16+Notenliste!G16+Notenliste!K16)/$AU$1)&gt;=((Endnoten!$AH$17)/100),2.3,IF(((Notenliste!C16+Notenliste!E16+Notenliste!G16+Notenliste!K16)/$AU$1)&gt;=((Endnoten!$AH$18)/100),2.4,IF(((Notenliste!C16+Notenliste!E16+Notenliste!G16+Notenliste!K16)/$AU$1)&gt;=((Endnoten!$AH$19)/100),2.5,IF(((Notenliste!C16+Notenliste!E16+Notenliste!G16+Notenliste!K16)/$AU$1)&gt;=((Endnoten!$AH$20)/100),2.6,IF(((Notenliste!C16+Notenliste!E16+Notenliste!G16+Notenliste!K16)/$AU$1)&gt;=((Endnoten!$AH$21)/100),2.7,IF(((Notenliste!C16+Notenliste!E16+Notenliste!G16+Notenliste!K16)/$AU$1)&gt;=((Endnoten!$AH$22)/100),2.8,IF(((Notenliste!C16+Notenliste!E16+Notenliste!G16+Notenliste!K16)/$AU$1)&gt;=((Endnoten!$AH$23)/100),2.9,IF(((Notenliste!C16+Notenliste!E16+Notenliste!G16+Notenliste!K16)/$AU$1)&gt;=((Endnoten!$AH$24)/100),3,IF(((Notenliste!C16+Notenliste!E16+Notenliste!G16+Notenliste!K16)/$AU$1)&gt;=((Endnoten!$AH$25)/100),3.1,IF(((Notenliste!C16+Notenliste!E16+Notenliste!G16+Notenliste!K16)/$AU$1)&gt;=((Endnoten!$AH$26)/100),3.2,IF(((Notenliste!C16+Notenliste!E16+Notenliste!G16+Notenliste!K16)/$AU$1)&gt;=((Endnoten!$AH$27)/100),3.3,IF(((Notenliste!C16+Notenliste!E16+Notenliste!G16+Notenliste!K16)/$AU$1)&gt;=((Endnoten!$AH$28)/100),3.4,IF(((Notenliste!C16+Notenliste!E16+Notenliste!G16+Notenliste!K16)/$AU$1)&gt;=((Endnoten!$AH$29)/100),3.5,IF(((Notenliste!C16+Notenliste!E16+Notenliste!G16+Notenliste!K16)/$AU$1)&gt;=((Endnoten!$AH$30)/100),3.6,IF(((Notenliste!C16+Notenliste!E16+Notenliste!G16+Notenliste!K16)/$AU$1)&gt;=((Endnoten!$AH$31)/100),3.7,IF(((Notenliste!C16+Notenliste!E16+Notenliste!G16+Notenliste!K16)/$AU$1)&gt;=((Endnoten!$AH$32)/100),3.8,IF(((Notenliste!C16+Notenliste!E16+Notenliste!G16+Notenliste!K16)/$AU$1)&gt;=((Endnoten!$AH$33)/100),3.9,IF(((Notenliste!C16+Notenliste!E16+Notenliste!G16+Notenliste!K16)/$AU$1)&gt;=((Endnoten!$AH$34)/100),4,IF(((Notenliste!C16+Notenliste!E16+Notenliste!G16+Notenliste!K16)/$AU$1)&gt;=((Endnoten!$AH$35)/100),4.1,IF(((Notenliste!C16+Notenliste!E16+Notenliste!G16+Notenliste!K16)/$AU$1)&gt;=((Endnoten!$AH$36)/100),4.2,IF(((Notenliste!C16+Notenliste!E16+Notenliste!G16+Notenliste!K16)/$AU$1)&gt;=((Endnoten!$AH$37)/100),4.3,IF(((Notenliste!C16+Notenliste!E16+Notenliste!G16+Notenliste!K16)/$AU$1)&gt;=((Endnoten!$AH$38)/100),4.4,IF(((Notenliste!C16+Notenliste!E16+Notenliste!G16+Notenliste!K16)/$AU$1)&gt;=((Endnoten!$AH$39)/100),4.5,IF(((Notenliste!C16+Notenliste!E16+Notenliste!G16+Notenliste!K16)/$AU$1)&gt;=((Endnoten!$AH$40)/100),4.6,IF(((Notenliste!C16+Notenliste!E16+Notenliste!G16+Notenliste!K16)/$AU$1)&gt;=((Endnoten!$AH$41)/100),4.7,IF(((Notenliste!C16+Notenliste!E16+Notenliste!G16+Notenliste!K16)/$AU$1)&gt;=((Endnoten!$AH$42)/100),4.8,IF(((Notenliste!C16+Notenliste!E16+Notenliste!G16+Notenliste!K16)/$AU$1)&gt;=((Endnoten!$AH$43)/100),4.9,5))))))))))))))))))))))))))))))))))))))))</f>
        <v>#DIV/0!</v>
      </c>
    </row>
    <row r="18" spans="1:47" ht="18.5" x14ac:dyDescent="0.45">
      <c r="A18" s="48">
        <f>'Schüler+Bedienungsanleitung'!A32</f>
        <v>15</v>
      </c>
      <c r="B18" s="49">
        <f>'Schüler+Bedienungsanleitung'!B32</f>
        <v>15</v>
      </c>
      <c r="C18" s="46">
        <f>Notenliste!C17</f>
        <v>0</v>
      </c>
      <c r="D18" s="47">
        <f>IF(Notenliste!C17&gt;=0.1,Notenliste!C17/Notenliste!C$1,)</f>
        <v>0</v>
      </c>
      <c r="E18" s="48">
        <f>IF(Endnoten!D18&gt;=(Endnoten!$AF$5/100),1,IF(Endnoten!D18&gt;=(Endnoten!$AF$6/100),2,IF(Endnoten!D18&gt;=(Endnoten!$AF$7/100),3,IF(Endnoten!D18&gt;=(Endnoten!$AF$8/100),4,5))))</f>
        <v>5</v>
      </c>
      <c r="F18" s="54" t="e">
        <f>IF(((Notenliste!C17)/Notenliste!$C$1)&gt;=((Endnoten!$AH$5+1)/100),1,IF(((Notenliste!C17)/Notenliste!$C$1)&gt;=(Endnoten!$AH$5/100),1.1,IF(((Notenliste!C17)/Notenliste!$C$1)&gt;=(Endnoten!$AH$6/100),1.2,IF(((Notenliste!C17)/Notenliste!$C$1)&gt;=(Endnoten!$AH$7/100),1.3,IF(((Notenliste!C17)/Notenliste!$C$1)&gt;=((Endnoten!$AH$8)/100),1.4,IF(((Notenliste!C17)/Notenliste!$C$1)&gt;=((Endnoten!$AH$9)/100),1.44,IF(((Notenliste!C17)/Notenliste!$C$1)&gt;=((Endnoten!$AH$10)/100),1.6,IF(((Notenliste!C17)/Notenliste!$C$1)&gt;=((Endnoten!$AH$11)/100),1.7,IF(((Notenliste!C17)/Notenliste!$C$1)&gt;=((Endnoten!$AH$12)/100),1.8,IF(((Notenliste!C17)/Notenliste!$C$1)&gt;=((Endnoten!$AH$13)/100),1.9,IF(((Notenliste!C17)/Notenliste!$C$1)&gt;=((Endnoten!$AH$14)/100),2,IF(((Notenliste!C17)/Notenliste!$C$1)&gt;=((Endnoten!$AH$15)/100),2.1,IF(((Notenliste!C17)/Notenliste!$C$1)&gt;=((Endnoten!$AH$16)/100),2.2,IF(((Notenliste!C17)/Notenliste!$C$1)&gt;=((Endnoten!$AH$17)/100),2.3,IF(((Notenliste!C17)/Notenliste!$C$1)&gt;=((Endnoten!$AH$18)/100),2.4,IF(((Notenliste!C17)/Notenliste!$C$1)&gt;=((Endnoten!$AH$19)/100),2.5,IF(((Notenliste!C17)/Notenliste!$C$1)&gt;=((Endnoten!$AH$20)/100),2.6,IF(((Notenliste!C17)/Notenliste!$C$1)&gt;=((Endnoten!$AH$21)/100),2.7,IF(((Notenliste!C17)/Notenliste!$C$1)&gt;=((Endnoten!$AH$22)/100),2.8,IF(((Notenliste!C17)/Notenliste!$C$1)&gt;=((Endnoten!$AH$23)/100),2.9,IF(((Notenliste!C17)/Notenliste!$C$1)&gt;=((Endnoten!$AH$24)/100),3,IF(((Notenliste!C17)/Notenliste!$C$1)&gt;=((Endnoten!$AH$25)/100),3.1,IF(((Notenliste!C17)/Notenliste!$C$1)&gt;=((Endnoten!$AH$26)/100),3.2,IF(((Notenliste!C17)/Notenliste!$C$1)&gt;=((Endnoten!$AH$27)/100),3.3,IF(((Notenliste!C17)/Notenliste!$C$1)&gt;=((Endnoten!$AH$28)/100),3.4,IF(((Notenliste!C17)/Notenliste!$C$1)&gt;=((Endnoten!$AH$29)/100),3.5,IF(((Notenliste!C17)/Notenliste!$C$1)&gt;=((Endnoten!$AH$30)/100),3.6,IF(((Notenliste!C17)/Notenliste!$C$1)&gt;=((Endnoten!$AH$31)/100),3.7,IF(((Notenliste!C17)/Notenliste!$C$1)&gt;=((Endnoten!$AH$32)/100),3.8,IF(((Notenliste!C17)/Notenliste!$C$1)&gt;=((Endnoten!$AH$33)/100),3.9,IF(((Notenliste!C17)/Notenliste!$C$1)&gt;=((Endnoten!$AH$34)/100),4,IF(((Notenliste!C17)/Notenliste!$C$1)&gt;=((Endnoten!$AH$35)/100),4.1,IF(((Notenliste!C17)/Notenliste!$C$1)&gt;=((Endnoten!$AH$36)/100),4.2,IF(((Notenliste!C17)/Notenliste!$C$1)&gt;=((Endnoten!$AH$37)/100),4.3,IF(((Notenliste!C17)/Notenliste!$C$1)&gt;=((Endnoten!$AH$38)/100),4.4,IF(((Notenliste!C17)/Notenliste!$C$1)&gt;=((Endnoten!$AH$39)/100),4.5,IF(((Notenliste!C17)/Notenliste!$C$1)&gt;=((Endnoten!$AH$40)/100),4.6,IF(((Notenliste!C17)/Notenliste!$C$1)&gt;=((Endnoten!$AH$41)/100),4.7,IF(((Notenliste!C17)/Notenliste!$C$1)&gt;=((Endnoten!$AH$42)/100),4.8,IF(((Notenliste!C17)/Notenliste!$C$1)&gt;=((Endnoten!$AH$43)/100),4.9,5))))))))))))))))))))))))))))))))))))))))</f>
        <v>#DIV/0!</v>
      </c>
      <c r="G18" s="46">
        <f>Notenliste!E17</f>
        <v>0</v>
      </c>
      <c r="H18" s="47">
        <f>IF(Notenliste!E17&gt;=0.1,Notenliste!E17/Notenliste!E$1,)</f>
        <v>0</v>
      </c>
      <c r="I18" s="48">
        <f>IF(Endnoten!H18&gt;=(Endnoten!$AF$5/100),1,IF(Endnoten!H18&gt;=(Endnoten!$AF$6/100),2,IF(Endnoten!H18&gt;=(Endnoten!$AF$7/100),3,IF(Endnoten!H18&gt;=(Endnoten!$AF$8/100),4,5))))</f>
        <v>5</v>
      </c>
      <c r="J18" s="54" t="e">
        <f>IF(((Notenliste!E17)/Notenliste!$E$1)&gt;=((Endnoten!$AH$5+1)/100),1,IF(((Notenliste!E17)/Notenliste!$E$1)&gt;=(Endnoten!$AH$5/100),1.1,IF(((Notenliste!E17)/Notenliste!$E$1)&gt;=(Endnoten!$AH$6/100),1.2,IF(((Notenliste!E17)/Notenliste!$E$1)&gt;=(Endnoten!$AH$7/100),1.3,IF(((Notenliste!E17)/Notenliste!$E$1)&gt;=((Endnoten!$AH$8)/100),1.4,IF(((Notenliste!E17)/Notenliste!$E$1)&gt;=((Endnoten!$AH$9)/100),1.44,IF(((Notenliste!E17)/Notenliste!$E$1)&gt;=((Endnoten!$AH$10)/100),1.6,IF(((Notenliste!E17)/Notenliste!$E$1)&gt;=((Endnoten!$AH$11)/100),1.7,IF(((Notenliste!E17)/Notenliste!$E$1)&gt;=((Endnoten!$AH$12)/100),1.8,IF(((Notenliste!E17)/Notenliste!$E$1)&gt;=((Endnoten!$AH$13)/100),1.9,IF(((Notenliste!E17)/Notenliste!$E$1)&gt;=((Endnoten!$AH$14)/100),2,IF(((Notenliste!E17)/Notenliste!$E$1)&gt;=((Endnoten!$AH$15)/100),2.1,IF(((Notenliste!E17)/Notenliste!$E$1)&gt;=((Endnoten!$AH$16)/100),2.2,IF(((Notenliste!E17)/Notenliste!$E$1)&gt;=((Endnoten!$AH$17)/100),2.3,IF(((Notenliste!E17)/Notenliste!$E$1)&gt;=((Endnoten!$AH$18)/100),2.4,IF(((Notenliste!E17)/Notenliste!$E$1)&gt;=((Endnoten!$AH$19)/100),2.5,IF(((Notenliste!E17)/Notenliste!$E$1)&gt;=((Endnoten!$AH$20)/100),2.6,IF(((Notenliste!E17)/Notenliste!$E$1)&gt;=((Endnoten!$AH$21)/100),2.7,IF(((Notenliste!E17)/Notenliste!$E$1)&gt;=((Endnoten!$AH$22)/100),2.8,IF(((Notenliste!E17)/Notenliste!$E$1)&gt;=((Endnoten!$AH$23)/100),2.9,IF(((Notenliste!E17)/Notenliste!$E$1)&gt;=((Endnoten!$AH$24)/100),3,IF(((Notenliste!E17)/Notenliste!$E$1)&gt;=((Endnoten!$AH$25)/100),3.1,IF(((Notenliste!E17)/Notenliste!$E$1)&gt;=((Endnoten!$AH$26)/100),3.2,IF(((Notenliste!E17)/Notenliste!$E$1)&gt;=((Endnoten!$AH$27)/100),3.3,IF(((Notenliste!E17)/Notenliste!$E$1)&gt;=((Endnoten!$AH$28)/100),3.4,IF(((Notenliste!E17)/Notenliste!$E$1)&gt;=((Endnoten!$AH$29)/100),3.5,IF(((Notenliste!E17)/Notenliste!$E$1)&gt;=((Endnoten!$AH$30)/100),3.6,IF(((Notenliste!E17)/Notenliste!$E$1)&gt;=((Endnoten!$AH$31)/100),3.7,IF(((Notenliste!E17)/Notenliste!$E$1)&gt;=((Endnoten!$AH$32)/100),3.8,IF(((Notenliste!E17)/Notenliste!$E$1)&gt;=((Endnoten!$AH$33)/100),3.9,IF(((Notenliste!E17)/Notenliste!$E$1)&gt;=((Endnoten!$AH$34)/100),4,IF(((Notenliste!E17)/Notenliste!$E$1)&gt;=((Endnoten!$AH$35)/100),4.1,IF(((Notenliste!E17)/Notenliste!$E$1)&gt;=((Endnoten!$AH$36)/100),4.2,IF(((Notenliste!E17)/Notenliste!$E$1)&gt;=((Endnoten!$AH$37)/100),4.3,IF(((Notenliste!E17)/Notenliste!$E$1)&gt;=((Endnoten!$AH$38)/100),4.4,IF(((Notenliste!E17)/Notenliste!$E$1)&gt;=((Endnoten!$AH$39)/100),4.5,IF(((Notenliste!E17)/Notenliste!$E$1)&gt;=((Endnoten!$AH$40)/100),4.6,IF(((Notenliste!E17)/Notenliste!$E$1)&gt;=((Endnoten!$AH$41)/100),4.7,IF(((Notenliste!E17)/Notenliste!$E$1)&gt;=((Endnoten!$AH$42)/100),4.8,IF(((Notenliste!E17)/Notenliste!$E$1)&gt;=((Endnoten!$AH$43)/100),4.9,5))))))))))))))))))))))))))))))))))))))))</f>
        <v>#DIV/0!</v>
      </c>
      <c r="K18" s="46">
        <f>Notenliste!G17</f>
        <v>0</v>
      </c>
      <c r="L18" s="47">
        <f>IF(Notenliste!G17&gt;=0.1,Notenliste!G17/Notenliste!G$1,)</f>
        <v>0</v>
      </c>
      <c r="M18" s="48">
        <f>IF(Endnoten!L18&gt;=(Endnoten!$AF$5/100),1,IF(Endnoten!L18&gt;=(Endnoten!$AF$6/100),2,IF(Endnoten!L18&gt;=(Endnoten!$AF$7/100),3,IF(Endnoten!L18&gt;=(Endnoten!$AF$8/100),4,5))))</f>
        <v>5</v>
      </c>
      <c r="N18" s="54" t="e">
        <f>IF(((Notenliste!G17)/Notenliste!$G$1)&gt;=((Endnoten!$AH$5+1)/100),1,IF(((Notenliste!G17)/Notenliste!$G$1)&gt;=(Endnoten!$AH$5/100),1.1,IF(((Notenliste!G17)/Notenliste!$G$1)&gt;=(Endnoten!$AH$6/100),1.2,IF(((Notenliste!G17)/Notenliste!$G$1)&gt;=(Endnoten!$AH$7/100),1.3,IF(((Notenliste!G17)/Notenliste!$G$1)&gt;=((Endnoten!$AH$8)/100),1.4,IF(((Notenliste!G17)/Notenliste!$G$1)&gt;=((Endnoten!$AH$9)/100),1.44,IF(((Notenliste!G17)/Notenliste!$G$1)&gt;=((Endnoten!$AH$10)/100),1.6,IF(((Notenliste!G17)/Notenliste!$G$1)&gt;=((Endnoten!$AH$11)/100),1.7,IF(((Notenliste!G17)/Notenliste!$G$1)&gt;=((Endnoten!$AH$12)/100),1.8,IF(((Notenliste!G17)/Notenliste!$G$1)&gt;=((Endnoten!$AH$13)/100),1.9,IF(((Notenliste!G17)/Notenliste!$G$1)&gt;=((Endnoten!$AH$14)/100),2,IF(((Notenliste!G17)/Notenliste!$G$1)&gt;=((Endnoten!$AH$15)/100),2.1,IF(((Notenliste!G17)/Notenliste!$G$1)&gt;=((Endnoten!$AH$16)/100),2.2,IF(((Notenliste!G17)/Notenliste!$G$1)&gt;=((Endnoten!$AH$17)/100),2.3,IF(((Notenliste!G17)/Notenliste!$G$1)&gt;=((Endnoten!$AH$18)/100),2.4,IF(((Notenliste!G17)/Notenliste!$G$1)&gt;=((Endnoten!$AH$19)/100),2.5,IF(((Notenliste!G17)/Notenliste!$G$1)&gt;=((Endnoten!$AH$20)/100),2.6,IF(((Notenliste!G17)/Notenliste!$G$1)&gt;=((Endnoten!$AH$21)/100),2.7,IF(((Notenliste!G17)/Notenliste!$G$1)&gt;=((Endnoten!$AH$22)/100),2.8,IF(((Notenliste!G17)/Notenliste!$G$1)&gt;=((Endnoten!$AH$23)/100),2.9,IF(((Notenliste!G17)/Notenliste!$G$1)&gt;=((Endnoten!$AH$24)/100),3,IF(((Notenliste!G17)/Notenliste!$G$1)&gt;=((Endnoten!$AH$25)/100),3.1,IF(((Notenliste!G17)/Notenliste!$G$1)&gt;=((Endnoten!$AH$26)/100),3.2,IF(((Notenliste!G17)/Notenliste!$G$1)&gt;=((Endnoten!$AH$27)/100),3.3,IF(((Notenliste!G17)/Notenliste!$G$1)&gt;=((Endnoten!$AH$28)/100),3.4,IF(((Notenliste!G17)/Notenliste!$G$1)&gt;=((Endnoten!$AH$29)/100),3.5,IF(((Notenliste!G17)/Notenliste!$G$1)&gt;=((Endnoten!$AH$30)/100),3.6,IF(((Notenliste!G17)/Notenliste!$G$1)&gt;=((Endnoten!$AH$31)/100),3.7,IF(((Notenliste!G17)/Notenliste!$G$1)&gt;=((Endnoten!$AH$32)/100),3.8,IF(((Notenliste!G17)/Notenliste!$G$1)&gt;=((Endnoten!$AH$33)/100),3.9,IF(((Notenliste!G17)/Notenliste!$G$1)&gt;=((Endnoten!$AH$34)/100),4,IF(((Notenliste!G17)/Notenliste!$G$1)&gt;=((Endnoten!$AH$35)/100),4.1,IF(((Notenliste!G17)/Notenliste!$G$1)&gt;=((Endnoten!$AH$36)/100),4.2,IF(((Notenliste!G17)/Notenliste!$G$1)&gt;=((Endnoten!$AH$37)/100),4.3,IF(((Notenliste!G17)/Notenliste!$G$1)&gt;=((Endnoten!$AH$38)/100),4.4,IF(((Notenliste!G17)/Notenliste!$G$1)&gt;=((Endnoten!$AH$39)/100),4.5,IF(((Notenliste!G17)/Notenliste!$G$1)&gt;=((Endnoten!$AH$40)/100),4.6,IF(((Notenliste!G17)/Notenliste!$G$1)&gt;=((Endnoten!$AH$41)/100),4.7,IF(((Notenliste!G17)/Notenliste!$G$1)&gt;=((Endnoten!$AH$42)/100),4.8,IF(((Notenliste!G17)/Notenliste!$G$1)&gt;=((Endnoten!$AH$43)/100),4.9,5))))))))))))))))))))))))))))))))))))))))</f>
        <v>#DIV/0!</v>
      </c>
      <c r="O18" s="46">
        <f>Notenliste!K17</f>
        <v>0</v>
      </c>
      <c r="P18" s="47">
        <f>IF(Notenliste!I17&gt;=0.1,Notenliste!I17/Notenliste!I$1,)</f>
        <v>0</v>
      </c>
      <c r="Q18" s="48">
        <f>IF(Endnoten!P18&gt;=(Endnoten!$AF$5/100),1,IF(Endnoten!P18&gt;=(Endnoten!$AF$6/100),2,IF(Endnoten!P18&gt;=(Endnoten!$AF$7/100),3,IF(Endnoten!P18&gt;=(Endnoten!$AF$8/100),4,5))))</f>
        <v>5</v>
      </c>
      <c r="R18" s="54" t="e">
        <f>IF(((Notenliste!I17)/Notenliste!$I$1)&gt;=((Endnoten!$AH$5+1)/100),1,IF(((Notenliste!I17)/Notenliste!$I$1)&gt;=(Endnoten!$AH$5/100),1.1,IF(((Notenliste!I17)/Notenliste!$I$1)&gt;=(Endnoten!$AH$6/100),1.2,IF(((Notenliste!I17)/Notenliste!$I$1)&gt;=(Endnoten!$AH$7/100),1.3,IF(((Notenliste!I17)/Notenliste!$I$1)&gt;=((Endnoten!$AH$8)/100),1.4,IF(((Notenliste!I17)/Notenliste!$I$1)&gt;=((Endnoten!$AH$9)/100),1.44,IF(((Notenliste!I17)/Notenliste!$I$1)&gt;=((Endnoten!$AH$10)/100),1.6,IF(((Notenliste!I17)/Notenliste!$I$1)&gt;=((Endnoten!$AH$11)/100),1.7,IF(((Notenliste!I17)/Notenliste!$I$1)&gt;=((Endnoten!$AH$12)/100),1.8,IF(((Notenliste!I17)/Notenliste!$I$1)&gt;=((Endnoten!$AH$13)/100),1.9,IF(((Notenliste!I17)/Notenliste!$I$1)&gt;=((Endnoten!$AH$14)/100),2,IF(((Notenliste!I17)/Notenliste!$I$1)&gt;=((Endnoten!$AH$15)/100),2.1,IF(((Notenliste!I17)/Notenliste!$I$1)&gt;=((Endnoten!$AH$16)/100),2.2,IF(((Notenliste!I17)/Notenliste!$I$1)&gt;=((Endnoten!$AH$17)/100),2.3,IF(((Notenliste!I17)/Notenliste!$I$1)&gt;=((Endnoten!$AH$18)/100),2.4,IF(((Notenliste!I17)/Notenliste!$I$1)&gt;=((Endnoten!$AH$19)/100),2.5,IF(((Notenliste!I17)/Notenliste!$I$1)&gt;=((Endnoten!$AH$20)/100),2.6,IF(((Notenliste!I17)/Notenliste!$I$1)&gt;=((Endnoten!$AH$21)/100),2.7,IF(((Notenliste!I17)/Notenliste!$I$1)&gt;=((Endnoten!$AH$22)/100),2.8,IF(((Notenliste!I17)/Notenliste!$I$1)&gt;=((Endnoten!$AH$23)/100),2.9,IF(((Notenliste!I17)/Notenliste!$I$1)&gt;=((Endnoten!$AH$24)/100),3,IF(((Notenliste!I17)/Notenliste!$I$1)&gt;=((Endnoten!$AH$25)/100),3.1,IF(((Notenliste!I17)/Notenliste!$I$1)&gt;=((Endnoten!$AH$26)/100),3.2,IF(((Notenliste!I17)/Notenliste!$I$1)&gt;=((Endnoten!$AH$27)/100),3.3,IF(((Notenliste!I17)/Notenliste!$I$1)&gt;=((Endnoten!$AH$28)/100),3.4,IF(((Notenliste!I17)/Notenliste!$I$1)&gt;=((Endnoten!$AH$29)/100),3.5,IF(((Notenliste!I17)/Notenliste!$I$1)&gt;=((Endnoten!$AH$30)/100),3.6,IF(((Notenliste!I17)/Notenliste!$I$1)&gt;=((Endnoten!$AH$31)/100),3.7,IF(((Notenliste!I17)/Notenliste!$I$1)&gt;=((Endnoten!$AH$32)/100),3.8,IF(((Notenliste!I17)/Notenliste!$I$1)&gt;=((Endnoten!$AH$33)/100),3.9,IF(((Notenliste!I17)/Notenliste!$I$1)&gt;=((Endnoten!$AH$34)/100),4,IF(((Notenliste!I17)/Notenliste!$I$1)&gt;=((Endnoten!$AH$35)/100),4.1,IF(((Notenliste!I17)/Notenliste!$I$1)&gt;=((Endnoten!$AH$36)/100),4.2,IF(((Notenliste!I17)/Notenliste!$I$1)&gt;=((Endnoten!$AH$37)/100),4.3,IF(((Notenliste!I17)/Notenliste!$I$1)&gt;=((Endnoten!$AH$38)/100),4.4,IF(((Notenliste!I17)/Notenliste!$I$1)&gt;=((Endnoten!$AH$39)/100),4.5,IF(((Notenliste!I17)/Notenliste!$I$1)&gt;=((Endnoten!$AH$40)/100),4.6,IF(((Notenliste!I17)/Notenliste!$I$1)&gt;=((Endnoten!$AH$41)/100),4.7,IF(((Notenliste!I17)/Notenliste!$I$1)&gt;=((Endnoten!$AH$42)/100),4.8,IF(((Notenliste!I17)/Notenliste!$I$1)&gt;=((Endnoten!$AH$43)/100),4.9,5))))))))))))))))))))))))))))))))))))))))</f>
        <v>#DIV/0!</v>
      </c>
      <c r="S18" s="46">
        <f>Notenliste!K17</f>
        <v>0</v>
      </c>
      <c r="T18" s="47">
        <f>IF(Notenliste!K17&gt;=0.1,Notenliste!K17/Notenliste!K$1,)</f>
        <v>0</v>
      </c>
      <c r="U18" s="48">
        <f>IF(Endnoten!T18&gt;=(Endnoten!$AF$5/100),1,IF(Endnoten!T18&gt;=(Endnoten!$AF$6/100),2,IF(Endnoten!T18&gt;=(Endnoten!$AF$7/100),3,IF(Endnoten!T18&gt;=(Endnoten!$AF$8/100),4,5))))</f>
        <v>5</v>
      </c>
      <c r="V18" s="54" t="e">
        <f>IF(((Notenliste!K17)/Notenliste!$K$1)&gt;=((Endnoten!$AH$5+1)/100),1,IF(((Notenliste!K17)/Notenliste!$K$1)&gt;=(Endnoten!$AH$5/100),1.1,IF(((Notenliste!K17)/Notenliste!$K$1)&gt;=(Endnoten!$AH$6/100),1.2,IF(((Notenliste!K17)/Notenliste!$K$1)&gt;=(Endnoten!$AH$7/100),1.3,IF(((Notenliste!K17)/Notenliste!$K$1)&gt;=((Endnoten!$AH$8)/100),1.4,IF(((Notenliste!K17)/Notenliste!$K$1)&gt;=((Endnoten!$AH$9)/100),1.5,IF(((Notenliste!K17)/Notenliste!$K$1)&gt;=((Endnoten!$AH$10)/100),1.6,IF(((Notenliste!K17)/Notenliste!$K$1)&gt;=((Endnoten!$AH$11)/100),1.7,IF(((Notenliste!K17)/Notenliste!$K$1)&gt;=((Endnoten!$AH$12)/100),1.8,IF(((Notenliste!K17)/Notenliste!$K$1)&gt;=((Endnoten!$AH$13)/100),1.9,IF(((Notenliste!K17)/Notenliste!$K$1)&gt;=((Endnoten!$AH$14)/100),2,IF(((Notenliste!K17)/Notenliste!$K$1)&gt;=((Endnoten!$AH$15)/100),2.1,IF(((Notenliste!K17)/Notenliste!$K$1)&gt;=((Endnoten!$AH$16)/100),2.2,IF(((Notenliste!K17)/Notenliste!$K$1)&gt;=((Endnoten!$AH$17)/100),2.3,IF(((Notenliste!K17)/Notenliste!$K$1)&gt;=((Endnoten!$AH$18)/100),2.4,IF(((Notenliste!K17)/Notenliste!$K$1)&gt;=((Endnoten!$AH$19)/100),2.5,IF(((Notenliste!K17)/Notenliste!$K$1)&gt;=((Endnoten!$AH$20)/100),2.6,IF(((Notenliste!K17)/Notenliste!$K$1)&gt;=((Endnoten!$AH$21)/100),2.7,IF(((Notenliste!K17)/Notenliste!$K$1)&gt;=((Endnoten!$AH$22)/100),2.8,IF(((Notenliste!K17)/Notenliste!$K$1)&gt;=((Endnoten!$AH$23)/100),2.9,IF(((Notenliste!K17)/Notenliste!$K$1)&gt;=((Endnoten!$AH$24)/100),3,IF(((Notenliste!K17)/Notenliste!$K$1)&gt;=((Endnoten!$AH$25)/100),3.1,IF(((Notenliste!K17)/Notenliste!$K$1)&gt;=((Endnoten!$AH$26)/100),3.2,IF(((Notenliste!K17)/Notenliste!$K$1)&gt;=((Endnoten!$AH$27)/100),3.3,IF(((Notenliste!K17)/Notenliste!$K$1)&gt;=((Endnoten!$AH$28)/100),3.4,IF(((Notenliste!K17)/Notenliste!$K$1)&gt;=((Endnoten!$AH$29)/100),3.5,IF(((Notenliste!K17)/Notenliste!$K$1)&gt;=((Endnoten!$AH$30)/100),3.6,IF(((Notenliste!K17)/Notenliste!$K$1)&gt;=((Endnoten!$AH$31)/100),3.7,IF(((Notenliste!K17)/Notenliste!$K$1)&gt;=((Endnoten!$AH$32)/100),3.8,IF(((Notenliste!K17)/Notenliste!$K$1)&gt;=((Endnoten!$AH$33)/100),3.9,IF(((Notenliste!K17)/Notenliste!$K$1)&gt;=((Endnoten!$AH$34)/100),4,IF(((Notenliste!K17)/Notenliste!$K$1)&gt;=((Endnoten!$AH$35)/100),4.1,IF(((Notenliste!K17)/Notenliste!$K$1)&gt;=((Endnoten!$AH$36)/100),4.2,IF(((Notenliste!K17)/Notenliste!$K$1)&gt;=((Endnoten!$AH$37)/100),4.3,IF(((Notenliste!K17)/Notenliste!$K$1)&gt;=((Endnoten!$AH$38)/100),4.4,IF(((Notenliste!K17)/Notenliste!$K$1)&gt;=((Endnoten!$AH$39)/100),4.5,IF(((Notenliste!K17)/Notenliste!$K$1)&gt;=((Endnoten!$AH$40)/100),4.6,IF(((Notenliste!K17)/Notenliste!$K$1)&gt;=((Endnoten!$AH$41)/100),4.7,IF(((Notenliste!K17)/Notenliste!$K$1)&gt;=((Endnoten!$AH$42)/100),4.8,IF(((Notenliste!K17)/Notenliste!$K$1)&gt;=((Endnoten!$AH$43)/100),4.9,5))))))))))))))))))))))))))))))))))))))))</f>
        <v>#DIV/0!</v>
      </c>
      <c r="W18" s="50">
        <v>0</v>
      </c>
      <c r="X18" s="50" t="str" cm="1">
        <f t="array" ref="X18">_xlfn.IFS((T18&gt;0.1),(AVERAGE(F18,J18,N18,R18,U18)),(P18&gt;=0.1),(AVERAGE(F18,J18,N18,R18)),(L18&gt;=0.1),(AVERAGE(F18,J18,N18)),(H18&gt;0.1),(AVERAGE(F18,J18)),(D18&gt;0.1),F18,(D18&lt;0.1),"ND")</f>
        <v>ND</v>
      </c>
      <c r="Y18" s="51" t="e">
        <f t="shared" si="0"/>
        <v>#DIV/0!</v>
      </c>
      <c r="Z18" s="51">
        <f>SUM(Notenliste!N17:AJ17)</f>
        <v>16</v>
      </c>
      <c r="AA18" s="71">
        <f>Notenliste!AK17</f>
        <v>1</v>
      </c>
      <c r="AB18" s="51" t="str">
        <f>IF((D18&lt;0.1),"Nur MA",((AA18*[1]Notenliste!$AK$1)+(IF(W18=0,X18,Y18)*(1-[1]Notenliste!$AK$1))))</f>
        <v>Nur MA</v>
      </c>
      <c r="AC18" s="52" t="e">
        <f t="shared" si="6"/>
        <v>#DIV/0!</v>
      </c>
      <c r="AD18" s="14" t="e">
        <f t="shared" si="1"/>
        <v>#DIV/0!</v>
      </c>
      <c r="AE18" s="29" t="s">
        <v>31</v>
      </c>
      <c r="AG18" s="20">
        <v>2.4</v>
      </c>
      <c r="AH18" s="20">
        <f t="shared" si="8"/>
        <v>80</v>
      </c>
      <c r="AI18">
        <f>IF(((AL18+AJ18+AK18)/$AL$3)&gt;=((Endnoten!$AH$5+1)/100),1,IF(((AL18+AJ18+AK18)/$AL$3)&gt;=(Endnoten!$AH$5/100),1.1,IF(((AL18+AJ18+AK18)/$AL$3)&gt;=(Endnoten!$AH$6/100),1.2,IF(((AL18+AJ18+AK18)/$AL$3)&gt;=(Endnoten!$AH$7/100),1.3,IF(((AL18+AJ18+AK18)/$AL$3)&gt;=((Endnoten!$AH$8)/100),1.4,IF(((AL18+AJ18+AK18)/$AL$3)&gt;=((Endnoten!$AH$9)/100),1.5,IF(((AL18+AJ18+AK18)/$AL$3)&gt;=((Endnoten!$AH$10)/100),1.6,IF(((AL18+AJ18+AK18)/$AL$3)&gt;=((Endnoten!$AH$11)/100),1.7,IF(((AL18+AJ18+AK18)/$AL$3)&gt;=((Endnoten!$AH$12)/100),1.8,IF(((AL18+AJ18+AK18)/$AL$3)&gt;=((Endnoten!$AH$13)/100),1.9,IF(((AL18+AJ18+AK18)/$AL$3)&gt;=((Endnoten!$AH$14)/100),2,IF(((AL18+AJ18+AK18)/$AL$3)&gt;=((Endnoten!$AH$15)/100),2.1,IF(((AL18+AJ18+AK18)/$AL$3)&gt;=((Endnoten!$AH$16)/100),2.2,IF(((AL18+AJ18+AK18)/$AL$3)&gt;=((Endnoten!$AH$17)/100),2.3,IF(((AL18+AJ18+AK18)/$AL$3)&gt;=((Endnoten!$AH$18)/100),2.4,IF(((AL18+AJ18+AK18)/$AL$3)&gt;=((Endnoten!$AH$19)/100),2.5,IF(((AL18+AJ18+AK18)/$AL$3)&gt;=((Endnoten!$AH$20)/100),2.6,IF(((AL18+AJ18+AK18)/$AL$3)&gt;=((Endnoten!$AH$21)/100),2.7,IF(((AL18+AJ18+AK18)/$AL$3)&gt;=((Endnoten!$AH$22)/100),2.8,IF(((AL18+AJ18+AK18)/$AL$3)&gt;=((Endnoten!$AH$23)/100),2.9,IF(((AL18+AJ18+AK18)/$AL$3)&gt;=((Endnoten!$AH$24)/100),3,IF(((AL18+AJ18+AK18)/$AL$3)&gt;=((Endnoten!$AH$25)/100),3.1,IF(((AL18+AJ18+AK18)/$AL$3)&gt;=((Endnoten!$AH$26)/100),3.2,IF(((AL18+AJ18+AK18)/$AL$3)&gt;=((Endnoten!$AH$27)/100),3.3,IF(((AL18+AJ18+AK18)/$AL$3)&gt;=((Endnoten!$AH$28)/100),3.4,IF(((AL18+AJ18+AK18)/$AL$3)&gt;=((Endnoten!$AH$29)/100),3.5,IF(((AL18+AJ18+AK18)/$AL$3)&gt;=((Endnoten!$AH$30)/100),3.6,IF(((AL18+AJ18+AK18)/$AL$3)&gt;=((Endnoten!$AH$31)/100),3.7,IF(((AL18+AJ18+AK18)/$AL$3)&gt;=((Endnoten!$AH$32)/100),3.8,IF(((AL18+AJ18+AK18)/$AL$3)&gt;=((Endnoten!$AH$33)/100),3.9,IF(((AL18+AJ18+AK18)/$AL$3)&gt;=((Endnoten!$AH$34)/100),4,IF(((AL18+AJ18+AK18)/$AL$3)&gt;=((Endnoten!$AH$35)/100),4.1,IF(((AL18+AJ18+AK18)/$AL$3)&gt;=((Endnoten!$AH$36)/100),4.2,IF(((AL18+AJ18+AK18)/$AL$3)&gt;=((Endnoten!$AH$37)/100),4.3,IF(((AL18+AJ18+AK18)/$AL$3)&gt;=((Endnoten!$AH$38)/100),4.4,IF(((AL18+AJ18+AK18)/$AL$3)&gt;=((Endnoten!$AH$39)/100),4.5,IF(((AL18+AJ18+AK18)/$AL$3)&gt;=((Endnoten!$AH$40)/100),4.6,IF(((AL18+AJ18+AK18)/$AL$3)&gt;=((Endnoten!$AH$41)/100),4.7,IF(((AL18+AJ18+AK18)/$AL$3)&gt;=((Endnoten!$AH$42)/100),4.8,IF(((AL18+AJ18+AK18)/$AL$3)&gt;=((Endnoten!$AH$43)/100),4.9,5))))))))))))))))))))))))))))))))))))))))</f>
        <v>2.4</v>
      </c>
      <c r="AL18">
        <f t="shared" si="7"/>
        <v>80</v>
      </c>
      <c r="AN18" s="75"/>
      <c r="AO18" s="75" t="e">
        <f t="shared" si="2"/>
        <v>#DIV/0!</v>
      </c>
      <c r="AP18" s="75" t="e">
        <f t="shared" si="3"/>
        <v>#DIV/0!</v>
      </c>
      <c r="AQ18" s="75" t="e">
        <f t="shared" si="4"/>
        <v>#DIV/0!</v>
      </c>
      <c r="AR18" s="75" t="e">
        <f t="shared" si="5"/>
        <v>#DIV/0!</v>
      </c>
      <c r="AT18" s="1" t="e">
        <f>IF(((Notenliste!C17+Notenliste!E17+Notenliste!G17)/$AT$1)&gt;=((Endnoten!$AH$5+1)/100),1,IF(((Notenliste!C17+Notenliste!E17+Notenliste!G17)/$AT$1)&gt;=(Endnoten!$AH$5/100),1.1,IF(((Notenliste!C17+Notenliste!E17+Notenliste!G17)/$AT$1)&gt;=(Endnoten!$AH$6/100),1.2,IF(((Notenliste!C17+Notenliste!E17+Notenliste!G17)/$AT$1)&gt;=(Endnoten!$AH$7/100),1.3,IF(((Notenliste!C17+Notenliste!E17+Notenliste!G17)/$AT$1)&gt;=((Endnoten!$AH$8)/100),1.4,IF(((Notenliste!C17+Notenliste!E17+Notenliste!G17)/$AT$1)&gt;=((Endnoten!$AH$9)/100),1.5,IF(((Notenliste!C17+Notenliste!E17+Notenliste!G17)/$AT$1)&gt;=((Endnoten!$AH$10)/100),1.6,IF(((Notenliste!C17+Notenliste!E17+Notenliste!G17)/$AT$1)&gt;=((Endnoten!$AH$11)/100),1.7,IF(((Notenliste!C17+Notenliste!E17+Notenliste!G17)/$AT$1)&gt;=((Endnoten!$AH$12)/100),1.8,IF(((Notenliste!C17+Notenliste!E17+Notenliste!G17)/$AT$1)&gt;=((Endnoten!$AH$13)/100),1.9,IF(((Notenliste!C17+Notenliste!E17+Notenliste!G17)/$AT$1)&gt;=((Endnoten!$AH$14)/100),2,IF(((Notenliste!C17+Notenliste!E17+Notenliste!G17)/$AT$1)&gt;=((Endnoten!$AH$15)/100),2.1,IF(((Notenliste!C17+Notenliste!E17+Notenliste!G17)/$AT$1)&gt;=((Endnoten!$AH$16)/100),2.2,IF(((Notenliste!C17+Notenliste!E17+Notenliste!G17)/$AT$1)&gt;=((Endnoten!$AH$17)/100),2.3,IF(((Notenliste!C17+Notenliste!E17+Notenliste!G17)/$AT$1)&gt;=((Endnoten!$AH$18)/100),2.4,IF(((Notenliste!C17+Notenliste!E17+Notenliste!G17)/$AT$1)&gt;=((Endnoten!$AH$19)/100),2.5,IF(((Notenliste!C17+Notenliste!E17+Notenliste!G17)/$AT$1)&gt;=((Endnoten!$AH$20)/100),2.6,IF(((Notenliste!C17+Notenliste!E17+Notenliste!G17)/$AT$1)&gt;=((Endnoten!$AH$21)/100),2.7,IF(((Notenliste!C17+Notenliste!E17+Notenliste!G17)/$AT$1)&gt;=((Endnoten!$AH$22)/100),2.8,IF(((Notenliste!C17+Notenliste!E17+Notenliste!G17)/$AT$1)&gt;=((Endnoten!$AH$23)/100),2.9,IF(((Notenliste!C17+Notenliste!E17+Notenliste!G17)/$AT$1)&gt;=((Endnoten!$AH$24)/100),3,IF(((Notenliste!C17+Notenliste!E17+Notenliste!G17)/$AT$1)&gt;=((Endnoten!$AH$25)/100),3.1,IF(((Notenliste!C17+Notenliste!E17+Notenliste!G17)/$AT$1)&gt;=((Endnoten!$AH$26)/100),3.2,IF(((Notenliste!C17+Notenliste!E17+Notenliste!G17)/$AT$1)&gt;=((Endnoten!$AH$27)/100),3.3,IF(((Notenliste!C17+Notenliste!E17+Notenliste!G17)/$AT$1)&gt;=((Endnoten!$AH$28)/100),3.4,IF(((Notenliste!C17+Notenliste!E17+Notenliste!G17)/$AT$1)&gt;=((Endnoten!$AH$29)/100),3.5,IF(((Notenliste!C17+Notenliste!E17+Notenliste!G17)/$AT$1)&gt;=((Endnoten!$AH$30)/100),3.6,IF(((Notenliste!C17+Notenliste!E17+Notenliste!G17)/$AT$1)&gt;=((Endnoten!$AH$31)/100),3.7,IF(((Notenliste!C17+Notenliste!E17+Notenliste!G17)/$AT$1)&gt;=((Endnoten!$AH$32)/100),3.8,IF(((Notenliste!C17+Notenliste!E17+Notenliste!G17)/$AT$1)&gt;=((Endnoten!$AH$33)/100),3.9,IF(((Notenliste!C17+Notenliste!E17+Notenliste!G17)/$AT$1)&gt;=((Endnoten!$AH$34)/100),4,IF(((Notenliste!C17+Notenliste!E17+Notenliste!G17)/$AT$1)&gt;=((Endnoten!$AH$35)/100),4.1,IF(((Notenliste!C17+Notenliste!E17+Notenliste!G17)/$AT$1)&gt;=((Endnoten!$AH$36)/100),4.2,IF(((Notenliste!C17+Notenliste!E17+Notenliste!G17)/$AT$1)&gt;=((Endnoten!$AH$37)/100),4.3,IF(((Notenliste!C17+Notenliste!E17+Notenliste!G17)/$AT$1)&gt;=((Endnoten!$AH$38)/100),4.4,IF(((Notenliste!C17+Notenliste!E17+Notenliste!G17)/$AT$1)&gt;=((Endnoten!$AH$39)/100),4.5,IF(((Notenliste!C17+Notenliste!E17+Notenliste!G17)/$AT$1)&gt;=((Endnoten!$AH$40)/100),4.6,IF(((Notenliste!C17+Notenliste!E17+Notenliste!G17)/$AT$1)&gt;=((Endnoten!$AH$41)/100),4.7,IF(((Notenliste!C17+Notenliste!E17+Notenliste!G17)/$AT$1)&gt;=((Endnoten!$AH$42)/100),4.8,IF(((Notenliste!C17+Notenliste!E17+Notenliste!G17)/$AT$1)&gt;=((Endnoten!$AH$43)/100),4.9,5))))))))))))))))))))))))))))))))))))))))</f>
        <v>#DIV/0!</v>
      </c>
      <c r="AU18" s="1" t="e">
        <f>IF(((Notenliste!C17+Notenliste!E17+Notenliste!G17+Notenliste!K17)/$AU$1)&gt;=((Endnoten!$AH$5+1)/100),1,IF(((Notenliste!C17+Notenliste!E17+Notenliste!G17+Notenliste!K17)/$AU$1)&gt;=(Endnoten!$AH$5/100),1.1,IF(((Notenliste!C17+Notenliste!E17+Notenliste!G17+Notenliste!K17)/$AU$1)&gt;=(Endnoten!$AH$6/100),1.2,IF(((Notenliste!C17+Notenliste!E17+Notenliste!G17+Notenliste!K17)/$AU$1)&gt;=(Endnoten!$AH$7/100),1.3,IF(((Notenliste!C17+Notenliste!E17+Notenliste!G17+Notenliste!K17)/$AU$1)&gt;=((Endnoten!$AH$8)/100),1.4,IF(((Notenliste!C17+Notenliste!E17+Notenliste!G17+Notenliste!K17)/$AU$1)&gt;=((Endnoten!$AH$9)/100),1.5,IF(((Notenliste!C17+Notenliste!E17+Notenliste!G17+Notenliste!K17)/$AU$1)&gt;=((Endnoten!$AH$10)/100),1.6,IF(((Notenliste!C17+Notenliste!E17+Notenliste!G17+Notenliste!K17)/$AU$1)&gt;=((Endnoten!$AH$11)/100),1.7,IF(((Notenliste!C17+Notenliste!E17+Notenliste!G17+Notenliste!K17)/$AU$1)&gt;=((Endnoten!$AH$12)/100),1.8,IF(((Notenliste!C17+Notenliste!E17+Notenliste!G17+Notenliste!K17)/$AU$1)&gt;=((Endnoten!$AH$13)/100),1.9,IF(((Notenliste!C17+Notenliste!E17+Notenliste!G17+Notenliste!K17)/$AU$1)&gt;=((Endnoten!$AH$14)/100),2,IF(((Notenliste!C17+Notenliste!E17+Notenliste!G17+Notenliste!K17)/$AU$1)&gt;=((Endnoten!$AH$15)/100),2.1,IF(((Notenliste!C17+Notenliste!E17+Notenliste!G17+Notenliste!K17)/$AU$1)&gt;=((Endnoten!$AH$16)/100),2.2,IF(((Notenliste!C17+Notenliste!E17+Notenliste!G17+Notenliste!K17)/$AU$1)&gt;=((Endnoten!$AH$17)/100),2.3,IF(((Notenliste!C17+Notenliste!E17+Notenliste!G17+Notenliste!K17)/$AU$1)&gt;=((Endnoten!$AH$18)/100),2.4,IF(((Notenliste!C17+Notenliste!E17+Notenliste!G17+Notenliste!K17)/$AU$1)&gt;=((Endnoten!$AH$19)/100),2.5,IF(((Notenliste!C17+Notenliste!E17+Notenliste!G17+Notenliste!K17)/$AU$1)&gt;=((Endnoten!$AH$20)/100),2.6,IF(((Notenliste!C17+Notenliste!E17+Notenliste!G17+Notenliste!K17)/$AU$1)&gt;=((Endnoten!$AH$21)/100),2.7,IF(((Notenliste!C17+Notenliste!E17+Notenliste!G17+Notenliste!K17)/$AU$1)&gt;=((Endnoten!$AH$22)/100),2.8,IF(((Notenliste!C17+Notenliste!E17+Notenliste!G17+Notenliste!K17)/$AU$1)&gt;=((Endnoten!$AH$23)/100),2.9,IF(((Notenliste!C17+Notenliste!E17+Notenliste!G17+Notenliste!K17)/$AU$1)&gt;=((Endnoten!$AH$24)/100),3,IF(((Notenliste!C17+Notenliste!E17+Notenliste!G17+Notenliste!K17)/$AU$1)&gt;=((Endnoten!$AH$25)/100),3.1,IF(((Notenliste!C17+Notenliste!E17+Notenliste!G17+Notenliste!K17)/$AU$1)&gt;=((Endnoten!$AH$26)/100),3.2,IF(((Notenliste!C17+Notenliste!E17+Notenliste!G17+Notenliste!K17)/$AU$1)&gt;=((Endnoten!$AH$27)/100),3.3,IF(((Notenliste!C17+Notenliste!E17+Notenliste!G17+Notenliste!K17)/$AU$1)&gt;=((Endnoten!$AH$28)/100),3.4,IF(((Notenliste!C17+Notenliste!E17+Notenliste!G17+Notenliste!K17)/$AU$1)&gt;=((Endnoten!$AH$29)/100),3.5,IF(((Notenliste!C17+Notenliste!E17+Notenliste!G17+Notenliste!K17)/$AU$1)&gt;=((Endnoten!$AH$30)/100),3.6,IF(((Notenliste!C17+Notenliste!E17+Notenliste!G17+Notenliste!K17)/$AU$1)&gt;=((Endnoten!$AH$31)/100),3.7,IF(((Notenliste!C17+Notenliste!E17+Notenliste!G17+Notenliste!K17)/$AU$1)&gt;=((Endnoten!$AH$32)/100),3.8,IF(((Notenliste!C17+Notenliste!E17+Notenliste!G17+Notenliste!K17)/$AU$1)&gt;=((Endnoten!$AH$33)/100),3.9,IF(((Notenliste!C17+Notenliste!E17+Notenliste!G17+Notenliste!K17)/$AU$1)&gt;=((Endnoten!$AH$34)/100),4,IF(((Notenliste!C17+Notenliste!E17+Notenliste!G17+Notenliste!K17)/$AU$1)&gt;=((Endnoten!$AH$35)/100),4.1,IF(((Notenliste!C17+Notenliste!E17+Notenliste!G17+Notenliste!K17)/$AU$1)&gt;=((Endnoten!$AH$36)/100),4.2,IF(((Notenliste!C17+Notenliste!E17+Notenliste!G17+Notenliste!K17)/$AU$1)&gt;=((Endnoten!$AH$37)/100),4.3,IF(((Notenliste!C17+Notenliste!E17+Notenliste!G17+Notenliste!K17)/$AU$1)&gt;=((Endnoten!$AH$38)/100),4.4,IF(((Notenliste!C17+Notenliste!E17+Notenliste!G17+Notenliste!K17)/$AU$1)&gt;=((Endnoten!$AH$39)/100),4.5,IF(((Notenliste!C17+Notenliste!E17+Notenliste!G17+Notenliste!K17)/$AU$1)&gt;=((Endnoten!$AH$40)/100),4.6,IF(((Notenliste!C17+Notenliste!E17+Notenliste!G17+Notenliste!K17)/$AU$1)&gt;=((Endnoten!$AH$41)/100),4.7,IF(((Notenliste!C17+Notenliste!E17+Notenliste!G17+Notenliste!K17)/$AU$1)&gt;=((Endnoten!$AH$42)/100),4.8,IF(((Notenliste!C17+Notenliste!E17+Notenliste!G17+Notenliste!K17)/$AU$1)&gt;=((Endnoten!$AH$43)/100),4.9,5))))))))))))))))))))))))))))))))))))))))</f>
        <v>#DIV/0!</v>
      </c>
    </row>
    <row r="19" spans="1:47" ht="18.5" x14ac:dyDescent="0.45">
      <c r="A19" s="34">
        <f>'Schüler+Bedienungsanleitung'!A33</f>
        <v>16</v>
      </c>
      <c r="B19" s="65">
        <f>'Schüler+Bedienungsanleitung'!B33</f>
        <v>16</v>
      </c>
      <c r="C19" s="32">
        <f>Notenliste!C18</f>
        <v>0</v>
      </c>
      <c r="D19" s="33">
        <f>IF(Notenliste!C18&gt;=0.1,Notenliste!C18/Notenliste!C$1,)</f>
        <v>0</v>
      </c>
      <c r="E19" s="34">
        <f>IF(Endnoten!D19&gt;=(Endnoten!$AF$5/100),1,IF(Endnoten!D19&gt;=(Endnoten!$AF$6/100),2,IF(Endnoten!D19&gt;=(Endnoten!$AF$7/100),3,IF(Endnoten!D19&gt;=(Endnoten!$AF$8/100),4,5))))</f>
        <v>5</v>
      </c>
      <c r="F19" s="35" t="e">
        <f>IF(((Notenliste!C18)/Notenliste!$C$1)&gt;=((Endnoten!$AH$5+1)/100),1,IF(((Notenliste!C18)/Notenliste!$C$1)&gt;=(Endnoten!$AH$5/100),1.1,IF(((Notenliste!C18)/Notenliste!$C$1)&gt;=(Endnoten!$AH$6/100),1.2,IF(((Notenliste!C18)/Notenliste!$C$1)&gt;=(Endnoten!$AH$7/100),1.3,IF(((Notenliste!C18)/Notenliste!$C$1)&gt;=((Endnoten!$AH$8)/100),1.4,IF(((Notenliste!C18)/Notenliste!$C$1)&gt;=((Endnoten!$AH$9)/100),1.44,IF(((Notenliste!C18)/Notenliste!$C$1)&gt;=((Endnoten!$AH$10)/100),1.6,IF(((Notenliste!C18)/Notenliste!$C$1)&gt;=((Endnoten!$AH$11)/100),1.7,IF(((Notenliste!C18)/Notenliste!$C$1)&gt;=((Endnoten!$AH$12)/100),1.8,IF(((Notenliste!C18)/Notenliste!$C$1)&gt;=((Endnoten!$AH$13)/100),1.9,IF(((Notenliste!C18)/Notenliste!$C$1)&gt;=((Endnoten!$AH$14)/100),2,IF(((Notenliste!C18)/Notenliste!$C$1)&gt;=((Endnoten!$AH$15)/100),2.1,IF(((Notenliste!C18)/Notenliste!$C$1)&gt;=((Endnoten!$AH$16)/100),2.2,IF(((Notenliste!C18)/Notenliste!$C$1)&gt;=((Endnoten!$AH$17)/100),2.3,IF(((Notenliste!C18)/Notenliste!$C$1)&gt;=((Endnoten!$AH$18)/100),2.4,IF(((Notenliste!C18)/Notenliste!$C$1)&gt;=((Endnoten!$AH$19)/100),2.5,IF(((Notenliste!C18)/Notenliste!$C$1)&gt;=((Endnoten!$AH$20)/100),2.6,IF(((Notenliste!C18)/Notenliste!$C$1)&gt;=((Endnoten!$AH$21)/100),2.7,IF(((Notenliste!C18)/Notenliste!$C$1)&gt;=((Endnoten!$AH$22)/100),2.8,IF(((Notenliste!C18)/Notenliste!$C$1)&gt;=((Endnoten!$AH$23)/100),2.9,IF(((Notenliste!C18)/Notenliste!$C$1)&gt;=((Endnoten!$AH$24)/100),3,IF(((Notenliste!C18)/Notenliste!$C$1)&gt;=((Endnoten!$AH$25)/100),3.1,IF(((Notenliste!C18)/Notenliste!$C$1)&gt;=((Endnoten!$AH$26)/100),3.2,IF(((Notenliste!C18)/Notenliste!$C$1)&gt;=((Endnoten!$AH$27)/100),3.3,IF(((Notenliste!C18)/Notenliste!$C$1)&gt;=((Endnoten!$AH$28)/100),3.4,IF(((Notenliste!C18)/Notenliste!$C$1)&gt;=((Endnoten!$AH$29)/100),3.5,IF(((Notenliste!C18)/Notenliste!$C$1)&gt;=((Endnoten!$AH$30)/100),3.6,IF(((Notenliste!C18)/Notenliste!$C$1)&gt;=((Endnoten!$AH$31)/100),3.7,IF(((Notenliste!C18)/Notenliste!$C$1)&gt;=((Endnoten!$AH$32)/100),3.8,IF(((Notenliste!C18)/Notenliste!$C$1)&gt;=((Endnoten!$AH$33)/100),3.9,IF(((Notenliste!C18)/Notenliste!$C$1)&gt;=((Endnoten!$AH$34)/100),4,IF(((Notenliste!C18)/Notenliste!$C$1)&gt;=((Endnoten!$AH$35)/100),4.1,IF(((Notenliste!C18)/Notenliste!$C$1)&gt;=((Endnoten!$AH$36)/100),4.2,IF(((Notenliste!C18)/Notenliste!$C$1)&gt;=((Endnoten!$AH$37)/100),4.3,IF(((Notenliste!C18)/Notenliste!$C$1)&gt;=((Endnoten!$AH$38)/100),4.4,IF(((Notenliste!C18)/Notenliste!$C$1)&gt;=((Endnoten!$AH$39)/100),4.5,IF(((Notenliste!C18)/Notenliste!$C$1)&gt;=((Endnoten!$AH$40)/100),4.6,IF(((Notenliste!C18)/Notenliste!$C$1)&gt;=((Endnoten!$AH$41)/100),4.7,IF(((Notenliste!C18)/Notenliste!$C$1)&gt;=((Endnoten!$AH$42)/100),4.8,IF(((Notenliste!C18)/Notenliste!$C$1)&gt;=((Endnoten!$AH$43)/100),4.9,5))))))))))))))))))))))))))))))))))))))))</f>
        <v>#DIV/0!</v>
      </c>
      <c r="G19" s="32">
        <f>Notenliste!E18</f>
        <v>0</v>
      </c>
      <c r="H19" s="33">
        <f>IF(Notenliste!E18&gt;=0.1,Notenliste!E18/Notenliste!E$1,)</f>
        <v>0</v>
      </c>
      <c r="I19" s="34">
        <f>IF(Endnoten!H19&gt;=(Endnoten!$AF$5/100),1,IF(Endnoten!H19&gt;=(Endnoten!$AF$6/100),2,IF(Endnoten!H19&gt;=(Endnoten!$AF$7/100),3,IF(Endnoten!H19&gt;=(Endnoten!$AF$8/100),4,5))))</f>
        <v>5</v>
      </c>
      <c r="J19" s="35" t="e">
        <f>IF(((Notenliste!E18)/Notenliste!$E$1)&gt;=((Endnoten!$AH$5+1)/100),1,IF(((Notenliste!E18)/Notenliste!$E$1)&gt;=(Endnoten!$AH$5/100),1.1,IF(((Notenliste!E18)/Notenliste!$E$1)&gt;=(Endnoten!$AH$6/100),1.2,IF(((Notenliste!E18)/Notenliste!$E$1)&gt;=(Endnoten!$AH$7/100),1.3,IF(((Notenliste!E18)/Notenliste!$E$1)&gt;=((Endnoten!$AH$8)/100),1.4,IF(((Notenliste!E18)/Notenliste!$E$1)&gt;=((Endnoten!$AH$9)/100),1.44,IF(((Notenliste!E18)/Notenliste!$E$1)&gt;=((Endnoten!$AH$10)/100),1.6,IF(((Notenliste!E18)/Notenliste!$E$1)&gt;=((Endnoten!$AH$11)/100),1.7,IF(((Notenliste!E18)/Notenliste!$E$1)&gt;=((Endnoten!$AH$12)/100),1.8,IF(((Notenliste!E18)/Notenliste!$E$1)&gt;=((Endnoten!$AH$13)/100),1.9,IF(((Notenliste!E18)/Notenliste!$E$1)&gt;=((Endnoten!$AH$14)/100),2,IF(((Notenliste!E18)/Notenliste!$E$1)&gt;=((Endnoten!$AH$15)/100),2.1,IF(((Notenliste!E18)/Notenliste!$E$1)&gt;=((Endnoten!$AH$16)/100),2.2,IF(((Notenliste!E18)/Notenliste!$E$1)&gt;=((Endnoten!$AH$17)/100),2.3,IF(((Notenliste!E18)/Notenliste!$E$1)&gt;=((Endnoten!$AH$18)/100),2.4,IF(((Notenliste!E18)/Notenliste!$E$1)&gt;=((Endnoten!$AH$19)/100),2.5,IF(((Notenliste!E18)/Notenliste!$E$1)&gt;=((Endnoten!$AH$20)/100),2.6,IF(((Notenliste!E18)/Notenliste!$E$1)&gt;=((Endnoten!$AH$21)/100),2.7,IF(((Notenliste!E18)/Notenliste!$E$1)&gt;=((Endnoten!$AH$22)/100),2.8,IF(((Notenliste!E18)/Notenliste!$E$1)&gt;=((Endnoten!$AH$23)/100),2.9,IF(((Notenliste!E18)/Notenliste!$E$1)&gt;=((Endnoten!$AH$24)/100),3,IF(((Notenliste!E18)/Notenliste!$E$1)&gt;=((Endnoten!$AH$25)/100),3.1,IF(((Notenliste!E18)/Notenliste!$E$1)&gt;=((Endnoten!$AH$26)/100),3.2,IF(((Notenliste!E18)/Notenliste!$E$1)&gt;=((Endnoten!$AH$27)/100),3.3,IF(((Notenliste!E18)/Notenliste!$E$1)&gt;=((Endnoten!$AH$28)/100),3.4,IF(((Notenliste!E18)/Notenliste!$E$1)&gt;=((Endnoten!$AH$29)/100),3.5,IF(((Notenliste!E18)/Notenliste!$E$1)&gt;=((Endnoten!$AH$30)/100),3.6,IF(((Notenliste!E18)/Notenliste!$E$1)&gt;=((Endnoten!$AH$31)/100),3.7,IF(((Notenliste!E18)/Notenliste!$E$1)&gt;=((Endnoten!$AH$32)/100),3.8,IF(((Notenliste!E18)/Notenliste!$E$1)&gt;=((Endnoten!$AH$33)/100),3.9,IF(((Notenliste!E18)/Notenliste!$E$1)&gt;=((Endnoten!$AH$34)/100),4,IF(((Notenliste!E18)/Notenliste!$E$1)&gt;=((Endnoten!$AH$35)/100),4.1,IF(((Notenliste!E18)/Notenliste!$E$1)&gt;=((Endnoten!$AH$36)/100),4.2,IF(((Notenliste!E18)/Notenliste!$E$1)&gt;=((Endnoten!$AH$37)/100),4.3,IF(((Notenliste!E18)/Notenliste!$E$1)&gt;=((Endnoten!$AH$38)/100),4.4,IF(((Notenliste!E18)/Notenliste!$E$1)&gt;=((Endnoten!$AH$39)/100),4.5,IF(((Notenliste!E18)/Notenliste!$E$1)&gt;=((Endnoten!$AH$40)/100),4.6,IF(((Notenliste!E18)/Notenliste!$E$1)&gt;=((Endnoten!$AH$41)/100),4.7,IF(((Notenliste!E18)/Notenliste!$E$1)&gt;=((Endnoten!$AH$42)/100),4.8,IF(((Notenliste!E18)/Notenliste!$E$1)&gt;=((Endnoten!$AH$43)/100),4.9,5))))))))))))))))))))))))))))))))))))))))</f>
        <v>#DIV/0!</v>
      </c>
      <c r="K19" s="32">
        <f>Notenliste!G18</f>
        <v>0</v>
      </c>
      <c r="L19" s="33">
        <f>IF(Notenliste!G18&gt;=0.1,Notenliste!G18/Notenliste!G$1,)</f>
        <v>0</v>
      </c>
      <c r="M19" s="34">
        <f>IF(Endnoten!L19&gt;=(Endnoten!$AF$5/100),1,IF(Endnoten!L19&gt;=(Endnoten!$AF$6/100),2,IF(Endnoten!L19&gt;=(Endnoten!$AF$7/100),3,IF(Endnoten!L19&gt;=(Endnoten!$AF$8/100),4,5))))</f>
        <v>5</v>
      </c>
      <c r="N19" s="35" t="e">
        <f>IF(((Notenliste!G18)/Notenliste!$G$1)&gt;=((Endnoten!$AH$5+1)/100),1,IF(((Notenliste!G18)/Notenliste!$G$1)&gt;=(Endnoten!$AH$5/100),1.1,IF(((Notenliste!G18)/Notenliste!$G$1)&gt;=(Endnoten!$AH$6/100),1.2,IF(((Notenliste!G18)/Notenliste!$G$1)&gt;=(Endnoten!$AH$7/100),1.3,IF(((Notenliste!G18)/Notenliste!$G$1)&gt;=((Endnoten!$AH$8)/100),1.4,IF(((Notenliste!G18)/Notenliste!$G$1)&gt;=((Endnoten!$AH$9)/100),1.44,IF(((Notenliste!G18)/Notenliste!$G$1)&gt;=((Endnoten!$AH$10)/100),1.6,IF(((Notenliste!G18)/Notenliste!$G$1)&gt;=((Endnoten!$AH$11)/100),1.7,IF(((Notenliste!G18)/Notenliste!$G$1)&gt;=((Endnoten!$AH$12)/100),1.8,IF(((Notenliste!G18)/Notenliste!$G$1)&gt;=((Endnoten!$AH$13)/100),1.9,IF(((Notenliste!G18)/Notenliste!$G$1)&gt;=((Endnoten!$AH$14)/100),2,IF(((Notenliste!G18)/Notenliste!$G$1)&gt;=((Endnoten!$AH$15)/100),2.1,IF(((Notenliste!G18)/Notenliste!$G$1)&gt;=((Endnoten!$AH$16)/100),2.2,IF(((Notenliste!G18)/Notenliste!$G$1)&gt;=((Endnoten!$AH$17)/100),2.3,IF(((Notenliste!G18)/Notenliste!$G$1)&gt;=((Endnoten!$AH$18)/100),2.4,IF(((Notenliste!G18)/Notenliste!$G$1)&gt;=((Endnoten!$AH$19)/100),2.5,IF(((Notenliste!G18)/Notenliste!$G$1)&gt;=((Endnoten!$AH$20)/100),2.6,IF(((Notenliste!G18)/Notenliste!$G$1)&gt;=((Endnoten!$AH$21)/100),2.7,IF(((Notenliste!G18)/Notenliste!$G$1)&gt;=((Endnoten!$AH$22)/100),2.8,IF(((Notenliste!G18)/Notenliste!$G$1)&gt;=((Endnoten!$AH$23)/100),2.9,IF(((Notenliste!G18)/Notenliste!$G$1)&gt;=((Endnoten!$AH$24)/100),3,IF(((Notenliste!G18)/Notenliste!$G$1)&gt;=((Endnoten!$AH$25)/100),3.1,IF(((Notenliste!G18)/Notenliste!$G$1)&gt;=((Endnoten!$AH$26)/100),3.2,IF(((Notenliste!G18)/Notenliste!$G$1)&gt;=((Endnoten!$AH$27)/100),3.3,IF(((Notenliste!G18)/Notenliste!$G$1)&gt;=((Endnoten!$AH$28)/100),3.4,IF(((Notenliste!G18)/Notenliste!$G$1)&gt;=((Endnoten!$AH$29)/100),3.5,IF(((Notenliste!G18)/Notenliste!$G$1)&gt;=((Endnoten!$AH$30)/100),3.6,IF(((Notenliste!G18)/Notenliste!$G$1)&gt;=((Endnoten!$AH$31)/100),3.7,IF(((Notenliste!G18)/Notenliste!$G$1)&gt;=((Endnoten!$AH$32)/100),3.8,IF(((Notenliste!G18)/Notenliste!$G$1)&gt;=((Endnoten!$AH$33)/100),3.9,IF(((Notenliste!G18)/Notenliste!$G$1)&gt;=((Endnoten!$AH$34)/100),4,IF(((Notenliste!G18)/Notenliste!$G$1)&gt;=((Endnoten!$AH$35)/100),4.1,IF(((Notenliste!G18)/Notenliste!$G$1)&gt;=((Endnoten!$AH$36)/100),4.2,IF(((Notenliste!G18)/Notenliste!$G$1)&gt;=((Endnoten!$AH$37)/100),4.3,IF(((Notenliste!G18)/Notenliste!$G$1)&gt;=((Endnoten!$AH$38)/100),4.4,IF(((Notenliste!G18)/Notenliste!$G$1)&gt;=((Endnoten!$AH$39)/100),4.5,IF(((Notenliste!G18)/Notenliste!$G$1)&gt;=((Endnoten!$AH$40)/100),4.6,IF(((Notenliste!G18)/Notenliste!$G$1)&gt;=((Endnoten!$AH$41)/100),4.7,IF(((Notenliste!G18)/Notenliste!$G$1)&gt;=((Endnoten!$AH$42)/100),4.8,IF(((Notenliste!G18)/Notenliste!$G$1)&gt;=((Endnoten!$AH$43)/100),4.9,5))))))))))))))))))))))))))))))))))))))))</f>
        <v>#DIV/0!</v>
      </c>
      <c r="O19" s="32">
        <f>Notenliste!K18</f>
        <v>0</v>
      </c>
      <c r="P19" s="33">
        <f>IF(Notenliste!I18&gt;=0.1,Notenliste!I18/Notenliste!I$1,)</f>
        <v>0</v>
      </c>
      <c r="Q19" s="34">
        <f>IF(Endnoten!P19&gt;=(Endnoten!$AF$5/100),1,IF(Endnoten!P19&gt;=(Endnoten!$AF$6/100),2,IF(Endnoten!P19&gt;=(Endnoten!$AF$7/100),3,IF(Endnoten!P19&gt;=(Endnoten!$AF$8/100),4,5))))</f>
        <v>5</v>
      </c>
      <c r="R19" s="35" t="e">
        <f>IF(((Notenliste!I18)/Notenliste!$I$1)&gt;=((Endnoten!$AH$5+1)/100),1,IF(((Notenliste!I18)/Notenliste!$I$1)&gt;=(Endnoten!$AH$5/100),1.1,IF(((Notenliste!I18)/Notenliste!$I$1)&gt;=(Endnoten!$AH$6/100),1.2,IF(((Notenliste!I18)/Notenliste!$I$1)&gt;=(Endnoten!$AH$7/100),1.3,IF(((Notenliste!I18)/Notenliste!$I$1)&gt;=((Endnoten!$AH$8)/100),1.4,IF(((Notenliste!I18)/Notenliste!$I$1)&gt;=((Endnoten!$AH$9)/100),1.44,IF(((Notenliste!I18)/Notenliste!$I$1)&gt;=((Endnoten!$AH$10)/100),1.6,IF(((Notenliste!I18)/Notenliste!$I$1)&gt;=((Endnoten!$AH$11)/100),1.7,IF(((Notenliste!I18)/Notenliste!$I$1)&gt;=((Endnoten!$AH$12)/100),1.8,IF(((Notenliste!I18)/Notenliste!$I$1)&gt;=((Endnoten!$AH$13)/100),1.9,IF(((Notenliste!I18)/Notenliste!$I$1)&gt;=((Endnoten!$AH$14)/100),2,IF(((Notenliste!I18)/Notenliste!$I$1)&gt;=((Endnoten!$AH$15)/100),2.1,IF(((Notenliste!I18)/Notenliste!$I$1)&gt;=((Endnoten!$AH$16)/100),2.2,IF(((Notenliste!I18)/Notenliste!$I$1)&gt;=((Endnoten!$AH$17)/100),2.3,IF(((Notenliste!I18)/Notenliste!$I$1)&gt;=((Endnoten!$AH$18)/100),2.4,IF(((Notenliste!I18)/Notenliste!$I$1)&gt;=((Endnoten!$AH$19)/100),2.5,IF(((Notenliste!I18)/Notenliste!$I$1)&gt;=((Endnoten!$AH$20)/100),2.6,IF(((Notenliste!I18)/Notenliste!$I$1)&gt;=((Endnoten!$AH$21)/100),2.7,IF(((Notenliste!I18)/Notenliste!$I$1)&gt;=((Endnoten!$AH$22)/100),2.8,IF(((Notenliste!I18)/Notenliste!$I$1)&gt;=((Endnoten!$AH$23)/100),2.9,IF(((Notenliste!I18)/Notenliste!$I$1)&gt;=((Endnoten!$AH$24)/100),3,IF(((Notenliste!I18)/Notenliste!$I$1)&gt;=((Endnoten!$AH$25)/100),3.1,IF(((Notenliste!I18)/Notenliste!$I$1)&gt;=((Endnoten!$AH$26)/100),3.2,IF(((Notenliste!I18)/Notenliste!$I$1)&gt;=((Endnoten!$AH$27)/100),3.3,IF(((Notenliste!I18)/Notenliste!$I$1)&gt;=((Endnoten!$AH$28)/100),3.4,IF(((Notenliste!I18)/Notenliste!$I$1)&gt;=((Endnoten!$AH$29)/100),3.5,IF(((Notenliste!I18)/Notenliste!$I$1)&gt;=((Endnoten!$AH$30)/100),3.6,IF(((Notenliste!I18)/Notenliste!$I$1)&gt;=((Endnoten!$AH$31)/100),3.7,IF(((Notenliste!I18)/Notenliste!$I$1)&gt;=((Endnoten!$AH$32)/100),3.8,IF(((Notenliste!I18)/Notenliste!$I$1)&gt;=((Endnoten!$AH$33)/100),3.9,IF(((Notenliste!I18)/Notenliste!$I$1)&gt;=((Endnoten!$AH$34)/100),4,IF(((Notenliste!I18)/Notenliste!$I$1)&gt;=((Endnoten!$AH$35)/100),4.1,IF(((Notenliste!I18)/Notenliste!$I$1)&gt;=((Endnoten!$AH$36)/100),4.2,IF(((Notenliste!I18)/Notenliste!$I$1)&gt;=((Endnoten!$AH$37)/100),4.3,IF(((Notenliste!I18)/Notenliste!$I$1)&gt;=((Endnoten!$AH$38)/100),4.4,IF(((Notenliste!I18)/Notenliste!$I$1)&gt;=((Endnoten!$AH$39)/100),4.5,IF(((Notenliste!I18)/Notenliste!$I$1)&gt;=((Endnoten!$AH$40)/100),4.6,IF(((Notenliste!I18)/Notenliste!$I$1)&gt;=((Endnoten!$AH$41)/100),4.7,IF(((Notenliste!I18)/Notenliste!$I$1)&gt;=((Endnoten!$AH$42)/100),4.8,IF(((Notenliste!I18)/Notenliste!$I$1)&gt;=((Endnoten!$AH$43)/100),4.9,5))))))))))))))))))))))))))))))))))))))))</f>
        <v>#DIV/0!</v>
      </c>
      <c r="S19" s="32">
        <f>Notenliste!K18</f>
        <v>0</v>
      </c>
      <c r="T19" s="33">
        <f>IF(Notenliste!K18&gt;=0.1,Notenliste!K18/Notenliste!K$1,)</f>
        <v>0</v>
      </c>
      <c r="U19" s="34">
        <f>IF(Endnoten!T19&gt;=(Endnoten!$AF$5/100),1,IF(Endnoten!T19&gt;=(Endnoten!$AF$6/100),2,IF(Endnoten!T19&gt;=(Endnoten!$AF$7/100),3,IF(Endnoten!T19&gt;=(Endnoten!$AF$8/100),4,5))))</f>
        <v>5</v>
      </c>
      <c r="V19" s="35" t="e">
        <f>IF(((Notenliste!K18)/Notenliste!$K$1)&gt;=((Endnoten!$AH$5+1)/100),1,IF(((Notenliste!K18)/Notenliste!$K$1)&gt;=(Endnoten!$AH$5/100),1.1,IF(((Notenliste!K18)/Notenliste!$K$1)&gt;=(Endnoten!$AH$6/100),1.2,IF(((Notenliste!K18)/Notenliste!$K$1)&gt;=(Endnoten!$AH$7/100),1.3,IF(((Notenliste!K18)/Notenliste!$K$1)&gt;=((Endnoten!$AH$8)/100),1.4,IF(((Notenliste!K18)/Notenliste!$K$1)&gt;=((Endnoten!$AH$9)/100),1.5,IF(((Notenliste!K18)/Notenliste!$K$1)&gt;=((Endnoten!$AH$10)/100),1.6,IF(((Notenliste!K18)/Notenliste!$K$1)&gt;=((Endnoten!$AH$11)/100),1.7,IF(((Notenliste!K18)/Notenliste!$K$1)&gt;=((Endnoten!$AH$12)/100),1.8,IF(((Notenliste!K18)/Notenliste!$K$1)&gt;=((Endnoten!$AH$13)/100),1.9,IF(((Notenliste!K18)/Notenliste!$K$1)&gt;=((Endnoten!$AH$14)/100),2,IF(((Notenliste!K18)/Notenliste!$K$1)&gt;=((Endnoten!$AH$15)/100),2.1,IF(((Notenliste!K18)/Notenliste!$K$1)&gt;=((Endnoten!$AH$16)/100),2.2,IF(((Notenliste!K18)/Notenliste!$K$1)&gt;=((Endnoten!$AH$17)/100),2.3,IF(((Notenliste!K18)/Notenliste!$K$1)&gt;=((Endnoten!$AH$18)/100),2.4,IF(((Notenliste!K18)/Notenliste!$K$1)&gt;=((Endnoten!$AH$19)/100),2.5,IF(((Notenliste!K18)/Notenliste!$K$1)&gt;=((Endnoten!$AH$20)/100),2.6,IF(((Notenliste!K18)/Notenliste!$K$1)&gt;=((Endnoten!$AH$21)/100),2.7,IF(((Notenliste!K18)/Notenliste!$K$1)&gt;=((Endnoten!$AH$22)/100),2.8,IF(((Notenliste!K18)/Notenliste!$K$1)&gt;=((Endnoten!$AH$23)/100),2.9,IF(((Notenliste!K18)/Notenliste!$K$1)&gt;=((Endnoten!$AH$24)/100),3,IF(((Notenliste!K18)/Notenliste!$K$1)&gt;=((Endnoten!$AH$25)/100),3.1,IF(((Notenliste!K18)/Notenliste!$K$1)&gt;=((Endnoten!$AH$26)/100),3.2,IF(((Notenliste!K18)/Notenliste!$K$1)&gt;=((Endnoten!$AH$27)/100),3.3,IF(((Notenliste!K18)/Notenliste!$K$1)&gt;=((Endnoten!$AH$28)/100),3.4,IF(((Notenliste!K18)/Notenliste!$K$1)&gt;=((Endnoten!$AH$29)/100),3.5,IF(((Notenliste!K18)/Notenliste!$K$1)&gt;=((Endnoten!$AH$30)/100),3.6,IF(((Notenliste!K18)/Notenliste!$K$1)&gt;=((Endnoten!$AH$31)/100),3.7,IF(((Notenliste!K18)/Notenliste!$K$1)&gt;=((Endnoten!$AH$32)/100),3.8,IF(((Notenliste!K18)/Notenliste!$K$1)&gt;=((Endnoten!$AH$33)/100),3.9,IF(((Notenliste!K18)/Notenliste!$K$1)&gt;=((Endnoten!$AH$34)/100),4,IF(((Notenliste!K18)/Notenliste!$K$1)&gt;=((Endnoten!$AH$35)/100),4.1,IF(((Notenliste!K18)/Notenliste!$K$1)&gt;=((Endnoten!$AH$36)/100),4.2,IF(((Notenliste!K18)/Notenliste!$K$1)&gt;=((Endnoten!$AH$37)/100),4.3,IF(((Notenliste!K18)/Notenliste!$K$1)&gt;=((Endnoten!$AH$38)/100),4.4,IF(((Notenliste!K18)/Notenliste!$K$1)&gt;=((Endnoten!$AH$39)/100),4.5,IF(((Notenliste!K18)/Notenliste!$K$1)&gt;=((Endnoten!$AH$40)/100),4.6,IF(((Notenliste!K18)/Notenliste!$K$1)&gt;=((Endnoten!$AH$41)/100),4.7,IF(((Notenliste!K18)/Notenliste!$K$1)&gt;=((Endnoten!$AH$42)/100),4.8,IF(((Notenliste!K18)/Notenliste!$K$1)&gt;=((Endnoten!$AH$43)/100),4.9,5))))))))))))))))))))))))))))))))))))))))</f>
        <v>#DIV/0!</v>
      </c>
      <c r="W19" s="36">
        <v>0</v>
      </c>
      <c r="X19" s="36" t="str" cm="1">
        <f t="array" ref="X19">_xlfn.IFS((T19&gt;0.1),(AVERAGE(F19,J19,N19,R19,U19)),(P19&gt;=0.1),(AVERAGE(F19,J19,N19,R19)),(L19&gt;=0.1),(AVERAGE(F19,J19,N19)),(H19&gt;0.1),(AVERAGE(F19,J19)),(D19&gt;0.1),F19,(D19&lt;0.1),"ND")</f>
        <v>ND</v>
      </c>
      <c r="Y19" s="37" t="e">
        <f t="shared" si="0"/>
        <v>#DIV/0!</v>
      </c>
      <c r="Z19" s="37">
        <f>SUM(Notenliste!N18:AJ18)</f>
        <v>17</v>
      </c>
      <c r="AA19" s="69">
        <f>Notenliste!AK18</f>
        <v>1</v>
      </c>
      <c r="AB19" s="37" t="str">
        <f>IF((D19&lt;0.1),"Nur MA",((AA19*[1]Notenliste!$AK$1)+(IF(W19=0,X19,Y19)*(1-[1]Notenliste!$AK$1))))</f>
        <v>Nur MA</v>
      </c>
      <c r="AC19" s="38" t="e">
        <f t="shared" si="6"/>
        <v>#DIV/0!</v>
      </c>
      <c r="AD19" s="14" t="e">
        <f t="shared" si="1"/>
        <v>#DIV/0!</v>
      </c>
      <c r="AG19" s="21">
        <v>2.5</v>
      </c>
      <c r="AH19" s="21">
        <f t="shared" ref="AH19:AH27" si="9">($AF$6-$AF$7)/10+AH20</f>
        <v>78.5</v>
      </c>
      <c r="AI19">
        <f>IF(((AL19+AJ19+AK19)/$AL$3)&gt;=((Endnoten!$AH$5+1)/100),1,IF(((AL19+AJ19+AK19)/$AL$3)&gt;=(Endnoten!$AH$5/100),1.1,IF(((AL19+AJ19+AK19)/$AL$3)&gt;=(Endnoten!$AH$6/100),1.2,IF(((AL19+AJ19+AK19)/$AL$3)&gt;=(Endnoten!$AH$7/100),1.3,IF(((AL19+AJ19+AK19)/$AL$3)&gt;=((Endnoten!$AH$8)/100),1.4,IF(((AL19+AJ19+AK19)/$AL$3)&gt;=((Endnoten!$AH$9)/100),1.5,IF(((AL19+AJ19+AK19)/$AL$3)&gt;=((Endnoten!$AH$10)/100),1.6,IF(((AL19+AJ19+AK19)/$AL$3)&gt;=((Endnoten!$AH$11)/100),1.7,IF(((AL19+AJ19+AK19)/$AL$3)&gt;=((Endnoten!$AH$12)/100),1.8,IF(((AL19+AJ19+AK19)/$AL$3)&gt;=((Endnoten!$AH$13)/100),1.9,IF(((AL19+AJ19+AK19)/$AL$3)&gt;=((Endnoten!$AH$14)/100),2,IF(((AL19+AJ19+AK19)/$AL$3)&gt;=((Endnoten!$AH$15)/100),2.1,IF(((AL19+AJ19+AK19)/$AL$3)&gt;=((Endnoten!$AH$16)/100),2.2,IF(((AL19+AJ19+AK19)/$AL$3)&gt;=((Endnoten!$AH$17)/100),2.3,IF(((AL19+AJ19+AK19)/$AL$3)&gt;=((Endnoten!$AH$18)/100),2.4,IF(((AL19+AJ19+AK19)/$AL$3)&gt;=((Endnoten!$AH$19)/100),2.5,IF(((AL19+AJ19+AK19)/$AL$3)&gt;=((Endnoten!$AH$20)/100),2.6,IF(((AL19+AJ19+AK19)/$AL$3)&gt;=((Endnoten!$AH$21)/100),2.7,IF(((AL19+AJ19+AK19)/$AL$3)&gt;=((Endnoten!$AH$22)/100),2.8,IF(((AL19+AJ19+AK19)/$AL$3)&gt;=((Endnoten!$AH$23)/100),2.9,IF(((AL19+AJ19+AK19)/$AL$3)&gt;=((Endnoten!$AH$24)/100),3,IF(((AL19+AJ19+AK19)/$AL$3)&gt;=((Endnoten!$AH$25)/100),3.1,IF(((AL19+AJ19+AK19)/$AL$3)&gt;=((Endnoten!$AH$26)/100),3.2,IF(((AL19+AJ19+AK19)/$AL$3)&gt;=((Endnoten!$AH$27)/100),3.3,IF(((AL19+AJ19+AK19)/$AL$3)&gt;=((Endnoten!$AH$28)/100),3.4,IF(((AL19+AJ19+AK19)/$AL$3)&gt;=((Endnoten!$AH$29)/100),3.5,IF(((AL19+AJ19+AK19)/$AL$3)&gt;=((Endnoten!$AH$30)/100),3.6,IF(((AL19+AJ19+AK19)/$AL$3)&gt;=((Endnoten!$AH$31)/100),3.7,IF(((AL19+AJ19+AK19)/$AL$3)&gt;=((Endnoten!$AH$32)/100),3.8,IF(((AL19+AJ19+AK19)/$AL$3)&gt;=((Endnoten!$AH$33)/100),3.9,IF(((AL19+AJ19+AK19)/$AL$3)&gt;=((Endnoten!$AH$34)/100),4,IF(((AL19+AJ19+AK19)/$AL$3)&gt;=((Endnoten!$AH$35)/100),4.1,IF(((AL19+AJ19+AK19)/$AL$3)&gt;=((Endnoten!$AH$36)/100),4.2,IF(((AL19+AJ19+AK19)/$AL$3)&gt;=((Endnoten!$AH$37)/100),4.3,IF(((AL19+AJ19+AK19)/$AL$3)&gt;=((Endnoten!$AH$38)/100),4.4,IF(((AL19+AJ19+AK19)/$AL$3)&gt;=((Endnoten!$AH$39)/100),4.5,IF(((AL19+AJ19+AK19)/$AL$3)&gt;=((Endnoten!$AH$40)/100),4.6,IF(((AL19+AJ19+AK19)/$AL$3)&gt;=((Endnoten!$AH$41)/100),4.7,IF(((AL19+AJ19+AK19)/$AL$3)&gt;=((Endnoten!$AH$42)/100),4.8,IF(((AL19+AJ19+AK19)/$AL$3)&gt;=((Endnoten!$AH$43)/100),4.9,5))))))))))))))))))))))))))))))))))))))))</f>
        <v>2.5</v>
      </c>
      <c r="AL19">
        <f t="shared" si="7"/>
        <v>78.5</v>
      </c>
      <c r="AN19" s="75"/>
      <c r="AO19" s="75" t="e">
        <f t="shared" si="2"/>
        <v>#DIV/0!</v>
      </c>
      <c r="AP19" s="75" t="e">
        <f t="shared" si="3"/>
        <v>#DIV/0!</v>
      </c>
      <c r="AQ19" s="75" t="e">
        <f t="shared" si="4"/>
        <v>#DIV/0!</v>
      </c>
      <c r="AR19" s="75" t="e">
        <f t="shared" si="5"/>
        <v>#DIV/0!</v>
      </c>
      <c r="AT19" s="1" t="e">
        <f>IF(((Notenliste!C18+Notenliste!E18+Notenliste!G18)/$AT$1)&gt;=((Endnoten!$AH$5+1)/100),1,IF(((Notenliste!C18+Notenliste!E18+Notenliste!G18)/$AT$1)&gt;=(Endnoten!$AH$5/100),1.1,IF(((Notenliste!C18+Notenliste!E18+Notenliste!G18)/$AT$1)&gt;=(Endnoten!$AH$6/100),1.2,IF(((Notenliste!C18+Notenliste!E18+Notenliste!G18)/$AT$1)&gt;=(Endnoten!$AH$7/100),1.3,IF(((Notenliste!C18+Notenliste!E18+Notenliste!G18)/$AT$1)&gt;=((Endnoten!$AH$8)/100),1.4,IF(((Notenliste!C18+Notenliste!E18+Notenliste!G18)/$AT$1)&gt;=((Endnoten!$AH$9)/100),1.5,IF(((Notenliste!C18+Notenliste!E18+Notenliste!G18)/$AT$1)&gt;=((Endnoten!$AH$10)/100),1.6,IF(((Notenliste!C18+Notenliste!E18+Notenliste!G18)/$AT$1)&gt;=((Endnoten!$AH$11)/100),1.7,IF(((Notenliste!C18+Notenliste!E18+Notenliste!G18)/$AT$1)&gt;=((Endnoten!$AH$12)/100),1.8,IF(((Notenliste!C18+Notenliste!E18+Notenliste!G18)/$AT$1)&gt;=((Endnoten!$AH$13)/100),1.9,IF(((Notenliste!C18+Notenliste!E18+Notenliste!G18)/$AT$1)&gt;=((Endnoten!$AH$14)/100),2,IF(((Notenliste!C18+Notenliste!E18+Notenliste!G18)/$AT$1)&gt;=((Endnoten!$AH$15)/100),2.1,IF(((Notenliste!C18+Notenliste!E18+Notenliste!G18)/$AT$1)&gt;=((Endnoten!$AH$16)/100),2.2,IF(((Notenliste!C18+Notenliste!E18+Notenliste!G18)/$AT$1)&gt;=((Endnoten!$AH$17)/100),2.3,IF(((Notenliste!C18+Notenliste!E18+Notenliste!G18)/$AT$1)&gt;=((Endnoten!$AH$18)/100),2.4,IF(((Notenliste!C18+Notenliste!E18+Notenliste!G18)/$AT$1)&gt;=((Endnoten!$AH$19)/100),2.5,IF(((Notenliste!C18+Notenliste!E18+Notenliste!G18)/$AT$1)&gt;=((Endnoten!$AH$20)/100),2.6,IF(((Notenliste!C18+Notenliste!E18+Notenliste!G18)/$AT$1)&gt;=((Endnoten!$AH$21)/100),2.7,IF(((Notenliste!C18+Notenliste!E18+Notenliste!G18)/$AT$1)&gt;=((Endnoten!$AH$22)/100),2.8,IF(((Notenliste!C18+Notenliste!E18+Notenliste!G18)/$AT$1)&gt;=((Endnoten!$AH$23)/100),2.9,IF(((Notenliste!C18+Notenliste!E18+Notenliste!G18)/$AT$1)&gt;=((Endnoten!$AH$24)/100),3,IF(((Notenliste!C18+Notenliste!E18+Notenliste!G18)/$AT$1)&gt;=((Endnoten!$AH$25)/100),3.1,IF(((Notenliste!C18+Notenliste!E18+Notenliste!G18)/$AT$1)&gt;=((Endnoten!$AH$26)/100),3.2,IF(((Notenliste!C18+Notenliste!E18+Notenliste!G18)/$AT$1)&gt;=((Endnoten!$AH$27)/100),3.3,IF(((Notenliste!C18+Notenliste!E18+Notenliste!G18)/$AT$1)&gt;=((Endnoten!$AH$28)/100),3.4,IF(((Notenliste!C18+Notenliste!E18+Notenliste!G18)/$AT$1)&gt;=((Endnoten!$AH$29)/100),3.5,IF(((Notenliste!C18+Notenliste!E18+Notenliste!G18)/$AT$1)&gt;=((Endnoten!$AH$30)/100),3.6,IF(((Notenliste!C18+Notenliste!E18+Notenliste!G18)/$AT$1)&gt;=((Endnoten!$AH$31)/100),3.7,IF(((Notenliste!C18+Notenliste!E18+Notenliste!G18)/$AT$1)&gt;=((Endnoten!$AH$32)/100),3.8,IF(((Notenliste!C18+Notenliste!E18+Notenliste!G18)/$AT$1)&gt;=((Endnoten!$AH$33)/100),3.9,IF(((Notenliste!C18+Notenliste!E18+Notenliste!G18)/$AT$1)&gt;=((Endnoten!$AH$34)/100),4,IF(((Notenliste!C18+Notenliste!E18+Notenliste!G18)/$AT$1)&gt;=((Endnoten!$AH$35)/100),4.1,IF(((Notenliste!C18+Notenliste!E18+Notenliste!G18)/$AT$1)&gt;=((Endnoten!$AH$36)/100),4.2,IF(((Notenliste!C18+Notenliste!E18+Notenliste!G18)/$AT$1)&gt;=((Endnoten!$AH$37)/100),4.3,IF(((Notenliste!C18+Notenliste!E18+Notenliste!G18)/$AT$1)&gt;=((Endnoten!$AH$38)/100),4.4,IF(((Notenliste!C18+Notenliste!E18+Notenliste!G18)/$AT$1)&gt;=((Endnoten!$AH$39)/100),4.5,IF(((Notenliste!C18+Notenliste!E18+Notenliste!G18)/$AT$1)&gt;=((Endnoten!$AH$40)/100),4.6,IF(((Notenliste!C18+Notenliste!E18+Notenliste!G18)/$AT$1)&gt;=((Endnoten!$AH$41)/100),4.7,IF(((Notenliste!C18+Notenliste!E18+Notenliste!G18)/$AT$1)&gt;=((Endnoten!$AH$42)/100),4.8,IF(((Notenliste!C18+Notenliste!E18+Notenliste!G18)/$AT$1)&gt;=((Endnoten!$AH$43)/100),4.9,5))))))))))))))))))))))))))))))))))))))))</f>
        <v>#DIV/0!</v>
      </c>
      <c r="AU19" s="1" t="e">
        <f>IF(((Notenliste!C18+Notenliste!E18+Notenliste!G18+Notenliste!K18)/$AU$1)&gt;=((Endnoten!$AH$5+1)/100),1,IF(((Notenliste!C18+Notenliste!E18+Notenliste!G18+Notenliste!K18)/$AU$1)&gt;=(Endnoten!$AH$5/100),1.1,IF(((Notenliste!C18+Notenliste!E18+Notenliste!G18+Notenliste!K18)/$AU$1)&gt;=(Endnoten!$AH$6/100),1.2,IF(((Notenliste!C18+Notenliste!E18+Notenliste!G18+Notenliste!K18)/$AU$1)&gt;=(Endnoten!$AH$7/100),1.3,IF(((Notenliste!C18+Notenliste!E18+Notenliste!G18+Notenliste!K18)/$AU$1)&gt;=((Endnoten!$AH$8)/100),1.4,IF(((Notenliste!C18+Notenliste!E18+Notenliste!G18+Notenliste!K18)/$AU$1)&gt;=((Endnoten!$AH$9)/100),1.5,IF(((Notenliste!C18+Notenliste!E18+Notenliste!G18+Notenliste!K18)/$AU$1)&gt;=((Endnoten!$AH$10)/100),1.6,IF(((Notenliste!C18+Notenliste!E18+Notenliste!G18+Notenliste!K18)/$AU$1)&gt;=((Endnoten!$AH$11)/100),1.7,IF(((Notenliste!C18+Notenliste!E18+Notenliste!G18+Notenliste!K18)/$AU$1)&gt;=((Endnoten!$AH$12)/100),1.8,IF(((Notenliste!C18+Notenliste!E18+Notenliste!G18+Notenliste!K18)/$AU$1)&gt;=((Endnoten!$AH$13)/100),1.9,IF(((Notenliste!C18+Notenliste!E18+Notenliste!G18+Notenliste!K18)/$AU$1)&gt;=((Endnoten!$AH$14)/100),2,IF(((Notenliste!C18+Notenliste!E18+Notenliste!G18+Notenliste!K18)/$AU$1)&gt;=((Endnoten!$AH$15)/100),2.1,IF(((Notenliste!C18+Notenliste!E18+Notenliste!G18+Notenliste!K18)/$AU$1)&gt;=((Endnoten!$AH$16)/100),2.2,IF(((Notenliste!C18+Notenliste!E18+Notenliste!G18+Notenliste!K18)/$AU$1)&gt;=((Endnoten!$AH$17)/100),2.3,IF(((Notenliste!C18+Notenliste!E18+Notenliste!G18+Notenliste!K18)/$AU$1)&gt;=((Endnoten!$AH$18)/100),2.4,IF(((Notenliste!C18+Notenliste!E18+Notenliste!G18+Notenliste!K18)/$AU$1)&gt;=((Endnoten!$AH$19)/100),2.5,IF(((Notenliste!C18+Notenliste!E18+Notenliste!G18+Notenliste!K18)/$AU$1)&gt;=((Endnoten!$AH$20)/100),2.6,IF(((Notenliste!C18+Notenliste!E18+Notenliste!G18+Notenliste!K18)/$AU$1)&gt;=((Endnoten!$AH$21)/100),2.7,IF(((Notenliste!C18+Notenliste!E18+Notenliste!G18+Notenliste!K18)/$AU$1)&gt;=((Endnoten!$AH$22)/100),2.8,IF(((Notenliste!C18+Notenliste!E18+Notenliste!G18+Notenliste!K18)/$AU$1)&gt;=((Endnoten!$AH$23)/100),2.9,IF(((Notenliste!C18+Notenliste!E18+Notenliste!G18+Notenliste!K18)/$AU$1)&gt;=((Endnoten!$AH$24)/100),3,IF(((Notenliste!C18+Notenliste!E18+Notenliste!G18+Notenliste!K18)/$AU$1)&gt;=((Endnoten!$AH$25)/100),3.1,IF(((Notenliste!C18+Notenliste!E18+Notenliste!G18+Notenliste!K18)/$AU$1)&gt;=((Endnoten!$AH$26)/100),3.2,IF(((Notenliste!C18+Notenliste!E18+Notenliste!G18+Notenliste!K18)/$AU$1)&gt;=((Endnoten!$AH$27)/100),3.3,IF(((Notenliste!C18+Notenliste!E18+Notenliste!G18+Notenliste!K18)/$AU$1)&gt;=((Endnoten!$AH$28)/100),3.4,IF(((Notenliste!C18+Notenliste!E18+Notenliste!G18+Notenliste!K18)/$AU$1)&gt;=((Endnoten!$AH$29)/100),3.5,IF(((Notenliste!C18+Notenliste!E18+Notenliste!G18+Notenliste!K18)/$AU$1)&gt;=((Endnoten!$AH$30)/100),3.6,IF(((Notenliste!C18+Notenliste!E18+Notenliste!G18+Notenliste!K18)/$AU$1)&gt;=((Endnoten!$AH$31)/100),3.7,IF(((Notenliste!C18+Notenliste!E18+Notenliste!G18+Notenliste!K18)/$AU$1)&gt;=((Endnoten!$AH$32)/100),3.8,IF(((Notenliste!C18+Notenliste!E18+Notenliste!G18+Notenliste!K18)/$AU$1)&gt;=((Endnoten!$AH$33)/100),3.9,IF(((Notenliste!C18+Notenliste!E18+Notenliste!G18+Notenliste!K18)/$AU$1)&gt;=((Endnoten!$AH$34)/100),4,IF(((Notenliste!C18+Notenliste!E18+Notenliste!G18+Notenliste!K18)/$AU$1)&gt;=((Endnoten!$AH$35)/100),4.1,IF(((Notenliste!C18+Notenliste!E18+Notenliste!G18+Notenliste!K18)/$AU$1)&gt;=((Endnoten!$AH$36)/100),4.2,IF(((Notenliste!C18+Notenliste!E18+Notenliste!G18+Notenliste!K18)/$AU$1)&gt;=((Endnoten!$AH$37)/100),4.3,IF(((Notenliste!C18+Notenliste!E18+Notenliste!G18+Notenliste!K18)/$AU$1)&gt;=((Endnoten!$AH$38)/100),4.4,IF(((Notenliste!C18+Notenliste!E18+Notenliste!G18+Notenliste!K18)/$AU$1)&gt;=((Endnoten!$AH$39)/100),4.5,IF(((Notenliste!C18+Notenliste!E18+Notenliste!G18+Notenliste!K18)/$AU$1)&gt;=((Endnoten!$AH$40)/100),4.6,IF(((Notenliste!C18+Notenliste!E18+Notenliste!G18+Notenliste!K18)/$AU$1)&gt;=((Endnoten!$AH$41)/100),4.7,IF(((Notenliste!C18+Notenliste!E18+Notenliste!G18+Notenliste!K18)/$AU$1)&gt;=((Endnoten!$AH$42)/100),4.8,IF(((Notenliste!C18+Notenliste!E18+Notenliste!G18+Notenliste!K18)/$AU$1)&gt;=((Endnoten!$AH$43)/100),4.9,5))))))))))))))))))))))))))))))))))))))))</f>
        <v>#DIV/0!</v>
      </c>
    </row>
    <row r="20" spans="1:47" ht="18.5" x14ac:dyDescent="0.45">
      <c r="A20" s="41">
        <f>'Schüler+Bedienungsanleitung'!A34</f>
        <v>17</v>
      </c>
      <c r="B20" s="42">
        <f>'Schüler+Bedienungsanleitung'!B34</f>
        <v>17</v>
      </c>
      <c r="C20" s="39">
        <f>Notenliste!C19</f>
        <v>0</v>
      </c>
      <c r="D20" s="40">
        <f>IF(Notenliste!C19&gt;=0.1,Notenliste!C19/Notenliste!C$1,)</f>
        <v>0</v>
      </c>
      <c r="E20" s="41">
        <f>IF(Endnoten!D20&gt;=(Endnoten!$AF$5/100),1,IF(Endnoten!D20&gt;=(Endnoten!$AF$6/100),2,IF(Endnoten!D20&gt;=(Endnoten!$AF$7/100),3,IF(Endnoten!D20&gt;=(Endnoten!$AF$8/100),4,5))))</f>
        <v>5</v>
      </c>
      <c r="F20" s="53" t="e">
        <f>IF(((Notenliste!C19)/Notenliste!$C$1)&gt;=((Endnoten!$AH$5+1)/100),1,IF(((Notenliste!C19)/Notenliste!$C$1)&gt;=(Endnoten!$AH$5/100),1.1,IF(((Notenliste!C19)/Notenliste!$C$1)&gt;=(Endnoten!$AH$6/100),1.2,IF(((Notenliste!C19)/Notenliste!$C$1)&gt;=(Endnoten!$AH$7/100),1.3,IF(((Notenliste!C19)/Notenliste!$C$1)&gt;=((Endnoten!$AH$8)/100),1.4,IF(((Notenliste!C19)/Notenliste!$C$1)&gt;=((Endnoten!$AH$9)/100),1.44,IF(((Notenliste!C19)/Notenliste!$C$1)&gt;=((Endnoten!$AH$10)/100),1.6,IF(((Notenliste!C19)/Notenliste!$C$1)&gt;=((Endnoten!$AH$11)/100),1.7,IF(((Notenliste!C19)/Notenliste!$C$1)&gt;=((Endnoten!$AH$12)/100),1.8,IF(((Notenliste!C19)/Notenliste!$C$1)&gt;=((Endnoten!$AH$13)/100),1.9,IF(((Notenliste!C19)/Notenliste!$C$1)&gt;=((Endnoten!$AH$14)/100),2,IF(((Notenliste!C19)/Notenliste!$C$1)&gt;=((Endnoten!$AH$15)/100),2.1,IF(((Notenliste!C19)/Notenliste!$C$1)&gt;=((Endnoten!$AH$16)/100),2.2,IF(((Notenliste!C19)/Notenliste!$C$1)&gt;=((Endnoten!$AH$17)/100),2.3,IF(((Notenliste!C19)/Notenliste!$C$1)&gt;=((Endnoten!$AH$18)/100),2.4,IF(((Notenliste!C19)/Notenliste!$C$1)&gt;=((Endnoten!$AH$19)/100),2.5,IF(((Notenliste!C19)/Notenliste!$C$1)&gt;=((Endnoten!$AH$20)/100),2.6,IF(((Notenliste!C19)/Notenliste!$C$1)&gt;=((Endnoten!$AH$21)/100),2.7,IF(((Notenliste!C19)/Notenliste!$C$1)&gt;=((Endnoten!$AH$22)/100),2.8,IF(((Notenliste!C19)/Notenliste!$C$1)&gt;=((Endnoten!$AH$23)/100),2.9,IF(((Notenliste!C19)/Notenliste!$C$1)&gt;=((Endnoten!$AH$24)/100),3,IF(((Notenliste!C19)/Notenliste!$C$1)&gt;=((Endnoten!$AH$25)/100),3.1,IF(((Notenliste!C19)/Notenliste!$C$1)&gt;=((Endnoten!$AH$26)/100),3.2,IF(((Notenliste!C19)/Notenliste!$C$1)&gt;=((Endnoten!$AH$27)/100),3.3,IF(((Notenliste!C19)/Notenliste!$C$1)&gt;=((Endnoten!$AH$28)/100),3.4,IF(((Notenliste!C19)/Notenliste!$C$1)&gt;=((Endnoten!$AH$29)/100),3.5,IF(((Notenliste!C19)/Notenliste!$C$1)&gt;=((Endnoten!$AH$30)/100),3.6,IF(((Notenliste!C19)/Notenliste!$C$1)&gt;=((Endnoten!$AH$31)/100),3.7,IF(((Notenliste!C19)/Notenliste!$C$1)&gt;=((Endnoten!$AH$32)/100),3.8,IF(((Notenliste!C19)/Notenliste!$C$1)&gt;=((Endnoten!$AH$33)/100),3.9,IF(((Notenliste!C19)/Notenliste!$C$1)&gt;=((Endnoten!$AH$34)/100),4,IF(((Notenliste!C19)/Notenliste!$C$1)&gt;=((Endnoten!$AH$35)/100),4.1,IF(((Notenliste!C19)/Notenliste!$C$1)&gt;=((Endnoten!$AH$36)/100),4.2,IF(((Notenliste!C19)/Notenliste!$C$1)&gt;=((Endnoten!$AH$37)/100),4.3,IF(((Notenliste!C19)/Notenliste!$C$1)&gt;=((Endnoten!$AH$38)/100),4.4,IF(((Notenliste!C19)/Notenliste!$C$1)&gt;=((Endnoten!$AH$39)/100),4.5,IF(((Notenliste!C19)/Notenliste!$C$1)&gt;=((Endnoten!$AH$40)/100),4.6,IF(((Notenliste!C19)/Notenliste!$C$1)&gt;=((Endnoten!$AH$41)/100),4.7,IF(((Notenliste!C19)/Notenliste!$C$1)&gt;=((Endnoten!$AH$42)/100),4.8,IF(((Notenliste!C19)/Notenliste!$C$1)&gt;=((Endnoten!$AH$43)/100),4.9,5))))))))))))))))))))))))))))))))))))))))</f>
        <v>#DIV/0!</v>
      </c>
      <c r="G20" s="39">
        <f>Notenliste!E19</f>
        <v>0</v>
      </c>
      <c r="H20" s="40">
        <f>IF(Notenliste!E19&gt;=0.1,Notenliste!E19/Notenliste!E$1,)</f>
        <v>0</v>
      </c>
      <c r="I20" s="41">
        <f>IF(Endnoten!H20&gt;=(Endnoten!$AF$5/100),1,IF(Endnoten!H20&gt;=(Endnoten!$AF$6/100),2,IF(Endnoten!H20&gt;=(Endnoten!$AF$7/100),3,IF(Endnoten!H20&gt;=(Endnoten!$AF$8/100),4,5))))</f>
        <v>5</v>
      </c>
      <c r="J20" s="53" t="e">
        <f>IF(((Notenliste!E19)/Notenliste!$E$1)&gt;=((Endnoten!$AH$5+1)/100),1,IF(((Notenliste!E19)/Notenliste!$E$1)&gt;=(Endnoten!$AH$5/100),1.1,IF(((Notenliste!E19)/Notenliste!$E$1)&gt;=(Endnoten!$AH$6/100),1.2,IF(((Notenliste!E19)/Notenliste!$E$1)&gt;=(Endnoten!$AH$7/100),1.3,IF(((Notenliste!E19)/Notenliste!$E$1)&gt;=((Endnoten!$AH$8)/100),1.4,IF(((Notenliste!E19)/Notenliste!$E$1)&gt;=((Endnoten!$AH$9)/100),1.44,IF(((Notenliste!E19)/Notenliste!$E$1)&gt;=((Endnoten!$AH$10)/100),1.6,IF(((Notenliste!E19)/Notenliste!$E$1)&gt;=((Endnoten!$AH$11)/100),1.7,IF(((Notenliste!E19)/Notenliste!$E$1)&gt;=((Endnoten!$AH$12)/100),1.8,IF(((Notenliste!E19)/Notenliste!$E$1)&gt;=((Endnoten!$AH$13)/100),1.9,IF(((Notenliste!E19)/Notenliste!$E$1)&gt;=((Endnoten!$AH$14)/100),2,IF(((Notenliste!E19)/Notenliste!$E$1)&gt;=((Endnoten!$AH$15)/100),2.1,IF(((Notenliste!E19)/Notenliste!$E$1)&gt;=((Endnoten!$AH$16)/100),2.2,IF(((Notenliste!E19)/Notenliste!$E$1)&gt;=((Endnoten!$AH$17)/100),2.3,IF(((Notenliste!E19)/Notenliste!$E$1)&gt;=((Endnoten!$AH$18)/100),2.4,IF(((Notenliste!E19)/Notenliste!$E$1)&gt;=((Endnoten!$AH$19)/100),2.5,IF(((Notenliste!E19)/Notenliste!$E$1)&gt;=((Endnoten!$AH$20)/100),2.6,IF(((Notenliste!E19)/Notenliste!$E$1)&gt;=((Endnoten!$AH$21)/100),2.7,IF(((Notenliste!E19)/Notenliste!$E$1)&gt;=((Endnoten!$AH$22)/100),2.8,IF(((Notenliste!E19)/Notenliste!$E$1)&gt;=((Endnoten!$AH$23)/100),2.9,IF(((Notenliste!E19)/Notenliste!$E$1)&gt;=((Endnoten!$AH$24)/100),3,IF(((Notenliste!E19)/Notenliste!$E$1)&gt;=((Endnoten!$AH$25)/100),3.1,IF(((Notenliste!E19)/Notenliste!$E$1)&gt;=((Endnoten!$AH$26)/100),3.2,IF(((Notenliste!E19)/Notenliste!$E$1)&gt;=((Endnoten!$AH$27)/100),3.3,IF(((Notenliste!E19)/Notenliste!$E$1)&gt;=((Endnoten!$AH$28)/100),3.4,IF(((Notenliste!E19)/Notenliste!$E$1)&gt;=((Endnoten!$AH$29)/100),3.5,IF(((Notenliste!E19)/Notenliste!$E$1)&gt;=((Endnoten!$AH$30)/100),3.6,IF(((Notenliste!E19)/Notenliste!$E$1)&gt;=((Endnoten!$AH$31)/100),3.7,IF(((Notenliste!E19)/Notenliste!$E$1)&gt;=((Endnoten!$AH$32)/100),3.8,IF(((Notenliste!E19)/Notenliste!$E$1)&gt;=((Endnoten!$AH$33)/100),3.9,IF(((Notenliste!E19)/Notenliste!$E$1)&gt;=((Endnoten!$AH$34)/100),4,IF(((Notenliste!E19)/Notenliste!$E$1)&gt;=((Endnoten!$AH$35)/100),4.1,IF(((Notenliste!E19)/Notenliste!$E$1)&gt;=((Endnoten!$AH$36)/100),4.2,IF(((Notenliste!E19)/Notenliste!$E$1)&gt;=((Endnoten!$AH$37)/100),4.3,IF(((Notenliste!E19)/Notenliste!$E$1)&gt;=((Endnoten!$AH$38)/100),4.4,IF(((Notenliste!E19)/Notenliste!$E$1)&gt;=((Endnoten!$AH$39)/100),4.5,IF(((Notenliste!E19)/Notenliste!$E$1)&gt;=((Endnoten!$AH$40)/100),4.6,IF(((Notenliste!E19)/Notenliste!$E$1)&gt;=((Endnoten!$AH$41)/100),4.7,IF(((Notenliste!E19)/Notenliste!$E$1)&gt;=((Endnoten!$AH$42)/100),4.8,IF(((Notenliste!E19)/Notenliste!$E$1)&gt;=((Endnoten!$AH$43)/100),4.9,5))))))))))))))))))))))))))))))))))))))))</f>
        <v>#DIV/0!</v>
      </c>
      <c r="K20" s="39">
        <f>Notenliste!G19</f>
        <v>0</v>
      </c>
      <c r="L20" s="40">
        <f>IF(Notenliste!G19&gt;=0.1,Notenliste!G19/Notenliste!G$1,)</f>
        <v>0</v>
      </c>
      <c r="M20" s="41">
        <f>IF(Endnoten!L20&gt;=(Endnoten!$AF$5/100),1,IF(Endnoten!L20&gt;=(Endnoten!$AF$6/100),2,IF(Endnoten!L20&gt;=(Endnoten!$AF$7/100),3,IF(Endnoten!L20&gt;=(Endnoten!$AF$8/100),4,5))))</f>
        <v>5</v>
      </c>
      <c r="N20" s="53" t="e">
        <f>IF(((Notenliste!G19)/Notenliste!$G$1)&gt;=((Endnoten!$AH$5+1)/100),1,IF(((Notenliste!G19)/Notenliste!$G$1)&gt;=(Endnoten!$AH$5/100),1.1,IF(((Notenliste!G19)/Notenliste!$G$1)&gt;=(Endnoten!$AH$6/100),1.2,IF(((Notenliste!G19)/Notenliste!$G$1)&gt;=(Endnoten!$AH$7/100),1.3,IF(((Notenliste!G19)/Notenliste!$G$1)&gt;=((Endnoten!$AH$8)/100),1.4,IF(((Notenliste!G19)/Notenliste!$G$1)&gt;=((Endnoten!$AH$9)/100),1.44,IF(((Notenliste!G19)/Notenliste!$G$1)&gt;=((Endnoten!$AH$10)/100),1.6,IF(((Notenliste!G19)/Notenliste!$G$1)&gt;=((Endnoten!$AH$11)/100),1.7,IF(((Notenliste!G19)/Notenliste!$G$1)&gt;=((Endnoten!$AH$12)/100),1.8,IF(((Notenliste!G19)/Notenliste!$G$1)&gt;=((Endnoten!$AH$13)/100),1.9,IF(((Notenliste!G19)/Notenliste!$G$1)&gt;=((Endnoten!$AH$14)/100),2,IF(((Notenliste!G19)/Notenliste!$G$1)&gt;=((Endnoten!$AH$15)/100),2.1,IF(((Notenliste!G19)/Notenliste!$G$1)&gt;=((Endnoten!$AH$16)/100),2.2,IF(((Notenliste!G19)/Notenliste!$G$1)&gt;=((Endnoten!$AH$17)/100),2.3,IF(((Notenliste!G19)/Notenliste!$G$1)&gt;=((Endnoten!$AH$18)/100),2.4,IF(((Notenliste!G19)/Notenliste!$G$1)&gt;=((Endnoten!$AH$19)/100),2.5,IF(((Notenliste!G19)/Notenliste!$G$1)&gt;=((Endnoten!$AH$20)/100),2.6,IF(((Notenliste!G19)/Notenliste!$G$1)&gt;=((Endnoten!$AH$21)/100),2.7,IF(((Notenliste!G19)/Notenliste!$G$1)&gt;=((Endnoten!$AH$22)/100),2.8,IF(((Notenliste!G19)/Notenliste!$G$1)&gt;=((Endnoten!$AH$23)/100),2.9,IF(((Notenliste!G19)/Notenliste!$G$1)&gt;=((Endnoten!$AH$24)/100),3,IF(((Notenliste!G19)/Notenliste!$G$1)&gt;=((Endnoten!$AH$25)/100),3.1,IF(((Notenliste!G19)/Notenliste!$G$1)&gt;=((Endnoten!$AH$26)/100),3.2,IF(((Notenliste!G19)/Notenliste!$G$1)&gt;=((Endnoten!$AH$27)/100),3.3,IF(((Notenliste!G19)/Notenliste!$G$1)&gt;=((Endnoten!$AH$28)/100),3.4,IF(((Notenliste!G19)/Notenliste!$G$1)&gt;=((Endnoten!$AH$29)/100),3.5,IF(((Notenliste!G19)/Notenliste!$G$1)&gt;=((Endnoten!$AH$30)/100),3.6,IF(((Notenliste!G19)/Notenliste!$G$1)&gt;=((Endnoten!$AH$31)/100),3.7,IF(((Notenliste!G19)/Notenliste!$G$1)&gt;=((Endnoten!$AH$32)/100),3.8,IF(((Notenliste!G19)/Notenliste!$G$1)&gt;=((Endnoten!$AH$33)/100),3.9,IF(((Notenliste!G19)/Notenliste!$G$1)&gt;=((Endnoten!$AH$34)/100),4,IF(((Notenliste!G19)/Notenliste!$G$1)&gt;=((Endnoten!$AH$35)/100),4.1,IF(((Notenliste!G19)/Notenliste!$G$1)&gt;=((Endnoten!$AH$36)/100),4.2,IF(((Notenliste!G19)/Notenliste!$G$1)&gt;=((Endnoten!$AH$37)/100),4.3,IF(((Notenliste!G19)/Notenliste!$G$1)&gt;=((Endnoten!$AH$38)/100),4.4,IF(((Notenliste!G19)/Notenliste!$G$1)&gt;=((Endnoten!$AH$39)/100),4.5,IF(((Notenliste!G19)/Notenliste!$G$1)&gt;=((Endnoten!$AH$40)/100),4.6,IF(((Notenliste!G19)/Notenliste!$G$1)&gt;=((Endnoten!$AH$41)/100),4.7,IF(((Notenliste!G19)/Notenliste!$G$1)&gt;=((Endnoten!$AH$42)/100),4.8,IF(((Notenliste!G19)/Notenliste!$G$1)&gt;=((Endnoten!$AH$43)/100),4.9,5))))))))))))))))))))))))))))))))))))))))</f>
        <v>#DIV/0!</v>
      </c>
      <c r="O20" s="39">
        <f>Notenliste!K19</f>
        <v>0</v>
      </c>
      <c r="P20" s="40">
        <f>IF(Notenliste!I19&gt;=0.1,Notenliste!I19/Notenliste!I$1,)</f>
        <v>0</v>
      </c>
      <c r="Q20" s="41">
        <f>IF(Endnoten!P20&gt;=(Endnoten!$AF$5/100),1,IF(Endnoten!P20&gt;=(Endnoten!$AF$6/100),2,IF(Endnoten!P20&gt;=(Endnoten!$AF$7/100),3,IF(Endnoten!P20&gt;=(Endnoten!$AF$8/100),4,5))))</f>
        <v>5</v>
      </c>
      <c r="R20" s="53" t="e">
        <f>IF(((Notenliste!I19)/Notenliste!$I$1)&gt;=((Endnoten!$AH$5+1)/100),1,IF(((Notenliste!I19)/Notenliste!$I$1)&gt;=(Endnoten!$AH$5/100),1.1,IF(((Notenliste!I19)/Notenliste!$I$1)&gt;=(Endnoten!$AH$6/100),1.2,IF(((Notenliste!I19)/Notenliste!$I$1)&gt;=(Endnoten!$AH$7/100),1.3,IF(((Notenliste!I19)/Notenliste!$I$1)&gt;=((Endnoten!$AH$8)/100),1.4,IF(((Notenliste!I19)/Notenliste!$I$1)&gt;=((Endnoten!$AH$9)/100),1.44,IF(((Notenliste!I19)/Notenliste!$I$1)&gt;=((Endnoten!$AH$10)/100),1.6,IF(((Notenliste!I19)/Notenliste!$I$1)&gt;=((Endnoten!$AH$11)/100),1.7,IF(((Notenliste!I19)/Notenliste!$I$1)&gt;=((Endnoten!$AH$12)/100),1.8,IF(((Notenliste!I19)/Notenliste!$I$1)&gt;=((Endnoten!$AH$13)/100),1.9,IF(((Notenliste!I19)/Notenliste!$I$1)&gt;=((Endnoten!$AH$14)/100),2,IF(((Notenliste!I19)/Notenliste!$I$1)&gt;=((Endnoten!$AH$15)/100),2.1,IF(((Notenliste!I19)/Notenliste!$I$1)&gt;=((Endnoten!$AH$16)/100),2.2,IF(((Notenliste!I19)/Notenliste!$I$1)&gt;=((Endnoten!$AH$17)/100),2.3,IF(((Notenliste!I19)/Notenliste!$I$1)&gt;=((Endnoten!$AH$18)/100),2.4,IF(((Notenliste!I19)/Notenliste!$I$1)&gt;=((Endnoten!$AH$19)/100),2.5,IF(((Notenliste!I19)/Notenliste!$I$1)&gt;=((Endnoten!$AH$20)/100),2.6,IF(((Notenliste!I19)/Notenliste!$I$1)&gt;=((Endnoten!$AH$21)/100),2.7,IF(((Notenliste!I19)/Notenliste!$I$1)&gt;=((Endnoten!$AH$22)/100),2.8,IF(((Notenliste!I19)/Notenliste!$I$1)&gt;=((Endnoten!$AH$23)/100),2.9,IF(((Notenliste!I19)/Notenliste!$I$1)&gt;=((Endnoten!$AH$24)/100),3,IF(((Notenliste!I19)/Notenliste!$I$1)&gt;=((Endnoten!$AH$25)/100),3.1,IF(((Notenliste!I19)/Notenliste!$I$1)&gt;=((Endnoten!$AH$26)/100),3.2,IF(((Notenliste!I19)/Notenliste!$I$1)&gt;=((Endnoten!$AH$27)/100),3.3,IF(((Notenliste!I19)/Notenliste!$I$1)&gt;=((Endnoten!$AH$28)/100),3.4,IF(((Notenliste!I19)/Notenliste!$I$1)&gt;=((Endnoten!$AH$29)/100),3.5,IF(((Notenliste!I19)/Notenliste!$I$1)&gt;=((Endnoten!$AH$30)/100),3.6,IF(((Notenliste!I19)/Notenliste!$I$1)&gt;=((Endnoten!$AH$31)/100),3.7,IF(((Notenliste!I19)/Notenliste!$I$1)&gt;=((Endnoten!$AH$32)/100),3.8,IF(((Notenliste!I19)/Notenliste!$I$1)&gt;=((Endnoten!$AH$33)/100),3.9,IF(((Notenliste!I19)/Notenliste!$I$1)&gt;=((Endnoten!$AH$34)/100),4,IF(((Notenliste!I19)/Notenliste!$I$1)&gt;=((Endnoten!$AH$35)/100),4.1,IF(((Notenliste!I19)/Notenliste!$I$1)&gt;=((Endnoten!$AH$36)/100),4.2,IF(((Notenliste!I19)/Notenliste!$I$1)&gt;=((Endnoten!$AH$37)/100),4.3,IF(((Notenliste!I19)/Notenliste!$I$1)&gt;=((Endnoten!$AH$38)/100),4.4,IF(((Notenliste!I19)/Notenliste!$I$1)&gt;=((Endnoten!$AH$39)/100),4.5,IF(((Notenliste!I19)/Notenliste!$I$1)&gt;=((Endnoten!$AH$40)/100),4.6,IF(((Notenliste!I19)/Notenliste!$I$1)&gt;=((Endnoten!$AH$41)/100),4.7,IF(((Notenliste!I19)/Notenliste!$I$1)&gt;=((Endnoten!$AH$42)/100),4.8,IF(((Notenliste!I19)/Notenliste!$I$1)&gt;=((Endnoten!$AH$43)/100),4.9,5))))))))))))))))))))))))))))))))))))))))</f>
        <v>#DIV/0!</v>
      </c>
      <c r="S20" s="39">
        <f>Notenliste!K19</f>
        <v>0</v>
      </c>
      <c r="T20" s="40">
        <f>IF(Notenliste!K19&gt;=0.1,Notenliste!K19/Notenliste!K$1,)</f>
        <v>0</v>
      </c>
      <c r="U20" s="41">
        <f>IF(Endnoten!T20&gt;=(Endnoten!$AF$5/100),1,IF(Endnoten!T20&gt;=(Endnoten!$AF$6/100),2,IF(Endnoten!T20&gt;=(Endnoten!$AF$7/100),3,IF(Endnoten!T20&gt;=(Endnoten!$AF$8/100),4,5))))</f>
        <v>5</v>
      </c>
      <c r="V20" s="53" t="e">
        <f>IF(((Notenliste!K19)/Notenliste!$K$1)&gt;=((Endnoten!$AH$5+1)/100),1,IF(((Notenliste!K19)/Notenliste!$K$1)&gt;=(Endnoten!$AH$5/100),1.1,IF(((Notenliste!K19)/Notenliste!$K$1)&gt;=(Endnoten!$AH$6/100),1.2,IF(((Notenliste!K19)/Notenliste!$K$1)&gt;=(Endnoten!$AH$7/100),1.3,IF(((Notenliste!K19)/Notenliste!$K$1)&gt;=((Endnoten!$AH$8)/100),1.4,IF(((Notenliste!K19)/Notenliste!$K$1)&gt;=((Endnoten!$AH$9)/100),1.5,IF(((Notenliste!K19)/Notenliste!$K$1)&gt;=((Endnoten!$AH$10)/100),1.6,IF(((Notenliste!K19)/Notenliste!$K$1)&gt;=((Endnoten!$AH$11)/100),1.7,IF(((Notenliste!K19)/Notenliste!$K$1)&gt;=((Endnoten!$AH$12)/100),1.8,IF(((Notenliste!K19)/Notenliste!$K$1)&gt;=((Endnoten!$AH$13)/100),1.9,IF(((Notenliste!K19)/Notenliste!$K$1)&gt;=((Endnoten!$AH$14)/100),2,IF(((Notenliste!K19)/Notenliste!$K$1)&gt;=((Endnoten!$AH$15)/100),2.1,IF(((Notenliste!K19)/Notenliste!$K$1)&gt;=((Endnoten!$AH$16)/100),2.2,IF(((Notenliste!K19)/Notenliste!$K$1)&gt;=((Endnoten!$AH$17)/100),2.3,IF(((Notenliste!K19)/Notenliste!$K$1)&gt;=((Endnoten!$AH$18)/100),2.4,IF(((Notenliste!K19)/Notenliste!$K$1)&gt;=((Endnoten!$AH$19)/100),2.5,IF(((Notenliste!K19)/Notenliste!$K$1)&gt;=((Endnoten!$AH$20)/100),2.6,IF(((Notenliste!K19)/Notenliste!$K$1)&gt;=((Endnoten!$AH$21)/100),2.7,IF(((Notenliste!K19)/Notenliste!$K$1)&gt;=((Endnoten!$AH$22)/100),2.8,IF(((Notenliste!K19)/Notenliste!$K$1)&gt;=((Endnoten!$AH$23)/100),2.9,IF(((Notenliste!K19)/Notenliste!$K$1)&gt;=((Endnoten!$AH$24)/100),3,IF(((Notenliste!K19)/Notenliste!$K$1)&gt;=((Endnoten!$AH$25)/100),3.1,IF(((Notenliste!K19)/Notenliste!$K$1)&gt;=((Endnoten!$AH$26)/100),3.2,IF(((Notenliste!K19)/Notenliste!$K$1)&gt;=((Endnoten!$AH$27)/100),3.3,IF(((Notenliste!K19)/Notenliste!$K$1)&gt;=((Endnoten!$AH$28)/100),3.4,IF(((Notenliste!K19)/Notenliste!$K$1)&gt;=((Endnoten!$AH$29)/100),3.5,IF(((Notenliste!K19)/Notenliste!$K$1)&gt;=((Endnoten!$AH$30)/100),3.6,IF(((Notenliste!K19)/Notenliste!$K$1)&gt;=((Endnoten!$AH$31)/100),3.7,IF(((Notenliste!K19)/Notenliste!$K$1)&gt;=((Endnoten!$AH$32)/100),3.8,IF(((Notenliste!K19)/Notenliste!$K$1)&gt;=((Endnoten!$AH$33)/100),3.9,IF(((Notenliste!K19)/Notenliste!$K$1)&gt;=((Endnoten!$AH$34)/100),4,IF(((Notenliste!K19)/Notenliste!$K$1)&gt;=((Endnoten!$AH$35)/100),4.1,IF(((Notenliste!K19)/Notenliste!$K$1)&gt;=((Endnoten!$AH$36)/100),4.2,IF(((Notenliste!K19)/Notenliste!$K$1)&gt;=((Endnoten!$AH$37)/100),4.3,IF(((Notenliste!K19)/Notenliste!$K$1)&gt;=((Endnoten!$AH$38)/100),4.4,IF(((Notenliste!K19)/Notenliste!$K$1)&gt;=((Endnoten!$AH$39)/100),4.5,IF(((Notenliste!K19)/Notenliste!$K$1)&gt;=((Endnoten!$AH$40)/100),4.6,IF(((Notenliste!K19)/Notenliste!$K$1)&gt;=((Endnoten!$AH$41)/100),4.7,IF(((Notenliste!K19)/Notenliste!$K$1)&gt;=((Endnoten!$AH$42)/100),4.8,IF(((Notenliste!K19)/Notenliste!$K$1)&gt;=((Endnoten!$AH$43)/100),4.9,5))))))))))))))))))))))))))))))))))))))))</f>
        <v>#DIV/0!</v>
      </c>
      <c r="W20" s="43">
        <v>0</v>
      </c>
      <c r="X20" s="43" t="str" cm="1">
        <f t="array" ref="X20">_xlfn.IFS((T20&gt;0.1),(AVERAGE(F20,J20,N20,R20,U20)),(P20&gt;=0.1),(AVERAGE(F20,J20,N20,R20)),(L20&gt;=0.1),(AVERAGE(F20,J20,N20)),(H20&gt;0.1),(AVERAGE(F20,J20)),(D20&gt;0.1),F20,(D20&lt;0.1),"ND")</f>
        <v>ND</v>
      </c>
      <c r="Y20" s="44" t="e">
        <f t="shared" si="0"/>
        <v>#DIV/0!</v>
      </c>
      <c r="Z20" s="44">
        <f>SUM(Notenliste!N19:AJ19)</f>
        <v>18</v>
      </c>
      <c r="AA20" s="70">
        <f>Notenliste!AK19</f>
        <v>1</v>
      </c>
      <c r="AB20" s="44" t="str">
        <f>IF((D20&lt;0.1),"Nur MA",((AA20*[1]Notenliste!$AK$1)+(IF(W20=0,X20,Y20)*(1-[1]Notenliste!$AK$1))))</f>
        <v>Nur MA</v>
      </c>
      <c r="AC20" s="45" t="e">
        <f t="shared" si="6"/>
        <v>#DIV/0!</v>
      </c>
      <c r="AD20" s="14" t="e">
        <f t="shared" si="1"/>
        <v>#DIV/0!</v>
      </c>
      <c r="AG20" s="21">
        <v>2.6</v>
      </c>
      <c r="AH20" s="21">
        <f t="shared" si="9"/>
        <v>77</v>
      </c>
      <c r="AI20">
        <f>IF(((AL20+AJ20+AK20)/$AL$3)&gt;=((Endnoten!$AH$5+1)/100),1,IF(((AL20+AJ20+AK20)/$AL$3)&gt;=(Endnoten!$AH$5/100),1.1,IF(((AL20+AJ20+AK20)/$AL$3)&gt;=(Endnoten!$AH$6/100),1.2,IF(((AL20+AJ20+AK20)/$AL$3)&gt;=(Endnoten!$AH$7/100),1.3,IF(((AL20+AJ20+AK20)/$AL$3)&gt;=((Endnoten!$AH$8)/100),1.4,IF(((AL20+AJ20+AK20)/$AL$3)&gt;=((Endnoten!$AH$9)/100),1.5,IF(((AL20+AJ20+AK20)/$AL$3)&gt;=((Endnoten!$AH$10)/100),1.6,IF(((AL20+AJ20+AK20)/$AL$3)&gt;=((Endnoten!$AH$11)/100),1.7,IF(((AL20+AJ20+AK20)/$AL$3)&gt;=((Endnoten!$AH$12)/100),1.8,IF(((AL20+AJ20+AK20)/$AL$3)&gt;=((Endnoten!$AH$13)/100),1.9,IF(((AL20+AJ20+AK20)/$AL$3)&gt;=((Endnoten!$AH$14)/100),2,IF(((AL20+AJ20+AK20)/$AL$3)&gt;=((Endnoten!$AH$15)/100),2.1,IF(((AL20+AJ20+AK20)/$AL$3)&gt;=((Endnoten!$AH$16)/100),2.2,IF(((AL20+AJ20+AK20)/$AL$3)&gt;=((Endnoten!$AH$17)/100),2.3,IF(((AL20+AJ20+AK20)/$AL$3)&gt;=((Endnoten!$AH$18)/100),2.4,IF(((AL20+AJ20+AK20)/$AL$3)&gt;=((Endnoten!$AH$19)/100),2.5,IF(((AL20+AJ20+AK20)/$AL$3)&gt;=((Endnoten!$AH$20)/100),2.6,IF(((AL20+AJ20+AK20)/$AL$3)&gt;=((Endnoten!$AH$21)/100),2.7,IF(((AL20+AJ20+AK20)/$AL$3)&gt;=((Endnoten!$AH$22)/100),2.8,IF(((AL20+AJ20+AK20)/$AL$3)&gt;=((Endnoten!$AH$23)/100),2.9,IF(((AL20+AJ20+AK20)/$AL$3)&gt;=((Endnoten!$AH$24)/100),3,IF(((AL20+AJ20+AK20)/$AL$3)&gt;=((Endnoten!$AH$25)/100),3.1,IF(((AL20+AJ20+AK20)/$AL$3)&gt;=((Endnoten!$AH$26)/100),3.2,IF(((AL20+AJ20+AK20)/$AL$3)&gt;=((Endnoten!$AH$27)/100),3.3,IF(((AL20+AJ20+AK20)/$AL$3)&gt;=((Endnoten!$AH$28)/100),3.4,IF(((AL20+AJ20+AK20)/$AL$3)&gt;=((Endnoten!$AH$29)/100),3.5,IF(((AL20+AJ20+AK20)/$AL$3)&gt;=((Endnoten!$AH$30)/100),3.6,IF(((AL20+AJ20+AK20)/$AL$3)&gt;=((Endnoten!$AH$31)/100),3.7,IF(((AL20+AJ20+AK20)/$AL$3)&gt;=((Endnoten!$AH$32)/100),3.8,IF(((AL20+AJ20+AK20)/$AL$3)&gt;=((Endnoten!$AH$33)/100),3.9,IF(((AL20+AJ20+AK20)/$AL$3)&gt;=((Endnoten!$AH$34)/100),4,IF(((AL20+AJ20+AK20)/$AL$3)&gt;=((Endnoten!$AH$35)/100),4.1,IF(((AL20+AJ20+AK20)/$AL$3)&gt;=((Endnoten!$AH$36)/100),4.2,IF(((AL20+AJ20+AK20)/$AL$3)&gt;=((Endnoten!$AH$37)/100),4.3,IF(((AL20+AJ20+AK20)/$AL$3)&gt;=((Endnoten!$AH$38)/100),4.4,IF(((AL20+AJ20+AK20)/$AL$3)&gt;=((Endnoten!$AH$39)/100),4.5,IF(((AL20+AJ20+AK20)/$AL$3)&gt;=((Endnoten!$AH$40)/100),4.6,IF(((AL20+AJ20+AK20)/$AL$3)&gt;=((Endnoten!$AH$41)/100),4.7,IF(((AL20+AJ20+AK20)/$AL$3)&gt;=((Endnoten!$AH$42)/100),4.8,IF(((AL20+AJ20+AK20)/$AL$3)&gt;=((Endnoten!$AH$43)/100),4.9,5))))))))))))))))))))))))))))))))))))))))</f>
        <v>2.6</v>
      </c>
      <c r="AL20">
        <f t="shared" si="7"/>
        <v>77</v>
      </c>
      <c r="AN20" s="75"/>
      <c r="AO20" s="75" t="e">
        <f t="shared" si="2"/>
        <v>#DIV/0!</v>
      </c>
      <c r="AP20" s="75" t="e">
        <f t="shared" si="3"/>
        <v>#DIV/0!</v>
      </c>
      <c r="AQ20" s="75" t="e">
        <f t="shared" si="4"/>
        <v>#DIV/0!</v>
      </c>
      <c r="AR20" s="75" t="e">
        <f t="shared" si="5"/>
        <v>#DIV/0!</v>
      </c>
      <c r="AT20" s="1" t="e">
        <f>IF(((Notenliste!C19+Notenliste!E19+Notenliste!G19)/$AT$1)&gt;=((Endnoten!$AH$5+1)/100),1,IF(((Notenliste!C19+Notenliste!E19+Notenliste!G19)/$AT$1)&gt;=(Endnoten!$AH$5/100),1.1,IF(((Notenliste!C19+Notenliste!E19+Notenliste!G19)/$AT$1)&gt;=(Endnoten!$AH$6/100),1.2,IF(((Notenliste!C19+Notenliste!E19+Notenliste!G19)/$AT$1)&gt;=(Endnoten!$AH$7/100),1.3,IF(((Notenliste!C19+Notenliste!E19+Notenliste!G19)/$AT$1)&gt;=((Endnoten!$AH$8)/100),1.4,IF(((Notenliste!C19+Notenliste!E19+Notenliste!G19)/$AT$1)&gt;=((Endnoten!$AH$9)/100),1.5,IF(((Notenliste!C19+Notenliste!E19+Notenliste!G19)/$AT$1)&gt;=((Endnoten!$AH$10)/100),1.6,IF(((Notenliste!C19+Notenliste!E19+Notenliste!G19)/$AT$1)&gt;=((Endnoten!$AH$11)/100),1.7,IF(((Notenliste!C19+Notenliste!E19+Notenliste!G19)/$AT$1)&gt;=((Endnoten!$AH$12)/100),1.8,IF(((Notenliste!C19+Notenliste!E19+Notenliste!G19)/$AT$1)&gt;=((Endnoten!$AH$13)/100),1.9,IF(((Notenliste!C19+Notenliste!E19+Notenliste!G19)/$AT$1)&gt;=((Endnoten!$AH$14)/100),2,IF(((Notenliste!C19+Notenliste!E19+Notenliste!G19)/$AT$1)&gt;=((Endnoten!$AH$15)/100),2.1,IF(((Notenliste!C19+Notenliste!E19+Notenliste!G19)/$AT$1)&gt;=((Endnoten!$AH$16)/100),2.2,IF(((Notenliste!C19+Notenliste!E19+Notenliste!G19)/$AT$1)&gt;=((Endnoten!$AH$17)/100),2.3,IF(((Notenliste!C19+Notenliste!E19+Notenliste!G19)/$AT$1)&gt;=((Endnoten!$AH$18)/100),2.4,IF(((Notenliste!C19+Notenliste!E19+Notenliste!G19)/$AT$1)&gt;=((Endnoten!$AH$19)/100),2.5,IF(((Notenliste!C19+Notenliste!E19+Notenliste!G19)/$AT$1)&gt;=((Endnoten!$AH$20)/100),2.6,IF(((Notenliste!C19+Notenliste!E19+Notenliste!G19)/$AT$1)&gt;=((Endnoten!$AH$21)/100),2.7,IF(((Notenliste!C19+Notenliste!E19+Notenliste!G19)/$AT$1)&gt;=((Endnoten!$AH$22)/100),2.8,IF(((Notenliste!C19+Notenliste!E19+Notenliste!G19)/$AT$1)&gt;=((Endnoten!$AH$23)/100),2.9,IF(((Notenliste!C19+Notenliste!E19+Notenliste!G19)/$AT$1)&gt;=((Endnoten!$AH$24)/100),3,IF(((Notenliste!C19+Notenliste!E19+Notenliste!G19)/$AT$1)&gt;=((Endnoten!$AH$25)/100),3.1,IF(((Notenliste!C19+Notenliste!E19+Notenliste!G19)/$AT$1)&gt;=((Endnoten!$AH$26)/100),3.2,IF(((Notenliste!C19+Notenliste!E19+Notenliste!G19)/$AT$1)&gt;=((Endnoten!$AH$27)/100),3.3,IF(((Notenliste!C19+Notenliste!E19+Notenliste!G19)/$AT$1)&gt;=((Endnoten!$AH$28)/100),3.4,IF(((Notenliste!C19+Notenliste!E19+Notenliste!G19)/$AT$1)&gt;=((Endnoten!$AH$29)/100),3.5,IF(((Notenliste!C19+Notenliste!E19+Notenliste!G19)/$AT$1)&gt;=((Endnoten!$AH$30)/100),3.6,IF(((Notenliste!C19+Notenliste!E19+Notenliste!G19)/$AT$1)&gt;=((Endnoten!$AH$31)/100),3.7,IF(((Notenliste!C19+Notenliste!E19+Notenliste!G19)/$AT$1)&gt;=((Endnoten!$AH$32)/100),3.8,IF(((Notenliste!C19+Notenliste!E19+Notenliste!G19)/$AT$1)&gt;=((Endnoten!$AH$33)/100),3.9,IF(((Notenliste!C19+Notenliste!E19+Notenliste!G19)/$AT$1)&gt;=((Endnoten!$AH$34)/100),4,IF(((Notenliste!C19+Notenliste!E19+Notenliste!G19)/$AT$1)&gt;=((Endnoten!$AH$35)/100),4.1,IF(((Notenliste!C19+Notenliste!E19+Notenliste!G19)/$AT$1)&gt;=((Endnoten!$AH$36)/100),4.2,IF(((Notenliste!C19+Notenliste!E19+Notenliste!G19)/$AT$1)&gt;=((Endnoten!$AH$37)/100),4.3,IF(((Notenliste!C19+Notenliste!E19+Notenliste!G19)/$AT$1)&gt;=((Endnoten!$AH$38)/100),4.4,IF(((Notenliste!C19+Notenliste!E19+Notenliste!G19)/$AT$1)&gt;=((Endnoten!$AH$39)/100),4.5,IF(((Notenliste!C19+Notenliste!E19+Notenliste!G19)/$AT$1)&gt;=((Endnoten!$AH$40)/100),4.6,IF(((Notenliste!C19+Notenliste!E19+Notenliste!G19)/$AT$1)&gt;=((Endnoten!$AH$41)/100),4.7,IF(((Notenliste!C19+Notenliste!E19+Notenliste!G19)/$AT$1)&gt;=((Endnoten!$AH$42)/100),4.8,IF(((Notenliste!C19+Notenliste!E19+Notenliste!G19)/$AT$1)&gt;=((Endnoten!$AH$43)/100),4.9,5))))))))))))))))))))))))))))))))))))))))</f>
        <v>#DIV/0!</v>
      </c>
      <c r="AU20" s="1" t="e">
        <f>IF(((Notenliste!C19+Notenliste!E19+Notenliste!G19+Notenliste!K19)/$AU$1)&gt;=((Endnoten!$AH$5+1)/100),1,IF(((Notenliste!C19+Notenliste!E19+Notenliste!G19+Notenliste!K19)/$AU$1)&gt;=(Endnoten!$AH$5/100),1.1,IF(((Notenliste!C19+Notenliste!E19+Notenliste!G19+Notenliste!K19)/$AU$1)&gt;=(Endnoten!$AH$6/100),1.2,IF(((Notenliste!C19+Notenliste!E19+Notenliste!G19+Notenliste!K19)/$AU$1)&gt;=(Endnoten!$AH$7/100),1.3,IF(((Notenliste!C19+Notenliste!E19+Notenliste!G19+Notenliste!K19)/$AU$1)&gt;=((Endnoten!$AH$8)/100),1.4,IF(((Notenliste!C19+Notenliste!E19+Notenliste!G19+Notenliste!K19)/$AU$1)&gt;=((Endnoten!$AH$9)/100),1.5,IF(((Notenliste!C19+Notenliste!E19+Notenliste!G19+Notenliste!K19)/$AU$1)&gt;=((Endnoten!$AH$10)/100),1.6,IF(((Notenliste!C19+Notenliste!E19+Notenliste!G19+Notenliste!K19)/$AU$1)&gt;=((Endnoten!$AH$11)/100),1.7,IF(((Notenliste!C19+Notenliste!E19+Notenliste!G19+Notenliste!K19)/$AU$1)&gt;=((Endnoten!$AH$12)/100),1.8,IF(((Notenliste!C19+Notenliste!E19+Notenliste!G19+Notenliste!K19)/$AU$1)&gt;=((Endnoten!$AH$13)/100),1.9,IF(((Notenliste!C19+Notenliste!E19+Notenliste!G19+Notenliste!K19)/$AU$1)&gt;=((Endnoten!$AH$14)/100),2,IF(((Notenliste!C19+Notenliste!E19+Notenliste!G19+Notenliste!K19)/$AU$1)&gt;=((Endnoten!$AH$15)/100),2.1,IF(((Notenliste!C19+Notenliste!E19+Notenliste!G19+Notenliste!K19)/$AU$1)&gt;=((Endnoten!$AH$16)/100),2.2,IF(((Notenliste!C19+Notenliste!E19+Notenliste!G19+Notenliste!K19)/$AU$1)&gt;=((Endnoten!$AH$17)/100),2.3,IF(((Notenliste!C19+Notenliste!E19+Notenliste!G19+Notenliste!K19)/$AU$1)&gt;=((Endnoten!$AH$18)/100),2.4,IF(((Notenliste!C19+Notenliste!E19+Notenliste!G19+Notenliste!K19)/$AU$1)&gt;=((Endnoten!$AH$19)/100),2.5,IF(((Notenliste!C19+Notenliste!E19+Notenliste!G19+Notenliste!K19)/$AU$1)&gt;=((Endnoten!$AH$20)/100),2.6,IF(((Notenliste!C19+Notenliste!E19+Notenliste!G19+Notenliste!K19)/$AU$1)&gt;=((Endnoten!$AH$21)/100),2.7,IF(((Notenliste!C19+Notenliste!E19+Notenliste!G19+Notenliste!K19)/$AU$1)&gt;=((Endnoten!$AH$22)/100),2.8,IF(((Notenliste!C19+Notenliste!E19+Notenliste!G19+Notenliste!K19)/$AU$1)&gt;=((Endnoten!$AH$23)/100),2.9,IF(((Notenliste!C19+Notenliste!E19+Notenliste!G19+Notenliste!K19)/$AU$1)&gt;=((Endnoten!$AH$24)/100),3,IF(((Notenliste!C19+Notenliste!E19+Notenliste!G19+Notenliste!K19)/$AU$1)&gt;=((Endnoten!$AH$25)/100),3.1,IF(((Notenliste!C19+Notenliste!E19+Notenliste!G19+Notenliste!K19)/$AU$1)&gt;=((Endnoten!$AH$26)/100),3.2,IF(((Notenliste!C19+Notenliste!E19+Notenliste!G19+Notenliste!K19)/$AU$1)&gt;=((Endnoten!$AH$27)/100),3.3,IF(((Notenliste!C19+Notenliste!E19+Notenliste!G19+Notenliste!K19)/$AU$1)&gt;=((Endnoten!$AH$28)/100),3.4,IF(((Notenliste!C19+Notenliste!E19+Notenliste!G19+Notenliste!K19)/$AU$1)&gt;=((Endnoten!$AH$29)/100),3.5,IF(((Notenliste!C19+Notenliste!E19+Notenliste!G19+Notenliste!K19)/$AU$1)&gt;=((Endnoten!$AH$30)/100),3.6,IF(((Notenliste!C19+Notenliste!E19+Notenliste!G19+Notenliste!K19)/$AU$1)&gt;=((Endnoten!$AH$31)/100),3.7,IF(((Notenliste!C19+Notenliste!E19+Notenliste!G19+Notenliste!K19)/$AU$1)&gt;=((Endnoten!$AH$32)/100),3.8,IF(((Notenliste!C19+Notenliste!E19+Notenliste!G19+Notenliste!K19)/$AU$1)&gt;=((Endnoten!$AH$33)/100),3.9,IF(((Notenliste!C19+Notenliste!E19+Notenliste!G19+Notenliste!K19)/$AU$1)&gt;=((Endnoten!$AH$34)/100),4,IF(((Notenliste!C19+Notenliste!E19+Notenliste!G19+Notenliste!K19)/$AU$1)&gt;=((Endnoten!$AH$35)/100),4.1,IF(((Notenliste!C19+Notenliste!E19+Notenliste!G19+Notenliste!K19)/$AU$1)&gt;=((Endnoten!$AH$36)/100),4.2,IF(((Notenliste!C19+Notenliste!E19+Notenliste!G19+Notenliste!K19)/$AU$1)&gt;=((Endnoten!$AH$37)/100),4.3,IF(((Notenliste!C19+Notenliste!E19+Notenliste!G19+Notenliste!K19)/$AU$1)&gt;=((Endnoten!$AH$38)/100),4.4,IF(((Notenliste!C19+Notenliste!E19+Notenliste!G19+Notenliste!K19)/$AU$1)&gt;=((Endnoten!$AH$39)/100),4.5,IF(((Notenliste!C19+Notenliste!E19+Notenliste!G19+Notenliste!K19)/$AU$1)&gt;=((Endnoten!$AH$40)/100),4.6,IF(((Notenliste!C19+Notenliste!E19+Notenliste!G19+Notenliste!K19)/$AU$1)&gt;=((Endnoten!$AH$41)/100),4.7,IF(((Notenliste!C19+Notenliste!E19+Notenliste!G19+Notenliste!K19)/$AU$1)&gt;=((Endnoten!$AH$42)/100),4.8,IF(((Notenliste!C19+Notenliste!E19+Notenliste!G19+Notenliste!K19)/$AU$1)&gt;=((Endnoten!$AH$43)/100),4.9,5))))))))))))))))))))))))))))))))))))))))</f>
        <v>#DIV/0!</v>
      </c>
    </row>
    <row r="21" spans="1:47" ht="18.5" x14ac:dyDescent="0.45">
      <c r="A21" s="48">
        <f>'Schüler+Bedienungsanleitung'!A35</f>
        <v>18</v>
      </c>
      <c r="B21" s="49">
        <f>'Schüler+Bedienungsanleitung'!B35</f>
        <v>18</v>
      </c>
      <c r="C21" s="46">
        <f>Notenliste!C20</f>
        <v>0</v>
      </c>
      <c r="D21" s="47">
        <f>IF(Notenliste!C20&gt;=0.1,Notenliste!C20/Notenliste!C$1,)</f>
        <v>0</v>
      </c>
      <c r="E21" s="48">
        <f>IF(Endnoten!D21&gt;=(Endnoten!$AF$5/100),1,IF(Endnoten!D21&gt;=(Endnoten!$AF$6/100),2,IF(Endnoten!D21&gt;=(Endnoten!$AF$7/100),3,IF(Endnoten!D21&gt;=(Endnoten!$AF$8/100),4,5))))</f>
        <v>5</v>
      </c>
      <c r="F21" s="54" t="e">
        <f>IF(((Notenliste!C20)/Notenliste!$C$1)&gt;=((Endnoten!$AH$5+1)/100),1,IF(((Notenliste!C20)/Notenliste!$C$1)&gt;=(Endnoten!$AH$5/100),1.1,IF(((Notenliste!C20)/Notenliste!$C$1)&gt;=(Endnoten!$AH$6/100),1.2,IF(((Notenliste!C20)/Notenliste!$C$1)&gt;=(Endnoten!$AH$7/100),1.3,IF(((Notenliste!C20)/Notenliste!$C$1)&gt;=((Endnoten!$AH$8)/100),1.4,IF(((Notenliste!C20)/Notenliste!$C$1)&gt;=((Endnoten!$AH$9)/100),1.44,IF(((Notenliste!C20)/Notenliste!$C$1)&gt;=((Endnoten!$AH$10)/100),1.6,IF(((Notenliste!C20)/Notenliste!$C$1)&gt;=((Endnoten!$AH$11)/100),1.7,IF(((Notenliste!C20)/Notenliste!$C$1)&gt;=((Endnoten!$AH$12)/100),1.8,IF(((Notenliste!C20)/Notenliste!$C$1)&gt;=((Endnoten!$AH$13)/100),1.9,IF(((Notenliste!C20)/Notenliste!$C$1)&gt;=((Endnoten!$AH$14)/100),2,IF(((Notenliste!C20)/Notenliste!$C$1)&gt;=((Endnoten!$AH$15)/100),2.1,IF(((Notenliste!C20)/Notenliste!$C$1)&gt;=((Endnoten!$AH$16)/100),2.2,IF(((Notenliste!C20)/Notenliste!$C$1)&gt;=((Endnoten!$AH$17)/100),2.3,IF(((Notenliste!C20)/Notenliste!$C$1)&gt;=((Endnoten!$AH$18)/100),2.4,IF(((Notenliste!C20)/Notenliste!$C$1)&gt;=((Endnoten!$AH$19)/100),2.5,IF(((Notenliste!C20)/Notenliste!$C$1)&gt;=((Endnoten!$AH$20)/100),2.6,IF(((Notenliste!C20)/Notenliste!$C$1)&gt;=((Endnoten!$AH$21)/100),2.7,IF(((Notenliste!C20)/Notenliste!$C$1)&gt;=((Endnoten!$AH$22)/100),2.8,IF(((Notenliste!C20)/Notenliste!$C$1)&gt;=((Endnoten!$AH$23)/100),2.9,IF(((Notenliste!C20)/Notenliste!$C$1)&gt;=((Endnoten!$AH$24)/100),3,IF(((Notenliste!C20)/Notenliste!$C$1)&gt;=((Endnoten!$AH$25)/100),3.1,IF(((Notenliste!C20)/Notenliste!$C$1)&gt;=((Endnoten!$AH$26)/100),3.2,IF(((Notenliste!C20)/Notenliste!$C$1)&gt;=((Endnoten!$AH$27)/100),3.3,IF(((Notenliste!C20)/Notenliste!$C$1)&gt;=((Endnoten!$AH$28)/100),3.4,IF(((Notenliste!C20)/Notenliste!$C$1)&gt;=((Endnoten!$AH$29)/100),3.5,IF(((Notenliste!C20)/Notenliste!$C$1)&gt;=((Endnoten!$AH$30)/100),3.6,IF(((Notenliste!C20)/Notenliste!$C$1)&gt;=((Endnoten!$AH$31)/100),3.7,IF(((Notenliste!C20)/Notenliste!$C$1)&gt;=((Endnoten!$AH$32)/100),3.8,IF(((Notenliste!C20)/Notenliste!$C$1)&gt;=((Endnoten!$AH$33)/100),3.9,IF(((Notenliste!C20)/Notenliste!$C$1)&gt;=((Endnoten!$AH$34)/100),4,IF(((Notenliste!C20)/Notenliste!$C$1)&gt;=((Endnoten!$AH$35)/100),4.1,IF(((Notenliste!C20)/Notenliste!$C$1)&gt;=((Endnoten!$AH$36)/100),4.2,IF(((Notenliste!C20)/Notenliste!$C$1)&gt;=((Endnoten!$AH$37)/100),4.3,IF(((Notenliste!C20)/Notenliste!$C$1)&gt;=((Endnoten!$AH$38)/100),4.4,IF(((Notenliste!C20)/Notenliste!$C$1)&gt;=((Endnoten!$AH$39)/100),4.5,IF(((Notenliste!C20)/Notenliste!$C$1)&gt;=((Endnoten!$AH$40)/100),4.6,IF(((Notenliste!C20)/Notenliste!$C$1)&gt;=((Endnoten!$AH$41)/100),4.7,IF(((Notenliste!C20)/Notenliste!$C$1)&gt;=((Endnoten!$AH$42)/100),4.8,IF(((Notenliste!C20)/Notenliste!$C$1)&gt;=((Endnoten!$AH$43)/100),4.9,5))))))))))))))))))))))))))))))))))))))))</f>
        <v>#DIV/0!</v>
      </c>
      <c r="G21" s="46">
        <f>Notenliste!E20</f>
        <v>0</v>
      </c>
      <c r="H21" s="47">
        <f>IF(Notenliste!E20&gt;=0.1,Notenliste!E20/Notenliste!E$1,)</f>
        <v>0</v>
      </c>
      <c r="I21" s="48">
        <f>IF(Endnoten!H21&gt;=(Endnoten!$AF$5/100),1,IF(Endnoten!H21&gt;=(Endnoten!$AF$6/100),2,IF(Endnoten!H21&gt;=(Endnoten!$AF$7/100),3,IF(Endnoten!H21&gt;=(Endnoten!$AF$8/100),4,5))))</f>
        <v>5</v>
      </c>
      <c r="J21" s="54" t="e">
        <f>IF(((Notenliste!E20)/Notenliste!$E$1)&gt;=((Endnoten!$AH$5+1)/100),1,IF(((Notenliste!E20)/Notenliste!$E$1)&gt;=(Endnoten!$AH$5/100),1.1,IF(((Notenliste!E20)/Notenliste!$E$1)&gt;=(Endnoten!$AH$6/100),1.2,IF(((Notenliste!E20)/Notenliste!$E$1)&gt;=(Endnoten!$AH$7/100),1.3,IF(((Notenliste!E20)/Notenliste!$E$1)&gt;=((Endnoten!$AH$8)/100),1.4,IF(((Notenliste!E20)/Notenliste!$E$1)&gt;=((Endnoten!$AH$9)/100),1.44,IF(((Notenliste!E20)/Notenliste!$E$1)&gt;=((Endnoten!$AH$10)/100),1.6,IF(((Notenliste!E20)/Notenliste!$E$1)&gt;=((Endnoten!$AH$11)/100),1.7,IF(((Notenliste!E20)/Notenliste!$E$1)&gt;=((Endnoten!$AH$12)/100),1.8,IF(((Notenliste!E20)/Notenliste!$E$1)&gt;=((Endnoten!$AH$13)/100),1.9,IF(((Notenliste!E20)/Notenliste!$E$1)&gt;=((Endnoten!$AH$14)/100),2,IF(((Notenliste!E20)/Notenliste!$E$1)&gt;=((Endnoten!$AH$15)/100),2.1,IF(((Notenliste!E20)/Notenliste!$E$1)&gt;=((Endnoten!$AH$16)/100),2.2,IF(((Notenliste!E20)/Notenliste!$E$1)&gt;=((Endnoten!$AH$17)/100),2.3,IF(((Notenliste!E20)/Notenliste!$E$1)&gt;=((Endnoten!$AH$18)/100),2.4,IF(((Notenliste!E20)/Notenliste!$E$1)&gt;=((Endnoten!$AH$19)/100),2.5,IF(((Notenliste!E20)/Notenliste!$E$1)&gt;=((Endnoten!$AH$20)/100),2.6,IF(((Notenliste!E20)/Notenliste!$E$1)&gt;=((Endnoten!$AH$21)/100),2.7,IF(((Notenliste!E20)/Notenliste!$E$1)&gt;=((Endnoten!$AH$22)/100),2.8,IF(((Notenliste!E20)/Notenliste!$E$1)&gt;=((Endnoten!$AH$23)/100),2.9,IF(((Notenliste!E20)/Notenliste!$E$1)&gt;=((Endnoten!$AH$24)/100),3,IF(((Notenliste!E20)/Notenliste!$E$1)&gt;=((Endnoten!$AH$25)/100),3.1,IF(((Notenliste!E20)/Notenliste!$E$1)&gt;=((Endnoten!$AH$26)/100),3.2,IF(((Notenliste!E20)/Notenliste!$E$1)&gt;=((Endnoten!$AH$27)/100),3.3,IF(((Notenliste!E20)/Notenliste!$E$1)&gt;=((Endnoten!$AH$28)/100),3.4,IF(((Notenliste!E20)/Notenliste!$E$1)&gt;=((Endnoten!$AH$29)/100),3.5,IF(((Notenliste!E20)/Notenliste!$E$1)&gt;=((Endnoten!$AH$30)/100),3.6,IF(((Notenliste!E20)/Notenliste!$E$1)&gt;=((Endnoten!$AH$31)/100),3.7,IF(((Notenliste!E20)/Notenliste!$E$1)&gt;=((Endnoten!$AH$32)/100),3.8,IF(((Notenliste!E20)/Notenliste!$E$1)&gt;=((Endnoten!$AH$33)/100),3.9,IF(((Notenliste!E20)/Notenliste!$E$1)&gt;=((Endnoten!$AH$34)/100),4,IF(((Notenliste!E20)/Notenliste!$E$1)&gt;=((Endnoten!$AH$35)/100),4.1,IF(((Notenliste!E20)/Notenliste!$E$1)&gt;=((Endnoten!$AH$36)/100),4.2,IF(((Notenliste!E20)/Notenliste!$E$1)&gt;=((Endnoten!$AH$37)/100),4.3,IF(((Notenliste!E20)/Notenliste!$E$1)&gt;=((Endnoten!$AH$38)/100),4.4,IF(((Notenliste!E20)/Notenliste!$E$1)&gt;=((Endnoten!$AH$39)/100),4.5,IF(((Notenliste!E20)/Notenliste!$E$1)&gt;=((Endnoten!$AH$40)/100),4.6,IF(((Notenliste!E20)/Notenliste!$E$1)&gt;=((Endnoten!$AH$41)/100),4.7,IF(((Notenliste!E20)/Notenliste!$E$1)&gt;=((Endnoten!$AH$42)/100),4.8,IF(((Notenliste!E20)/Notenliste!$E$1)&gt;=((Endnoten!$AH$43)/100),4.9,5))))))))))))))))))))))))))))))))))))))))</f>
        <v>#DIV/0!</v>
      </c>
      <c r="K21" s="46">
        <f>Notenliste!G20</f>
        <v>0</v>
      </c>
      <c r="L21" s="47">
        <f>IF(Notenliste!G20&gt;=0.1,Notenliste!G20/Notenliste!G$1,)</f>
        <v>0</v>
      </c>
      <c r="M21" s="48">
        <f>IF(Endnoten!L21&gt;=(Endnoten!$AF$5/100),1,IF(Endnoten!L21&gt;=(Endnoten!$AF$6/100),2,IF(Endnoten!L21&gt;=(Endnoten!$AF$7/100),3,IF(Endnoten!L21&gt;=(Endnoten!$AF$8/100),4,5))))</f>
        <v>5</v>
      </c>
      <c r="N21" s="54" t="e">
        <f>IF(((Notenliste!G20)/Notenliste!$G$1)&gt;=((Endnoten!$AH$5+1)/100),1,IF(((Notenliste!G20)/Notenliste!$G$1)&gt;=(Endnoten!$AH$5/100),1.1,IF(((Notenliste!G20)/Notenliste!$G$1)&gt;=(Endnoten!$AH$6/100),1.2,IF(((Notenliste!G20)/Notenliste!$G$1)&gt;=(Endnoten!$AH$7/100),1.3,IF(((Notenliste!G20)/Notenliste!$G$1)&gt;=((Endnoten!$AH$8)/100),1.4,IF(((Notenliste!G20)/Notenliste!$G$1)&gt;=((Endnoten!$AH$9)/100),1.44,IF(((Notenliste!G20)/Notenliste!$G$1)&gt;=((Endnoten!$AH$10)/100),1.6,IF(((Notenliste!G20)/Notenliste!$G$1)&gt;=((Endnoten!$AH$11)/100),1.7,IF(((Notenliste!G20)/Notenliste!$G$1)&gt;=((Endnoten!$AH$12)/100),1.8,IF(((Notenliste!G20)/Notenliste!$G$1)&gt;=((Endnoten!$AH$13)/100),1.9,IF(((Notenliste!G20)/Notenliste!$G$1)&gt;=((Endnoten!$AH$14)/100),2,IF(((Notenliste!G20)/Notenliste!$G$1)&gt;=((Endnoten!$AH$15)/100),2.1,IF(((Notenliste!G20)/Notenliste!$G$1)&gt;=((Endnoten!$AH$16)/100),2.2,IF(((Notenliste!G20)/Notenliste!$G$1)&gt;=((Endnoten!$AH$17)/100),2.3,IF(((Notenliste!G20)/Notenliste!$G$1)&gt;=((Endnoten!$AH$18)/100),2.4,IF(((Notenliste!G20)/Notenliste!$G$1)&gt;=((Endnoten!$AH$19)/100),2.5,IF(((Notenliste!G20)/Notenliste!$G$1)&gt;=((Endnoten!$AH$20)/100),2.6,IF(((Notenliste!G20)/Notenliste!$G$1)&gt;=((Endnoten!$AH$21)/100),2.7,IF(((Notenliste!G20)/Notenliste!$G$1)&gt;=((Endnoten!$AH$22)/100),2.8,IF(((Notenliste!G20)/Notenliste!$G$1)&gt;=((Endnoten!$AH$23)/100),2.9,IF(((Notenliste!G20)/Notenliste!$G$1)&gt;=((Endnoten!$AH$24)/100),3,IF(((Notenliste!G20)/Notenliste!$G$1)&gt;=((Endnoten!$AH$25)/100),3.1,IF(((Notenliste!G20)/Notenliste!$G$1)&gt;=((Endnoten!$AH$26)/100),3.2,IF(((Notenliste!G20)/Notenliste!$G$1)&gt;=((Endnoten!$AH$27)/100),3.3,IF(((Notenliste!G20)/Notenliste!$G$1)&gt;=((Endnoten!$AH$28)/100),3.4,IF(((Notenliste!G20)/Notenliste!$G$1)&gt;=((Endnoten!$AH$29)/100),3.5,IF(((Notenliste!G20)/Notenliste!$G$1)&gt;=((Endnoten!$AH$30)/100),3.6,IF(((Notenliste!G20)/Notenliste!$G$1)&gt;=((Endnoten!$AH$31)/100),3.7,IF(((Notenliste!G20)/Notenliste!$G$1)&gt;=((Endnoten!$AH$32)/100),3.8,IF(((Notenliste!G20)/Notenliste!$G$1)&gt;=((Endnoten!$AH$33)/100),3.9,IF(((Notenliste!G20)/Notenliste!$G$1)&gt;=((Endnoten!$AH$34)/100),4,IF(((Notenliste!G20)/Notenliste!$G$1)&gt;=((Endnoten!$AH$35)/100),4.1,IF(((Notenliste!G20)/Notenliste!$G$1)&gt;=((Endnoten!$AH$36)/100),4.2,IF(((Notenliste!G20)/Notenliste!$G$1)&gt;=((Endnoten!$AH$37)/100),4.3,IF(((Notenliste!G20)/Notenliste!$G$1)&gt;=((Endnoten!$AH$38)/100),4.4,IF(((Notenliste!G20)/Notenliste!$G$1)&gt;=((Endnoten!$AH$39)/100),4.5,IF(((Notenliste!G20)/Notenliste!$G$1)&gt;=((Endnoten!$AH$40)/100),4.6,IF(((Notenliste!G20)/Notenliste!$G$1)&gt;=((Endnoten!$AH$41)/100),4.7,IF(((Notenliste!G20)/Notenliste!$G$1)&gt;=((Endnoten!$AH$42)/100),4.8,IF(((Notenliste!G20)/Notenliste!$G$1)&gt;=((Endnoten!$AH$43)/100),4.9,5))))))))))))))))))))))))))))))))))))))))</f>
        <v>#DIV/0!</v>
      </c>
      <c r="O21" s="46">
        <f>Notenliste!K20</f>
        <v>0</v>
      </c>
      <c r="P21" s="47">
        <f>IF(Notenliste!I20&gt;=0.1,Notenliste!I20/Notenliste!I$1,)</f>
        <v>0</v>
      </c>
      <c r="Q21" s="48">
        <f>IF(Endnoten!P21&gt;=(Endnoten!$AF$5/100),1,IF(Endnoten!P21&gt;=(Endnoten!$AF$6/100),2,IF(Endnoten!P21&gt;=(Endnoten!$AF$7/100),3,IF(Endnoten!P21&gt;=(Endnoten!$AF$8/100),4,5))))</f>
        <v>5</v>
      </c>
      <c r="R21" s="54" t="e">
        <f>IF(((Notenliste!I20)/Notenliste!$I$1)&gt;=((Endnoten!$AH$5+1)/100),1,IF(((Notenliste!I20)/Notenliste!$I$1)&gt;=(Endnoten!$AH$5/100),1.1,IF(((Notenliste!I20)/Notenliste!$I$1)&gt;=(Endnoten!$AH$6/100),1.2,IF(((Notenliste!I20)/Notenliste!$I$1)&gt;=(Endnoten!$AH$7/100),1.3,IF(((Notenliste!I20)/Notenliste!$I$1)&gt;=((Endnoten!$AH$8)/100),1.4,IF(((Notenliste!I20)/Notenliste!$I$1)&gt;=((Endnoten!$AH$9)/100),1.44,IF(((Notenliste!I20)/Notenliste!$I$1)&gt;=((Endnoten!$AH$10)/100),1.6,IF(((Notenliste!I20)/Notenliste!$I$1)&gt;=((Endnoten!$AH$11)/100),1.7,IF(((Notenliste!I20)/Notenliste!$I$1)&gt;=((Endnoten!$AH$12)/100),1.8,IF(((Notenliste!I20)/Notenliste!$I$1)&gt;=((Endnoten!$AH$13)/100),1.9,IF(((Notenliste!I20)/Notenliste!$I$1)&gt;=((Endnoten!$AH$14)/100),2,IF(((Notenliste!I20)/Notenliste!$I$1)&gt;=((Endnoten!$AH$15)/100),2.1,IF(((Notenliste!I20)/Notenliste!$I$1)&gt;=((Endnoten!$AH$16)/100),2.2,IF(((Notenliste!I20)/Notenliste!$I$1)&gt;=((Endnoten!$AH$17)/100),2.3,IF(((Notenliste!I20)/Notenliste!$I$1)&gt;=((Endnoten!$AH$18)/100),2.4,IF(((Notenliste!I20)/Notenliste!$I$1)&gt;=((Endnoten!$AH$19)/100),2.5,IF(((Notenliste!I20)/Notenliste!$I$1)&gt;=((Endnoten!$AH$20)/100),2.6,IF(((Notenliste!I20)/Notenliste!$I$1)&gt;=((Endnoten!$AH$21)/100),2.7,IF(((Notenliste!I20)/Notenliste!$I$1)&gt;=((Endnoten!$AH$22)/100),2.8,IF(((Notenliste!I20)/Notenliste!$I$1)&gt;=((Endnoten!$AH$23)/100),2.9,IF(((Notenliste!I20)/Notenliste!$I$1)&gt;=((Endnoten!$AH$24)/100),3,IF(((Notenliste!I20)/Notenliste!$I$1)&gt;=((Endnoten!$AH$25)/100),3.1,IF(((Notenliste!I20)/Notenliste!$I$1)&gt;=((Endnoten!$AH$26)/100),3.2,IF(((Notenliste!I20)/Notenliste!$I$1)&gt;=((Endnoten!$AH$27)/100),3.3,IF(((Notenliste!I20)/Notenliste!$I$1)&gt;=((Endnoten!$AH$28)/100),3.4,IF(((Notenliste!I20)/Notenliste!$I$1)&gt;=((Endnoten!$AH$29)/100),3.5,IF(((Notenliste!I20)/Notenliste!$I$1)&gt;=((Endnoten!$AH$30)/100),3.6,IF(((Notenliste!I20)/Notenliste!$I$1)&gt;=((Endnoten!$AH$31)/100),3.7,IF(((Notenliste!I20)/Notenliste!$I$1)&gt;=((Endnoten!$AH$32)/100),3.8,IF(((Notenliste!I20)/Notenliste!$I$1)&gt;=((Endnoten!$AH$33)/100),3.9,IF(((Notenliste!I20)/Notenliste!$I$1)&gt;=((Endnoten!$AH$34)/100),4,IF(((Notenliste!I20)/Notenliste!$I$1)&gt;=((Endnoten!$AH$35)/100),4.1,IF(((Notenliste!I20)/Notenliste!$I$1)&gt;=((Endnoten!$AH$36)/100),4.2,IF(((Notenliste!I20)/Notenliste!$I$1)&gt;=((Endnoten!$AH$37)/100),4.3,IF(((Notenliste!I20)/Notenliste!$I$1)&gt;=((Endnoten!$AH$38)/100),4.4,IF(((Notenliste!I20)/Notenliste!$I$1)&gt;=((Endnoten!$AH$39)/100),4.5,IF(((Notenliste!I20)/Notenliste!$I$1)&gt;=((Endnoten!$AH$40)/100),4.6,IF(((Notenliste!I20)/Notenliste!$I$1)&gt;=((Endnoten!$AH$41)/100),4.7,IF(((Notenliste!I20)/Notenliste!$I$1)&gt;=((Endnoten!$AH$42)/100),4.8,IF(((Notenliste!I20)/Notenliste!$I$1)&gt;=((Endnoten!$AH$43)/100),4.9,5))))))))))))))))))))))))))))))))))))))))</f>
        <v>#DIV/0!</v>
      </c>
      <c r="S21" s="46">
        <f>Notenliste!K20</f>
        <v>0</v>
      </c>
      <c r="T21" s="47">
        <f>IF(Notenliste!K20&gt;=0.1,Notenliste!K20/Notenliste!K$1,)</f>
        <v>0</v>
      </c>
      <c r="U21" s="48">
        <f>IF(Endnoten!T21&gt;=(Endnoten!$AF$5/100),1,IF(Endnoten!T21&gt;=(Endnoten!$AF$6/100),2,IF(Endnoten!T21&gt;=(Endnoten!$AF$7/100),3,IF(Endnoten!T21&gt;=(Endnoten!$AF$8/100),4,5))))</f>
        <v>5</v>
      </c>
      <c r="V21" s="54" t="e">
        <f>IF(((Notenliste!K20)/Notenliste!$K$1)&gt;=((Endnoten!$AH$5+1)/100),1,IF(((Notenliste!K20)/Notenliste!$K$1)&gt;=(Endnoten!$AH$5/100),1.1,IF(((Notenliste!K20)/Notenliste!$K$1)&gt;=(Endnoten!$AH$6/100),1.2,IF(((Notenliste!K20)/Notenliste!$K$1)&gt;=(Endnoten!$AH$7/100),1.3,IF(((Notenliste!K20)/Notenliste!$K$1)&gt;=((Endnoten!$AH$8)/100),1.4,IF(((Notenliste!K20)/Notenliste!$K$1)&gt;=((Endnoten!$AH$9)/100),1.5,IF(((Notenliste!K20)/Notenliste!$K$1)&gt;=((Endnoten!$AH$10)/100),1.6,IF(((Notenliste!K20)/Notenliste!$K$1)&gt;=((Endnoten!$AH$11)/100),1.7,IF(((Notenliste!K20)/Notenliste!$K$1)&gt;=((Endnoten!$AH$12)/100),1.8,IF(((Notenliste!K20)/Notenliste!$K$1)&gt;=((Endnoten!$AH$13)/100),1.9,IF(((Notenliste!K20)/Notenliste!$K$1)&gt;=((Endnoten!$AH$14)/100),2,IF(((Notenliste!K20)/Notenliste!$K$1)&gt;=((Endnoten!$AH$15)/100),2.1,IF(((Notenliste!K20)/Notenliste!$K$1)&gt;=((Endnoten!$AH$16)/100),2.2,IF(((Notenliste!K20)/Notenliste!$K$1)&gt;=((Endnoten!$AH$17)/100),2.3,IF(((Notenliste!K20)/Notenliste!$K$1)&gt;=((Endnoten!$AH$18)/100),2.4,IF(((Notenliste!K20)/Notenliste!$K$1)&gt;=((Endnoten!$AH$19)/100),2.5,IF(((Notenliste!K20)/Notenliste!$K$1)&gt;=((Endnoten!$AH$20)/100),2.6,IF(((Notenliste!K20)/Notenliste!$K$1)&gt;=((Endnoten!$AH$21)/100),2.7,IF(((Notenliste!K20)/Notenliste!$K$1)&gt;=((Endnoten!$AH$22)/100),2.8,IF(((Notenliste!K20)/Notenliste!$K$1)&gt;=((Endnoten!$AH$23)/100),2.9,IF(((Notenliste!K20)/Notenliste!$K$1)&gt;=((Endnoten!$AH$24)/100),3,IF(((Notenliste!K20)/Notenliste!$K$1)&gt;=((Endnoten!$AH$25)/100),3.1,IF(((Notenliste!K20)/Notenliste!$K$1)&gt;=((Endnoten!$AH$26)/100),3.2,IF(((Notenliste!K20)/Notenliste!$K$1)&gt;=((Endnoten!$AH$27)/100),3.3,IF(((Notenliste!K20)/Notenliste!$K$1)&gt;=((Endnoten!$AH$28)/100),3.4,IF(((Notenliste!K20)/Notenliste!$K$1)&gt;=((Endnoten!$AH$29)/100),3.5,IF(((Notenliste!K20)/Notenliste!$K$1)&gt;=((Endnoten!$AH$30)/100),3.6,IF(((Notenliste!K20)/Notenliste!$K$1)&gt;=((Endnoten!$AH$31)/100),3.7,IF(((Notenliste!K20)/Notenliste!$K$1)&gt;=((Endnoten!$AH$32)/100),3.8,IF(((Notenliste!K20)/Notenliste!$K$1)&gt;=((Endnoten!$AH$33)/100),3.9,IF(((Notenliste!K20)/Notenliste!$K$1)&gt;=((Endnoten!$AH$34)/100),4,IF(((Notenliste!K20)/Notenliste!$K$1)&gt;=((Endnoten!$AH$35)/100),4.1,IF(((Notenliste!K20)/Notenliste!$K$1)&gt;=((Endnoten!$AH$36)/100),4.2,IF(((Notenliste!K20)/Notenliste!$K$1)&gt;=((Endnoten!$AH$37)/100),4.3,IF(((Notenliste!K20)/Notenliste!$K$1)&gt;=((Endnoten!$AH$38)/100),4.4,IF(((Notenliste!K20)/Notenliste!$K$1)&gt;=((Endnoten!$AH$39)/100),4.5,IF(((Notenliste!K20)/Notenliste!$K$1)&gt;=((Endnoten!$AH$40)/100),4.6,IF(((Notenliste!K20)/Notenliste!$K$1)&gt;=((Endnoten!$AH$41)/100),4.7,IF(((Notenliste!K20)/Notenliste!$K$1)&gt;=((Endnoten!$AH$42)/100),4.8,IF(((Notenliste!K20)/Notenliste!$K$1)&gt;=((Endnoten!$AH$43)/100),4.9,5))))))))))))))))))))))))))))))))))))))))</f>
        <v>#DIV/0!</v>
      </c>
      <c r="W21" s="50">
        <v>0</v>
      </c>
      <c r="X21" s="50" t="str" cm="1">
        <f t="array" ref="X21">_xlfn.IFS((T21&gt;0.1),(AVERAGE(F21,J21,N21,R21,U21)),(P21&gt;=0.1),(AVERAGE(F21,J21,N21,R21)),(L21&gt;=0.1),(AVERAGE(F21,J21,N21)),(H21&gt;0.1),(AVERAGE(F21,J21)),(D21&gt;0.1),F21,(D21&lt;0.1),"ND")</f>
        <v>ND</v>
      </c>
      <c r="Y21" s="51" t="e">
        <f t="shared" si="0"/>
        <v>#DIV/0!</v>
      </c>
      <c r="Z21" s="51"/>
      <c r="AA21" s="71">
        <f>Notenliste!AK20</f>
        <v>1</v>
      </c>
      <c r="AB21" s="51" t="str">
        <f>IF((D21&lt;0.1),"Nur MA",((AA21*[1]Notenliste!$AK$1)+(IF(W21=0,X21,Y21)*(1-[1]Notenliste!$AK$1))))</f>
        <v>Nur MA</v>
      </c>
      <c r="AC21" s="52" t="e">
        <f t="shared" si="6"/>
        <v>#DIV/0!</v>
      </c>
      <c r="AD21" s="14" t="e">
        <f t="shared" si="1"/>
        <v>#DIV/0!</v>
      </c>
      <c r="AG21" s="21">
        <v>2.7</v>
      </c>
      <c r="AH21" s="21">
        <f t="shared" si="9"/>
        <v>75.5</v>
      </c>
      <c r="AI21">
        <f>IF(((AL21+AJ21+AK21)/$AL$3)&gt;=((Endnoten!$AH$5+1)/100),1,IF(((AL21+AJ21+AK21)/$AL$3)&gt;=(Endnoten!$AH$5/100),1.1,IF(((AL21+AJ21+AK21)/$AL$3)&gt;=(Endnoten!$AH$6/100),1.2,IF(((AL21+AJ21+AK21)/$AL$3)&gt;=(Endnoten!$AH$7/100),1.3,IF(((AL21+AJ21+AK21)/$AL$3)&gt;=((Endnoten!$AH$8)/100),1.4,IF(((AL21+AJ21+AK21)/$AL$3)&gt;=((Endnoten!$AH$9)/100),1.5,IF(((AL21+AJ21+AK21)/$AL$3)&gt;=((Endnoten!$AH$10)/100),1.6,IF(((AL21+AJ21+AK21)/$AL$3)&gt;=((Endnoten!$AH$11)/100),1.7,IF(((AL21+AJ21+AK21)/$AL$3)&gt;=((Endnoten!$AH$12)/100),1.8,IF(((AL21+AJ21+AK21)/$AL$3)&gt;=((Endnoten!$AH$13)/100),1.9,IF(((AL21+AJ21+AK21)/$AL$3)&gt;=((Endnoten!$AH$14)/100),2,IF(((AL21+AJ21+AK21)/$AL$3)&gt;=((Endnoten!$AH$15)/100),2.1,IF(((AL21+AJ21+AK21)/$AL$3)&gt;=((Endnoten!$AH$16)/100),2.2,IF(((AL21+AJ21+AK21)/$AL$3)&gt;=((Endnoten!$AH$17)/100),2.3,IF(((AL21+AJ21+AK21)/$AL$3)&gt;=((Endnoten!$AH$18)/100),2.4,IF(((AL21+AJ21+AK21)/$AL$3)&gt;=((Endnoten!$AH$19)/100),2.5,IF(((AL21+AJ21+AK21)/$AL$3)&gt;=((Endnoten!$AH$20)/100),2.6,IF(((AL21+AJ21+AK21)/$AL$3)&gt;=((Endnoten!$AH$21)/100),2.7,IF(((AL21+AJ21+AK21)/$AL$3)&gt;=((Endnoten!$AH$22)/100),2.8,IF(((AL21+AJ21+AK21)/$AL$3)&gt;=((Endnoten!$AH$23)/100),2.9,IF(((AL21+AJ21+AK21)/$AL$3)&gt;=((Endnoten!$AH$24)/100),3,IF(((AL21+AJ21+AK21)/$AL$3)&gt;=((Endnoten!$AH$25)/100),3.1,IF(((AL21+AJ21+AK21)/$AL$3)&gt;=((Endnoten!$AH$26)/100),3.2,IF(((AL21+AJ21+AK21)/$AL$3)&gt;=((Endnoten!$AH$27)/100),3.3,IF(((AL21+AJ21+AK21)/$AL$3)&gt;=((Endnoten!$AH$28)/100),3.4,IF(((AL21+AJ21+AK21)/$AL$3)&gt;=((Endnoten!$AH$29)/100),3.5,IF(((AL21+AJ21+AK21)/$AL$3)&gt;=((Endnoten!$AH$30)/100),3.6,IF(((AL21+AJ21+AK21)/$AL$3)&gt;=((Endnoten!$AH$31)/100),3.7,IF(((AL21+AJ21+AK21)/$AL$3)&gt;=((Endnoten!$AH$32)/100),3.8,IF(((AL21+AJ21+AK21)/$AL$3)&gt;=((Endnoten!$AH$33)/100),3.9,IF(((AL21+AJ21+AK21)/$AL$3)&gt;=((Endnoten!$AH$34)/100),4,IF(((AL21+AJ21+AK21)/$AL$3)&gt;=((Endnoten!$AH$35)/100),4.1,IF(((AL21+AJ21+AK21)/$AL$3)&gt;=((Endnoten!$AH$36)/100),4.2,IF(((AL21+AJ21+AK21)/$AL$3)&gt;=((Endnoten!$AH$37)/100),4.3,IF(((AL21+AJ21+AK21)/$AL$3)&gt;=((Endnoten!$AH$38)/100),4.4,IF(((AL21+AJ21+AK21)/$AL$3)&gt;=((Endnoten!$AH$39)/100),4.5,IF(((AL21+AJ21+AK21)/$AL$3)&gt;=((Endnoten!$AH$40)/100),4.6,IF(((AL21+AJ21+AK21)/$AL$3)&gt;=((Endnoten!$AH$41)/100),4.7,IF(((AL21+AJ21+AK21)/$AL$3)&gt;=((Endnoten!$AH$42)/100),4.8,IF(((AL21+AJ21+AK21)/$AL$3)&gt;=((Endnoten!$AH$43)/100),4.9,5))))))))))))))))))))))))))))))))))))))))</f>
        <v>2.7</v>
      </c>
      <c r="AL21">
        <f t="shared" si="7"/>
        <v>75.5</v>
      </c>
      <c r="AN21" s="75"/>
      <c r="AO21" s="75" t="e">
        <f t="shared" si="2"/>
        <v>#DIV/0!</v>
      </c>
      <c r="AP21" s="75" t="e">
        <f t="shared" si="3"/>
        <v>#DIV/0!</v>
      </c>
      <c r="AQ21" s="75" t="e">
        <f t="shared" si="4"/>
        <v>#DIV/0!</v>
      </c>
      <c r="AR21" s="75" t="e">
        <f t="shared" si="5"/>
        <v>#DIV/0!</v>
      </c>
      <c r="AT21" s="1" t="e">
        <f>IF(((Notenliste!C20+Notenliste!E20+Notenliste!G20)/$AT$1)&gt;=((Endnoten!$AH$5+1)/100),1,IF(((Notenliste!C20+Notenliste!E20+Notenliste!G20)/$AT$1)&gt;=(Endnoten!$AH$5/100),1.1,IF(((Notenliste!C20+Notenliste!E20+Notenliste!G20)/$AT$1)&gt;=(Endnoten!$AH$6/100),1.2,IF(((Notenliste!C20+Notenliste!E20+Notenliste!G20)/$AT$1)&gt;=(Endnoten!$AH$7/100),1.3,IF(((Notenliste!C20+Notenliste!E20+Notenliste!G20)/$AT$1)&gt;=((Endnoten!$AH$8)/100),1.4,IF(((Notenliste!C20+Notenliste!E20+Notenliste!G20)/$AT$1)&gt;=((Endnoten!$AH$9)/100),1.5,IF(((Notenliste!C20+Notenliste!E20+Notenliste!G20)/$AT$1)&gt;=((Endnoten!$AH$10)/100),1.6,IF(((Notenliste!C20+Notenliste!E20+Notenliste!G20)/$AT$1)&gt;=((Endnoten!$AH$11)/100),1.7,IF(((Notenliste!C20+Notenliste!E20+Notenliste!G20)/$AT$1)&gt;=((Endnoten!$AH$12)/100),1.8,IF(((Notenliste!C20+Notenliste!E20+Notenliste!G20)/$AT$1)&gt;=((Endnoten!$AH$13)/100),1.9,IF(((Notenliste!C20+Notenliste!E20+Notenliste!G20)/$AT$1)&gt;=((Endnoten!$AH$14)/100),2,IF(((Notenliste!C20+Notenliste!E20+Notenliste!G20)/$AT$1)&gt;=((Endnoten!$AH$15)/100),2.1,IF(((Notenliste!C20+Notenliste!E20+Notenliste!G20)/$AT$1)&gt;=((Endnoten!$AH$16)/100),2.2,IF(((Notenliste!C20+Notenliste!E20+Notenliste!G20)/$AT$1)&gt;=((Endnoten!$AH$17)/100),2.3,IF(((Notenliste!C20+Notenliste!E20+Notenliste!G20)/$AT$1)&gt;=((Endnoten!$AH$18)/100),2.4,IF(((Notenliste!C20+Notenliste!E20+Notenliste!G20)/$AT$1)&gt;=((Endnoten!$AH$19)/100),2.5,IF(((Notenliste!C20+Notenliste!E20+Notenliste!G20)/$AT$1)&gt;=((Endnoten!$AH$20)/100),2.6,IF(((Notenliste!C20+Notenliste!E20+Notenliste!G20)/$AT$1)&gt;=((Endnoten!$AH$21)/100),2.7,IF(((Notenliste!C20+Notenliste!E20+Notenliste!G20)/$AT$1)&gt;=((Endnoten!$AH$22)/100),2.8,IF(((Notenliste!C20+Notenliste!E20+Notenliste!G20)/$AT$1)&gt;=((Endnoten!$AH$23)/100),2.9,IF(((Notenliste!C20+Notenliste!E20+Notenliste!G20)/$AT$1)&gt;=((Endnoten!$AH$24)/100),3,IF(((Notenliste!C20+Notenliste!E20+Notenliste!G20)/$AT$1)&gt;=((Endnoten!$AH$25)/100),3.1,IF(((Notenliste!C20+Notenliste!E20+Notenliste!G20)/$AT$1)&gt;=((Endnoten!$AH$26)/100),3.2,IF(((Notenliste!C20+Notenliste!E20+Notenliste!G20)/$AT$1)&gt;=((Endnoten!$AH$27)/100),3.3,IF(((Notenliste!C20+Notenliste!E20+Notenliste!G20)/$AT$1)&gt;=((Endnoten!$AH$28)/100),3.4,IF(((Notenliste!C20+Notenliste!E20+Notenliste!G20)/$AT$1)&gt;=((Endnoten!$AH$29)/100),3.5,IF(((Notenliste!C20+Notenliste!E20+Notenliste!G20)/$AT$1)&gt;=((Endnoten!$AH$30)/100),3.6,IF(((Notenliste!C20+Notenliste!E20+Notenliste!G20)/$AT$1)&gt;=((Endnoten!$AH$31)/100),3.7,IF(((Notenliste!C20+Notenliste!E20+Notenliste!G20)/$AT$1)&gt;=((Endnoten!$AH$32)/100),3.8,IF(((Notenliste!C20+Notenliste!E20+Notenliste!G20)/$AT$1)&gt;=((Endnoten!$AH$33)/100),3.9,IF(((Notenliste!C20+Notenliste!E20+Notenliste!G20)/$AT$1)&gt;=((Endnoten!$AH$34)/100),4,IF(((Notenliste!C20+Notenliste!E20+Notenliste!G20)/$AT$1)&gt;=((Endnoten!$AH$35)/100),4.1,IF(((Notenliste!C20+Notenliste!E20+Notenliste!G20)/$AT$1)&gt;=((Endnoten!$AH$36)/100),4.2,IF(((Notenliste!C20+Notenliste!E20+Notenliste!G20)/$AT$1)&gt;=((Endnoten!$AH$37)/100),4.3,IF(((Notenliste!C20+Notenliste!E20+Notenliste!G20)/$AT$1)&gt;=((Endnoten!$AH$38)/100),4.4,IF(((Notenliste!C20+Notenliste!E20+Notenliste!G20)/$AT$1)&gt;=((Endnoten!$AH$39)/100),4.5,IF(((Notenliste!C20+Notenliste!E20+Notenliste!G20)/$AT$1)&gt;=((Endnoten!$AH$40)/100),4.6,IF(((Notenliste!C20+Notenliste!E20+Notenliste!G20)/$AT$1)&gt;=((Endnoten!$AH$41)/100),4.7,IF(((Notenliste!C20+Notenliste!E20+Notenliste!G20)/$AT$1)&gt;=((Endnoten!$AH$42)/100),4.8,IF(((Notenliste!C20+Notenliste!E20+Notenliste!G20)/$AT$1)&gt;=((Endnoten!$AH$43)/100),4.9,5))))))))))))))))))))))))))))))))))))))))</f>
        <v>#DIV/0!</v>
      </c>
      <c r="AU21" s="1" t="e">
        <f>IF(((Notenliste!C20+Notenliste!E20+Notenliste!G20+Notenliste!K20)/$AU$1)&gt;=((Endnoten!$AH$5+1)/100),1,IF(((Notenliste!C20+Notenliste!E20+Notenliste!G20+Notenliste!K20)/$AU$1)&gt;=(Endnoten!$AH$5/100),1.1,IF(((Notenliste!C20+Notenliste!E20+Notenliste!G20+Notenliste!K20)/$AU$1)&gt;=(Endnoten!$AH$6/100),1.2,IF(((Notenliste!C20+Notenliste!E20+Notenliste!G20+Notenliste!K20)/$AU$1)&gt;=(Endnoten!$AH$7/100),1.3,IF(((Notenliste!C20+Notenliste!E20+Notenliste!G20+Notenliste!K20)/$AU$1)&gt;=((Endnoten!$AH$8)/100),1.4,IF(((Notenliste!C20+Notenliste!E20+Notenliste!G20+Notenliste!K20)/$AU$1)&gt;=((Endnoten!$AH$9)/100),1.5,IF(((Notenliste!C20+Notenliste!E20+Notenliste!G20+Notenliste!K20)/$AU$1)&gt;=((Endnoten!$AH$10)/100),1.6,IF(((Notenliste!C20+Notenliste!E20+Notenliste!G20+Notenliste!K20)/$AU$1)&gt;=((Endnoten!$AH$11)/100),1.7,IF(((Notenliste!C20+Notenliste!E20+Notenliste!G20+Notenliste!K20)/$AU$1)&gt;=((Endnoten!$AH$12)/100),1.8,IF(((Notenliste!C20+Notenliste!E20+Notenliste!G20+Notenliste!K20)/$AU$1)&gt;=((Endnoten!$AH$13)/100),1.9,IF(((Notenliste!C20+Notenliste!E20+Notenliste!G20+Notenliste!K20)/$AU$1)&gt;=((Endnoten!$AH$14)/100),2,IF(((Notenliste!C20+Notenliste!E20+Notenliste!G20+Notenliste!K20)/$AU$1)&gt;=((Endnoten!$AH$15)/100),2.1,IF(((Notenliste!C20+Notenliste!E20+Notenliste!G20+Notenliste!K20)/$AU$1)&gt;=((Endnoten!$AH$16)/100),2.2,IF(((Notenliste!C20+Notenliste!E20+Notenliste!G20+Notenliste!K20)/$AU$1)&gt;=((Endnoten!$AH$17)/100),2.3,IF(((Notenliste!C20+Notenliste!E20+Notenliste!G20+Notenliste!K20)/$AU$1)&gt;=((Endnoten!$AH$18)/100),2.4,IF(((Notenliste!C20+Notenliste!E20+Notenliste!G20+Notenliste!K20)/$AU$1)&gt;=((Endnoten!$AH$19)/100),2.5,IF(((Notenliste!C20+Notenliste!E20+Notenliste!G20+Notenliste!K20)/$AU$1)&gt;=((Endnoten!$AH$20)/100),2.6,IF(((Notenliste!C20+Notenliste!E20+Notenliste!G20+Notenliste!K20)/$AU$1)&gt;=((Endnoten!$AH$21)/100),2.7,IF(((Notenliste!C20+Notenliste!E20+Notenliste!G20+Notenliste!K20)/$AU$1)&gt;=((Endnoten!$AH$22)/100),2.8,IF(((Notenliste!C20+Notenliste!E20+Notenliste!G20+Notenliste!K20)/$AU$1)&gt;=((Endnoten!$AH$23)/100),2.9,IF(((Notenliste!C20+Notenliste!E20+Notenliste!G20+Notenliste!K20)/$AU$1)&gt;=((Endnoten!$AH$24)/100),3,IF(((Notenliste!C20+Notenliste!E20+Notenliste!G20+Notenliste!K20)/$AU$1)&gt;=((Endnoten!$AH$25)/100),3.1,IF(((Notenliste!C20+Notenliste!E20+Notenliste!G20+Notenliste!K20)/$AU$1)&gt;=((Endnoten!$AH$26)/100),3.2,IF(((Notenliste!C20+Notenliste!E20+Notenliste!G20+Notenliste!K20)/$AU$1)&gt;=((Endnoten!$AH$27)/100),3.3,IF(((Notenliste!C20+Notenliste!E20+Notenliste!G20+Notenliste!K20)/$AU$1)&gt;=((Endnoten!$AH$28)/100),3.4,IF(((Notenliste!C20+Notenliste!E20+Notenliste!G20+Notenliste!K20)/$AU$1)&gt;=((Endnoten!$AH$29)/100),3.5,IF(((Notenliste!C20+Notenliste!E20+Notenliste!G20+Notenliste!K20)/$AU$1)&gt;=((Endnoten!$AH$30)/100),3.6,IF(((Notenliste!C20+Notenliste!E20+Notenliste!G20+Notenliste!K20)/$AU$1)&gt;=((Endnoten!$AH$31)/100),3.7,IF(((Notenliste!C20+Notenliste!E20+Notenliste!G20+Notenliste!K20)/$AU$1)&gt;=((Endnoten!$AH$32)/100),3.8,IF(((Notenliste!C20+Notenliste!E20+Notenliste!G20+Notenliste!K20)/$AU$1)&gt;=((Endnoten!$AH$33)/100),3.9,IF(((Notenliste!C20+Notenliste!E20+Notenliste!G20+Notenliste!K20)/$AU$1)&gt;=((Endnoten!$AH$34)/100),4,IF(((Notenliste!C20+Notenliste!E20+Notenliste!G20+Notenliste!K20)/$AU$1)&gt;=((Endnoten!$AH$35)/100),4.1,IF(((Notenliste!C20+Notenliste!E20+Notenliste!G20+Notenliste!K20)/$AU$1)&gt;=((Endnoten!$AH$36)/100),4.2,IF(((Notenliste!C20+Notenliste!E20+Notenliste!G20+Notenliste!K20)/$AU$1)&gt;=((Endnoten!$AH$37)/100),4.3,IF(((Notenliste!C20+Notenliste!E20+Notenliste!G20+Notenliste!K20)/$AU$1)&gt;=((Endnoten!$AH$38)/100),4.4,IF(((Notenliste!C20+Notenliste!E20+Notenliste!G20+Notenliste!K20)/$AU$1)&gt;=((Endnoten!$AH$39)/100),4.5,IF(((Notenliste!C20+Notenliste!E20+Notenliste!G20+Notenliste!K20)/$AU$1)&gt;=((Endnoten!$AH$40)/100),4.6,IF(((Notenliste!C20+Notenliste!E20+Notenliste!G20+Notenliste!K20)/$AU$1)&gt;=((Endnoten!$AH$41)/100),4.7,IF(((Notenliste!C20+Notenliste!E20+Notenliste!G20+Notenliste!K20)/$AU$1)&gt;=((Endnoten!$AH$42)/100),4.8,IF(((Notenliste!C20+Notenliste!E20+Notenliste!G20+Notenliste!K20)/$AU$1)&gt;=((Endnoten!$AH$43)/100),4.9,5))))))))))))))))))))))))))))))))))))))))</f>
        <v>#DIV/0!</v>
      </c>
    </row>
    <row r="22" spans="1:47" ht="18.5" x14ac:dyDescent="0.45">
      <c r="A22" s="34">
        <f>'Schüler+Bedienungsanleitung'!A36</f>
        <v>19</v>
      </c>
      <c r="B22" s="65">
        <f>'Schüler+Bedienungsanleitung'!B36</f>
        <v>19</v>
      </c>
      <c r="C22" s="32">
        <f>Notenliste!C21</f>
        <v>0</v>
      </c>
      <c r="D22" s="33">
        <f>IF(Notenliste!C21&gt;=0.1,Notenliste!C21/Notenliste!C$1,)</f>
        <v>0</v>
      </c>
      <c r="E22" s="34">
        <f>IF(Endnoten!D22&gt;=(Endnoten!$AF$5/100),1,IF(Endnoten!D22&gt;=(Endnoten!$AF$6/100),2,IF(Endnoten!D22&gt;=(Endnoten!$AF$7/100),3,IF(Endnoten!D22&gt;=(Endnoten!$AF$8/100),4,5))))</f>
        <v>5</v>
      </c>
      <c r="F22" s="35" t="e">
        <f>IF(((Notenliste!C21)/Notenliste!$C$1)&gt;=((Endnoten!$AH$5+1)/100),1,IF(((Notenliste!C21)/Notenliste!$C$1)&gt;=(Endnoten!$AH$5/100),1.1,IF(((Notenliste!C21)/Notenliste!$C$1)&gt;=(Endnoten!$AH$6/100),1.2,IF(((Notenliste!C21)/Notenliste!$C$1)&gt;=(Endnoten!$AH$7/100),1.3,IF(((Notenliste!C21)/Notenliste!$C$1)&gt;=((Endnoten!$AH$8)/100),1.4,IF(((Notenliste!C21)/Notenliste!$C$1)&gt;=((Endnoten!$AH$9)/100),1.44,IF(((Notenliste!C21)/Notenliste!$C$1)&gt;=((Endnoten!$AH$10)/100),1.6,IF(((Notenliste!C21)/Notenliste!$C$1)&gt;=((Endnoten!$AH$11)/100),1.7,IF(((Notenliste!C21)/Notenliste!$C$1)&gt;=((Endnoten!$AH$12)/100),1.8,IF(((Notenliste!C21)/Notenliste!$C$1)&gt;=((Endnoten!$AH$13)/100),1.9,IF(((Notenliste!C21)/Notenliste!$C$1)&gt;=((Endnoten!$AH$14)/100),2,IF(((Notenliste!C21)/Notenliste!$C$1)&gt;=((Endnoten!$AH$15)/100),2.1,IF(((Notenliste!C21)/Notenliste!$C$1)&gt;=((Endnoten!$AH$16)/100),2.2,IF(((Notenliste!C21)/Notenliste!$C$1)&gt;=((Endnoten!$AH$17)/100),2.3,IF(((Notenliste!C21)/Notenliste!$C$1)&gt;=((Endnoten!$AH$18)/100),2.4,IF(((Notenliste!C21)/Notenliste!$C$1)&gt;=((Endnoten!$AH$19)/100),2.5,IF(((Notenliste!C21)/Notenliste!$C$1)&gt;=((Endnoten!$AH$20)/100),2.6,IF(((Notenliste!C21)/Notenliste!$C$1)&gt;=((Endnoten!$AH$21)/100),2.7,IF(((Notenliste!C21)/Notenliste!$C$1)&gt;=((Endnoten!$AH$22)/100),2.8,IF(((Notenliste!C21)/Notenliste!$C$1)&gt;=((Endnoten!$AH$23)/100),2.9,IF(((Notenliste!C21)/Notenliste!$C$1)&gt;=((Endnoten!$AH$24)/100),3,IF(((Notenliste!C21)/Notenliste!$C$1)&gt;=((Endnoten!$AH$25)/100),3.1,IF(((Notenliste!C21)/Notenliste!$C$1)&gt;=((Endnoten!$AH$26)/100),3.2,IF(((Notenliste!C21)/Notenliste!$C$1)&gt;=((Endnoten!$AH$27)/100),3.3,IF(((Notenliste!C21)/Notenliste!$C$1)&gt;=((Endnoten!$AH$28)/100),3.4,IF(((Notenliste!C21)/Notenliste!$C$1)&gt;=((Endnoten!$AH$29)/100),3.5,IF(((Notenliste!C21)/Notenliste!$C$1)&gt;=((Endnoten!$AH$30)/100),3.6,IF(((Notenliste!C21)/Notenliste!$C$1)&gt;=((Endnoten!$AH$31)/100),3.7,IF(((Notenliste!C21)/Notenliste!$C$1)&gt;=((Endnoten!$AH$32)/100),3.8,IF(((Notenliste!C21)/Notenliste!$C$1)&gt;=((Endnoten!$AH$33)/100),3.9,IF(((Notenliste!C21)/Notenliste!$C$1)&gt;=((Endnoten!$AH$34)/100),4,IF(((Notenliste!C21)/Notenliste!$C$1)&gt;=((Endnoten!$AH$35)/100),4.1,IF(((Notenliste!C21)/Notenliste!$C$1)&gt;=((Endnoten!$AH$36)/100),4.2,IF(((Notenliste!C21)/Notenliste!$C$1)&gt;=((Endnoten!$AH$37)/100),4.3,IF(((Notenliste!C21)/Notenliste!$C$1)&gt;=((Endnoten!$AH$38)/100),4.4,IF(((Notenliste!C21)/Notenliste!$C$1)&gt;=((Endnoten!$AH$39)/100),4.5,IF(((Notenliste!C21)/Notenliste!$C$1)&gt;=((Endnoten!$AH$40)/100),4.6,IF(((Notenliste!C21)/Notenliste!$C$1)&gt;=((Endnoten!$AH$41)/100),4.7,IF(((Notenliste!C21)/Notenliste!$C$1)&gt;=((Endnoten!$AH$42)/100),4.8,IF(((Notenliste!C21)/Notenliste!$C$1)&gt;=((Endnoten!$AH$43)/100),4.9,5))))))))))))))))))))))))))))))))))))))))</f>
        <v>#DIV/0!</v>
      </c>
      <c r="G22" s="32">
        <f>Notenliste!E21</f>
        <v>0</v>
      </c>
      <c r="H22" s="33">
        <f>IF(Notenliste!E21&gt;=0.1,Notenliste!E21/Notenliste!E$1,)</f>
        <v>0</v>
      </c>
      <c r="I22" s="34">
        <f>IF(Endnoten!H22&gt;=(Endnoten!$AF$5/100),1,IF(Endnoten!H22&gt;=(Endnoten!$AF$6/100),2,IF(Endnoten!H22&gt;=(Endnoten!$AF$7/100),3,IF(Endnoten!H22&gt;=(Endnoten!$AF$8/100),4,5))))</f>
        <v>5</v>
      </c>
      <c r="J22" s="35" t="e">
        <f>IF(((Notenliste!E21)/Notenliste!$E$1)&gt;=((Endnoten!$AH$5+1)/100),1,IF(((Notenliste!E21)/Notenliste!$E$1)&gt;=(Endnoten!$AH$5/100),1.1,IF(((Notenliste!E21)/Notenliste!$E$1)&gt;=(Endnoten!$AH$6/100),1.2,IF(((Notenliste!E21)/Notenliste!$E$1)&gt;=(Endnoten!$AH$7/100),1.3,IF(((Notenliste!E21)/Notenliste!$E$1)&gt;=((Endnoten!$AH$8)/100),1.4,IF(((Notenliste!E21)/Notenliste!$E$1)&gt;=((Endnoten!$AH$9)/100),1.44,IF(((Notenliste!E21)/Notenliste!$E$1)&gt;=((Endnoten!$AH$10)/100),1.6,IF(((Notenliste!E21)/Notenliste!$E$1)&gt;=((Endnoten!$AH$11)/100),1.7,IF(((Notenliste!E21)/Notenliste!$E$1)&gt;=((Endnoten!$AH$12)/100),1.8,IF(((Notenliste!E21)/Notenliste!$E$1)&gt;=((Endnoten!$AH$13)/100),1.9,IF(((Notenliste!E21)/Notenliste!$E$1)&gt;=((Endnoten!$AH$14)/100),2,IF(((Notenliste!E21)/Notenliste!$E$1)&gt;=((Endnoten!$AH$15)/100),2.1,IF(((Notenliste!E21)/Notenliste!$E$1)&gt;=((Endnoten!$AH$16)/100),2.2,IF(((Notenliste!E21)/Notenliste!$E$1)&gt;=((Endnoten!$AH$17)/100),2.3,IF(((Notenliste!E21)/Notenliste!$E$1)&gt;=((Endnoten!$AH$18)/100),2.4,IF(((Notenliste!E21)/Notenliste!$E$1)&gt;=((Endnoten!$AH$19)/100),2.5,IF(((Notenliste!E21)/Notenliste!$E$1)&gt;=((Endnoten!$AH$20)/100),2.6,IF(((Notenliste!E21)/Notenliste!$E$1)&gt;=((Endnoten!$AH$21)/100),2.7,IF(((Notenliste!E21)/Notenliste!$E$1)&gt;=((Endnoten!$AH$22)/100),2.8,IF(((Notenliste!E21)/Notenliste!$E$1)&gt;=((Endnoten!$AH$23)/100),2.9,IF(((Notenliste!E21)/Notenliste!$E$1)&gt;=((Endnoten!$AH$24)/100),3,IF(((Notenliste!E21)/Notenliste!$E$1)&gt;=((Endnoten!$AH$25)/100),3.1,IF(((Notenliste!E21)/Notenliste!$E$1)&gt;=((Endnoten!$AH$26)/100),3.2,IF(((Notenliste!E21)/Notenliste!$E$1)&gt;=((Endnoten!$AH$27)/100),3.3,IF(((Notenliste!E21)/Notenliste!$E$1)&gt;=((Endnoten!$AH$28)/100),3.4,IF(((Notenliste!E21)/Notenliste!$E$1)&gt;=((Endnoten!$AH$29)/100),3.5,IF(((Notenliste!E21)/Notenliste!$E$1)&gt;=((Endnoten!$AH$30)/100),3.6,IF(((Notenliste!E21)/Notenliste!$E$1)&gt;=((Endnoten!$AH$31)/100),3.7,IF(((Notenliste!E21)/Notenliste!$E$1)&gt;=((Endnoten!$AH$32)/100),3.8,IF(((Notenliste!E21)/Notenliste!$E$1)&gt;=((Endnoten!$AH$33)/100),3.9,IF(((Notenliste!E21)/Notenliste!$E$1)&gt;=((Endnoten!$AH$34)/100),4,IF(((Notenliste!E21)/Notenliste!$E$1)&gt;=((Endnoten!$AH$35)/100),4.1,IF(((Notenliste!E21)/Notenliste!$E$1)&gt;=((Endnoten!$AH$36)/100),4.2,IF(((Notenliste!E21)/Notenliste!$E$1)&gt;=((Endnoten!$AH$37)/100),4.3,IF(((Notenliste!E21)/Notenliste!$E$1)&gt;=((Endnoten!$AH$38)/100),4.4,IF(((Notenliste!E21)/Notenliste!$E$1)&gt;=((Endnoten!$AH$39)/100),4.5,IF(((Notenliste!E21)/Notenliste!$E$1)&gt;=((Endnoten!$AH$40)/100),4.6,IF(((Notenliste!E21)/Notenliste!$E$1)&gt;=((Endnoten!$AH$41)/100),4.7,IF(((Notenliste!E21)/Notenliste!$E$1)&gt;=((Endnoten!$AH$42)/100),4.8,IF(((Notenliste!E21)/Notenliste!$E$1)&gt;=((Endnoten!$AH$43)/100),4.9,5))))))))))))))))))))))))))))))))))))))))</f>
        <v>#DIV/0!</v>
      </c>
      <c r="K22" s="32">
        <f>Notenliste!G21</f>
        <v>0</v>
      </c>
      <c r="L22" s="33">
        <f>IF(Notenliste!G21&gt;=0.1,Notenliste!G21/Notenliste!G$1,)</f>
        <v>0</v>
      </c>
      <c r="M22" s="34">
        <f>IF(Endnoten!L22&gt;=(Endnoten!$AF$5/100),1,IF(Endnoten!L22&gt;=(Endnoten!$AF$6/100),2,IF(Endnoten!L22&gt;=(Endnoten!$AF$7/100),3,IF(Endnoten!L22&gt;=(Endnoten!$AF$8/100),4,5))))</f>
        <v>5</v>
      </c>
      <c r="N22" s="35" t="e">
        <f>IF(((Notenliste!G21)/Notenliste!$G$1)&gt;=((Endnoten!$AH$5+1)/100),1,IF(((Notenliste!G21)/Notenliste!$G$1)&gt;=(Endnoten!$AH$5/100),1.1,IF(((Notenliste!G21)/Notenliste!$G$1)&gt;=(Endnoten!$AH$6/100),1.2,IF(((Notenliste!G21)/Notenliste!$G$1)&gt;=(Endnoten!$AH$7/100),1.3,IF(((Notenliste!G21)/Notenliste!$G$1)&gt;=((Endnoten!$AH$8)/100),1.4,IF(((Notenliste!G21)/Notenliste!$G$1)&gt;=((Endnoten!$AH$9)/100),1.44,IF(((Notenliste!G21)/Notenliste!$G$1)&gt;=((Endnoten!$AH$10)/100),1.6,IF(((Notenliste!G21)/Notenliste!$G$1)&gt;=((Endnoten!$AH$11)/100),1.7,IF(((Notenliste!G21)/Notenliste!$G$1)&gt;=((Endnoten!$AH$12)/100),1.8,IF(((Notenliste!G21)/Notenliste!$G$1)&gt;=((Endnoten!$AH$13)/100),1.9,IF(((Notenliste!G21)/Notenliste!$G$1)&gt;=((Endnoten!$AH$14)/100),2,IF(((Notenliste!G21)/Notenliste!$G$1)&gt;=((Endnoten!$AH$15)/100),2.1,IF(((Notenliste!G21)/Notenliste!$G$1)&gt;=((Endnoten!$AH$16)/100),2.2,IF(((Notenliste!G21)/Notenliste!$G$1)&gt;=((Endnoten!$AH$17)/100),2.3,IF(((Notenliste!G21)/Notenliste!$G$1)&gt;=((Endnoten!$AH$18)/100),2.4,IF(((Notenliste!G21)/Notenliste!$G$1)&gt;=((Endnoten!$AH$19)/100),2.5,IF(((Notenliste!G21)/Notenliste!$G$1)&gt;=((Endnoten!$AH$20)/100),2.6,IF(((Notenliste!G21)/Notenliste!$G$1)&gt;=((Endnoten!$AH$21)/100),2.7,IF(((Notenliste!G21)/Notenliste!$G$1)&gt;=((Endnoten!$AH$22)/100),2.8,IF(((Notenliste!G21)/Notenliste!$G$1)&gt;=((Endnoten!$AH$23)/100),2.9,IF(((Notenliste!G21)/Notenliste!$G$1)&gt;=((Endnoten!$AH$24)/100),3,IF(((Notenliste!G21)/Notenliste!$G$1)&gt;=((Endnoten!$AH$25)/100),3.1,IF(((Notenliste!G21)/Notenliste!$G$1)&gt;=((Endnoten!$AH$26)/100),3.2,IF(((Notenliste!G21)/Notenliste!$G$1)&gt;=((Endnoten!$AH$27)/100),3.3,IF(((Notenliste!G21)/Notenliste!$G$1)&gt;=((Endnoten!$AH$28)/100),3.4,IF(((Notenliste!G21)/Notenliste!$G$1)&gt;=((Endnoten!$AH$29)/100),3.5,IF(((Notenliste!G21)/Notenliste!$G$1)&gt;=((Endnoten!$AH$30)/100),3.6,IF(((Notenliste!G21)/Notenliste!$G$1)&gt;=((Endnoten!$AH$31)/100),3.7,IF(((Notenliste!G21)/Notenliste!$G$1)&gt;=((Endnoten!$AH$32)/100),3.8,IF(((Notenliste!G21)/Notenliste!$G$1)&gt;=((Endnoten!$AH$33)/100),3.9,IF(((Notenliste!G21)/Notenliste!$G$1)&gt;=((Endnoten!$AH$34)/100),4,IF(((Notenliste!G21)/Notenliste!$G$1)&gt;=((Endnoten!$AH$35)/100),4.1,IF(((Notenliste!G21)/Notenliste!$G$1)&gt;=((Endnoten!$AH$36)/100),4.2,IF(((Notenliste!G21)/Notenliste!$G$1)&gt;=((Endnoten!$AH$37)/100),4.3,IF(((Notenliste!G21)/Notenliste!$G$1)&gt;=((Endnoten!$AH$38)/100),4.4,IF(((Notenliste!G21)/Notenliste!$G$1)&gt;=((Endnoten!$AH$39)/100),4.5,IF(((Notenliste!G21)/Notenliste!$G$1)&gt;=((Endnoten!$AH$40)/100),4.6,IF(((Notenliste!G21)/Notenliste!$G$1)&gt;=((Endnoten!$AH$41)/100),4.7,IF(((Notenliste!G21)/Notenliste!$G$1)&gt;=((Endnoten!$AH$42)/100),4.8,IF(((Notenliste!G21)/Notenliste!$G$1)&gt;=((Endnoten!$AH$43)/100),4.9,5))))))))))))))))))))))))))))))))))))))))</f>
        <v>#DIV/0!</v>
      </c>
      <c r="O22" s="32">
        <f>Notenliste!K21</f>
        <v>0</v>
      </c>
      <c r="P22" s="33">
        <f>IF(Notenliste!I21&gt;=0.1,Notenliste!I21/Notenliste!I$1,)</f>
        <v>0</v>
      </c>
      <c r="Q22" s="34">
        <f>IF(Endnoten!P22&gt;=(Endnoten!$AF$5/100),1,IF(Endnoten!P22&gt;=(Endnoten!$AF$6/100),2,IF(Endnoten!P22&gt;=(Endnoten!$AF$7/100),3,IF(Endnoten!P22&gt;=(Endnoten!$AF$8/100),4,5))))</f>
        <v>5</v>
      </c>
      <c r="R22" s="35" t="e">
        <f>IF(((Notenliste!I21)/Notenliste!$I$1)&gt;=((Endnoten!$AH$5+1)/100),1,IF(((Notenliste!I21)/Notenliste!$I$1)&gt;=(Endnoten!$AH$5/100),1.1,IF(((Notenliste!I21)/Notenliste!$I$1)&gt;=(Endnoten!$AH$6/100),1.2,IF(((Notenliste!I21)/Notenliste!$I$1)&gt;=(Endnoten!$AH$7/100),1.3,IF(((Notenliste!I21)/Notenliste!$I$1)&gt;=((Endnoten!$AH$8)/100),1.4,IF(((Notenliste!I21)/Notenliste!$I$1)&gt;=((Endnoten!$AH$9)/100),1.44,IF(((Notenliste!I21)/Notenliste!$I$1)&gt;=((Endnoten!$AH$10)/100),1.6,IF(((Notenliste!I21)/Notenliste!$I$1)&gt;=((Endnoten!$AH$11)/100),1.7,IF(((Notenliste!I21)/Notenliste!$I$1)&gt;=((Endnoten!$AH$12)/100),1.8,IF(((Notenliste!I21)/Notenliste!$I$1)&gt;=((Endnoten!$AH$13)/100),1.9,IF(((Notenliste!I21)/Notenliste!$I$1)&gt;=((Endnoten!$AH$14)/100),2,IF(((Notenliste!I21)/Notenliste!$I$1)&gt;=((Endnoten!$AH$15)/100),2.1,IF(((Notenliste!I21)/Notenliste!$I$1)&gt;=((Endnoten!$AH$16)/100),2.2,IF(((Notenliste!I21)/Notenliste!$I$1)&gt;=((Endnoten!$AH$17)/100),2.3,IF(((Notenliste!I21)/Notenliste!$I$1)&gt;=((Endnoten!$AH$18)/100),2.4,IF(((Notenliste!I21)/Notenliste!$I$1)&gt;=((Endnoten!$AH$19)/100),2.5,IF(((Notenliste!I21)/Notenliste!$I$1)&gt;=((Endnoten!$AH$20)/100),2.6,IF(((Notenliste!I21)/Notenliste!$I$1)&gt;=((Endnoten!$AH$21)/100),2.7,IF(((Notenliste!I21)/Notenliste!$I$1)&gt;=((Endnoten!$AH$22)/100),2.8,IF(((Notenliste!I21)/Notenliste!$I$1)&gt;=((Endnoten!$AH$23)/100),2.9,IF(((Notenliste!I21)/Notenliste!$I$1)&gt;=((Endnoten!$AH$24)/100),3,IF(((Notenliste!I21)/Notenliste!$I$1)&gt;=((Endnoten!$AH$25)/100),3.1,IF(((Notenliste!I21)/Notenliste!$I$1)&gt;=((Endnoten!$AH$26)/100),3.2,IF(((Notenliste!I21)/Notenliste!$I$1)&gt;=((Endnoten!$AH$27)/100),3.3,IF(((Notenliste!I21)/Notenliste!$I$1)&gt;=((Endnoten!$AH$28)/100),3.4,IF(((Notenliste!I21)/Notenliste!$I$1)&gt;=((Endnoten!$AH$29)/100),3.5,IF(((Notenliste!I21)/Notenliste!$I$1)&gt;=((Endnoten!$AH$30)/100),3.6,IF(((Notenliste!I21)/Notenliste!$I$1)&gt;=((Endnoten!$AH$31)/100),3.7,IF(((Notenliste!I21)/Notenliste!$I$1)&gt;=((Endnoten!$AH$32)/100),3.8,IF(((Notenliste!I21)/Notenliste!$I$1)&gt;=((Endnoten!$AH$33)/100),3.9,IF(((Notenliste!I21)/Notenliste!$I$1)&gt;=((Endnoten!$AH$34)/100),4,IF(((Notenliste!I21)/Notenliste!$I$1)&gt;=((Endnoten!$AH$35)/100),4.1,IF(((Notenliste!I21)/Notenliste!$I$1)&gt;=((Endnoten!$AH$36)/100),4.2,IF(((Notenliste!I21)/Notenliste!$I$1)&gt;=((Endnoten!$AH$37)/100),4.3,IF(((Notenliste!I21)/Notenliste!$I$1)&gt;=((Endnoten!$AH$38)/100),4.4,IF(((Notenliste!I21)/Notenliste!$I$1)&gt;=((Endnoten!$AH$39)/100),4.5,IF(((Notenliste!I21)/Notenliste!$I$1)&gt;=((Endnoten!$AH$40)/100),4.6,IF(((Notenliste!I21)/Notenliste!$I$1)&gt;=((Endnoten!$AH$41)/100),4.7,IF(((Notenliste!I21)/Notenliste!$I$1)&gt;=((Endnoten!$AH$42)/100),4.8,IF(((Notenliste!I21)/Notenliste!$I$1)&gt;=((Endnoten!$AH$43)/100),4.9,5))))))))))))))))))))))))))))))))))))))))</f>
        <v>#DIV/0!</v>
      </c>
      <c r="S22" s="32">
        <f>Notenliste!K21</f>
        <v>0</v>
      </c>
      <c r="T22" s="33">
        <f>IF(Notenliste!K21&gt;=0.1,Notenliste!K21/Notenliste!K$1,)</f>
        <v>0</v>
      </c>
      <c r="U22" s="34">
        <f>IF(Endnoten!T22&gt;=(Endnoten!$AF$5/100),1,IF(Endnoten!T22&gt;=(Endnoten!$AF$6/100),2,IF(Endnoten!T22&gt;=(Endnoten!$AF$7/100),3,IF(Endnoten!T22&gt;=(Endnoten!$AF$8/100),4,5))))</f>
        <v>5</v>
      </c>
      <c r="V22" s="35" t="e">
        <f>IF(((Notenliste!K21)/Notenliste!$K$1)&gt;=((Endnoten!$AH$5+1)/100),1,IF(((Notenliste!K21)/Notenliste!$K$1)&gt;=(Endnoten!$AH$5/100),1.1,IF(((Notenliste!K21)/Notenliste!$K$1)&gt;=(Endnoten!$AH$6/100),1.2,IF(((Notenliste!K21)/Notenliste!$K$1)&gt;=(Endnoten!$AH$7/100),1.3,IF(((Notenliste!K21)/Notenliste!$K$1)&gt;=((Endnoten!$AH$8)/100),1.4,IF(((Notenliste!K21)/Notenliste!$K$1)&gt;=((Endnoten!$AH$9)/100),1.5,IF(((Notenliste!K21)/Notenliste!$K$1)&gt;=((Endnoten!$AH$10)/100),1.6,IF(((Notenliste!K21)/Notenliste!$K$1)&gt;=((Endnoten!$AH$11)/100),1.7,IF(((Notenliste!K21)/Notenliste!$K$1)&gt;=((Endnoten!$AH$12)/100),1.8,IF(((Notenliste!K21)/Notenliste!$K$1)&gt;=((Endnoten!$AH$13)/100),1.9,IF(((Notenliste!K21)/Notenliste!$K$1)&gt;=((Endnoten!$AH$14)/100),2,IF(((Notenliste!K21)/Notenliste!$K$1)&gt;=((Endnoten!$AH$15)/100),2.1,IF(((Notenliste!K21)/Notenliste!$K$1)&gt;=((Endnoten!$AH$16)/100),2.2,IF(((Notenliste!K21)/Notenliste!$K$1)&gt;=((Endnoten!$AH$17)/100),2.3,IF(((Notenliste!K21)/Notenliste!$K$1)&gt;=((Endnoten!$AH$18)/100),2.4,IF(((Notenliste!K21)/Notenliste!$K$1)&gt;=((Endnoten!$AH$19)/100),2.5,IF(((Notenliste!K21)/Notenliste!$K$1)&gt;=((Endnoten!$AH$20)/100),2.6,IF(((Notenliste!K21)/Notenliste!$K$1)&gt;=((Endnoten!$AH$21)/100),2.7,IF(((Notenliste!K21)/Notenliste!$K$1)&gt;=((Endnoten!$AH$22)/100),2.8,IF(((Notenliste!K21)/Notenliste!$K$1)&gt;=((Endnoten!$AH$23)/100),2.9,IF(((Notenliste!K21)/Notenliste!$K$1)&gt;=((Endnoten!$AH$24)/100),3,IF(((Notenliste!K21)/Notenliste!$K$1)&gt;=((Endnoten!$AH$25)/100),3.1,IF(((Notenliste!K21)/Notenliste!$K$1)&gt;=((Endnoten!$AH$26)/100),3.2,IF(((Notenliste!K21)/Notenliste!$K$1)&gt;=((Endnoten!$AH$27)/100),3.3,IF(((Notenliste!K21)/Notenliste!$K$1)&gt;=((Endnoten!$AH$28)/100),3.4,IF(((Notenliste!K21)/Notenliste!$K$1)&gt;=((Endnoten!$AH$29)/100),3.5,IF(((Notenliste!K21)/Notenliste!$K$1)&gt;=((Endnoten!$AH$30)/100),3.6,IF(((Notenliste!K21)/Notenliste!$K$1)&gt;=((Endnoten!$AH$31)/100),3.7,IF(((Notenliste!K21)/Notenliste!$K$1)&gt;=((Endnoten!$AH$32)/100),3.8,IF(((Notenliste!K21)/Notenliste!$K$1)&gt;=((Endnoten!$AH$33)/100),3.9,IF(((Notenliste!K21)/Notenliste!$K$1)&gt;=((Endnoten!$AH$34)/100),4,IF(((Notenliste!K21)/Notenliste!$K$1)&gt;=((Endnoten!$AH$35)/100),4.1,IF(((Notenliste!K21)/Notenliste!$K$1)&gt;=((Endnoten!$AH$36)/100),4.2,IF(((Notenliste!K21)/Notenliste!$K$1)&gt;=((Endnoten!$AH$37)/100),4.3,IF(((Notenliste!K21)/Notenliste!$K$1)&gt;=((Endnoten!$AH$38)/100),4.4,IF(((Notenliste!K21)/Notenliste!$K$1)&gt;=((Endnoten!$AH$39)/100),4.5,IF(((Notenliste!K21)/Notenliste!$K$1)&gt;=((Endnoten!$AH$40)/100),4.6,IF(((Notenliste!K21)/Notenliste!$K$1)&gt;=((Endnoten!$AH$41)/100),4.7,IF(((Notenliste!K21)/Notenliste!$K$1)&gt;=((Endnoten!$AH$42)/100),4.8,IF(((Notenliste!K21)/Notenliste!$K$1)&gt;=((Endnoten!$AH$43)/100),4.9,5))))))))))))))))))))))))))))))))))))))))</f>
        <v>#DIV/0!</v>
      </c>
      <c r="W22" s="36">
        <v>0</v>
      </c>
      <c r="X22" s="36" t="str" cm="1">
        <f t="array" ref="X22">_xlfn.IFS((T22&gt;0.1),(AVERAGE(F22,J22,N22,R22,U22)),(P22&gt;=0.1),(AVERAGE(F22,J22,N22,R22)),(L22&gt;=0.1),(AVERAGE(F22,J22,N22)),(H22&gt;0.1),(AVERAGE(F22,J22)),(D22&gt;0.1),F22,(D22&lt;0.1),"ND")</f>
        <v>ND</v>
      </c>
      <c r="Y22" s="37" t="e">
        <f t="shared" si="0"/>
        <v>#DIV/0!</v>
      </c>
      <c r="Z22" s="37"/>
      <c r="AA22" s="69">
        <f>Notenliste!AK21</f>
        <v>1</v>
      </c>
      <c r="AB22" s="37" t="str">
        <f>IF((D22&lt;0.1),"Nur MA",((AA22*[1]Notenliste!$AK$1)+(IF(W22=0,X22,Y22)*(1-[1]Notenliste!$AK$1))))</f>
        <v>Nur MA</v>
      </c>
      <c r="AC22" s="38" t="e">
        <f t="shared" si="6"/>
        <v>#DIV/0!</v>
      </c>
      <c r="AD22" s="14" t="e">
        <f t="shared" si="1"/>
        <v>#DIV/0!</v>
      </c>
      <c r="AG22" s="21">
        <v>2.8</v>
      </c>
      <c r="AH22" s="21">
        <f t="shared" si="9"/>
        <v>74</v>
      </c>
      <c r="AI22">
        <f>IF(((AL22+AJ22+AK22)/$AL$3)&gt;=((Endnoten!$AH$5+1)/100),1,IF(((AL22+AJ22+AK22)/$AL$3)&gt;=(Endnoten!$AH$5/100),1.1,IF(((AL22+AJ22+AK22)/$AL$3)&gt;=(Endnoten!$AH$6/100),1.2,IF(((AL22+AJ22+AK22)/$AL$3)&gt;=(Endnoten!$AH$7/100),1.3,IF(((AL22+AJ22+AK22)/$AL$3)&gt;=((Endnoten!$AH$8)/100),1.4,IF(((AL22+AJ22+AK22)/$AL$3)&gt;=((Endnoten!$AH$9)/100),1.5,IF(((AL22+AJ22+AK22)/$AL$3)&gt;=((Endnoten!$AH$10)/100),1.6,IF(((AL22+AJ22+AK22)/$AL$3)&gt;=((Endnoten!$AH$11)/100),1.7,IF(((AL22+AJ22+AK22)/$AL$3)&gt;=((Endnoten!$AH$12)/100),1.8,IF(((AL22+AJ22+AK22)/$AL$3)&gt;=((Endnoten!$AH$13)/100),1.9,IF(((AL22+AJ22+AK22)/$AL$3)&gt;=((Endnoten!$AH$14)/100),2,IF(((AL22+AJ22+AK22)/$AL$3)&gt;=((Endnoten!$AH$15)/100),2.1,IF(((AL22+AJ22+AK22)/$AL$3)&gt;=((Endnoten!$AH$16)/100),2.2,IF(((AL22+AJ22+AK22)/$AL$3)&gt;=((Endnoten!$AH$17)/100),2.3,IF(((AL22+AJ22+AK22)/$AL$3)&gt;=((Endnoten!$AH$18)/100),2.4,IF(((AL22+AJ22+AK22)/$AL$3)&gt;=((Endnoten!$AH$19)/100),2.5,IF(((AL22+AJ22+AK22)/$AL$3)&gt;=((Endnoten!$AH$20)/100),2.6,IF(((AL22+AJ22+AK22)/$AL$3)&gt;=((Endnoten!$AH$21)/100),2.7,IF(((AL22+AJ22+AK22)/$AL$3)&gt;=((Endnoten!$AH$22)/100),2.8,IF(((AL22+AJ22+AK22)/$AL$3)&gt;=((Endnoten!$AH$23)/100),2.9,IF(((AL22+AJ22+AK22)/$AL$3)&gt;=((Endnoten!$AH$24)/100),3,IF(((AL22+AJ22+AK22)/$AL$3)&gt;=((Endnoten!$AH$25)/100),3.1,IF(((AL22+AJ22+AK22)/$AL$3)&gt;=((Endnoten!$AH$26)/100),3.2,IF(((AL22+AJ22+AK22)/$AL$3)&gt;=((Endnoten!$AH$27)/100),3.3,IF(((AL22+AJ22+AK22)/$AL$3)&gt;=((Endnoten!$AH$28)/100),3.4,IF(((AL22+AJ22+AK22)/$AL$3)&gt;=((Endnoten!$AH$29)/100),3.5,IF(((AL22+AJ22+AK22)/$AL$3)&gt;=((Endnoten!$AH$30)/100),3.6,IF(((AL22+AJ22+AK22)/$AL$3)&gt;=((Endnoten!$AH$31)/100),3.7,IF(((AL22+AJ22+AK22)/$AL$3)&gt;=((Endnoten!$AH$32)/100),3.8,IF(((AL22+AJ22+AK22)/$AL$3)&gt;=((Endnoten!$AH$33)/100),3.9,IF(((AL22+AJ22+AK22)/$AL$3)&gt;=((Endnoten!$AH$34)/100),4,IF(((AL22+AJ22+AK22)/$AL$3)&gt;=((Endnoten!$AH$35)/100),4.1,IF(((AL22+AJ22+AK22)/$AL$3)&gt;=((Endnoten!$AH$36)/100),4.2,IF(((AL22+AJ22+AK22)/$AL$3)&gt;=((Endnoten!$AH$37)/100),4.3,IF(((AL22+AJ22+AK22)/$AL$3)&gt;=((Endnoten!$AH$38)/100),4.4,IF(((AL22+AJ22+AK22)/$AL$3)&gt;=((Endnoten!$AH$39)/100),4.5,IF(((AL22+AJ22+AK22)/$AL$3)&gt;=((Endnoten!$AH$40)/100),4.6,IF(((AL22+AJ22+AK22)/$AL$3)&gt;=((Endnoten!$AH$41)/100),4.7,IF(((AL22+AJ22+AK22)/$AL$3)&gt;=((Endnoten!$AH$42)/100),4.8,IF(((AL22+AJ22+AK22)/$AL$3)&gt;=((Endnoten!$AH$43)/100),4.9,5))))))))))))))))))))))))))))))))))))))))</f>
        <v>2.8</v>
      </c>
      <c r="AL22">
        <f t="shared" si="7"/>
        <v>74</v>
      </c>
      <c r="AN22" s="75"/>
      <c r="AO22" s="75" t="e">
        <f t="shared" si="2"/>
        <v>#DIV/0!</v>
      </c>
      <c r="AP22" s="75" t="e">
        <f t="shared" si="3"/>
        <v>#DIV/0!</v>
      </c>
      <c r="AQ22" s="75" t="e">
        <f t="shared" si="4"/>
        <v>#DIV/0!</v>
      </c>
      <c r="AR22" s="75" t="e">
        <f t="shared" si="5"/>
        <v>#DIV/0!</v>
      </c>
      <c r="AT22" s="1" t="e">
        <f>IF(((Notenliste!C21+Notenliste!E21+Notenliste!G21)/$AT$1)&gt;=((Endnoten!$AH$5+1)/100),1,IF(((Notenliste!C21+Notenliste!E21+Notenliste!G21)/$AT$1)&gt;=(Endnoten!$AH$5/100),1.1,IF(((Notenliste!C21+Notenliste!E21+Notenliste!G21)/$AT$1)&gt;=(Endnoten!$AH$6/100),1.2,IF(((Notenliste!C21+Notenliste!E21+Notenliste!G21)/$AT$1)&gt;=(Endnoten!$AH$7/100),1.3,IF(((Notenliste!C21+Notenliste!E21+Notenliste!G21)/$AT$1)&gt;=((Endnoten!$AH$8)/100),1.4,IF(((Notenliste!C21+Notenliste!E21+Notenliste!G21)/$AT$1)&gt;=((Endnoten!$AH$9)/100),1.5,IF(((Notenliste!C21+Notenliste!E21+Notenliste!G21)/$AT$1)&gt;=((Endnoten!$AH$10)/100),1.6,IF(((Notenliste!C21+Notenliste!E21+Notenliste!G21)/$AT$1)&gt;=((Endnoten!$AH$11)/100),1.7,IF(((Notenliste!C21+Notenliste!E21+Notenliste!G21)/$AT$1)&gt;=((Endnoten!$AH$12)/100),1.8,IF(((Notenliste!C21+Notenliste!E21+Notenliste!G21)/$AT$1)&gt;=((Endnoten!$AH$13)/100),1.9,IF(((Notenliste!C21+Notenliste!E21+Notenliste!G21)/$AT$1)&gt;=((Endnoten!$AH$14)/100),2,IF(((Notenliste!C21+Notenliste!E21+Notenliste!G21)/$AT$1)&gt;=((Endnoten!$AH$15)/100),2.1,IF(((Notenliste!C21+Notenliste!E21+Notenliste!G21)/$AT$1)&gt;=((Endnoten!$AH$16)/100),2.2,IF(((Notenliste!C21+Notenliste!E21+Notenliste!G21)/$AT$1)&gt;=((Endnoten!$AH$17)/100),2.3,IF(((Notenliste!C21+Notenliste!E21+Notenliste!G21)/$AT$1)&gt;=((Endnoten!$AH$18)/100),2.4,IF(((Notenliste!C21+Notenliste!E21+Notenliste!G21)/$AT$1)&gt;=((Endnoten!$AH$19)/100),2.5,IF(((Notenliste!C21+Notenliste!E21+Notenliste!G21)/$AT$1)&gt;=((Endnoten!$AH$20)/100),2.6,IF(((Notenliste!C21+Notenliste!E21+Notenliste!G21)/$AT$1)&gt;=((Endnoten!$AH$21)/100),2.7,IF(((Notenliste!C21+Notenliste!E21+Notenliste!G21)/$AT$1)&gt;=((Endnoten!$AH$22)/100),2.8,IF(((Notenliste!C21+Notenliste!E21+Notenliste!G21)/$AT$1)&gt;=((Endnoten!$AH$23)/100),2.9,IF(((Notenliste!C21+Notenliste!E21+Notenliste!G21)/$AT$1)&gt;=((Endnoten!$AH$24)/100),3,IF(((Notenliste!C21+Notenliste!E21+Notenliste!G21)/$AT$1)&gt;=((Endnoten!$AH$25)/100),3.1,IF(((Notenliste!C21+Notenliste!E21+Notenliste!G21)/$AT$1)&gt;=((Endnoten!$AH$26)/100),3.2,IF(((Notenliste!C21+Notenliste!E21+Notenliste!G21)/$AT$1)&gt;=((Endnoten!$AH$27)/100),3.3,IF(((Notenliste!C21+Notenliste!E21+Notenliste!G21)/$AT$1)&gt;=((Endnoten!$AH$28)/100),3.4,IF(((Notenliste!C21+Notenliste!E21+Notenliste!G21)/$AT$1)&gt;=((Endnoten!$AH$29)/100),3.5,IF(((Notenliste!C21+Notenliste!E21+Notenliste!G21)/$AT$1)&gt;=((Endnoten!$AH$30)/100),3.6,IF(((Notenliste!C21+Notenliste!E21+Notenliste!G21)/$AT$1)&gt;=((Endnoten!$AH$31)/100),3.7,IF(((Notenliste!C21+Notenliste!E21+Notenliste!G21)/$AT$1)&gt;=((Endnoten!$AH$32)/100),3.8,IF(((Notenliste!C21+Notenliste!E21+Notenliste!G21)/$AT$1)&gt;=((Endnoten!$AH$33)/100),3.9,IF(((Notenliste!C21+Notenliste!E21+Notenliste!G21)/$AT$1)&gt;=((Endnoten!$AH$34)/100),4,IF(((Notenliste!C21+Notenliste!E21+Notenliste!G21)/$AT$1)&gt;=((Endnoten!$AH$35)/100),4.1,IF(((Notenliste!C21+Notenliste!E21+Notenliste!G21)/$AT$1)&gt;=((Endnoten!$AH$36)/100),4.2,IF(((Notenliste!C21+Notenliste!E21+Notenliste!G21)/$AT$1)&gt;=((Endnoten!$AH$37)/100),4.3,IF(((Notenliste!C21+Notenliste!E21+Notenliste!G21)/$AT$1)&gt;=((Endnoten!$AH$38)/100),4.4,IF(((Notenliste!C21+Notenliste!E21+Notenliste!G21)/$AT$1)&gt;=((Endnoten!$AH$39)/100),4.5,IF(((Notenliste!C21+Notenliste!E21+Notenliste!G21)/$AT$1)&gt;=((Endnoten!$AH$40)/100),4.6,IF(((Notenliste!C21+Notenliste!E21+Notenliste!G21)/$AT$1)&gt;=((Endnoten!$AH$41)/100),4.7,IF(((Notenliste!C21+Notenliste!E21+Notenliste!G21)/$AT$1)&gt;=((Endnoten!$AH$42)/100),4.8,IF(((Notenliste!C21+Notenliste!E21+Notenliste!G21)/$AT$1)&gt;=((Endnoten!$AH$43)/100),4.9,5))))))))))))))))))))))))))))))))))))))))</f>
        <v>#DIV/0!</v>
      </c>
      <c r="AU22" s="1" t="e">
        <f>IF(((Notenliste!C21+Notenliste!E21+Notenliste!G21+Notenliste!K21)/$AU$1)&gt;=((Endnoten!$AH$5+1)/100),1,IF(((Notenliste!C21+Notenliste!E21+Notenliste!G21+Notenliste!K21)/$AU$1)&gt;=(Endnoten!$AH$5/100),1.1,IF(((Notenliste!C21+Notenliste!E21+Notenliste!G21+Notenliste!K21)/$AU$1)&gt;=(Endnoten!$AH$6/100),1.2,IF(((Notenliste!C21+Notenliste!E21+Notenliste!G21+Notenliste!K21)/$AU$1)&gt;=(Endnoten!$AH$7/100),1.3,IF(((Notenliste!C21+Notenliste!E21+Notenliste!G21+Notenliste!K21)/$AU$1)&gt;=((Endnoten!$AH$8)/100),1.4,IF(((Notenliste!C21+Notenliste!E21+Notenliste!G21+Notenliste!K21)/$AU$1)&gt;=((Endnoten!$AH$9)/100),1.5,IF(((Notenliste!C21+Notenliste!E21+Notenliste!G21+Notenliste!K21)/$AU$1)&gt;=((Endnoten!$AH$10)/100),1.6,IF(((Notenliste!C21+Notenliste!E21+Notenliste!G21+Notenliste!K21)/$AU$1)&gt;=((Endnoten!$AH$11)/100),1.7,IF(((Notenliste!C21+Notenliste!E21+Notenliste!G21+Notenliste!K21)/$AU$1)&gt;=((Endnoten!$AH$12)/100),1.8,IF(((Notenliste!C21+Notenliste!E21+Notenliste!G21+Notenliste!K21)/$AU$1)&gt;=((Endnoten!$AH$13)/100),1.9,IF(((Notenliste!C21+Notenliste!E21+Notenliste!G21+Notenliste!K21)/$AU$1)&gt;=((Endnoten!$AH$14)/100),2,IF(((Notenliste!C21+Notenliste!E21+Notenliste!G21+Notenliste!K21)/$AU$1)&gt;=((Endnoten!$AH$15)/100),2.1,IF(((Notenliste!C21+Notenliste!E21+Notenliste!G21+Notenliste!K21)/$AU$1)&gt;=((Endnoten!$AH$16)/100),2.2,IF(((Notenliste!C21+Notenliste!E21+Notenliste!G21+Notenliste!K21)/$AU$1)&gt;=((Endnoten!$AH$17)/100),2.3,IF(((Notenliste!C21+Notenliste!E21+Notenliste!G21+Notenliste!K21)/$AU$1)&gt;=((Endnoten!$AH$18)/100),2.4,IF(((Notenliste!C21+Notenliste!E21+Notenliste!G21+Notenliste!K21)/$AU$1)&gt;=((Endnoten!$AH$19)/100),2.5,IF(((Notenliste!C21+Notenliste!E21+Notenliste!G21+Notenliste!K21)/$AU$1)&gt;=((Endnoten!$AH$20)/100),2.6,IF(((Notenliste!C21+Notenliste!E21+Notenliste!G21+Notenliste!K21)/$AU$1)&gt;=((Endnoten!$AH$21)/100),2.7,IF(((Notenliste!C21+Notenliste!E21+Notenliste!G21+Notenliste!K21)/$AU$1)&gt;=((Endnoten!$AH$22)/100),2.8,IF(((Notenliste!C21+Notenliste!E21+Notenliste!G21+Notenliste!K21)/$AU$1)&gt;=((Endnoten!$AH$23)/100),2.9,IF(((Notenliste!C21+Notenliste!E21+Notenliste!G21+Notenliste!K21)/$AU$1)&gt;=((Endnoten!$AH$24)/100),3,IF(((Notenliste!C21+Notenliste!E21+Notenliste!G21+Notenliste!K21)/$AU$1)&gt;=((Endnoten!$AH$25)/100),3.1,IF(((Notenliste!C21+Notenliste!E21+Notenliste!G21+Notenliste!K21)/$AU$1)&gt;=((Endnoten!$AH$26)/100),3.2,IF(((Notenliste!C21+Notenliste!E21+Notenliste!G21+Notenliste!K21)/$AU$1)&gt;=((Endnoten!$AH$27)/100),3.3,IF(((Notenliste!C21+Notenliste!E21+Notenliste!G21+Notenliste!K21)/$AU$1)&gt;=((Endnoten!$AH$28)/100),3.4,IF(((Notenliste!C21+Notenliste!E21+Notenliste!G21+Notenliste!K21)/$AU$1)&gt;=((Endnoten!$AH$29)/100),3.5,IF(((Notenliste!C21+Notenliste!E21+Notenliste!G21+Notenliste!K21)/$AU$1)&gt;=((Endnoten!$AH$30)/100),3.6,IF(((Notenliste!C21+Notenliste!E21+Notenliste!G21+Notenliste!K21)/$AU$1)&gt;=((Endnoten!$AH$31)/100),3.7,IF(((Notenliste!C21+Notenliste!E21+Notenliste!G21+Notenliste!K21)/$AU$1)&gt;=((Endnoten!$AH$32)/100),3.8,IF(((Notenliste!C21+Notenliste!E21+Notenliste!G21+Notenliste!K21)/$AU$1)&gt;=((Endnoten!$AH$33)/100),3.9,IF(((Notenliste!C21+Notenliste!E21+Notenliste!G21+Notenliste!K21)/$AU$1)&gt;=((Endnoten!$AH$34)/100),4,IF(((Notenliste!C21+Notenliste!E21+Notenliste!G21+Notenliste!K21)/$AU$1)&gt;=((Endnoten!$AH$35)/100),4.1,IF(((Notenliste!C21+Notenliste!E21+Notenliste!G21+Notenliste!K21)/$AU$1)&gt;=((Endnoten!$AH$36)/100),4.2,IF(((Notenliste!C21+Notenliste!E21+Notenliste!G21+Notenliste!K21)/$AU$1)&gt;=((Endnoten!$AH$37)/100),4.3,IF(((Notenliste!C21+Notenliste!E21+Notenliste!G21+Notenliste!K21)/$AU$1)&gt;=((Endnoten!$AH$38)/100),4.4,IF(((Notenliste!C21+Notenliste!E21+Notenliste!G21+Notenliste!K21)/$AU$1)&gt;=((Endnoten!$AH$39)/100),4.5,IF(((Notenliste!C21+Notenliste!E21+Notenliste!G21+Notenliste!K21)/$AU$1)&gt;=((Endnoten!$AH$40)/100),4.6,IF(((Notenliste!C21+Notenliste!E21+Notenliste!G21+Notenliste!K21)/$AU$1)&gt;=((Endnoten!$AH$41)/100),4.7,IF(((Notenliste!C21+Notenliste!E21+Notenliste!G21+Notenliste!K21)/$AU$1)&gt;=((Endnoten!$AH$42)/100),4.8,IF(((Notenliste!C21+Notenliste!E21+Notenliste!G21+Notenliste!K21)/$AU$1)&gt;=((Endnoten!$AH$43)/100),4.9,5))))))))))))))))))))))))))))))))))))))))</f>
        <v>#DIV/0!</v>
      </c>
    </row>
    <row r="23" spans="1:47" ht="18.5" x14ac:dyDescent="0.45">
      <c r="A23" s="41">
        <f>'Schüler+Bedienungsanleitung'!A37</f>
        <v>20</v>
      </c>
      <c r="B23" s="42">
        <f>'Schüler+Bedienungsanleitung'!B37</f>
        <v>20</v>
      </c>
      <c r="C23" s="39">
        <f>Notenliste!C22</f>
        <v>0</v>
      </c>
      <c r="D23" s="40">
        <f>IF(Notenliste!C22&gt;=0.1,Notenliste!C22/Notenliste!C$1,)</f>
        <v>0</v>
      </c>
      <c r="E23" s="41">
        <f>IF(Endnoten!D23&gt;=(Endnoten!$AF$5/100),1,IF(Endnoten!D23&gt;=(Endnoten!$AF$6/100),2,IF(Endnoten!D23&gt;=(Endnoten!$AF$7/100),3,IF(Endnoten!D23&gt;=(Endnoten!$AF$8/100),4,5))))</f>
        <v>5</v>
      </c>
      <c r="F23" s="53" t="e">
        <f>IF(((Notenliste!C22)/Notenliste!$C$1)&gt;=((Endnoten!$AH$5+1)/100),1,IF(((Notenliste!C22)/Notenliste!$C$1)&gt;=(Endnoten!$AH$5/100),1.1,IF(((Notenliste!C22)/Notenliste!$C$1)&gt;=(Endnoten!$AH$6/100),1.2,IF(((Notenliste!C22)/Notenliste!$C$1)&gt;=(Endnoten!$AH$7/100),1.3,IF(((Notenliste!C22)/Notenliste!$C$1)&gt;=((Endnoten!$AH$8)/100),1.4,IF(((Notenliste!C22)/Notenliste!$C$1)&gt;=((Endnoten!$AH$9)/100),1.44,IF(((Notenliste!C22)/Notenliste!$C$1)&gt;=((Endnoten!$AH$10)/100),1.6,IF(((Notenliste!C22)/Notenliste!$C$1)&gt;=((Endnoten!$AH$11)/100),1.7,IF(((Notenliste!C22)/Notenliste!$C$1)&gt;=((Endnoten!$AH$12)/100),1.8,IF(((Notenliste!C22)/Notenliste!$C$1)&gt;=((Endnoten!$AH$13)/100),1.9,IF(((Notenliste!C22)/Notenliste!$C$1)&gt;=((Endnoten!$AH$14)/100),2,IF(((Notenliste!C22)/Notenliste!$C$1)&gt;=((Endnoten!$AH$15)/100),2.1,IF(((Notenliste!C22)/Notenliste!$C$1)&gt;=((Endnoten!$AH$16)/100),2.2,IF(((Notenliste!C22)/Notenliste!$C$1)&gt;=((Endnoten!$AH$17)/100),2.3,IF(((Notenliste!C22)/Notenliste!$C$1)&gt;=((Endnoten!$AH$18)/100),2.4,IF(((Notenliste!C22)/Notenliste!$C$1)&gt;=((Endnoten!$AH$19)/100),2.5,IF(((Notenliste!C22)/Notenliste!$C$1)&gt;=((Endnoten!$AH$20)/100),2.6,IF(((Notenliste!C22)/Notenliste!$C$1)&gt;=((Endnoten!$AH$21)/100),2.7,IF(((Notenliste!C22)/Notenliste!$C$1)&gt;=((Endnoten!$AH$22)/100),2.8,IF(((Notenliste!C22)/Notenliste!$C$1)&gt;=((Endnoten!$AH$23)/100),2.9,IF(((Notenliste!C22)/Notenliste!$C$1)&gt;=((Endnoten!$AH$24)/100),3,IF(((Notenliste!C22)/Notenliste!$C$1)&gt;=((Endnoten!$AH$25)/100),3.1,IF(((Notenliste!C22)/Notenliste!$C$1)&gt;=((Endnoten!$AH$26)/100),3.2,IF(((Notenliste!C22)/Notenliste!$C$1)&gt;=((Endnoten!$AH$27)/100),3.3,IF(((Notenliste!C22)/Notenliste!$C$1)&gt;=((Endnoten!$AH$28)/100),3.4,IF(((Notenliste!C22)/Notenliste!$C$1)&gt;=((Endnoten!$AH$29)/100),3.5,IF(((Notenliste!C22)/Notenliste!$C$1)&gt;=((Endnoten!$AH$30)/100),3.6,IF(((Notenliste!C22)/Notenliste!$C$1)&gt;=((Endnoten!$AH$31)/100),3.7,IF(((Notenliste!C22)/Notenliste!$C$1)&gt;=((Endnoten!$AH$32)/100),3.8,IF(((Notenliste!C22)/Notenliste!$C$1)&gt;=((Endnoten!$AH$33)/100),3.9,IF(((Notenliste!C22)/Notenliste!$C$1)&gt;=((Endnoten!$AH$34)/100),4,IF(((Notenliste!C22)/Notenliste!$C$1)&gt;=((Endnoten!$AH$35)/100),4.1,IF(((Notenliste!C22)/Notenliste!$C$1)&gt;=((Endnoten!$AH$36)/100),4.2,IF(((Notenliste!C22)/Notenliste!$C$1)&gt;=((Endnoten!$AH$37)/100),4.3,IF(((Notenliste!C22)/Notenliste!$C$1)&gt;=((Endnoten!$AH$38)/100),4.4,IF(((Notenliste!C22)/Notenliste!$C$1)&gt;=((Endnoten!$AH$39)/100),4.5,IF(((Notenliste!C22)/Notenliste!$C$1)&gt;=((Endnoten!$AH$40)/100),4.6,IF(((Notenliste!C22)/Notenliste!$C$1)&gt;=((Endnoten!$AH$41)/100),4.7,IF(((Notenliste!C22)/Notenliste!$C$1)&gt;=((Endnoten!$AH$42)/100),4.8,IF(((Notenliste!C22)/Notenliste!$C$1)&gt;=((Endnoten!$AH$43)/100),4.9,5))))))))))))))))))))))))))))))))))))))))</f>
        <v>#DIV/0!</v>
      </c>
      <c r="G23" s="39">
        <f>Notenliste!E22</f>
        <v>0</v>
      </c>
      <c r="H23" s="40">
        <f>IF(Notenliste!E22&gt;=0.1,Notenliste!E22/Notenliste!E$1,)</f>
        <v>0</v>
      </c>
      <c r="I23" s="41">
        <f>IF(Endnoten!H23&gt;=(Endnoten!$AF$5/100),1,IF(Endnoten!H23&gt;=(Endnoten!$AF$6/100),2,IF(Endnoten!H23&gt;=(Endnoten!$AF$7/100),3,IF(Endnoten!H23&gt;=(Endnoten!$AF$8/100),4,5))))</f>
        <v>5</v>
      </c>
      <c r="J23" s="53" t="e">
        <f>IF(((Notenliste!E22)/Notenliste!$E$1)&gt;=((Endnoten!$AH$5+1)/100),1,IF(((Notenliste!E22)/Notenliste!$E$1)&gt;=(Endnoten!$AH$5/100),1.1,IF(((Notenliste!E22)/Notenliste!$E$1)&gt;=(Endnoten!$AH$6/100),1.2,IF(((Notenliste!E22)/Notenliste!$E$1)&gt;=(Endnoten!$AH$7/100),1.3,IF(((Notenliste!E22)/Notenliste!$E$1)&gt;=((Endnoten!$AH$8)/100),1.4,IF(((Notenliste!E22)/Notenliste!$E$1)&gt;=((Endnoten!$AH$9)/100),1.44,IF(((Notenliste!E22)/Notenliste!$E$1)&gt;=((Endnoten!$AH$10)/100),1.6,IF(((Notenliste!E22)/Notenliste!$E$1)&gt;=((Endnoten!$AH$11)/100),1.7,IF(((Notenliste!E22)/Notenliste!$E$1)&gt;=((Endnoten!$AH$12)/100),1.8,IF(((Notenliste!E22)/Notenliste!$E$1)&gt;=((Endnoten!$AH$13)/100),1.9,IF(((Notenliste!E22)/Notenliste!$E$1)&gt;=((Endnoten!$AH$14)/100),2,IF(((Notenliste!E22)/Notenliste!$E$1)&gt;=((Endnoten!$AH$15)/100),2.1,IF(((Notenliste!E22)/Notenliste!$E$1)&gt;=((Endnoten!$AH$16)/100),2.2,IF(((Notenliste!E22)/Notenliste!$E$1)&gt;=((Endnoten!$AH$17)/100),2.3,IF(((Notenliste!E22)/Notenliste!$E$1)&gt;=((Endnoten!$AH$18)/100),2.4,IF(((Notenliste!E22)/Notenliste!$E$1)&gt;=((Endnoten!$AH$19)/100),2.5,IF(((Notenliste!E22)/Notenliste!$E$1)&gt;=((Endnoten!$AH$20)/100),2.6,IF(((Notenliste!E22)/Notenliste!$E$1)&gt;=((Endnoten!$AH$21)/100),2.7,IF(((Notenliste!E22)/Notenliste!$E$1)&gt;=((Endnoten!$AH$22)/100),2.8,IF(((Notenliste!E22)/Notenliste!$E$1)&gt;=((Endnoten!$AH$23)/100),2.9,IF(((Notenliste!E22)/Notenliste!$E$1)&gt;=((Endnoten!$AH$24)/100),3,IF(((Notenliste!E22)/Notenliste!$E$1)&gt;=((Endnoten!$AH$25)/100),3.1,IF(((Notenliste!E22)/Notenliste!$E$1)&gt;=((Endnoten!$AH$26)/100),3.2,IF(((Notenliste!E22)/Notenliste!$E$1)&gt;=((Endnoten!$AH$27)/100),3.3,IF(((Notenliste!E22)/Notenliste!$E$1)&gt;=((Endnoten!$AH$28)/100),3.4,IF(((Notenliste!E22)/Notenliste!$E$1)&gt;=((Endnoten!$AH$29)/100),3.5,IF(((Notenliste!E22)/Notenliste!$E$1)&gt;=((Endnoten!$AH$30)/100),3.6,IF(((Notenliste!E22)/Notenliste!$E$1)&gt;=((Endnoten!$AH$31)/100),3.7,IF(((Notenliste!E22)/Notenliste!$E$1)&gt;=((Endnoten!$AH$32)/100),3.8,IF(((Notenliste!E22)/Notenliste!$E$1)&gt;=((Endnoten!$AH$33)/100),3.9,IF(((Notenliste!E22)/Notenliste!$E$1)&gt;=((Endnoten!$AH$34)/100),4,IF(((Notenliste!E22)/Notenliste!$E$1)&gt;=((Endnoten!$AH$35)/100),4.1,IF(((Notenliste!E22)/Notenliste!$E$1)&gt;=((Endnoten!$AH$36)/100),4.2,IF(((Notenliste!E22)/Notenliste!$E$1)&gt;=((Endnoten!$AH$37)/100),4.3,IF(((Notenliste!E22)/Notenliste!$E$1)&gt;=((Endnoten!$AH$38)/100),4.4,IF(((Notenliste!E22)/Notenliste!$E$1)&gt;=((Endnoten!$AH$39)/100),4.5,IF(((Notenliste!E22)/Notenliste!$E$1)&gt;=((Endnoten!$AH$40)/100),4.6,IF(((Notenliste!E22)/Notenliste!$E$1)&gt;=((Endnoten!$AH$41)/100),4.7,IF(((Notenliste!E22)/Notenliste!$E$1)&gt;=((Endnoten!$AH$42)/100),4.8,IF(((Notenliste!E22)/Notenliste!$E$1)&gt;=((Endnoten!$AH$43)/100),4.9,5))))))))))))))))))))))))))))))))))))))))</f>
        <v>#DIV/0!</v>
      </c>
      <c r="K23" s="39">
        <f>Notenliste!G22</f>
        <v>0</v>
      </c>
      <c r="L23" s="40">
        <f>IF(Notenliste!G22&gt;=0.1,Notenliste!G22/Notenliste!G$1,)</f>
        <v>0</v>
      </c>
      <c r="M23" s="41">
        <f>IF(Endnoten!L23&gt;=(Endnoten!$AF$5/100),1,IF(Endnoten!L23&gt;=(Endnoten!$AF$6/100),2,IF(Endnoten!L23&gt;=(Endnoten!$AF$7/100),3,IF(Endnoten!L23&gt;=(Endnoten!$AF$8/100),4,5))))</f>
        <v>5</v>
      </c>
      <c r="N23" s="53" t="e">
        <f>IF(((Notenliste!G22)/Notenliste!$G$1)&gt;=((Endnoten!$AH$5+1)/100),1,IF(((Notenliste!G22)/Notenliste!$G$1)&gt;=(Endnoten!$AH$5/100),1.1,IF(((Notenliste!G22)/Notenliste!$G$1)&gt;=(Endnoten!$AH$6/100),1.2,IF(((Notenliste!G22)/Notenliste!$G$1)&gt;=(Endnoten!$AH$7/100),1.3,IF(((Notenliste!G22)/Notenliste!$G$1)&gt;=((Endnoten!$AH$8)/100),1.4,IF(((Notenliste!G22)/Notenliste!$G$1)&gt;=((Endnoten!$AH$9)/100),1.44,IF(((Notenliste!G22)/Notenliste!$G$1)&gt;=((Endnoten!$AH$10)/100),1.6,IF(((Notenliste!G22)/Notenliste!$G$1)&gt;=((Endnoten!$AH$11)/100),1.7,IF(((Notenliste!G22)/Notenliste!$G$1)&gt;=((Endnoten!$AH$12)/100),1.8,IF(((Notenliste!G22)/Notenliste!$G$1)&gt;=((Endnoten!$AH$13)/100),1.9,IF(((Notenliste!G22)/Notenliste!$G$1)&gt;=((Endnoten!$AH$14)/100),2,IF(((Notenliste!G22)/Notenliste!$G$1)&gt;=((Endnoten!$AH$15)/100),2.1,IF(((Notenliste!G22)/Notenliste!$G$1)&gt;=((Endnoten!$AH$16)/100),2.2,IF(((Notenliste!G22)/Notenliste!$G$1)&gt;=((Endnoten!$AH$17)/100),2.3,IF(((Notenliste!G22)/Notenliste!$G$1)&gt;=((Endnoten!$AH$18)/100),2.4,IF(((Notenliste!G22)/Notenliste!$G$1)&gt;=((Endnoten!$AH$19)/100),2.5,IF(((Notenliste!G22)/Notenliste!$G$1)&gt;=((Endnoten!$AH$20)/100),2.6,IF(((Notenliste!G22)/Notenliste!$G$1)&gt;=((Endnoten!$AH$21)/100),2.7,IF(((Notenliste!G22)/Notenliste!$G$1)&gt;=((Endnoten!$AH$22)/100),2.8,IF(((Notenliste!G22)/Notenliste!$G$1)&gt;=((Endnoten!$AH$23)/100),2.9,IF(((Notenliste!G22)/Notenliste!$G$1)&gt;=((Endnoten!$AH$24)/100),3,IF(((Notenliste!G22)/Notenliste!$G$1)&gt;=((Endnoten!$AH$25)/100),3.1,IF(((Notenliste!G22)/Notenliste!$G$1)&gt;=((Endnoten!$AH$26)/100),3.2,IF(((Notenliste!G22)/Notenliste!$G$1)&gt;=((Endnoten!$AH$27)/100),3.3,IF(((Notenliste!G22)/Notenliste!$G$1)&gt;=((Endnoten!$AH$28)/100),3.4,IF(((Notenliste!G22)/Notenliste!$G$1)&gt;=((Endnoten!$AH$29)/100),3.5,IF(((Notenliste!G22)/Notenliste!$G$1)&gt;=((Endnoten!$AH$30)/100),3.6,IF(((Notenliste!G22)/Notenliste!$G$1)&gt;=((Endnoten!$AH$31)/100),3.7,IF(((Notenliste!G22)/Notenliste!$G$1)&gt;=((Endnoten!$AH$32)/100),3.8,IF(((Notenliste!G22)/Notenliste!$G$1)&gt;=((Endnoten!$AH$33)/100),3.9,IF(((Notenliste!G22)/Notenliste!$G$1)&gt;=((Endnoten!$AH$34)/100),4,IF(((Notenliste!G22)/Notenliste!$G$1)&gt;=((Endnoten!$AH$35)/100),4.1,IF(((Notenliste!G22)/Notenliste!$G$1)&gt;=((Endnoten!$AH$36)/100),4.2,IF(((Notenliste!G22)/Notenliste!$G$1)&gt;=((Endnoten!$AH$37)/100),4.3,IF(((Notenliste!G22)/Notenliste!$G$1)&gt;=((Endnoten!$AH$38)/100),4.4,IF(((Notenliste!G22)/Notenliste!$G$1)&gt;=((Endnoten!$AH$39)/100),4.5,IF(((Notenliste!G22)/Notenliste!$G$1)&gt;=((Endnoten!$AH$40)/100),4.6,IF(((Notenliste!G22)/Notenliste!$G$1)&gt;=((Endnoten!$AH$41)/100),4.7,IF(((Notenliste!G22)/Notenliste!$G$1)&gt;=((Endnoten!$AH$42)/100),4.8,IF(((Notenliste!G22)/Notenliste!$G$1)&gt;=((Endnoten!$AH$43)/100),4.9,5))))))))))))))))))))))))))))))))))))))))</f>
        <v>#DIV/0!</v>
      </c>
      <c r="O23" s="39">
        <f>Notenliste!K22</f>
        <v>0</v>
      </c>
      <c r="P23" s="40">
        <f>IF(Notenliste!I22&gt;=0.1,Notenliste!I22/Notenliste!I$1,)</f>
        <v>0</v>
      </c>
      <c r="Q23" s="41">
        <f>IF(Endnoten!P23&gt;=(Endnoten!$AF$5/100),1,IF(Endnoten!P23&gt;=(Endnoten!$AF$6/100),2,IF(Endnoten!P23&gt;=(Endnoten!$AF$7/100),3,IF(Endnoten!P23&gt;=(Endnoten!$AF$8/100),4,5))))</f>
        <v>5</v>
      </c>
      <c r="R23" s="53" t="e">
        <f>IF(((Notenliste!I22)/Notenliste!$I$1)&gt;=((Endnoten!$AH$5+1)/100),1,IF(((Notenliste!I22)/Notenliste!$I$1)&gt;=(Endnoten!$AH$5/100),1.1,IF(((Notenliste!I22)/Notenliste!$I$1)&gt;=(Endnoten!$AH$6/100),1.2,IF(((Notenliste!I22)/Notenliste!$I$1)&gt;=(Endnoten!$AH$7/100),1.3,IF(((Notenliste!I22)/Notenliste!$I$1)&gt;=((Endnoten!$AH$8)/100),1.4,IF(((Notenliste!I22)/Notenliste!$I$1)&gt;=((Endnoten!$AH$9)/100),1.44,IF(((Notenliste!I22)/Notenliste!$I$1)&gt;=((Endnoten!$AH$10)/100),1.6,IF(((Notenliste!I22)/Notenliste!$I$1)&gt;=((Endnoten!$AH$11)/100),1.7,IF(((Notenliste!I22)/Notenliste!$I$1)&gt;=((Endnoten!$AH$12)/100),1.8,IF(((Notenliste!I22)/Notenliste!$I$1)&gt;=((Endnoten!$AH$13)/100),1.9,IF(((Notenliste!I22)/Notenliste!$I$1)&gt;=((Endnoten!$AH$14)/100),2,IF(((Notenliste!I22)/Notenliste!$I$1)&gt;=((Endnoten!$AH$15)/100),2.1,IF(((Notenliste!I22)/Notenliste!$I$1)&gt;=((Endnoten!$AH$16)/100),2.2,IF(((Notenliste!I22)/Notenliste!$I$1)&gt;=((Endnoten!$AH$17)/100),2.3,IF(((Notenliste!I22)/Notenliste!$I$1)&gt;=((Endnoten!$AH$18)/100),2.4,IF(((Notenliste!I22)/Notenliste!$I$1)&gt;=((Endnoten!$AH$19)/100),2.5,IF(((Notenliste!I22)/Notenliste!$I$1)&gt;=((Endnoten!$AH$20)/100),2.6,IF(((Notenliste!I22)/Notenliste!$I$1)&gt;=((Endnoten!$AH$21)/100),2.7,IF(((Notenliste!I22)/Notenliste!$I$1)&gt;=((Endnoten!$AH$22)/100),2.8,IF(((Notenliste!I22)/Notenliste!$I$1)&gt;=((Endnoten!$AH$23)/100),2.9,IF(((Notenliste!I22)/Notenliste!$I$1)&gt;=((Endnoten!$AH$24)/100),3,IF(((Notenliste!I22)/Notenliste!$I$1)&gt;=((Endnoten!$AH$25)/100),3.1,IF(((Notenliste!I22)/Notenliste!$I$1)&gt;=((Endnoten!$AH$26)/100),3.2,IF(((Notenliste!I22)/Notenliste!$I$1)&gt;=((Endnoten!$AH$27)/100),3.3,IF(((Notenliste!I22)/Notenliste!$I$1)&gt;=((Endnoten!$AH$28)/100),3.4,IF(((Notenliste!I22)/Notenliste!$I$1)&gt;=((Endnoten!$AH$29)/100),3.5,IF(((Notenliste!I22)/Notenliste!$I$1)&gt;=((Endnoten!$AH$30)/100),3.6,IF(((Notenliste!I22)/Notenliste!$I$1)&gt;=((Endnoten!$AH$31)/100),3.7,IF(((Notenliste!I22)/Notenliste!$I$1)&gt;=((Endnoten!$AH$32)/100),3.8,IF(((Notenliste!I22)/Notenliste!$I$1)&gt;=((Endnoten!$AH$33)/100),3.9,IF(((Notenliste!I22)/Notenliste!$I$1)&gt;=((Endnoten!$AH$34)/100),4,IF(((Notenliste!I22)/Notenliste!$I$1)&gt;=((Endnoten!$AH$35)/100),4.1,IF(((Notenliste!I22)/Notenliste!$I$1)&gt;=((Endnoten!$AH$36)/100),4.2,IF(((Notenliste!I22)/Notenliste!$I$1)&gt;=((Endnoten!$AH$37)/100),4.3,IF(((Notenliste!I22)/Notenliste!$I$1)&gt;=((Endnoten!$AH$38)/100),4.4,IF(((Notenliste!I22)/Notenliste!$I$1)&gt;=((Endnoten!$AH$39)/100),4.5,IF(((Notenliste!I22)/Notenliste!$I$1)&gt;=((Endnoten!$AH$40)/100),4.6,IF(((Notenliste!I22)/Notenliste!$I$1)&gt;=((Endnoten!$AH$41)/100),4.7,IF(((Notenliste!I22)/Notenliste!$I$1)&gt;=((Endnoten!$AH$42)/100),4.8,IF(((Notenliste!I22)/Notenliste!$I$1)&gt;=((Endnoten!$AH$43)/100),4.9,5))))))))))))))))))))))))))))))))))))))))</f>
        <v>#DIV/0!</v>
      </c>
      <c r="S23" s="39">
        <f>Notenliste!K22</f>
        <v>0</v>
      </c>
      <c r="T23" s="40">
        <f>IF(Notenliste!K22&gt;=0.1,Notenliste!K22/Notenliste!K$1,)</f>
        <v>0</v>
      </c>
      <c r="U23" s="41">
        <f>IF(Endnoten!T23&gt;=(Endnoten!$AF$5/100),1,IF(Endnoten!T23&gt;=(Endnoten!$AF$6/100),2,IF(Endnoten!T23&gt;=(Endnoten!$AF$7/100),3,IF(Endnoten!T23&gt;=(Endnoten!$AF$8/100),4,5))))</f>
        <v>5</v>
      </c>
      <c r="V23" s="53" t="e">
        <f>IF(((Notenliste!K22)/Notenliste!$K$1)&gt;=((Endnoten!$AH$5+1)/100),1,IF(((Notenliste!K22)/Notenliste!$K$1)&gt;=(Endnoten!$AH$5/100),1.1,IF(((Notenliste!K22)/Notenliste!$K$1)&gt;=(Endnoten!$AH$6/100),1.2,IF(((Notenliste!K22)/Notenliste!$K$1)&gt;=(Endnoten!$AH$7/100),1.3,IF(((Notenliste!K22)/Notenliste!$K$1)&gt;=((Endnoten!$AH$8)/100),1.4,IF(((Notenliste!K22)/Notenliste!$K$1)&gt;=((Endnoten!$AH$9)/100),1.5,IF(((Notenliste!K22)/Notenliste!$K$1)&gt;=((Endnoten!$AH$10)/100),1.6,IF(((Notenliste!K22)/Notenliste!$K$1)&gt;=((Endnoten!$AH$11)/100),1.7,IF(((Notenliste!K22)/Notenliste!$K$1)&gt;=((Endnoten!$AH$12)/100),1.8,IF(((Notenliste!K22)/Notenliste!$K$1)&gt;=((Endnoten!$AH$13)/100),1.9,IF(((Notenliste!K22)/Notenliste!$K$1)&gt;=((Endnoten!$AH$14)/100),2,IF(((Notenliste!K22)/Notenliste!$K$1)&gt;=((Endnoten!$AH$15)/100),2.1,IF(((Notenliste!K22)/Notenliste!$K$1)&gt;=((Endnoten!$AH$16)/100),2.2,IF(((Notenliste!K22)/Notenliste!$K$1)&gt;=((Endnoten!$AH$17)/100),2.3,IF(((Notenliste!K22)/Notenliste!$K$1)&gt;=((Endnoten!$AH$18)/100),2.4,IF(((Notenliste!K22)/Notenliste!$K$1)&gt;=((Endnoten!$AH$19)/100),2.5,IF(((Notenliste!K22)/Notenliste!$K$1)&gt;=((Endnoten!$AH$20)/100),2.6,IF(((Notenliste!K22)/Notenliste!$K$1)&gt;=((Endnoten!$AH$21)/100),2.7,IF(((Notenliste!K22)/Notenliste!$K$1)&gt;=((Endnoten!$AH$22)/100),2.8,IF(((Notenliste!K22)/Notenliste!$K$1)&gt;=((Endnoten!$AH$23)/100),2.9,IF(((Notenliste!K22)/Notenliste!$K$1)&gt;=((Endnoten!$AH$24)/100),3,IF(((Notenliste!K22)/Notenliste!$K$1)&gt;=((Endnoten!$AH$25)/100),3.1,IF(((Notenliste!K22)/Notenliste!$K$1)&gt;=((Endnoten!$AH$26)/100),3.2,IF(((Notenliste!K22)/Notenliste!$K$1)&gt;=((Endnoten!$AH$27)/100),3.3,IF(((Notenliste!K22)/Notenliste!$K$1)&gt;=((Endnoten!$AH$28)/100),3.4,IF(((Notenliste!K22)/Notenliste!$K$1)&gt;=((Endnoten!$AH$29)/100),3.5,IF(((Notenliste!K22)/Notenliste!$K$1)&gt;=((Endnoten!$AH$30)/100),3.6,IF(((Notenliste!K22)/Notenliste!$K$1)&gt;=((Endnoten!$AH$31)/100),3.7,IF(((Notenliste!K22)/Notenliste!$K$1)&gt;=((Endnoten!$AH$32)/100),3.8,IF(((Notenliste!K22)/Notenliste!$K$1)&gt;=((Endnoten!$AH$33)/100),3.9,IF(((Notenliste!K22)/Notenliste!$K$1)&gt;=((Endnoten!$AH$34)/100),4,IF(((Notenliste!K22)/Notenliste!$K$1)&gt;=((Endnoten!$AH$35)/100),4.1,IF(((Notenliste!K22)/Notenliste!$K$1)&gt;=((Endnoten!$AH$36)/100),4.2,IF(((Notenliste!K22)/Notenliste!$K$1)&gt;=((Endnoten!$AH$37)/100),4.3,IF(((Notenliste!K22)/Notenliste!$K$1)&gt;=((Endnoten!$AH$38)/100),4.4,IF(((Notenliste!K22)/Notenliste!$K$1)&gt;=((Endnoten!$AH$39)/100),4.5,IF(((Notenliste!K22)/Notenliste!$K$1)&gt;=((Endnoten!$AH$40)/100),4.6,IF(((Notenliste!K22)/Notenliste!$K$1)&gt;=((Endnoten!$AH$41)/100),4.7,IF(((Notenliste!K22)/Notenliste!$K$1)&gt;=((Endnoten!$AH$42)/100),4.8,IF(((Notenliste!K22)/Notenliste!$K$1)&gt;=((Endnoten!$AH$43)/100),4.9,5))))))))))))))))))))))))))))))))))))))))</f>
        <v>#DIV/0!</v>
      </c>
      <c r="W23" s="43">
        <v>0</v>
      </c>
      <c r="X23" s="43" t="str" cm="1">
        <f t="array" ref="X23">_xlfn.IFS((T23&gt;0.1),(AVERAGE(F23,J23,N23,R23,U23)),(P23&gt;=0.1),(AVERAGE(F23,J23,N23,R23)),(L23&gt;=0.1),(AVERAGE(F23,J23,N23)),(H23&gt;0.1),(AVERAGE(F23,J23)),(D23&gt;0.1),F23,(D23&lt;0.1),"ND")</f>
        <v>ND</v>
      </c>
      <c r="Y23" s="44" t="e">
        <f t="shared" si="0"/>
        <v>#DIV/0!</v>
      </c>
      <c r="Z23" s="44"/>
      <c r="AA23" s="70">
        <f>Notenliste!AK22</f>
        <v>1</v>
      </c>
      <c r="AB23" s="44" t="str">
        <f>IF((D23&lt;0.1),"Nur MA",((AA23*[1]Notenliste!$AK$1)+(IF(W23=0,X23,Y23)*(1-[1]Notenliste!$AK$1))))</f>
        <v>Nur MA</v>
      </c>
      <c r="AC23" s="45" t="e">
        <f t="shared" si="6"/>
        <v>#DIV/0!</v>
      </c>
      <c r="AD23" s="14" t="e">
        <f t="shared" si="1"/>
        <v>#DIV/0!</v>
      </c>
      <c r="AG23" s="21">
        <v>2.9</v>
      </c>
      <c r="AH23" s="21">
        <f t="shared" si="9"/>
        <v>72.5</v>
      </c>
      <c r="AI23">
        <f>IF(((AL23+AJ23+AK23)/$AL$3)&gt;=((Endnoten!$AH$5+1)/100),1,IF(((AL23+AJ23+AK23)/$AL$3)&gt;=(Endnoten!$AH$5/100),1.1,IF(((AL23+AJ23+AK23)/$AL$3)&gt;=(Endnoten!$AH$6/100),1.2,IF(((AL23+AJ23+AK23)/$AL$3)&gt;=(Endnoten!$AH$7/100),1.3,IF(((AL23+AJ23+AK23)/$AL$3)&gt;=((Endnoten!$AH$8)/100),1.4,IF(((AL23+AJ23+AK23)/$AL$3)&gt;=((Endnoten!$AH$9)/100),1.5,IF(((AL23+AJ23+AK23)/$AL$3)&gt;=((Endnoten!$AH$10)/100),1.6,IF(((AL23+AJ23+AK23)/$AL$3)&gt;=((Endnoten!$AH$11)/100),1.7,IF(((AL23+AJ23+AK23)/$AL$3)&gt;=((Endnoten!$AH$12)/100),1.8,IF(((AL23+AJ23+AK23)/$AL$3)&gt;=((Endnoten!$AH$13)/100),1.9,IF(((AL23+AJ23+AK23)/$AL$3)&gt;=((Endnoten!$AH$14)/100),2,IF(((AL23+AJ23+AK23)/$AL$3)&gt;=((Endnoten!$AH$15)/100),2.1,IF(((AL23+AJ23+AK23)/$AL$3)&gt;=((Endnoten!$AH$16)/100),2.2,IF(((AL23+AJ23+AK23)/$AL$3)&gt;=((Endnoten!$AH$17)/100),2.3,IF(((AL23+AJ23+AK23)/$AL$3)&gt;=((Endnoten!$AH$18)/100),2.4,IF(((AL23+AJ23+AK23)/$AL$3)&gt;=((Endnoten!$AH$19)/100),2.5,IF(((AL23+AJ23+AK23)/$AL$3)&gt;=((Endnoten!$AH$20)/100),2.6,IF(((AL23+AJ23+AK23)/$AL$3)&gt;=((Endnoten!$AH$21)/100),2.7,IF(((AL23+AJ23+AK23)/$AL$3)&gt;=((Endnoten!$AH$22)/100),2.8,IF(((AL23+AJ23+AK23)/$AL$3)&gt;=((Endnoten!$AH$23)/100),2.9,IF(((AL23+AJ23+AK23)/$AL$3)&gt;=((Endnoten!$AH$24)/100),3,IF(((AL23+AJ23+AK23)/$AL$3)&gt;=((Endnoten!$AH$25)/100),3.1,IF(((AL23+AJ23+AK23)/$AL$3)&gt;=((Endnoten!$AH$26)/100),3.2,IF(((AL23+AJ23+AK23)/$AL$3)&gt;=((Endnoten!$AH$27)/100),3.3,IF(((AL23+AJ23+AK23)/$AL$3)&gt;=((Endnoten!$AH$28)/100),3.4,IF(((AL23+AJ23+AK23)/$AL$3)&gt;=((Endnoten!$AH$29)/100),3.5,IF(((AL23+AJ23+AK23)/$AL$3)&gt;=((Endnoten!$AH$30)/100),3.6,IF(((AL23+AJ23+AK23)/$AL$3)&gt;=((Endnoten!$AH$31)/100),3.7,IF(((AL23+AJ23+AK23)/$AL$3)&gt;=((Endnoten!$AH$32)/100),3.8,IF(((AL23+AJ23+AK23)/$AL$3)&gt;=((Endnoten!$AH$33)/100),3.9,IF(((AL23+AJ23+AK23)/$AL$3)&gt;=((Endnoten!$AH$34)/100),4,IF(((AL23+AJ23+AK23)/$AL$3)&gt;=((Endnoten!$AH$35)/100),4.1,IF(((AL23+AJ23+AK23)/$AL$3)&gt;=((Endnoten!$AH$36)/100),4.2,IF(((AL23+AJ23+AK23)/$AL$3)&gt;=((Endnoten!$AH$37)/100),4.3,IF(((AL23+AJ23+AK23)/$AL$3)&gt;=((Endnoten!$AH$38)/100),4.4,IF(((AL23+AJ23+AK23)/$AL$3)&gt;=((Endnoten!$AH$39)/100),4.5,IF(((AL23+AJ23+AK23)/$AL$3)&gt;=((Endnoten!$AH$40)/100),4.6,IF(((AL23+AJ23+AK23)/$AL$3)&gt;=((Endnoten!$AH$41)/100),4.7,IF(((AL23+AJ23+AK23)/$AL$3)&gt;=((Endnoten!$AH$42)/100),4.8,IF(((AL23+AJ23+AK23)/$AL$3)&gt;=((Endnoten!$AH$43)/100),4.9,5))))))))))))))))))))))))))))))))))))))))</f>
        <v>2.9</v>
      </c>
      <c r="AL23">
        <f t="shared" si="7"/>
        <v>72.5</v>
      </c>
      <c r="AN23" s="75"/>
      <c r="AO23" s="75" t="e">
        <f t="shared" si="2"/>
        <v>#DIV/0!</v>
      </c>
      <c r="AP23" s="75" t="e">
        <f t="shared" si="3"/>
        <v>#DIV/0!</v>
      </c>
      <c r="AQ23" s="75" t="e">
        <f t="shared" si="4"/>
        <v>#DIV/0!</v>
      </c>
      <c r="AR23" s="75" t="e">
        <f t="shared" si="5"/>
        <v>#DIV/0!</v>
      </c>
      <c r="AT23" s="1" t="e">
        <f>IF(((Notenliste!C22+Notenliste!E22+Notenliste!G22)/$AT$1)&gt;=((Endnoten!$AH$5+1)/100),1,IF(((Notenliste!C22+Notenliste!E22+Notenliste!G22)/$AT$1)&gt;=(Endnoten!$AH$5/100),1.1,IF(((Notenliste!C22+Notenliste!E22+Notenliste!G22)/$AT$1)&gt;=(Endnoten!$AH$6/100),1.2,IF(((Notenliste!C22+Notenliste!E22+Notenliste!G22)/$AT$1)&gt;=(Endnoten!$AH$7/100),1.3,IF(((Notenliste!C22+Notenliste!E22+Notenliste!G22)/$AT$1)&gt;=((Endnoten!$AH$8)/100),1.4,IF(((Notenliste!C22+Notenliste!E22+Notenliste!G22)/$AT$1)&gt;=((Endnoten!$AH$9)/100),1.5,IF(((Notenliste!C22+Notenliste!E22+Notenliste!G22)/$AT$1)&gt;=((Endnoten!$AH$10)/100),1.6,IF(((Notenliste!C22+Notenliste!E22+Notenliste!G22)/$AT$1)&gt;=((Endnoten!$AH$11)/100),1.7,IF(((Notenliste!C22+Notenliste!E22+Notenliste!G22)/$AT$1)&gt;=((Endnoten!$AH$12)/100),1.8,IF(((Notenliste!C22+Notenliste!E22+Notenliste!G22)/$AT$1)&gt;=((Endnoten!$AH$13)/100),1.9,IF(((Notenliste!C22+Notenliste!E22+Notenliste!G22)/$AT$1)&gt;=((Endnoten!$AH$14)/100),2,IF(((Notenliste!C22+Notenliste!E22+Notenliste!G22)/$AT$1)&gt;=((Endnoten!$AH$15)/100),2.1,IF(((Notenliste!C22+Notenliste!E22+Notenliste!G22)/$AT$1)&gt;=((Endnoten!$AH$16)/100),2.2,IF(((Notenliste!C22+Notenliste!E22+Notenliste!G22)/$AT$1)&gt;=((Endnoten!$AH$17)/100),2.3,IF(((Notenliste!C22+Notenliste!E22+Notenliste!G22)/$AT$1)&gt;=((Endnoten!$AH$18)/100),2.4,IF(((Notenliste!C22+Notenliste!E22+Notenliste!G22)/$AT$1)&gt;=((Endnoten!$AH$19)/100),2.5,IF(((Notenliste!C22+Notenliste!E22+Notenliste!G22)/$AT$1)&gt;=((Endnoten!$AH$20)/100),2.6,IF(((Notenliste!C22+Notenliste!E22+Notenliste!G22)/$AT$1)&gt;=((Endnoten!$AH$21)/100),2.7,IF(((Notenliste!C22+Notenliste!E22+Notenliste!G22)/$AT$1)&gt;=((Endnoten!$AH$22)/100),2.8,IF(((Notenliste!C22+Notenliste!E22+Notenliste!G22)/$AT$1)&gt;=((Endnoten!$AH$23)/100),2.9,IF(((Notenliste!C22+Notenliste!E22+Notenliste!G22)/$AT$1)&gt;=((Endnoten!$AH$24)/100),3,IF(((Notenliste!C22+Notenliste!E22+Notenliste!G22)/$AT$1)&gt;=((Endnoten!$AH$25)/100),3.1,IF(((Notenliste!C22+Notenliste!E22+Notenliste!G22)/$AT$1)&gt;=((Endnoten!$AH$26)/100),3.2,IF(((Notenliste!C22+Notenliste!E22+Notenliste!G22)/$AT$1)&gt;=((Endnoten!$AH$27)/100),3.3,IF(((Notenliste!C22+Notenliste!E22+Notenliste!G22)/$AT$1)&gt;=((Endnoten!$AH$28)/100),3.4,IF(((Notenliste!C22+Notenliste!E22+Notenliste!G22)/$AT$1)&gt;=((Endnoten!$AH$29)/100),3.5,IF(((Notenliste!C22+Notenliste!E22+Notenliste!G22)/$AT$1)&gt;=((Endnoten!$AH$30)/100),3.6,IF(((Notenliste!C22+Notenliste!E22+Notenliste!G22)/$AT$1)&gt;=((Endnoten!$AH$31)/100),3.7,IF(((Notenliste!C22+Notenliste!E22+Notenliste!G22)/$AT$1)&gt;=((Endnoten!$AH$32)/100),3.8,IF(((Notenliste!C22+Notenliste!E22+Notenliste!G22)/$AT$1)&gt;=((Endnoten!$AH$33)/100),3.9,IF(((Notenliste!C22+Notenliste!E22+Notenliste!G22)/$AT$1)&gt;=((Endnoten!$AH$34)/100),4,IF(((Notenliste!C22+Notenliste!E22+Notenliste!G22)/$AT$1)&gt;=((Endnoten!$AH$35)/100),4.1,IF(((Notenliste!C22+Notenliste!E22+Notenliste!G22)/$AT$1)&gt;=((Endnoten!$AH$36)/100),4.2,IF(((Notenliste!C22+Notenliste!E22+Notenliste!G22)/$AT$1)&gt;=((Endnoten!$AH$37)/100),4.3,IF(((Notenliste!C22+Notenliste!E22+Notenliste!G22)/$AT$1)&gt;=((Endnoten!$AH$38)/100),4.4,IF(((Notenliste!C22+Notenliste!E22+Notenliste!G22)/$AT$1)&gt;=((Endnoten!$AH$39)/100),4.5,IF(((Notenliste!C22+Notenliste!E22+Notenliste!G22)/$AT$1)&gt;=((Endnoten!$AH$40)/100),4.6,IF(((Notenliste!C22+Notenliste!E22+Notenliste!G22)/$AT$1)&gt;=((Endnoten!$AH$41)/100),4.7,IF(((Notenliste!C22+Notenliste!E22+Notenliste!G22)/$AT$1)&gt;=((Endnoten!$AH$42)/100),4.8,IF(((Notenliste!C22+Notenliste!E22+Notenliste!G22)/$AT$1)&gt;=((Endnoten!$AH$43)/100),4.9,5))))))))))))))))))))))))))))))))))))))))</f>
        <v>#DIV/0!</v>
      </c>
      <c r="AU23" s="1" t="e">
        <f>IF(((Notenliste!C22+Notenliste!E22+Notenliste!G22+Notenliste!K22)/$AU$1)&gt;=((Endnoten!$AH$5+1)/100),1,IF(((Notenliste!C22+Notenliste!E22+Notenliste!G22+Notenliste!K22)/$AU$1)&gt;=(Endnoten!$AH$5/100),1.1,IF(((Notenliste!C22+Notenliste!E22+Notenliste!G22+Notenliste!K22)/$AU$1)&gt;=(Endnoten!$AH$6/100),1.2,IF(((Notenliste!C22+Notenliste!E22+Notenliste!G22+Notenliste!K22)/$AU$1)&gt;=(Endnoten!$AH$7/100),1.3,IF(((Notenliste!C22+Notenliste!E22+Notenliste!G22+Notenliste!K22)/$AU$1)&gt;=((Endnoten!$AH$8)/100),1.4,IF(((Notenliste!C22+Notenliste!E22+Notenliste!G22+Notenliste!K22)/$AU$1)&gt;=((Endnoten!$AH$9)/100),1.5,IF(((Notenliste!C22+Notenliste!E22+Notenliste!G22+Notenliste!K22)/$AU$1)&gt;=((Endnoten!$AH$10)/100),1.6,IF(((Notenliste!C22+Notenliste!E22+Notenliste!G22+Notenliste!K22)/$AU$1)&gt;=((Endnoten!$AH$11)/100),1.7,IF(((Notenliste!C22+Notenliste!E22+Notenliste!G22+Notenliste!K22)/$AU$1)&gt;=((Endnoten!$AH$12)/100),1.8,IF(((Notenliste!C22+Notenliste!E22+Notenliste!G22+Notenliste!K22)/$AU$1)&gt;=((Endnoten!$AH$13)/100),1.9,IF(((Notenliste!C22+Notenliste!E22+Notenliste!G22+Notenliste!K22)/$AU$1)&gt;=((Endnoten!$AH$14)/100),2,IF(((Notenliste!C22+Notenliste!E22+Notenliste!G22+Notenliste!K22)/$AU$1)&gt;=((Endnoten!$AH$15)/100),2.1,IF(((Notenliste!C22+Notenliste!E22+Notenliste!G22+Notenliste!K22)/$AU$1)&gt;=((Endnoten!$AH$16)/100),2.2,IF(((Notenliste!C22+Notenliste!E22+Notenliste!G22+Notenliste!K22)/$AU$1)&gt;=((Endnoten!$AH$17)/100),2.3,IF(((Notenliste!C22+Notenliste!E22+Notenliste!G22+Notenliste!K22)/$AU$1)&gt;=((Endnoten!$AH$18)/100),2.4,IF(((Notenliste!C22+Notenliste!E22+Notenliste!G22+Notenliste!K22)/$AU$1)&gt;=((Endnoten!$AH$19)/100),2.5,IF(((Notenliste!C22+Notenliste!E22+Notenliste!G22+Notenliste!K22)/$AU$1)&gt;=((Endnoten!$AH$20)/100),2.6,IF(((Notenliste!C22+Notenliste!E22+Notenliste!G22+Notenliste!K22)/$AU$1)&gt;=((Endnoten!$AH$21)/100),2.7,IF(((Notenliste!C22+Notenliste!E22+Notenliste!G22+Notenliste!K22)/$AU$1)&gt;=((Endnoten!$AH$22)/100),2.8,IF(((Notenliste!C22+Notenliste!E22+Notenliste!G22+Notenliste!K22)/$AU$1)&gt;=((Endnoten!$AH$23)/100),2.9,IF(((Notenliste!C22+Notenliste!E22+Notenliste!G22+Notenliste!K22)/$AU$1)&gt;=((Endnoten!$AH$24)/100),3,IF(((Notenliste!C22+Notenliste!E22+Notenliste!G22+Notenliste!K22)/$AU$1)&gt;=((Endnoten!$AH$25)/100),3.1,IF(((Notenliste!C22+Notenliste!E22+Notenliste!G22+Notenliste!K22)/$AU$1)&gt;=((Endnoten!$AH$26)/100),3.2,IF(((Notenliste!C22+Notenliste!E22+Notenliste!G22+Notenliste!K22)/$AU$1)&gt;=((Endnoten!$AH$27)/100),3.3,IF(((Notenliste!C22+Notenliste!E22+Notenliste!G22+Notenliste!K22)/$AU$1)&gt;=((Endnoten!$AH$28)/100),3.4,IF(((Notenliste!C22+Notenliste!E22+Notenliste!G22+Notenliste!K22)/$AU$1)&gt;=((Endnoten!$AH$29)/100),3.5,IF(((Notenliste!C22+Notenliste!E22+Notenliste!G22+Notenliste!K22)/$AU$1)&gt;=((Endnoten!$AH$30)/100),3.6,IF(((Notenliste!C22+Notenliste!E22+Notenliste!G22+Notenliste!K22)/$AU$1)&gt;=((Endnoten!$AH$31)/100),3.7,IF(((Notenliste!C22+Notenliste!E22+Notenliste!G22+Notenliste!K22)/$AU$1)&gt;=((Endnoten!$AH$32)/100),3.8,IF(((Notenliste!C22+Notenliste!E22+Notenliste!G22+Notenliste!K22)/$AU$1)&gt;=((Endnoten!$AH$33)/100),3.9,IF(((Notenliste!C22+Notenliste!E22+Notenliste!G22+Notenliste!K22)/$AU$1)&gt;=((Endnoten!$AH$34)/100),4,IF(((Notenliste!C22+Notenliste!E22+Notenliste!G22+Notenliste!K22)/$AU$1)&gt;=((Endnoten!$AH$35)/100),4.1,IF(((Notenliste!C22+Notenliste!E22+Notenliste!G22+Notenliste!K22)/$AU$1)&gt;=((Endnoten!$AH$36)/100),4.2,IF(((Notenliste!C22+Notenliste!E22+Notenliste!G22+Notenliste!K22)/$AU$1)&gt;=((Endnoten!$AH$37)/100),4.3,IF(((Notenliste!C22+Notenliste!E22+Notenliste!G22+Notenliste!K22)/$AU$1)&gt;=((Endnoten!$AH$38)/100),4.4,IF(((Notenliste!C22+Notenliste!E22+Notenliste!G22+Notenliste!K22)/$AU$1)&gt;=((Endnoten!$AH$39)/100),4.5,IF(((Notenliste!C22+Notenliste!E22+Notenliste!G22+Notenliste!K22)/$AU$1)&gt;=((Endnoten!$AH$40)/100),4.6,IF(((Notenliste!C22+Notenliste!E22+Notenliste!G22+Notenliste!K22)/$AU$1)&gt;=((Endnoten!$AH$41)/100),4.7,IF(((Notenliste!C22+Notenliste!E22+Notenliste!G22+Notenliste!K22)/$AU$1)&gt;=((Endnoten!$AH$42)/100),4.8,IF(((Notenliste!C22+Notenliste!E22+Notenliste!G22+Notenliste!K22)/$AU$1)&gt;=((Endnoten!$AH$43)/100),4.9,5))))))))))))))))))))))))))))))))))))))))</f>
        <v>#DIV/0!</v>
      </c>
    </row>
    <row r="24" spans="1:47" ht="18.5" x14ac:dyDescent="0.45">
      <c r="A24" s="48">
        <f>'Schüler+Bedienungsanleitung'!A38</f>
        <v>21</v>
      </c>
      <c r="B24" s="49">
        <f>'Schüler+Bedienungsanleitung'!B38</f>
        <v>21</v>
      </c>
      <c r="C24" s="46">
        <f>Notenliste!C23</f>
        <v>0</v>
      </c>
      <c r="D24" s="47">
        <f>IF(Notenliste!C23&gt;=0.1,Notenliste!C23/Notenliste!C$1,)</f>
        <v>0</v>
      </c>
      <c r="E24" s="48">
        <f>IF(Endnoten!D24&gt;=(Endnoten!$AF$5/100),1,IF(Endnoten!D24&gt;=(Endnoten!$AF$6/100),2,IF(Endnoten!D24&gt;=(Endnoten!$AF$7/100),3,IF(Endnoten!D24&gt;=(Endnoten!$AF$8/100),4,5))))</f>
        <v>5</v>
      </c>
      <c r="F24" s="54" t="e">
        <f>IF(((Notenliste!C23)/Notenliste!$C$1)&gt;=((Endnoten!$AH$5+1)/100),1,IF(((Notenliste!C23)/Notenliste!$C$1)&gt;=(Endnoten!$AH$5/100),1.1,IF(((Notenliste!C23)/Notenliste!$C$1)&gt;=(Endnoten!$AH$6/100),1.2,IF(((Notenliste!C23)/Notenliste!$C$1)&gt;=(Endnoten!$AH$7/100),1.3,IF(((Notenliste!C23)/Notenliste!$C$1)&gt;=((Endnoten!$AH$8)/100),1.4,IF(((Notenliste!C23)/Notenliste!$C$1)&gt;=((Endnoten!$AH$9)/100),1.44,IF(((Notenliste!C23)/Notenliste!$C$1)&gt;=((Endnoten!$AH$10)/100),1.6,IF(((Notenliste!C23)/Notenliste!$C$1)&gt;=((Endnoten!$AH$11)/100),1.7,IF(((Notenliste!C23)/Notenliste!$C$1)&gt;=((Endnoten!$AH$12)/100),1.8,IF(((Notenliste!C23)/Notenliste!$C$1)&gt;=((Endnoten!$AH$13)/100),1.9,IF(((Notenliste!C23)/Notenliste!$C$1)&gt;=((Endnoten!$AH$14)/100),2,IF(((Notenliste!C23)/Notenliste!$C$1)&gt;=((Endnoten!$AH$15)/100),2.1,IF(((Notenliste!C23)/Notenliste!$C$1)&gt;=((Endnoten!$AH$16)/100),2.2,IF(((Notenliste!C23)/Notenliste!$C$1)&gt;=((Endnoten!$AH$17)/100),2.3,IF(((Notenliste!C23)/Notenliste!$C$1)&gt;=((Endnoten!$AH$18)/100),2.4,IF(((Notenliste!C23)/Notenliste!$C$1)&gt;=((Endnoten!$AH$19)/100),2.5,IF(((Notenliste!C23)/Notenliste!$C$1)&gt;=((Endnoten!$AH$20)/100),2.6,IF(((Notenliste!C23)/Notenliste!$C$1)&gt;=((Endnoten!$AH$21)/100),2.7,IF(((Notenliste!C23)/Notenliste!$C$1)&gt;=((Endnoten!$AH$22)/100),2.8,IF(((Notenliste!C23)/Notenliste!$C$1)&gt;=((Endnoten!$AH$23)/100),2.9,IF(((Notenliste!C23)/Notenliste!$C$1)&gt;=((Endnoten!$AH$24)/100),3,IF(((Notenliste!C23)/Notenliste!$C$1)&gt;=((Endnoten!$AH$25)/100),3.1,IF(((Notenliste!C23)/Notenliste!$C$1)&gt;=((Endnoten!$AH$26)/100),3.2,IF(((Notenliste!C23)/Notenliste!$C$1)&gt;=((Endnoten!$AH$27)/100),3.3,IF(((Notenliste!C23)/Notenliste!$C$1)&gt;=((Endnoten!$AH$28)/100),3.4,IF(((Notenliste!C23)/Notenliste!$C$1)&gt;=((Endnoten!$AH$29)/100),3.5,IF(((Notenliste!C23)/Notenliste!$C$1)&gt;=((Endnoten!$AH$30)/100),3.6,IF(((Notenliste!C23)/Notenliste!$C$1)&gt;=((Endnoten!$AH$31)/100),3.7,IF(((Notenliste!C23)/Notenliste!$C$1)&gt;=((Endnoten!$AH$32)/100),3.8,IF(((Notenliste!C23)/Notenliste!$C$1)&gt;=((Endnoten!$AH$33)/100),3.9,IF(((Notenliste!C23)/Notenliste!$C$1)&gt;=((Endnoten!$AH$34)/100),4,IF(((Notenliste!C23)/Notenliste!$C$1)&gt;=((Endnoten!$AH$35)/100),4.1,IF(((Notenliste!C23)/Notenliste!$C$1)&gt;=((Endnoten!$AH$36)/100),4.2,IF(((Notenliste!C23)/Notenliste!$C$1)&gt;=((Endnoten!$AH$37)/100),4.3,IF(((Notenliste!C23)/Notenliste!$C$1)&gt;=((Endnoten!$AH$38)/100),4.4,IF(((Notenliste!C23)/Notenliste!$C$1)&gt;=((Endnoten!$AH$39)/100),4.5,IF(((Notenliste!C23)/Notenliste!$C$1)&gt;=((Endnoten!$AH$40)/100),4.6,IF(((Notenliste!C23)/Notenliste!$C$1)&gt;=((Endnoten!$AH$41)/100),4.7,IF(((Notenliste!C23)/Notenliste!$C$1)&gt;=((Endnoten!$AH$42)/100),4.8,IF(((Notenliste!C23)/Notenliste!$C$1)&gt;=((Endnoten!$AH$43)/100),4.9,5))))))))))))))))))))))))))))))))))))))))</f>
        <v>#DIV/0!</v>
      </c>
      <c r="G24" s="46">
        <f>Notenliste!E23</f>
        <v>0</v>
      </c>
      <c r="H24" s="47">
        <f>IF(Notenliste!E23&gt;=0.1,Notenliste!E23/Notenliste!E$1,)</f>
        <v>0</v>
      </c>
      <c r="I24" s="48">
        <f>IF(Endnoten!H24&gt;=(Endnoten!$AF$5/100),1,IF(Endnoten!H24&gt;=(Endnoten!$AF$6/100),2,IF(Endnoten!H24&gt;=(Endnoten!$AF$7/100),3,IF(Endnoten!H24&gt;=(Endnoten!$AF$8/100),4,5))))</f>
        <v>5</v>
      </c>
      <c r="J24" s="54" t="e">
        <f>IF(((Notenliste!E23)/Notenliste!$E$1)&gt;=((Endnoten!$AH$5+1)/100),1,IF(((Notenliste!E23)/Notenliste!$E$1)&gt;=(Endnoten!$AH$5/100),1.1,IF(((Notenliste!E23)/Notenliste!$E$1)&gt;=(Endnoten!$AH$6/100),1.2,IF(((Notenliste!E23)/Notenliste!$E$1)&gt;=(Endnoten!$AH$7/100),1.3,IF(((Notenliste!E23)/Notenliste!$E$1)&gt;=((Endnoten!$AH$8)/100),1.4,IF(((Notenliste!E23)/Notenliste!$E$1)&gt;=((Endnoten!$AH$9)/100),1.44,IF(((Notenliste!E23)/Notenliste!$E$1)&gt;=((Endnoten!$AH$10)/100),1.6,IF(((Notenliste!E23)/Notenliste!$E$1)&gt;=((Endnoten!$AH$11)/100),1.7,IF(((Notenliste!E23)/Notenliste!$E$1)&gt;=((Endnoten!$AH$12)/100),1.8,IF(((Notenliste!E23)/Notenliste!$E$1)&gt;=((Endnoten!$AH$13)/100),1.9,IF(((Notenliste!E23)/Notenliste!$E$1)&gt;=((Endnoten!$AH$14)/100),2,IF(((Notenliste!E23)/Notenliste!$E$1)&gt;=((Endnoten!$AH$15)/100),2.1,IF(((Notenliste!E23)/Notenliste!$E$1)&gt;=((Endnoten!$AH$16)/100),2.2,IF(((Notenliste!E23)/Notenliste!$E$1)&gt;=((Endnoten!$AH$17)/100),2.3,IF(((Notenliste!E23)/Notenliste!$E$1)&gt;=((Endnoten!$AH$18)/100),2.4,IF(((Notenliste!E23)/Notenliste!$E$1)&gt;=((Endnoten!$AH$19)/100),2.5,IF(((Notenliste!E23)/Notenliste!$E$1)&gt;=((Endnoten!$AH$20)/100),2.6,IF(((Notenliste!E23)/Notenliste!$E$1)&gt;=((Endnoten!$AH$21)/100),2.7,IF(((Notenliste!E23)/Notenliste!$E$1)&gt;=((Endnoten!$AH$22)/100),2.8,IF(((Notenliste!E23)/Notenliste!$E$1)&gt;=((Endnoten!$AH$23)/100),2.9,IF(((Notenliste!E23)/Notenliste!$E$1)&gt;=((Endnoten!$AH$24)/100),3,IF(((Notenliste!E23)/Notenliste!$E$1)&gt;=((Endnoten!$AH$25)/100),3.1,IF(((Notenliste!E23)/Notenliste!$E$1)&gt;=((Endnoten!$AH$26)/100),3.2,IF(((Notenliste!E23)/Notenliste!$E$1)&gt;=((Endnoten!$AH$27)/100),3.3,IF(((Notenliste!E23)/Notenliste!$E$1)&gt;=((Endnoten!$AH$28)/100),3.4,IF(((Notenliste!E23)/Notenliste!$E$1)&gt;=((Endnoten!$AH$29)/100),3.5,IF(((Notenliste!E23)/Notenliste!$E$1)&gt;=((Endnoten!$AH$30)/100),3.6,IF(((Notenliste!E23)/Notenliste!$E$1)&gt;=((Endnoten!$AH$31)/100),3.7,IF(((Notenliste!E23)/Notenliste!$E$1)&gt;=((Endnoten!$AH$32)/100),3.8,IF(((Notenliste!E23)/Notenliste!$E$1)&gt;=((Endnoten!$AH$33)/100),3.9,IF(((Notenliste!E23)/Notenliste!$E$1)&gt;=((Endnoten!$AH$34)/100),4,IF(((Notenliste!E23)/Notenliste!$E$1)&gt;=((Endnoten!$AH$35)/100),4.1,IF(((Notenliste!E23)/Notenliste!$E$1)&gt;=((Endnoten!$AH$36)/100),4.2,IF(((Notenliste!E23)/Notenliste!$E$1)&gt;=((Endnoten!$AH$37)/100),4.3,IF(((Notenliste!E23)/Notenliste!$E$1)&gt;=((Endnoten!$AH$38)/100),4.4,IF(((Notenliste!E23)/Notenliste!$E$1)&gt;=((Endnoten!$AH$39)/100),4.5,IF(((Notenliste!E23)/Notenliste!$E$1)&gt;=((Endnoten!$AH$40)/100),4.6,IF(((Notenliste!E23)/Notenliste!$E$1)&gt;=((Endnoten!$AH$41)/100),4.7,IF(((Notenliste!E23)/Notenliste!$E$1)&gt;=((Endnoten!$AH$42)/100),4.8,IF(((Notenliste!E23)/Notenliste!$E$1)&gt;=((Endnoten!$AH$43)/100),4.9,5))))))))))))))))))))))))))))))))))))))))</f>
        <v>#DIV/0!</v>
      </c>
      <c r="K24" s="46">
        <f>Notenliste!G23</f>
        <v>0</v>
      </c>
      <c r="L24" s="47">
        <f>IF(Notenliste!G23&gt;=0.1,Notenliste!G23/Notenliste!G$1,)</f>
        <v>0</v>
      </c>
      <c r="M24" s="48">
        <f>IF(Endnoten!L24&gt;=(Endnoten!$AF$5/100),1,IF(Endnoten!L24&gt;=(Endnoten!$AF$6/100),2,IF(Endnoten!L24&gt;=(Endnoten!$AF$7/100),3,IF(Endnoten!L24&gt;=(Endnoten!$AF$8/100),4,5))))</f>
        <v>5</v>
      </c>
      <c r="N24" s="54" t="e">
        <f>IF(((Notenliste!G23)/Notenliste!$G$1)&gt;=((Endnoten!$AH$5+1)/100),1,IF(((Notenliste!G23)/Notenliste!$G$1)&gt;=(Endnoten!$AH$5/100),1.1,IF(((Notenliste!G23)/Notenliste!$G$1)&gt;=(Endnoten!$AH$6/100),1.2,IF(((Notenliste!G23)/Notenliste!$G$1)&gt;=(Endnoten!$AH$7/100),1.3,IF(((Notenliste!G23)/Notenliste!$G$1)&gt;=((Endnoten!$AH$8)/100),1.4,IF(((Notenliste!G23)/Notenliste!$G$1)&gt;=((Endnoten!$AH$9)/100),1.44,IF(((Notenliste!G23)/Notenliste!$G$1)&gt;=((Endnoten!$AH$10)/100),1.6,IF(((Notenliste!G23)/Notenliste!$G$1)&gt;=((Endnoten!$AH$11)/100),1.7,IF(((Notenliste!G23)/Notenliste!$G$1)&gt;=((Endnoten!$AH$12)/100),1.8,IF(((Notenliste!G23)/Notenliste!$G$1)&gt;=((Endnoten!$AH$13)/100),1.9,IF(((Notenliste!G23)/Notenliste!$G$1)&gt;=((Endnoten!$AH$14)/100),2,IF(((Notenliste!G23)/Notenliste!$G$1)&gt;=((Endnoten!$AH$15)/100),2.1,IF(((Notenliste!G23)/Notenliste!$G$1)&gt;=((Endnoten!$AH$16)/100),2.2,IF(((Notenliste!G23)/Notenliste!$G$1)&gt;=((Endnoten!$AH$17)/100),2.3,IF(((Notenliste!G23)/Notenliste!$G$1)&gt;=((Endnoten!$AH$18)/100),2.4,IF(((Notenliste!G23)/Notenliste!$G$1)&gt;=((Endnoten!$AH$19)/100),2.5,IF(((Notenliste!G23)/Notenliste!$G$1)&gt;=((Endnoten!$AH$20)/100),2.6,IF(((Notenliste!G23)/Notenliste!$G$1)&gt;=((Endnoten!$AH$21)/100),2.7,IF(((Notenliste!G23)/Notenliste!$G$1)&gt;=((Endnoten!$AH$22)/100),2.8,IF(((Notenliste!G23)/Notenliste!$G$1)&gt;=((Endnoten!$AH$23)/100),2.9,IF(((Notenliste!G23)/Notenliste!$G$1)&gt;=((Endnoten!$AH$24)/100),3,IF(((Notenliste!G23)/Notenliste!$G$1)&gt;=((Endnoten!$AH$25)/100),3.1,IF(((Notenliste!G23)/Notenliste!$G$1)&gt;=((Endnoten!$AH$26)/100),3.2,IF(((Notenliste!G23)/Notenliste!$G$1)&gt;=((Endnoten!$AH$27)/100),3.3,IF(((Notenliste!G23)/Notenliste!$G$1)&gt;=((Endnoten!$AH$28)/100),3.4,IF(((Notenliste!G23)/Notenliste!$G$1)&gt;=((Endnoten!$AH$29)/100),3.5,IF(((Notenliste!G23)/Notenliste!$G$1)&gt;=((Endnoten!$AH$30)/100),3.6,IF(((Notenliste!G23)/Notenliste!$G$1)&gt;=((Endnoten!$AH$31)/100),3.7,IF(((Notenliste!G23)/Notenliste!$G$1)&gt;=((Endnoten!$AH$32)/100),3.8,IF(((Notenliste!G23)/Notenliste!$G$1)&gt;=((Endnoten!$AH$33)/100),3.9,IF(((Notenliste!G23)/Notenliste!$G$1)&gt;=((Endnoten!$AH$34)/100),4,IF(((Notenliste!G23)/Notenliste!$G$1)&gt;=((Endnoten!$AH$35)/100),4.1,IF(((Notenliste!G23)/Notenliste!$G$1)&gt;=((Endnoten!$AH$36)/100),4.2,IF(((Notenliste!G23)/Notenliste!$G$1)&gt;=((Endnoten!$AH$37)/100),4.3,IF(((Notenliste!G23)/Notenliste!$G$1)&gt;=((Endnoten!$AH$38)/100),4.4,IF(((Notenliste!G23)/Notenliste!$G$1)&gt;=((Endnoten!$AH$39)/100),4.5,IF(((Notenliste!G23)/Notenliste!$G$1)&gt;=((Endnoten!$AH$40)/100),4.6,IF(((Notenliste!G23)/Notenliste!$G$1)&gt;=((Endnoten!$AH$41)/100),4.7,IF(((Notenliste!G23)/Notenliste!$G$1)&gt;=((Endnoten!$AH$42)/100),4.8,IF(((Notenliste!G23)/Notenliste!$G$1)&gt;=((Endnoten!$AH$43)/100),4.9,5))))))))))))))))))))))))))))))))))))))))</f>
        <v>#DIV/0!</v>
      </c>
      <c r="O24" s="46">
        <f>Notenliste!K23</f>
        <v>0</v>
      </c>
      <c r="P24" s="47">
        <f>IF(Notenliste!I23&gt;=0.1,Notenliste!I23/Notenliste!I$1,)</f>
        <v>0</v>
      </c>
      <c r="Q24" s="48">
        <f>IF(Endnoten!P24&gt;=(Endnoten!$AF$5/100),1,IF(Endnoten!P24&gt;=(Endnoten!$AF$6/100),2,IF(Endnoten!P24&gt;=(Endnoten!$AF$7/100),3,IF(Endnoten!P24&gt;=(Endnoten!$AF$8/100),4,5))))</f>
        <v>5</v>
      </c>
      <c r="R24" s="54" t="e">
        <f>IF(((Notenliste!I23)/Notenliste!$I$1)&gt;=((Endnoten!$AH$5+1)/100),1,IF(((Notenliste!I23)/Notenliste!$I$1)&gt;=(Endnoten!$AH$5/100),1.1,IF(((Notenliste!I23)/Notenliste!$I$1)&gt;=(Endnoten!$AH$6/100),1.2,IF(((Notenliste!I23)/Notenliste!$I$1)&gt;=(Endnoten!$AH$7/100),1.3,IF(((Notenliste!I23)/Notenliste!$I$1)&gt;=((Endnoten!$AH$8)/100),1.4,IF(((Notenliste!I23)/Notenliste!$I$1)&gt;=((Endnoten!$AH$9)/100),1.44,IF(((Notenliste!I23)/Notenliste!$I$1)&gt;=((Endnoten!$AH$10)/100),1.6,IF(((Notenliste!I23)/Notenliste!$I$1)&gt;=((Endnoten!$AH$11)/100),1.7,IF(((Notenliste!I23)/Notenliste!$I$1)&gt;=((Endnoten!$AH$12)/100),1.8,IF(((Notenliste!I23)/Notenliste!$I$1)&gt;=((Endnoten!$AH$13)/100),1.9,IF(((Notenliste!I23)/Notenliste!$I$1)&gt;=((Endnoten!$AH$14)/100),2,IF(((Notenliste!I23)/Notenliste!$I$1)&gt;=((Endnoten!$AH$15)/100),2.1,IF(((Notenliste!I23)/Notenliste!$I$1)&gt;=((Endnoten!$AH$16)/100),2.2,IF(((Notenliste!I23)/Notenliste!$I$1)&gt;=((Endnoten!$AH$17)/100),2.3,IF(((Notenliste!I23)/Notenliste!$I$1)&gt;=((Endnoten!$AH$18)/100),2.4,IF(((Notenliste!I23)/Notenliste!$I$1)&gt;=((Endnoten!$AH$19)/100),2.5,IF(((Notenliste!I23)/Notenliste!$I$1)&gt;=((Endnoten!$AH$20)/100),2.6,IF(((Notenliste!I23)/Notenliste!$I$1)&gt;=((Endnoten!$AH$21)/100),2.7,IF(((Notenliste!I23)/Notenliste!$I$1)&gt;=((Endnoten!$AH$22)/100),2.8,IF(((Notenliste!I23)/Notenliste!$I$1)&gt;=((Endnoten!$AH$23)/100),2.9,IF(((Notenliste!I23)/Notenliste!$I$1)&gt;=((Endnoten!$AH$24)/100),3,IF(((Notenliste!I23)/Notenliste!$I$1)&gt;=((Endnoten!$AH$25)/100),3.1,IF(((Notenliste!I23)/Notenliste!$I$1)&gt;=((Endnoten!$AH$26)/100),3.2,IF(((Notenliste!I23)/Notenliste!$I$1)&gt;=((Endnoten!$AH$27)/100),3.3,IF(((Notenliste!I23)/Notenliste!$I$1)&gt;=((Endnoten!$AH$28)/100),3.4,IF(((Notenliste!I23)/Notenliste!$I$1)&gt;=((Endnoten!$AH$29)/100),3.5,IF(((Notenliste!I23)/Notenliste!$I$1)&gt;=((Endnoten!$AH$30)/100),3.6,IF(((Notenliste!I23)/Notenliste!$I$1)&gt;=((Endnoten!$AH$31)/100),3.7,IF(((Notenliste!I23)/Notenliste!$I$1)&gt;=((Endnoten!$AH$32)/100),3.8,IF(((Notenliste!I23)/Notenliste!$I$1)&gt;=((Endnoten!$AH$33)/100),3.9,IF(((Notenliste!I23)/Notenliste!$I$1)&gt;=((Endnoten!$AH$34)/100),4,IF(((Notenliste!I23)/Notenliste!$I$1)&gt;=((Endnoten!$AH$35)/100),4.1,IF(((Notenliste!I23)/Notenliste!$I$1)&gt;=((Endnoten!$AH$36)/100),4.2,IF(((Notenliste!I23)/Notenliste!$I$1)&gt;=((Endnoten!$AH$37)/100),4.3,IF(((Notenliste!I23)/Notenliste!$I$1)&gt;=((Endnoten!$AH$38)/100),4.4,IF(((Notenliste!I23)/Notenliste!$I$1)&gt;=((Endnoten!$AH$39)/100),4.5,IF(((Notenliste!I23)/Notenliste!$I$1)&gt;=((Endnoten!$AH$40)/100),4.6,IF(((Notenliste!I23)/Notenliste!$I$1)&gt;=((Endnoten!$AH$41)/100),4.7,IF(((Notenliste!I23)/Notenliste!$I$1)&gt;=((Endnoten!$AH$42)/100),4.8,IF(((Notenliste!I23)/Notenliste!$I$1)&gt;=((Endnoten!$AH$43)/100),4.9,5))))))))))))))))))))))))))))))))))))))))</f>
        <v>#DIV/0!</v>
      </c>
      <c r="S24" s="46">
        <f>Notenliste!K23</f>
        <v>0</v>
      </c>
      <c r="T24" s="47">
        <f>IF(Notenliste!K23&gt;=0.1,Notenliste!K23/Notenliste!K$1,)</f>
        <v>0</v>
      </c>
      <c r="U24" s="48">
        <f>IF(Endnoten!T24&gt;=(Endnoten!$AF$5/100),1,IF(Endnoten!T24&gt;=(Endnoten!$AF$6/100),2,IF(Endnoten!T24&gt;=(Endnoten!$AF$7/100),3,IF(Endnoten!T24&gt;=(Endnoten!$AF$8/100),4,5))))</f>
        <v>5</v>
      </c>
      <c r="V24" s="54" t="e">
        <f>IF(((Notenliste!K23)/Notenliste!$K$1)&gt;=((Endnoten!$AH$5+1)/100),1,IF(((Notenliste!K23)/Notenliste!$K$1)&gt;=(Endnoten!$AH$5/100),1.1,IF(((Notenliste!K23)/Notenliste!$K$1)&gt;=(Endnoten!$AH$6/100),1.2,IF(((Notenliste!K23)/Notenliste!$K$1)&gt;=(Endnoten!$AH$7/100),1.3,IF(((Notenliste!K23)/Notenliste!$K$1)&gt;=((Endnoten!$AH$8)/100),1.4,IF(((Notenliste!K23)/Notenliste!$K$1)&gt;=((Endnoten!$AH$9)/100),1.5,IF(((Notenliste!K23)/Notenliste!$K$1)&gt;=((Endnoten!$AH$10)/100),1.6,IF(((Notenliste!K23)/Notenliste!$K$1)&gt;=((Endnoten!$AH$11)/100),1.7,IF(((Notenliste!K23)/Notenliste!$K$1)&gt;=((Endnoten!$AH$12)/100),1.8,IF(((Notenliste!K23)/Notenliste!$K$1)&gt;=((Endnoten!$AH$13)/100),1.9,IF(((Notenliste!K23)/Notenliste!$K$1)&gt;=((Endnoten!$AH$14)/100),2,IF(((Notenliste!K23)/Notenliste!$K$1)&gt;=((Endnoten!$AH$15)/100),2.1,IF(((Notenliste!K23)/Notenliste!$K$1)&gt;=((Endnoten!$AH$16)/100),2.2,IF(((Notenliste!K23)/Notenliste!$K$1)&gt;=((Endnoten!$AH$17)/100),2.3,IF(((Notenliste!K23)/Notenliste!$K$1)&gt;=((Endnoten!$AH$18)/100),2.4,IF(((Notenliste!K23)/Notenliste!$K$1)&gt;=((Endnoten!$AH$19)/100),2.5,IF(((Notenliste!K23)/Notenliste!$K$1)&gt;=((Endnoten!$AH$20)/100),2.6,IF(((Notenliste!K23)/Notenliste!$K$1)&gt;=((Endnoten!$AH$21)/100),2.7,IF(((Notenliste!K23)/Notenliste!$K$1)&gt;=((Endnoten!$AH$22)/100),2.8,IF(((Notenliste!K23)/Notenliste!$K$1)&gt;=((Endnoten!$AH$23)/100),2.9,IF(((Notenliste!K23)/Notenliste!$K$1)&gt;=((Endnoten!$AH$24)/100),3,IF(((Notenliste!K23)/Notenliste!$K$1)&gt;=((Endnoten!$AH$25)/100),3.1,IF(((Notenliste!K23)/Notenliste!$K$1)&gt;=((Endnoten!$AH$26)/100),3.2,IF(((Notenliste!K23)/Notenliste!$K$1)&gt;=((Endnoten!$AH$27)/100),3.3,IF(((Notenliste!K23)/Notenliste!$K$1)&gt;=((Endnoten!$AH$28)/100),3.4,IF(((Notenliste!K23)/Notenliste!$K$1)&gt;=((Endnoten!$AH$29)/100),3.5,IF(((Notenliste!K23)/Notenliste!$K$1)&gt;=((Endnoten!$AH$30)/100),3.6,IF(((Notenliste!K23)/Notenliste!$K$1)&gt;=((Endnoten!$AH$31)/100),3.7,IF(((Notenliste!K23)/Notenliste!$K$1)&gt;=((Endnoten!$AH$32)/100),3.8,IF(((Notenliste!K23)/Notenliste!$K$1)&gt;=((Endnoten!$AH$33)/100),3.9,IF(((Notenliste!K23)/Notenliste!$K$1)&gt;=((Endnoten!$AH$34)/100),4,IF(((Notenliste!K23)/Notenliste!$K$1)&gt;=((Endnoten!$AH$35)/100),4.1,IF(((Notenliste!K23)/Notenliste!$K$1)&gt;=((Endnoten!$AH$36)/100),4.2,IF(((Notenliste!K23)/Notenliste!$K$1)&gt;=((Endnoten!$AH$37)/100),4.3,IF(((Notenliste!K23)/Notenliste!$K$1)&gt;=((Endnoten!$AH$38)/100),4.4,IF(((Notenliste!K23)/Notenliste!$K$1)&gt;=((Endnoten!$AH$39)/100),4.5,IF(((Notenliste!K23)/Notenliste!$K$1)&gt;=((Endnoten!$AH$40)/100),4.6,IF(((Notenliste!K23)/Notenliste!$K$1)&gt;=((Endnoten!$AH$41)/100),4.7,IF(((Notenliste!K23)/Notenliste!$K$1)&gt;=((Endnoten!$AH$42)/100),4.8,IF(((Notenliste!K23)/Notenliste!$K$1)&gt;=((Endnoten!$AH$43)/100),4.9,5))))))))))))))))))))))))))))))))))))))))</f>
        <v>#DIV/0!</v>
      </c>
      <c r="W24" s="50">
        <v>0</v>
      </c>
      <c r="X24" s="50" t="str" cm="1">
        <f t="array" ref="X24">_xlfn.IFS((T24&gt;0.1),(AVERAGE(F24,J24,N24,R24,U24)),(P24&gt;=0.1),(AVERAGE(F24,J24,N24,R24)),(L24&gt;=0.1),(AVERAGE(F24,J24,N24)),(H24&gt;0.1),(AVERAGE(F24,J24)),(D24&gt;0.1),F24,(D24&lt;0.1),"ND")</f>
        <v>ND</v>
      </c>
      <c r="Y24" s="51" t="e">
        <f t="shared" si="0"/>
        <v>#DIV/0!</v>
      </c>
      <c r="Z24" s="51"/>
      <c r="AA24" s="71">
        <f>Notenliste!AK23</f>
        <v>1</v>
      </c>
      <c r="AB24" s="51" t="str">
        <f>IF((D24&lt;0.1),"Nur MA",((AA24*[1]Notenliste!$AK$1)+(IF(W24=0,X24,Y24)*(1-[1]Notenliste!$AK$1))))</f>
        <v>Nur MA</v>
      </c>
      <c r="AC24" s="52" t="e">
        <f t="shared" si="6"/>
        <v>#DIV/0!</v>
      </c>
      <c r="AD24" s="14" t="e">
        <f t="shared" si="1"/>
        <v>#DIV/0!</v>
      </c>
      <c r="AG24" s="21">
        <v>3</v>
      </c>
      <c r="AH24" s="21">
        <f t="shared" si="9"/>
        <v>71</v>
      </c>
      <c r="AI24">
        <f>IF(((AL24+AJ24+AK24)/$AL$3)&gt;=((Endnoten!$AH$5+1)/100),1,IF(((AL24+AJ24+AK24)/$AL$3)&gt;=(Endnoten!$AH$5/100),1.1,IF(((AL24+AJ24+AK24)/$AL$3)&gt;=(Endnoten!$AH$6/100),1.2,IF(((AL24+AJ24+AK24)/$AL$3)&gt;=(Endnoten!$AH$7/100),1.3,IF(((AL24+AJ24+AK24)/$AL$3)&gt;=((Endnoten!$AH$8)/100),1.4,IF(((AL24+AJ24+AK24)/$AL$3)&gt;=((Endnoten!$AH$9)/100),1.5,IF(((AL24+AJ24+AK24)/$AL$3)&gt;=((Endnoten!$AH$10)/100),1.6,IF(((AL24+AJ24+AK24)/$AL$3)&gt;=((Endnoten!$AH$11)/100),1.7,IF(((AL24+AJ24+AK24)/$AL$3)&gt;=((Endnoten!$AH$12)/100),1.8,IF(((AL24+AJ24+AK24)/$AL$3)&gt;=((Endnoten!$AH$13)/100),1.9,IF(((AL24+AJ24+AK24)/$AL$3)&gt;=((Endnoten!$AH$14)/100),2,IF(((AL24+AJ24+AK24)/$AL$3)&gt;=((Endnoten!$AH$15)/100),2.1,IF(((AL24+AJ24+AK24)/$AL$3)&gt;=((Endnoten!$AH$16)/100),2.2,IF(((AL24+AJ24+AK24)/$AL$3)&gt;=((Endnoten!$AH$17)/100),2.3,IF(((AL24+AJ24+AK24)/$AL$3)&gt;=((Endnoten!$AH$18)/100),2.4,IF(((AL24+AJ24+AK24)/$AL$3)&gt;=((Endnoten!$AH$19)/100),2.5,IF(((AL24+AJ24+AK24)/$AL$3)&gt;=((Endnoten!$AH$20)/100),2.6,IF(((AL24+AJ24+AK24)/$AL$3)&gt;=((Endnoten!$AH$21)/100),2.7,IF(((AL24+AJ24+AK24)/$AL$3)&gt;=((Endnoten!$AH$22)/100),2.8,IF(((AL24+AJ24+AK24)/$AL$3)&gt;=((Endnoten!$AH$23)/100),2.9,IF(((AL24+AJ24+AK24)/$AL$3)&gt;=((Endnoten!$AH$24)/100),3,IF(((AL24+AJ24+AK24)/$AL$3)&gt;=((Endnoten!$AH$25)/100),3.1,IF(((AL24+AJ24+AK24)/$AL$3)&gt;=((Endnoten!$AH$26)/100),3.2,IF(((AL24+AJ24+AK24)/$AL$3)&gt;=((Endnoten!$AH$27)/100),3.3,IF(((AL24+AJ24+AK24)/$AL$3)&gt;=((Endnoten!$AH$28)/100),3.4,IF(((AL24+AJ24+AK24)/$AL$3)&gt;=((Endnoten!$AH$29)/100),3.5,IF(((AL24+AJ24+AK24)/$AL$3)&gt;=((Endnoten!$AH$30)/100),3.6,IF(((AL24+AJ24+AK24)/$AL$3)&gt;=((Endnoten!$AH$31)/100),3.7,IF(((AL24+AJ24+AK24)/$AL$3)&gt;=((Endnoten!$AH$32)/100),3.8,IF(((AL24+AJ24+AK24)/$AL$3)&gt;=((Endnoten!$AH$33)/100),3.9,IF(((AL24+AJ24+AK24)/$AL$3)&gt;=((Endnoten!$AH$34)/100),4,IF(((AL24+AJ24+AK24)/$AL$3)&gt;=((Endnoten!$AH$35)/100),4.1,IF(((AL24+AJ24+AK24)/$AL$3)&gt;=((Endnoten!$AH$36)/100),4.2,IF(((AL24+AJ24+AK24)/$AL$3)&gt;=((Endnoten!$AH$37)/100),4.3,IF(((AL24+AJ24+AK24)/$AL$3)&gt;=((Endnoten!$AH$38)/100),4.4,IF(((AL24+AJ24+AK24)/$AL$3)&gt;=((Endnoten!$AH$39)/100),4.5,IF(((AL24+AJ24+AK24)/$AL$3)&gt;=((Endnoten!$AH$40)/100),4.6,IF(((AL24+AJ24+AK24)/$AL$3)&gt;=((Endnoten!$AH$41)/100),4.7,IF(((AL24+AJ24+AK24)/$AL$3)&gt;=((Endnoten!$AH$42)/100),4.8,IF(((AL24+AJ24+AK24)/$AL$3)&gt;=((Endnoten!$AH$43)/100),4.9,5))))))))))))))))))))))))))))))))))))))))</f>
        <v>3</v>
      </c>
      <c r="AL24">
        <f t="shared" si="7"/>
        <v>71</v>
      </c>
      <c r="AN24" s="75"/>
      <c r="AO24" s="75" t="e">
        <f t="shared" si="2"/>
        <v>#DIV/0!</v>
      </c>
      <c r="AP24" s="75" t="e">
        <f t="shared" si="3"/>
        <v>#DIV/0!</v>
      </c>
      <c r="AQ24" s="75" t="e">
        <f t="shared" si="4"/>
        <v>#DIV/0!</v>
      </c>
      <c r="AR24" s="75" t="e">
        <f t="shared" si="5"/>
        <v>#DIV/0!</v>
      </c>
      <c r="AT24" s="1" t="e">
        <f>IF(((Notenliste!C23+Notenliste!E23+Notenliste!G23)/$AT$1)&gt;=((Endnoten!$AH$5+1)/100),1,IF(((Notenliste!C23+Notenliste!E23+Notenliste!G23)/$AT$1)&gt;=(Endnoten!$AH$5/100),1.1,IF(((Notenliste!C23+Notenliste!E23+Notenliste!G23)/$AT$1)&gt;=(Endnoten!$AH$6/100),1.2,IF(((Notenliste!C23+Notenliste!E23+Notenliste!G23)/$AT$1)&gt;=(Endnoten!$AH$7/100),1.3,IF(((Notenliste!C23+Notenliste!E23+Notenliste!G23)/$AT$1)&gt;=((Endnoten!$AH$8)/100),1.4,IF(((Notenliste!C23+Notenliste!E23+Notenliste!G23)/$AT$1)&gt;=((Endnoten!$AH$9)/100),1.5,IF(((Notenliste!C23+Notenliste!E23+Notenliste!G23)/$AT$1)&gt;=((Endnoten!$AH$10)/100),1.6,IF(((Notenliste!C23+Notenliste!E23+Notenliste!G23)/$AT$1)&gt;=((Endnoten!$AH$11)/100),1.7,IF(((Notenliste!C23+Notenliste!E23+Notenliste!G23)/$AT$1)&gt;=((Endnoten!$AH$12)/100),1.8,IF(((Notenliste!C23+Notenliste!E23+Notenliste!G23)/$AT$1)&gt;=((Endnoten!$AH$13)/100),1.9,IF(((Notenliste!C23+Notenliste!E23+Notenliste!G23)/$AT$1)&gt;=((Endnoten!$AH$14)/100),2,IF(((Notenliste!C23+Notenliste!E23+Notenliste!G23)/$AT$1)&gt;=((Endnoten!$AH$15)/100),2.1,IF(((Notenliste!C23+Notenliste!E23+Notenliste!G23)/$AT$1)&gt;=((Endnoten!$AH$16)/100),2.2,IF(((Notenliste!C23+Notenliste!E23+Notenliste!G23)/$AT$1)&gt;=((Endnoten!$AH$17)/100),2.3,IF(((Notenliste!C23+Notenliste!E23+Notenliste!G23)/$AT$1)&gt;=((Endnoten!$AH$18)/100),2.4,IF(((Notenliste!C23+Notenliste!E23+Notenliste!G23)/$AT$1)&gt;=((Endnoten!$AH$19)/100),2.5,IF(((Notenliste!C23+Notenliste!E23+Notenliste!G23)/$AT$1)&gt;=((Endnoten!$AH$20)/100),2.6,IF(((Notenliste!C23+Notenliste!E23+Notenliste!G23)/$AT$1)&gt;=((Endnoten!$AH$21)/100),2.7,IF(((Notenliste!C23+Notenliste!E23+Notenliste!G23)/$AT$1)&gt;=((Endnoten!$AH$22)/100),2.8,IF(((Notenliste!C23+Notenliste!E23+Notenliste!G23)/$AT$1)&gt;=((Endnoten!$AH$23)/100),2.9,IF(((Notenliste!C23+Notenliste!E23+Notenliste!G23)/$AT$1)&gt;=((Endnoten!$AH$24)/100),3,IF(((Notenliste!C23+Notenliste!E23+Notenliste!G23)/$AT$1)&gt;=((Endnoten!$AH$25)/100),3.1,IF(((Notenliste!C23+Notenliste!E23+Notenliste!G23)/$AT$1)&gt;=((Endnoten!$AH$26)/100),3.2,IF(((Notenliste!C23+Notenliste!E23+Notenliste!G23)/$AT$1)&gt;=((Endnoten!$AH$27)/100),3.3,IF(((Notenliste!C23+Notenliste!E23+Notenliste!G23)/$AT$1)&gt;=((Endnoten!$AH$28)/100),3.4,IF(((Notenliste!C23+Notenliste!E23+Notenliste!G23)/$AT$1)&gt;=((Endnoten!$AH$29)/100),3.5,IF(((Notenliste!C23+Notenliste!E23+Notenliste!G23)/$AT$1)&gt;=((Endnoten!$AH$30)/100),3.6,IF(((Notenliste!C23+Notenliste!E23+Notenliste!G23)/$AT$1)&gt;=((Endnoten!$AH$31)/100),3.7,IF(((Notenliste!C23+Notenliste!E23+Notenliste!G23)/$AT$1)&gt;=((Endnoten!$AH$32)/100),3.8,IF(((Notenliste!C23+Notenliste!E23+Notenliste!G23)/$AT$1)&gt;=((Endnoten!$AH$33)/100),3.9,IF(((Notenliste!C23+Notenliste!E23+Notenliste!G23)/$AT$1)&gt;=((Endnoten!$AH$34)/100),4,IF(((Notenliste!C23+Notenliste!E23+Notenliste!G23)/$AT$1)&gt;=((Endnoten!$AH$35)/100),4.1,IF(((Notenliste!C23+Notenliste!E23+Notenliste!G23)/$AT$1)&gt;=((Endnoten!$AH$36)/100),4.2,IF(((Notenliste!C23+Notenliste!E23+Notenliste!G23)/$AT$1)&gt;=((Endnoten!$AH$37)/100),4.3,IF(((Notenliste!C23+Notenliste!E23+Notenliste!G23)/$AT$1)&gt;=((Endnoten!$AH$38)/100),4.4,IF(((Notenliste!C23+Notenliste!E23+Notenliste!G23)/$AT$1)&gt;=((Endnoten!$AH$39)/100),4.5,IF(((Notenliste!C23+Notenliste!E23+Notenliste!G23)/$AT$1)&gt;=((Endnoten!$AH$40)/100),4.6,IF(((Notenliste!C23+Notenliste!E23+Notenliste!G23)/$AT$1)&gt;=((Endnoten!$AH$41)/100),4.7,IF(((Notenliste!C23+Notenliste!E23+Notenliste!G23)/$AT$1)&gt;=((Endnoten!$AH$42)/100),4.8,IF(((Notenliste!C23+Notenliste!E23+Notenliste!G23)/$AT$1)&gt;=((Endnoten!$AH$43)/100),4.9,5))))))))))))))))))))))))))))))))))))))))</f>
        <v>#DIV/0!</v>
      </c>
      <c r="AU24" s="1" t="e">
        <f>IF(((Notenliste!C23+Notenliste!E23+Notenliste!G23+Notenliste!K23)/$AU$1)&gt;=((Endnoten!$AH$5+1)/100),1,IF(((Notenliste!C23+Notenliste!E23+Notenliste!G23+Notenliste!K23)/$AU$1)&gt;=(Endnoten!$AH$5/100),1.1,IF(((Notenliste!C23+Notenliste!E23+Notenliste!G23+Notenliste!K23)/$AU$1)&gt;=(Endnoten!$AH$6/100),1.2,IF(((Notenliste!C23+Notenliste!E23+Notenliste!G23+Notenliste!K23)/$AU$1)&gt;=(Endnoten!$AH$7/100),1.3,IF(((Notenliste!C23+Notenliste!E23+Notenliste!G23+Notenliste!K23)/$AU$1)&gt;=((Endnoten!$AH$8)/100),1.4,IF(((Notenliste!C23+Notenliste!E23+Notenliste!G23+Notenliste!K23)/$AU$1)&gt;=((Endnoten!$AH$9)/100),1.5,IF(((Notenliste!C23+Notenliste!E23+Notenliste!G23+Notenliste!K23)/$AU$1)&gt;=((Endnoten!$AH$10)/100),1.6,IF(((Notenliste!C23+Notenliste!E23+Notenliste!G23+Notenliste!K23)/$AU$1)&gt;=((Endnoten!$AH$11)/100),1.7,IF(((Notenliste!C23+Notenliste!E23+Notenliste!G23+Notenliste!K23)/$AU$1)&gt;=((Endnoten!$AH$12)/100),1.8,IF(((Notenliste!C23+Notenliste!E23+Notenliste!G23+Notenliste!K23)/$AU$1)&gt;=((Endnoten!$AH$13)/100),1.9,IF(((Notenliste!C23+Notenliste!E23+Notenliste!G23+Notenliste!K23)/$AU$1)&gt;=((Endnoten!$AH$14)/100),2,IF(((Notenliste!C23+Notenliste!E23+Notenliste!G23+Notenliste!K23)/$AU$1)&gt;=((Endnoten!$AH$15)/100),2.1,IF(((Notenliste!C23+Notenliste!E23+Notenliste!G23+Notenliste!K23)/$AU$1)&gt;=((Endnoten!$AH$16)/100),2.2,IF(((Notenliste!C23+Notenliste!E23+Notenliste!G23+Notenliste!K23)/$AU$1)&gt;=((Endnoten!$AH$17)/100),2.3,IF(((Notenliste!C23+Notenliste!E23+Notenliste!G23+Notenliste!K23)/$AU$1)&gt;=((Endnoten!$AH$18)/100),2.4,IF(((Notenliste!C23+Notenliste!E23+Notenliste!G23+Notenliste!K23)/$AU$1)&gt;=((Endnoten!$AH$19)/100),2.5,IF(((Notenliste!C23+Notenliste!E23+Notenliste!G23+Notenliste!K23)/$AU$1)&gt;=((Endnoten!$AH$20)/100),2.6,IF(((Notenliste!C23+Notenliste!E23+Notenliste!G23+Notenliste!K23)/$AU$1)&gt;=((Endnoten!$AH$21)/100),2.7,IF(((Notenliste!C23+Notenliste!E23+Notenliste!G23+Notenliste!K23)/$AU$1)&gt;=((Endnoten!$AH$22)/100),2.8,IF(((Notenliste!C23+Notenliste!E23+Notenliste!G23+Notenliste!K23)/$AU$1)&gt;=((Endnoten!$AH$23)/100),2.9,IF(((Notenliste!C23+Notenliste!E23+Notenliste!G23+Notenliste!K23)/$AU$1)&gt;=((Endnoten!$AH$24)/100),3,IF(((Notenliste!C23+Notenliste!E23+Notenliste!G23+Notenliste!K23)/$AU$1)&gt;=((Endnoten!$AH$25)/100),3.1,IF(((Notenliste!C23+Notenliste!E23+Notenliste!G23+Notenliste!K23)/$AU$1)&gt;=((Endnoten!$AH$26)/100),3.2,IF(((Notenliste!C23+Notenliste!E23+Notenliste!G23+Notenliste!K23)/$AU$1)&gt;=((Endnoten!$AH$27)/100),3.3,IF(((Notenliste!C23+Notenliste!E23+Notenliste!G23+Notenliste!K23)/$AU$1)&gt;=((Endnoten!$AH$28)/100),3.4,IF(((Notenliste!C23+Notenliste!E23+Notenliste!G23+Notenliste!K23)/$AU$1)&gt;=((Endnoten!$AH$29)/100),3.5,IF(((Notenliste!C23+Notenliste!E23+Notenliste!G23+Notenliste!K23)/$AU$1)&gt;=((Endnoten!$AH$30)/100),3.6,IF(((Notenliste!C23+Notenliste!E23+Notenliste!G23+Notenliste!K23)/$AU$1)&gt;=((Endnoten!$AH$31)/100),3.7,IF(((Notenliste!C23+Notenliste!E23+Notenliste!G23+Notenliste!K23)/$AU$1)&gt;=((Endnoten!$AH$32)/100),3.8,IF(((Notenliste!C23+Notenliste!E23+Notenliste!G23+Notenliste!K23)/$AU$1)&gt;=((Endnoten!$AH$33)/100),3.9,IF(((Notenliste!C23+Notenliste!E23+Notenliste!G23+Notenliste!K23)/$AU$1)&gt;=((Endnoten!$AH$34)/100),4,IF(((Notenliste!C23+Notenliste!E23+Notenliste!G23+Notenliste!K23)/$AU$1)&gt;=((Endnoten!$AH$35)/100),4.1,IF(((Notenliste!C23+Notenliste!E23+Notenliste!G23+Notenliste!K23)/$AU$1)&gt;=((Endnoten!$AH$36)/100),4.2,IF(((Notenliste!C23+Notenliste!E23+Notenliste!G23+Notenliste!K23)/$AU$1)&gt;=((Endnoten!$AH$37)/100),4.3,IF(((Notenliste!C23+Notenliste!E23+Notenliste!G23+Notenliste!K23)/$AU$1)&gt;=((Endnoten!$AH$38)/100),4.4,IF(((Notenliste!C23+Notenliste!E23+Notenliste!G23+Notenliste!K23)/$AU$1)&gt;=((Endnoten!$AH$39)/100),4.5,IF(((Notenliste!C23+Notenliste!E23+Notenliste!G23+Notenliste!K23)/$AU$1)&gt;=((Endnoten!$AH$40)/100),4.6,IF(((Notenliste!C23+Notenliste!E23+Notenliste!G23+Notenliste!K23)/$AU$1)&gt;=((Endnoten!$AH$41)/100),4.7,IF(((Notenliste!C23+Notenliste!E23+Notenliste!G23+Notenliste!K23)/$AU$1)&gt;=((Endnoten!$AH$42)/100),4.8,IF(((Notenliste!C23+Notenliste!E23+Notenliste!G23+Notenliste!K23)/$AU$1)&gt;=((Endnoten!$AH$43)/100),4.9,5))))))))))))))))))))))))))))))))))))))))</f>
        <v>#DIV/0!</v>
      </c>
    </row>
    <row r="25" spans="1:47" ht="18.5" x14ac:dyDescent="0.45">
      <c r="A25" s="34">
        <f>'Schüler+Bedienungsanleitung'!A39</f>
        <v>22</v>
      </c>
      <c r="B25" s="65">
        <f>'Schüler+Bedienungsanleitung'!B39</f>
        <v>22</v>
      </c>
      <c r="C25" s="32">
        <f>Notenliste!C24</f>
        <v>0</v>
      </c>
      <c r="D25" s="33">
        <f>IF(Notenliste!C24&gt;=0.1,Notenliste!C24/Notenliste!C$1,)</f>
        <v>0</v>
      </c>
      <c r="E25" s="34">
        <f>IF(Endnoten!D25&gt;=(Endnoten!$AF$5/100),1,IF(Endnoten!D25&gt;=(Endnoten!$AF$6/100),2,IF(Endnoten!D25&gt;=(Endnoten!$AF$7/100),3,IF(Endnoten!D25&gt;=(Endnoten!$AF$8/100),4,5))))</f>
        <v>5</v>
      </c>
      <c r="F25" s="35" t="e">
        <f>IF(((Notenliste!C24)/Notenliste!$C$1)&gt;=((Endnoten!$AH$5+1)/100),1,IF(((Notenliste!C24)/Notenliste!$C$1)&gt;=(Endnoten!$AH$5/100),1.1,IF(((Notenliste!C24)/Notenliste!$C$1)&gt;=(Endnoten!$AH$6/100),1.2,IF(((Notenliste!C24)/Notenliste!$C$1)&gt;=(Endnoten!$AH$7/100),1.3,IF(((Notenliste!C24)/Notenliste!$C$1)&gt;=((Endnoten!$AH$8)/100),1.4,IF(((Notenliste!C24)/Notenliste!$C$1)&gt;=((Endnoten!$AH$9)/100),1.44,IF(((Notenliste!C24)/Notenliste!$C$1)&gt;=((Endnoten!$AH$10)/100),1.6,IF(((Notenliste!C24)/Notenliste!$C$1)&gt;=((Endnoten!$AH$11)/100),1.7,IF(((Notenliste!C24)/Notenliste!$C$1)&gt;=((Endnoten!$AH$12)/100),1.8,IF(((Notenliste!C24)/Notenliste!$C$1)&gt;=((Endnoten!$AH$13)/100),1.9,IF(((Notenliste!C24)/Notenliste!$C$1)&gt;=((Endnoten!$AH$14)/100),2,IF(((Notenliste!C24)/Notenliste!$C$1)&gt;=((Endnoten!$AH$15)/100),2.1,IF(((Notenliste!C24)/Notenliste!$C$1)&gt;=((Endnoten!$AH$16)/100),2.2,IF(((Notenliste!C24)/Notenliste!$C$1)&gt;=((Endnoten!$AH$17)/100),2.3,IF(((Notenliste!C24)/Notenliste!$C$1)&gt;=((Endnoten!$AH$18)/100),2.4,IF(((Notenliste!C24)/Notenliste!$C$1)&gt;=((Endnoten!$AH$19)/100),2.5,IF(((Notenliste!C24)/Notenliste!$C$1)&gt;=((Endnoten!$AH$20)/100),2.6,IF(((Notenliste!C24)/Notenliste!$C$1)&gt;=((Endnoten!$AH$21)/100),2.7,IF(((Notenliste!C24)/Notenliste!$C$1)&gt;=((Endnoten!$AH$22)/100),2.8,IF(((Notenliste!C24)/Notenliste!$C$1)&gt;=((Endnoten!$AH$23)/100),2.9,IF(((Notenliste!C24)/Notenliste!$C$1)&gt;=((Endnoten!$AH$24)/100),3,IF(((Notenliste!C24)/Notenliste!$C$1)&gt;=((Endnoten!$AH$25)/100),3.1,IF(((Notenliste!C24)/Notenliste!$C$1)&gt;=((Endnoten!$AH$26)/100),3.2,IF(((Notenliste!C24)/Notenliste!$C$1)&gt;=((Endnoten!$AH$27)/100),3.3,IF(((Notenliste!C24)/Notenliste!$C$1)&gt;=((Endnoten!$AH$28)/100),3.4,IF(((Notenliste!C24)/Notenliste!$C$1)&gt;=((Endnoten!$AH$29)/100),3.5,IF(((Notenliste!C24)/Notenliste!$C$1)&gt;=((Endnoten!$AH$30)/100),3.6,IF(((Notenliste!C24)/Notenliste!$C$1)&gt;=((Endnoten!$AH$31)/100),3.7,IF(((Notenliste!C24)/Notenliste!$C$1)&gt;=((Endnoten!$AH$32)/100),3.8,IF(((Notenliste!C24)/Notenliste!$C$1)&gt;=((Endnoten!$AH$33)/100),3.9,IF(((Notenliste!C24)/Notenliste!$C$1)&gt;=((Endnoten!$AH$34)/100),4,IF(((Notenliste!C24)/Notenliste!$C$1)&gt;=((Endnoten!$AH$35)/100),4.1,IF(((Notenliste!C24)/Notenliste!$C$1)&gt;=((Endnoten!$AH$36)/100),4.2,IF(((Notenliste!C24)/Notenliste!$C$1)&gt;=((Endnoten!$AH$37)/100),4.3,IF(((Notenliste!C24)/Notenliste!$C$1)&gt;=((Endnoten!$AH$38)/100),4.4,IF(((Notenliste!C24)/Notenliste!$C$1)&gt;=((Endnoten!$AH$39)/100),4.5,IF(((Notenliste!C24)/Notenliste!$C$1)&gt;=((Endnoten!$AH$40)/100),4.6,IF(((Notenliste!C24)/Notenliste!$C$1)&gt;=((Endnoten!$AH$41)/100),4.7,IF(((Notenliste!C24)/Notenliste!$C$1)&gt;=((Endnoten!$AH$42)/100),4.8,IF(((Notenliste!C24)/Notenliste!$C$1)&gt;=((Endnoten!$AH$43)/100),4.9,5))))))))))))))))))))))))))))))))))))))))</f>
        <v>#DIV/0!</v>
      </c>
      <c r="G25" s="32">
        <f>Notenliste!E24</f>
        <v>0</v>
      </c>
      <c r="H25" s="33">
        <f>IF(Notenliste!E24&gt;=0.1,Notenliste!E24/Notenliste!E$1,)</f>
        <v>0</v>
      </c>
      <c r="I25" s="34">
        <f>IF(Endnoten!H25&gt;=(Endnoten!$AF$5/100),1,IF(Endnoten!H25&gt;=(Endnoten!$AF$6/100),2,IF(Endnoten!H25&gt;=(Endnoten!$AF$7/100),3,IF(Endnoten!H25&gt;=(Endnoten!$AF$8/100),4,5))))</f>
        <v>5</v>
      </c>
      <c r="J25" s="35" t="e">
        <f>IF(((Notenliste!E24)/Notenliste!$E$1)&gt;=((Endnoten!$AH$5+1)/100),1,IF(((Notenliste!E24)/Notenliste!$E$1)&gt;=(Endnoten!$AH$5/100),1.1,IF(((Notenliste!E24)/Notenliste!$E$1)&gt;=(Endnoten!$AH$6/100),1.2,IF(((Notenliste!E24)/Notenliste!$E$1)&gt;=(Endnoten!$AH$7/100),1.3,IF(((Notenliste!E24)/Notenliste!$E$1)&gt;=((Endnoten!$AH$8)/100),1.4,IF(((Notenliste!E24)/Notenliste!$E$1)&gt;=((Endnoten!$AH$9)/100),1.44,IF(((Notenliste!E24)/Notenliste!$E$1)&gt;=((Endnoten!$AH$10)/100),1.6,IF(((Notenliste!E24)/Notenliste!$E$1)&gt;=((Endnoten!$AH$11)/100),1.7,IF(((Notenliste!E24)/Notenliste!$E$1)&gt;=((Endnoten!$AH$12)/100),1.8,IF(((Notenliste!E24)/Notenliste!$E$1)&gt;=((Endnoten!$AH$13)/100),1.9,IF(((Notenliste!E24)/Notenliste!$E$1)&gt;=((Endnoten!$AH$14)/100),2,IF(((Notenliste!E24)/Notenliste!$E$1)&gt;=((Endnoten!$AH$15)/100),2.1,IF(((Notenliste!E24)/Notenliste!$E$1)&gt;=((Endnoten!$AH$16)/100),2.2,IF(((Notenliste!E24)/Notenliste!$E$1)&gt;=((Endnoten!$AH$17)/100),2.3,IF(((Notenliste!E24)/Notenliste!$E$1)&gt;=((Endnoten!$AH$18)/100),2.4,IF(((Notenliste!E24)/Notenliste!$E$1)&gt;=((Endnoten!$AH$19)/100),2.5,IF(((Notenliste!E24)/Notenliste!$E$1)&gt;=((Endnoten!$AH$20)/100),2.6,IF(((Notenliste!E24)/Notenliste!$E$1)&gt;=((Endnoten!$AH$21)/100),2.7,IF(((Notenliste!E24)/Notenliste!$E$1)&gt;=((Endnoten!$AH$22)/100),2.8,IF(((Notenliste!E24)/Notenliste!$E$1)&gt;=((Endnoten!$AH$23)/100),2.9,IF(((Notenliste!E24)/Notenliste!$E$1)&gt;=((Endnoten!$AH$24)/100),3,IF(((Notenliste!E24)/Notenliste!$E$1)&gt;=((Endnoten!$AH$25)/100),3.1,IF(((Notenliste!E24)/Notenliste!$E$1)&gt;=((Endnoten!$AH$26)/100),3.2,IF(((Notenliste!E24)/Notenliste!$E$1)&gt;=((Endnoten!$AH$27)/100),3.3,IF(((Notenliste!E24)/Notenliste!$E$1)&gt;=((Endnoten!$AH$28)/100),3.4,IF(((Notenliste!E24)/Notenliste!$E$1)&gt;=((Endnoten!$AH$29)/100),3.5,IF(((Notenliste!E24)/Notenliste!$E$1)&gt;=((Endnoten!$AH$30)/100),3.6,IF(((Notenliste!E24)/Notenliste!$E$1)&gt;=((Endnoten!$AH$31)/100),3.7,IF(((Notenliste!E24)/Notenliste!$E$1)&gt;=((Endnoten!$AH$32)/100),3.8,IF(((Notenliste!E24)/Notenliste!$E$1)&gt;=((Endnoten!$AH$33)/100),3.9,IF(((Notenliste!E24)/Notenliste!$E$1)&gt;=((Endnoten!$AH$34)/100),4,IF(((Notenliste!E24)/Notenliste!$E$1)&gt;=((Endnoten!$AH$35)/100),4.1,IF(((Notenliste!E24)/Notenliste!$E$1)&gt;=((Endnoten!$AH$36)/100),4.2,IF(((Notenliste!E24)/Notenliste!$E$1)&gt;=((Endnoten!$AH$37)/100),4.3,IF(((Notenliste!E24)/Notenliste!$E$1)&gt;=((Endnoten!$AH$38)/100),4.4,IF(((Notenliste!E24)/Notenliste!$E$1)&gt;=((Endnoten!$AH$39)/100),4.5,IF(((Notenliste!E24)/Notenliste!$E$1)&gt;=((Endnoten!$AH$40)/100),4.6,IF(((Notenliste!E24)/Notenliste!$E$1)&gt;=((Endnoten!$AH$41)/100),4.7,IF(((Notenliste!E24)/Notenliste!$E$1)&gt;=((Endnoten!$AH$42)/100),4.8,IF(((Notenliste!E24)/Notenliste!$E$1)&gt;=((Endnoten!$AH$43)/100),4.9,5))))))))))))))))))))))))))))))))))))))))</f>
        <v>#DIV/0!</v>
      </c>
      <c r="K25" s="32">
        <f>Notenliste!G24</f>
        <v>0</v>
      </c>
      <c r="L25" s="33">
        <f>IF(Notenliste!G24&gt;=0.1,Notenliste!G24/Notenliste!G$1,)</f>
        <v>0</v>
      </c>
      <c r="M25" s="34">
        <f>IF(Endnoten!L25&gt;=(Endnoten!$AF$5/100),1,IF(Endnoten!L25&gt;=(Endnoten!$AF$6/100),2,IF(Endnoten!L25&gt;=(Endnoten!$AF$7/100),3,IF(Endnoten!L25&gt;=(Endnoten!$AF$8/100),4,5))))</f>
        <v>5</v>
      </c>
      <c r="N25" s="35" t="e">
        <f>IF(((Notenliste!G24)/Notenliste!$G$1)&gt;=((Endnoten!$AH$5+1)/100),1,IF(((Notenliste!G24)/Notenliste!$G$1)&gt;=(Endnoten!$AH$5/100),1.1,IF(((Notenliste!G24)/Notenliste!$G$1)&gt;=(Endnoten!$AH$6/100),1.2,IF(((Notenliste!G24)/Notenliste!$G$1)&gt;=(Endnoten!$AH$7/100),1.3,IF(((Notenliste!G24)/Notenliste!$G$1)&gt;=((Endnoten!$AH$8)/100),1.4,IF(((Notenliste!G24)/Notenliste!$G$1)&gt;=((Endnoten!$AH$9)/100),1.44,IF(((Notenliste!G24)/Notenliste!$G$1)&gt;=((Endnoten!$AH$10)/100),1.6,IF(((Notenliste!G24)/Notenliste!$G$1)&gt;=((Endnoten!$AH$11)/100),1.7,IF(((Notenliste!G24)/Notenliste!$G$1)&gt;=((Endnoten!$AH$12)/100),1.8,IF(((Notenliste!G24)/Notenliste!$G$1)&gt;=((Endnoten!$AH$13)/100),1.9,IF(((Notenliste!G24)/Notenliste!$G$1)&gt;=((Endnoten!$AH$14)/100),2,IF(((Notenliste!G24)/Notenliste!$G$1)&gt;=((Endnoten!$AH$15)/100),2.1,IF(((Notenliste!G24)/Notenliste!$G$1)&gt;=((Endnoten!$AH$16)/100),2.2,IF(((Notenliste!G24)/Notenliste!$G$1)&gt;=((Endnoten!$AH$17)/100),2.3,IF(((Notenliste!G24)/Notenliste!$G$1)&gt;=((Endnoten!$AH$18)/100),2.4,IF(((Notenliste!G24)/Notenliste!$G$1)&gt;=((Endnoten!$AH$19)/100),2.5,IF(((Notenliste!G24)/Notenliste!$G$1)&gt;=((Endnoten!$AH$20)/100),2.6,IF(((Notenliste!G24)/Notenliste!$G$1)&gt;=((Endnoten!$AH$21)/100),2.7,IF(((Notenliste!G24)/Notenliste!$G$1)&gt;=((Endnoten!$AH$22)/100),2.8,IF(((Notenliste!G24)/Notenliste!$G$1)&gt;=((Endnoten!$AH$23)/100),2.9,IF(((Notenliste!G24)/Notenliste!$G$1)&gt;=((Endnoten!$AH$24)/100),3,IF(((Notenliste!G24)/Notenliste!$G$1)&gt;=((Endnoten!$AH$25)/100),3.1,IF(((Notenliste!G24)/Notenliste!$G$1)&gt;=((Endnoten!$AH$26)/100),3.2,IF(((Notenliste!G24)/Notenliste!$G$1)&gt;=((Endnoten!$AH$27)/100),3.3,IF(((Notenliste!G24)/Notenliste!$G$1)&gt;=((Endnoten!$AH$28)/100),3.4,IF(((Notenliste!G24)/Notenliste!$G$1)&gt;=((Endnoten!$AH$29)/100),3.5,IF(((Notenliste!G24)/Notenliste!$G$1)&gt;=((Endnoten!$AH$30)/100),3.6,IF(((Notenliste!G24)/Notenliste!$G$1)&gt;=((Endnoten!$AH$31)/100),3.7,IF(((Notenliste!G24)/Notenliste!$G$1)&gt;=((Endnoten!$AH$32)/100),3.8,IF(((Notenliste!G24)/Notenliste!$G$1)&gt;=((Endnoten!$AH$33)/100),3.9,IF(((Notenliste!G24)/Notenliste!$G$1)&gt;=((Endnoten!$AH$34)/100),4,IF(((Notenliste!G24)/Notenliste!$G$1)&gt;=((Endnoten!$AH$35)/100),4.1,IF(((Notenliste!G24)/Notenliste!$G$1)&gt;=((Endnoten!$AH$36)/100),4.2,IF(((Notenliste!G24)/Notenliste!$G$1)&gt;=((Endnoten!$AH$37)/100),4.3,IF(((Notenliste!G24)/Notenliste!$G$1)&gt;=((Endnoten!$AH$38)/100),4.4,IF(((Notenliste!G24)/Notenliste!$G$1)&gt;=((Endnoten!$AH$39)/100),4.5,IF(((Notenliste!G24)/Notenliste!$G$1)&gt;=((Endnoten!$AH$40)/100),4.6,IF(((Notenliste!G24)/Notenliste!$G$1)&gt;=((Endnoten!$AH$41)/100),4.7,IF(((Notenliste!G24)/Notenliste!$G$1)&gt;=((Endnoten!$AH$42)/100),4.8,IF(((Notenliste!G24)/Notenliste!$G$1)&gt;=((Endnoten!$AH$43)/100),4.9,5))))))))))))))))))))))))))))))))))))))))</f>
        <v>#DIV/0!</v>
      </c>
      <c r="O25" s="32">
        <f>Notenliste!K24</f>
        <v>0</v>
      </c>
      <c r="P25" s="33">
        <f>IF(Notenliste!I24&gt;=0.1,Notenliste!I24/Notenliste!I$1,)</f>
        <v>0</v>
      </c>
      <c r="Q25" s="34">
        <f>IF(Endnoten!P25&gt;=(Endnoten!$AF$5/100),1,IF(Endnoten!P25&gt;=(Endnoten!$AF$6/100),2,IF(Endnoten!P25&gt;=(Endnoten!$AF$7/100),3,IF(Endnoten!P25&gt;=(Endnoten!$AF$8/100),4,5))))</f>
        <v>5</v>
      </c>
      <c r="R25" s="35" t="e">
        <f>IF(((Notenliste!I24)/Notenliste!$I$1)&gt;=((Endnoten!$AH$5+1)/100),1,IF(((Notenliste!I24)/Notenliste!$I$1)&gt;=(Endnoten!$AH$5/100),1.1,IF(((Notenliste!I24)/Notenliste!$I$1)&gt;=(Endnoten!$AH$6/100),1.2,IF(((Notenliste!I24)/Notenliste!$I$1)&gt;=(Endnoten!$AH$7/100),1.3,IF(((Notenliste!I24)/Notenliste!$I$1)&gt;=((Endnoten!$AH$8)/100),1.4,IF(((Notenliste!I24)/Notenliste!$I$1)&gt;=((Endnoten!$AH$9)/100),1.44,IF(((Notenliste!I24)/Notenliste!$I$1)&gt;=((Endnoten!$AH$10)/100),1.6,IF(((Notenliste!I24)/Notenliste!$I$1)&gt;=((Endnoten!$AH$11)/100),1.7,IF(((Notenliste!I24)/Notenliste!$I$1)&gt;=((Endnoten!$AH$12)/100),1.8,IF(((Notenliste!I24)/Notenliste!$I$1)&gt;=((Endnoten!$AH$13)/100),1.9,IF(((Notenliste!I24)/Notenliste!$I$1)&gt;=((Endnoten!$AH$14)/100),2,IF(((Notenliste!I24)/Notenliste!$I$1)&gt;=((Endnoten!$AH$15)/100),2.1,IF(((Notenliste!I24)/Notenliste!$I$1)&gt;=((Endnoten!$AH$16)/100),2.2,IF(((Notenliste!I24)/Notenliste!$I$1)&gt;=((Endnoten!$AH$17)/100),2.3,IF(((Notenliste!I24)/Notenliste!$I$1)&gt;=((Endnoten!$AH$18)/100),2.4,IF(((Notenliste!I24)/Notenliste!$I$1)&gt;=((Endnoten!$AH$19)/100),2.5,IF(((Notenliste!I24)/Notenliste!$I$1)&gt;=((Endnoten!$AH$20)/100),2.6,IF(((Notenliste!I24)/Notenliste!$I$1)&gt;=((Endnoten!$AH$21)/100),2.7,IF(((Notenliste!I24)/Notenliste!$I$1)&gt;=((Endnoten!$AH$22)/100),2.8,IF(((Notenliste!I24)/Notenliste!$I$1)&gt;=((Endnoten!$AH$23)/100),2.9,IF(((Notenliste!I24)/Notenliste!$I$1)&gt;=((Endnoten!$AH$24)/100),3,IF(((Notenliste!I24)/Notenliste!$I$1)&gt;=((Endnoten!$AH$25)/100),3.1,IF(((Notenliste!I24)/Notenliste!$I$1)&gt;=((Endnoten!$AH$26)/100),3.2,IF(((Notenliste!I24)/Notenliste!$I$1)&gt;=((Endnoten!$AH$27)/100),3.3,IF(((Notenliste!I24)/Notenliste!$I$1)&gt;=((Endnoten!$AH$28)/100),3.4,IF(((Notenliste!I24)/Notenliste!$I$1)&gt;=((Endnoten!$AH$29)/100),3.5,IF(((Notenliste!I24)/Notenliste!$I$1)&gt;=((Endnoten!$AH$30)/100),3.6,IF(((Notenliste!I24)/Notenliste!$I$1)&gt;=((Endnoten!$AH$31)/100),3.7,IF(((Notenliste!I24)/Notenliste!$I$1)&gt;=((Endnoten!$AH$32)/100),3.8,IF(((Notenliste!I24)/Notenliste!$I$1)&gt;=((Endnoten!$AH$33)/100),3.9,IF(((Notenliste!I24)/Notenliste!$I$1)&gt;=((Endnoten!$AH$34)/100),4,IF(((Notenliste!I24)/Notenliste!$I$1)&gt;=((Endnoten!$AH$35)/100),4.1,IF(((Notenliste!I24)/Notenliste!$I$1)&gt;=((Endnoten!$AH$36)/100),4.2,IF(((Notenliste!I24)/Notenliste!$I$1)&gt;=((Endnoten!$AH$37)/100),4.3,IF(((Notenliste!I24)/Notenliste!$I$1)&gt;=((Endnoten!$AH$38)/100),4.4,IF(((Notenliste!I24)/Notenliste!$I$1)&gt;=((Endnoten!$AH$39)/100),4.5,IF(((Notenliste!I24)/Notenliste!$I$1)&gt;=((Endnoten!$AH$40)/100),4.6,IF(((Notenliste!I24)/Notenliste!$I$1)&gt;=((Endnoten!$AH$41)/100),4.7,IF(((Notenliste!I24)/Notenliste!$I$1)&gt;=((Endnoten!$AH$42)/100),4.8,IF(((Notenliste!I24)/Notenliste!$I$1)&gt;=((Endnoten!$AH$43)/100),4.9,5))))))))))))))))))))))))))))))))))))))))</f>
        <v>#DIV/0!</v>
      </c>
      <c r="S25" s="32">
        <f>Notenliste!K24</f>
        <v>0</v>
      </c>
      <c r="T25" s="33">
        <f>IF(Notenliste!K24&gt;=0.1,Notenliste!K24/Notenliste!K$1,)</f>
        <v>0</v>
      </c>
      <c r="U25" s="34">
        <f>IF(Endnoten!T25&gt;=(Endnoten!$AF$5/100),1,IF(Endnoten!T25&gt;=(Endnoten!$AF$6/100),2,IF(Endnoten!T25&gt;=(Endnoten!$AF$7/100),3,IF(Endnoten!T25&gt;=(Endnoten!$AF$8/100),4,5))))</f>
        <v>5</v>
      </c>
      <c r="V25" s="35" t="e">
        <f>IF(((Notenliste!K24)/Notenliste!$K$1)&gt;=((Endnoten!$AH$5+1)/100),1,IF(((Notenliste!K24)/Notenliste!$K$1)&gt;=(Endnoten!$AH$5/100),1.1,IF(((Notenliste!K24)/Notenliste!$K$1)&gt;=(Endnoten!$AH$6/100),1.2,IF(((Notenliste!K24)/Notenliste!$K$1)&gt;=(Endnoten!$AH$7/100),1.3,IF(((Notenliste!K24)/Notenliste!$K$1)&gt;=((Endnoten!$AH$8)/100),1.4,IF(((Notenliste!K24)/Notenliste!$K$1)&gt;=((Endnoten!$AH$9)/100),1.5,IF(((Notenliste!K24)/Notenliste!$K$1)&gt;=((Endnoten!$AH$10)/100),1.6,IF(((Notenliste!K24)/Notenliste!$K$1)&gt;=((Endnoten!$AH$11)/100),1.7,IF(((Notenliste!K24)/Notenliste!$K$1)&gt;=((Endnoten!$AH$12)/100),1.8,IF(((Notenliste!K24)/Notenliste!$K$1)&gt;=((Endnoten!$AH$13)/100),1.9,IF(((Notenliste!K24)/Notenliste!$K$1)&gt;=((Endnoten!$AH$14)/100),2,IF(((Notenliste!K24)/Notenliste!$K$1)&gt;=((Endnoten!$AH$15)/100),2.1,IF(((Notenliste!K24)/Notenliste!$K$1)&gt;=((Endnoten!$AH$16)/100),2.2,IF(((Notenliste!K24)/Notenliste!$K$1)&gt;=((Endnoten!$AH$17)/100),2.3,IF(((Notenliste!K24)/Notenliste!$K$1)&gt;=((Endnoten!$AH$18)/100),2.4,IF(((Notenliste!K24)/Notenliste!$K$1)&gt;=((Endnoten!$AH$19)/100),2.5,IF(((Notenliste!K24)/Notenliste!$K$1)&gt;=((Endnoten!$AH$20)/100),2.6,IF(((Notenliste!K24)/Notenliste!$K$1)&gt;=((Endnoten!$AH$21)/100),2.7,IF(((Notenliste!K24)/Notenliste!$K$1)&gt;=((Endnoten!$AH$22)/100),2.8,IF(((Notenliste!K24)/Notenliste!$K$1)&gt;=((Endnoten!$AH$23)/100),2.9,IF(((Notenliste!K24)/Notenliste!$K$1)&gt;=((Endnoten!$AH$24)/100),3,IF(((Notenliste!K24)/Notenliste!$K$1)&gt;=((Endnoten!$AH$25)/100),3.1,IF(((Notenliste!K24)/Notenliste!$K$1)&gt;=((Endnoten!$AH$26)/100),3.2,IF(((Notenliste!K24)/Notenliste!$K$1)&gt;=((Endnoten!$AH$27)/100),3.3,IF(((Notenliste!K24)/Notenliste!$K$1)&gt;=((Endnoten!$AH$28)/100),3.4,IF(((Notenliste!K24)/Notenliste!$K$1)&gt;=((Endnoten!$AH$29)/100),3.5,IF(((Notenliste!K24)/Notenliste!$K$1)&gt;=((Endnoten!$AH$30)/100),3.6,IF(((Notenliste!K24)/Notenliste!$K$1)&gt;=((Endnoten!$AH$31)/100),3.7,IF(((Notenliste!K24)/Notenliste!$K$1)&gt;=((Endnoten!$AH$32)/100),3.8,IF(((Notenliste!K24)/Notenliste!$K$1)&gt;=((Endnoten!$AH$33)/100),3.9,IF(((Notenliste!K24)/Notenliste!$K$1)&gt;=((Endnoten!$AH$34)/100),4,IF(((Notenliste!K24)/Notenliste!$K$1)&gt;=((Endnoten!$AH$35)/100),4.1,IF(((Notenliste!K24)/Notenliste!$K$1)&gt;=((Endnoten!$AH$36)/100),4.2,IF(((Notenliste!K24)/Notenliste!$K$1)&gt;=((Endnoten!$AH$37)/100),4.3,IF(((Notenliste!K24)/Notenliste!$K$1)&gt;=((Endnoten!$AH$38)/100),4.4,IF(((Notenliste!K24)/Notenliste!$K$1)&gt;=((Endnoten!$AH$39)/100),4.5,IF(((Notenliste!K24)/Notenliste!$K$1)&gt;=((Endnoten!$AH$40)/100),4.6,IF(((Notenliste!K24)/Notenliste!$K$1)&gt;=((Endnoten!$AH$41)/100),4.7,IF(((Notenliste!K24)/Notenliste!$K$1)&gt;=((Endnoten!$AH$42)/100),4.8,IF(((Notenliste!K24)/Notenliste!$K$1)&gt;=((Endnoten!$AH$43)/100),4.9,5))))))))))))))))))))))))))))))))))))))))</f>
        <v>#DIV/0!</v>
      </c>
      <c r="W25" s="36">
        <v>0</v>
      </c>
      <c r="X25" s="36" t="str" cm="1">
        <f t="array" ref="X25">_xlfn.IFS((T25&gt;0.1),(AVERAGE(F25,J25,N25,R25,U25)),(P25&gt;=0.1),(AVERAGE(F25,J25,N25,R25)),(L25&gt;=0.1),(AVERAGE(F25,J25,N25)),(H25&gt;0.1),(AVERAGE(F25,J25)),(D25&gt;0.1),F25,(D25&lt;0.1),"ND")</f>
        <v>ND</v>
      </c>
      <c r="Y25" s="37" t="e">
        <f t="shared" si="0"/>
        <v>#DIV/0!</v>
      </c>
      <c r="Z25" s="37"/>
      <c r="AA25" s="69">
        <f>Notenliste!AK24</f>
        <v>1</v>
      </c>
      <c r="AB25" s="37" t="str">
        <f>IF((D25&lt;0.1),"Nur MA",((AA25*[1]Notenliste!$AK$1)+(IF(W25=0,X25,Y25)*(1-[1]Notenliste!$AK$1))))</f>
        <v>Nur MA</v>
      </c>
      <c r="AC25" s="38" t="e">
        <f t="shared" si="6"/>
        <v>#DIV/0!</v>
      </c>
      <c r="AD25" s="14" t="e">
        <f t="shared" si="1"/>
        <v>#DIV/0!</v>
      </c>
      <c r="AG25" s="21">
        <v>3.1</v>
      </c>
      <c r="AH25" s="21">
        <f t="shared" si="9"/>
        <v>69.5</v>
      </c>
      <c r="AI25">
        <f>IF(((AL25+AJ25+AK25)/$AL$3)&gt;=((Endnoten!$AH$5+1)/100),1,IF(((AL25+AJ25+AK25)/$AL$3)&gt;=(Endnoten!$AH$5/100),1.1,IF(((AL25+AJ25+AK25)/$AL$3)&gt;=(Endnoten!$AH$6/100),1.2,IF(((AL25+AJ25+AK25)/$AL$3)&gt;=(Endnoten!$AH$7/100),1.3,IF(((AL25+AJ25+AK25)/$AL$3)&gt;=((Endnoten!$AH$8)/100),1.4,IF(((AL25+AJ25+AK25)/$AL$3)&gt;=((Endnoten!$AH$9)/100),1.5,IF(((AL25+AJ25+AK25)/$AL$3)&gt;=((Endnoten!$AH$10)/100),1.6,IF(((AL25+AJ25+AK25)/$AL$3)&gt;=((Endnoten!$AH$11)/100),1.7,IF(((AL25+AJ25+AK25)/$AL$3)&gt;=((Endnoten!$AH$12)/100),1.8,IF(((AL25+AJ25+AK25)/$AL$3)&gt;=((Endnoten!$AH$13)/100),1.9,IF(((AL25+AJ25+AK25)/$AL$3)&gt;=((Endnoten!$AH$14)/100),2,IF(((AL25+AJ25+AK25)/$AL$3)&gt;=((Endnoten!$AH$15)/100),2.1,IF(((AL25+AJ25+AK25)/$AL$3)&gt;=((Endnoten!$AH$16)/100),2.2,IF(((AL25+AJ25+AK25)/$AL$3)&gt;=((Endnoten!$AH$17)/100),2.3,IF(((AL25+AJ25+AK25)/$AL$3)&gt;=((Endnoten!$AH$18)/100),2.4,IF(((AL25+AJ25+AK25)/$AL$3)&gt;=((Endnoten!$AH$19)/100),2.5,IF(((AL25+AJ25+AK25)/$AL$3)&gt;=((Endnoten!$AH$20)/100),2.6,IF(((AL25+AJ25+AK25)/$AL$3)&gt;=((Endnoten!$AH$21)/100),2.7,IF(((AL25+AJ25+AK25)/$AL$3)&gt;=((Endnoten!$AH$22)/100),2.8,IF(((AL25+AJ25+AK25)/$AL$3)&gt;=((Endnoten!$AH$23)/100),2.9,IF(((AL25+AJ25+AK25)/$AL$3)&gt;=((Endnoten!$AH$24)/100),3,IF(((AL25+AJ25+AK25)/$AL$3)&gt;=((Endnoten!$AH$25)/100),3.1,IF(((AL25+AJ25+AK25)/$AL$3)&gt;=((Endnoten!$AH$26)/100),3.2,IF(((AL25+AJ25+AK25)/$AL$3)&gt;=((Endnoten!$AH$27)/100),3.3,IF(((AL25+AJ25+AK25)/$AL$3)&gt;=((Endnoten!$AH$28)/100),3.4,IF(((AL25+AJ25+AK25)/$AL$3)&gt;=((Endnoten!$AH$29)/100),3.5,IF(((AL25+AJ25+AK25)/$AL$3)&gt;=((Endnoten!$AH$30)/100),3.6,IF(((AL25+AJ25+AK25)/$AL$3)&gt;=((Endnoten!$AH$31)/100),3.7,IF(((AL25+AJ25+AK25)/$AL$3)&gt;=((Endnoten!$AH$32)/100),3.8,IF(((AL25+AJ25+AK25)/$AL$3)&gt;=((Endnoten!$AH$33)/100),3.9,IF(((AL25+AJ25+AK25)/$AL$3)&gt;=((Endnoten!$AH$34)/100),4,IF(((AL25+AJ25+AK25)/$AL$3)&gt;=((Endnoten!$AH$35)/100),4.1,IF(((AL25+AJ25+AK25)/$AL$3)&gt;=((Endnoten!$AH$36)/100),4.2,IF(((AL25+AJ25+AK25)/$AL$3)&gt;=((Endnoten!$AH$37)/100),4.3,IF(((AL25+AJ25+AK25)/$AL$3)&gt;=((Endnoten!$AH$38)/100),4.4,IF(((AL25+AJ25+AK25)/$AL$3)&gt;=((Endnoten!$AH$39)/100),4.5,IF(((AL25+AJ25+AK25)/$AL$3)&gt;=((Endnoten!$AH$40)/100),4.6,IF(((AL25+AJ25+AK25)/$AL$3)&gt;=((Endnoten!$AH$41)/100),4.7,IF(((AL25+AJ25+AK25)/$AL$3)&gt;=((Endnoten!$AH$42)/100),4.8,IF(((AL25+AJ25+AK25)/$AL$3)&gt;=((Endnoten!$AH$43)/100),4.9,5))))))))))))))))))))))))))))))))))))))))</f>
        <v>3.1</v>
      </c>
      <c r="AL25">
        <f t="shared" si="7"/>
        <v>69.5</v>
      </c>
      <c r="AN25" s="75"/>
      <c r="AO25" s="75" t="e">
        <f t="shared" si="2"/>
        <v>#DIV/0!</v>
      </c>
      <c r="AP25" s="75" t="e">
        <f t="shared" si="3"/>
        <v>#DIV/0!</v>
      </c>
      <c r="AQ25" s="75" t="e">
        <f t="shared" si="4"/>
        <v>#DIV/0!</v>
      </c>
      <c r="AR25" s="75" t="e">
        <f t="shared" si="5"/>
        <v>#DIV/0!</v>
      </c>
      <c r="AT25" s="1" t="e">
        <f>IF(((Notenliste!C24+Notenliste!E24+Notenliste!G24)/$AT$1)&gt;=((Endnoten!$AH$5+1)/100),1,IF(((Notenliste!C24+Notenliste!E24+Notenliste!G24)/$AT$1)&gt;=(Endnoten!$AH$5/100),1.1,IF(((Notenliste!C24+Notenliste!E24+Notenliste!G24)/$AT$1)&gt;=(Endnoten!$AH$6/100),1.2,IF(((Notenliste!C24+Notenliste!E24+Notenliste!G24)/$AT$1)&gt;=(Endnoten!$AH$7/100),1.3,IF(((Notenliste!C24+Notenliste!E24+Notenliste!G24)/$AT$1)&gt;=((Endnoten!$AH$8)/100),1.4,IF(((Notenliste!C24+Notenliste!E24+Notenliste!G24)/$AT$1)&gt;=((Endnoten!$AH$9)/100),1.5,IF(((Notenliste!C24+Notenliste!E24+Notenliste!G24)/$AT$1)&gt;=((Endnoten!$AH$10)/100),1.6,IF(((Notenliste!C24+Notenliste!E24+Notenliste!G24)/$AT$1)&gt;=((Endnoten!$AH$11)/100),1.7,IF(((Notenliste!C24+Notenliste!E24+Notenliste!G24)/$AT$1)&gt;=((Endnoten!$AH$12)/100),1.8,IF(((Notenliste!C24+Notenliste!E24+Notenliste!G24)/$AT$1)&gt;=((Endnoten!$AH$13)/100),1.9,IF(((Notenliste!C24+Notenliste!E24+Notenliste!G24)/$AT$1)&gt;=((Endnoten!$AH$14)/100),2,IF(((Notenliste!C24+Notenliste!E24+Notenliste!G24)/$AT$1)&gt;=((Endnoten!$AH$15)/100),2.1,IF(((Notenliste!C24+Notenliste!E24+Notenliste!G24)/$AT$1)&gt;=((Endnoten!$AH$16)/100),2.2,IF(((Notenliste!C24+Notenliste!E24+Notenliste!G24)/$AT$1)&gt;=((Endnoten!$AH$17)/100),2.3,IF(((Notenliste!C24+Notenliste!E24+Notenliste!G24)/$AT$1)&gt;=((Endnoten!$AH$18)/100),2.4,IF(((Notenliste!C24+Notenliste!E24+Notenliste!G24)/$AT$1)&gt;=((Endnoten!$AH$19)/100),2.5,IF(((Notenliste!C24+Notenliste!E24+Notenliste!G24)/$AT$1)&gt;=((Endnoten!$AH$20)/100),2.6,IF(((Notenliste!C24+Notenliste!E24+Notenliste!G24)/$AT$1)&gt;=((Endnoten!$AH$21)/100),2.7,IF(((Notenliste!C24+Notenliste!E24+Notenliste!G24)/$AT$1)&gt;=((Endnoten!$AH$22)/100),2.8,IF(((Notenliste!C24+Notenliste!E24+Notenliste!G24)/$AT$1)&gt;=((Endnoten!$AH$23)/100),2.9,IF(((Notenliste!C24+Notenliste!E24+Notenliste!G24)/$AT$1)&gt;=((Endnoten!$AH$24)/100),3,IF(((Notenliste!C24+Notenliste!E24+Notenliste!G24)/$AT$1)&gt;=((Endnoten!$AH$25)/100),3.1,IF(((Notenliste!C24+Notenliste!E24+Notenliste!G24)/$AT$1)&gt;=((Endnoten!$AH$26)/100),3.2,IF(((Notenliste!C24+Notenliste!E24+Notenliste!G24)/$AT$1)&gt;=((Endnoten!$AH$27)/100),3.3,IF(((Notenliste!C24+Notenliste!E24+Notenliste!G24)/$AT$1)&gt;=((Endnoten!$AH$28)/100),3.4,IF(((Notenliste!C24+Notenliste!E24+Notenliste!G24)/$AT$1)&gt;=((Endnoten!$AH$29)/100),3.5,IF(((Notenliste!C24+Notenliste!E24+Notenliste!G24)/$AT$1)&gt;=((Endnoten!$AH$30)/100),3.6,IF(((Notenliste!C24+Notenliste!E24+Notenliste!G24)/$AT$1)&gt;=((Endnoten!$AH$31)/100),3.7,IF(((Notenliste!C24+Notenliste!E24+Notenliste!G24)/$AT$1)&gt;=((Endnoten!$AH$32)/100),3.8,IF(((Notenliste!C24+Notenliste!E24+Notenliste!G24)/$AT$1)&gt;=((Endnoten!$AH$33)/100),3.9,IF(((Notenliste!C24+Notenliste!E24+Notenliste!G24)/$AT$1)&gt;=((Endnoten!$AH$34)/100),4,IF(((Notenliste!C24+Notenliste!E24+Notenliste!G24)/$AT$1)&gt;=((Endnoten!$AH$35)/100),4.1,IF(((Notenliste!C24+Notenliste!E24+Notenliste!G24)/$AT$1)&gt;=((Endnoten!$AH$36)/100),4.2,IF(((Notenliste!C24+Notenliste!E24+Notenliste!G24)/$AT$1)&gt;=((Endnoten!$AH$37)/100),4.3,IF(((Notenliste!C24+Notenliste!E24+Notenliste!G24)/$AT$1)&gt;=((Endnoten!$AH$38)/100),4.4,IF(((Notenliste!C24+Notenliste!E24+Notenliste!G24)/$AT$1)&gt;=((Endnoten!$AH$39)/100),4.5,IF(((Notenliste!C24+Notenliste!E24+Notenliste!G24)/$AT$1)&gt;=((Endnoten!$AH$40)/100),4.6,IF(((Notenliste!C24+Notenliste!E24+Notenliste!G24)/$AT$1)&gt;=((Endnoten!$AH$41)/100),4.7,IF(((Notenliste!C24+Notenliste!E24+Notenliste!G24)/$AT$1)&gt;=((Endnoten!$AH$42)/100),4.8,IF(((Notenliste!C24+Notenliste!E24+Notenliste!G24)/$AT$1)&gt;=((Endnoten!$AH$43)/100),4.9,5))))))))))))))))))))))))))))))))))))))))</f>
        <v>#DIV/0!</v>
      </c>
      <c r="AU25" s="1" t="e">
        <f>IF(((Notenliste!C24+Notenliste!E24+Notenliste!G24+Notenliste!K24)/$AU$1)&gt;=((Endnoten!$AH$5+1)/100),1,IF(((Notenliste!C24+Notenliste!E24+Notenliste!G24+Notenliste!K24)/$AU$1)&gt;=(Endnoten!$AH$5/100),1.1,IF(((Notenliste!C24+Notenliste!E24+Notenliste!G24+Notenliste!K24)/$AU$1)&gt;=(Endnoten!$AH$6/100),1.2,IF(((Notenliste!C24+Notenliste!E24+Notenliste!G24+Notenliste!K24)/$AU$1)&gt;=(Endnoten!$AH$7/100),1.3,IF(((Notenliste!C24+Notenliste!E24+Notenliste!G24+Notenliste!K24)/$AU$1)&gt;=((Endnoten!$AH$8)/100),1.4,IF(((Notenliste!C24+Notenliste!E24+Notenliste!G24+Notenliste!K24)/$AU$1)&gt;=((Endnoten!$AH$9)/100),1.5,IF(((Notenliste!C24+Notenliste!E24+Notenliste!G24+Notenliste!K24)/$AU$1)&gt;=((Endnoten!$AH$10)/100),1.6,IF(((Notenliste!C24+Notenliste!E24+Notenliste!G24+Notenliste!K24)/$AU$1)&gt;=((Endnoten!$AH$11)/100),1.7,IF(((Notenliste!C24+Notenliste!E24+Notenliste!G24+Notenliste!K24)/$AU$1)&gt;=((Endnoten!$AH$12)/100),1.8,IF(((Notenliste!C24+Notenliste!E24+Notenliste!G24+Notenliste!K24)/$AU$1)&gt;=((Endnoten!$AH$13)/100),1.9,IF(((Notenliste!C24+Notenliste!E24+Notenliste!G24+Notenliste!K24)/$AU$1)&gt;=((Endnoten!$AH$14)/100),2,IF(((Notenliste!C24+Notenliste!E24+Notenliste!G24+Notenliste!K24)/$AU$1)&gt;=((Endnoten!$AH$15)/100),2.1,IF(((Notenliste!C24+Notenliste!E24+Notenliste!G24+Notenliste!K24)/$AU$1)&gt;=((Endnoten!$AH$16)/100),2.2,IF(((Notenliste!C24+Notenliste!E24+Notenliste!G24+Notenliste!K24)/$AU$1)&gt;=((Endnoten!$AH$17)/100),2.3,IF(((Notenliste!C24+Notenliste!E24+Notenliste!G24+Notenliste!K24)/$AU$1)&gt;=((Endnoten!$AH$18)/100),2.4,IF(((Notenliste!C24+Notenliste!E24+Notenliste!G24+Notenliste!K24)/$AU$1)&gt;=((Endnoten!$AH$19)/100),2.5,IF(((Notenliste!C24+Notenliste!E24+Notenliste!G24+Notenliste!K24)/$AU$1)&gt;=((Endnoten!$AH$20)/100),2.6,IF(((Notenliste!C24+Notenliste!E24+Notenliste!G24+Notenliste!K24)/$AU$1)&gt;=((Endnoten!$AH$21)/100),2.7,IF(((Notenliste!C24+Notenliste!E24+Notenliste!G24+Notenliste!K24)/$AU$1)&gt;=((Endnoten!$AH$22)/100),2.8,IF(((Notenliste!C24+Notenliste!E24+Notenliste!G24+Notenliste!K24)/$AU$1)&gt;=((Endnoten!$AH$23)/100),2.9,IF(((Notenliste!C24+Notenliste!E24+Notenliste!G24+Notenliste!K24)/$AU$1)&gt;=((Endnoten!$AH$24)/100),3,IF(((Notenliste!C24+Notenliste!E24+Notenliste!G24+Notenliste!K24)/$AU$1)&gt;=((Endnoten!$AH$25)/100),3.1,IF(((Notenliste!C24+Notenliste!E24+Notenliste!G24+Notenliste!K24)/$AU$1)&gt;=((Endnoten!$AH$26)/100),3.2,IF(((Notenliste!C24+Notenliste!E24+Notenliste!G24+Notenliste!K24)/$AU$1)&gt;=((Endnoten!$AH$27)/100),3.3,IF(((Notenliste!C24+Notenliste!E24+Notenliste!G24+Notenliste!K24)/$AU$1)&gt;=((Endnoten!$AH$28)/100),3.4,IF(((Notenliste!C24+Notenliste!E24+Notenliste!G24+Notenliste!K24)/$AU$1)&gt;=((Endnoten!$AH$29)/100),3.5,IF(((Notenliste!C24+Notenliste!E24+Notenliste!G24+Notenliste!K24)/$AU$1)&gt;=((Endnoten!$AH$30)/100),3.6,IF(((Notenliste!C24+Notenliste!E24+Notenliste!G24+Notenliste!K24)/$AU$1)&gt;=((Endnoten!$AH$31)/100),3.7,IF(((Notenliste!C24+Notenliste!E24+Notenliste!G24+Notenliste!K24)/$AU$1)&gt;=((Endnoten!$AH$32)/100),3.8,IF(((Notenliste!C24+Notenliste!E24+Notenliste!G24+Notenliste!K24)/$AU$1)&gt;=((Endnoten!$AH$33)/100),3.9,IF(((Notenliste!C24+Notenliste!E24+Notenliste!G24+Notenliste!K24)/$AU$1)&gt;=((Endnoten!$AH$34)/100),4,IF(((Notenliste!C24+Notenliste!E24+Notenliste!G24+Notenliste!K24)/$AU$1)&gt;=((Endnoten!$AH$35)/100),4.1,IF(((Notenliste!C24+Notenliste!E24+Notenliste!G24+Notenliste!K24)/$AU$1)&gt;=((Endnoten!$AH$36)/100),4.2,IF(((Notenliste!C24+Notenliste!E24+Notenliste!G24+Notenliste!K24)/$AU$1)&gt;=((Endnoten!$AH$37)/100),4.3,IF(((Notenliste!C24+Notenliste!E24+Notenliste!G24+Notenliste!K24)/$AU$1)&gt;=((Endnoten!$AH$38)/100),4.4,IF(((Notenliste!C24+Notenliste!E24+Notenliste!G24+Notenliste!K24)/$AU$1)&gt;=((Endnoten!$AH$39)/100),4.5,IF(((Notenliste!C24+Notenliste!E24+Notenliste!G24+Notenliste!K24)/$AU$1)&gt;=((Endnoten!$AH$40)/100),4.6,IF(((Notenliste!C24+Notenliste!E24+Notenliste!G24+Notenliste!K24)/$AU$1)&gt;=((Endnoten!$AH$41)/100),4.7,IF(((Notenliste!C24+Notenliste!E24+Notenliste!G24+Notenliste!K24)/$AU$1)&gt;=((Endnoten!$AH$42)/100),4.8,IF(((Notenliste!C24+Notenliste!E24+Notenliste!G24+Notenliste!K24)/$AU$1)&gt;=((Endnoten!$AH$43)/100),4.9,5))))))))))))))))))))))))))))))))))))))))</f>
        <v>#DIV/0!</v>
      </c>
    </row>
    <row r="26" spans="1:47" ht="18.5" x14ac:dyDescent="0.45">
      <c r="A26" s="41">
        <f>'Schüler+Bedienungsanleitung'!A40</f>
        <v>23</v>
      </c>
      <c r="B26" s="42">
        <f>'Schüler+Bedienungsanleitung'!B40</f>
        <v>23</v>
      </c>
      <c r="C26" s="39">
        <f>Notenliste!C25</f>
        <v>0</v>
      </c>
      <c r="D26" s="40">
        <f>IF(Notenliste!C25&gt;=0.1,Notenliste!C25/Notenliste!C$1,)</f>
        <v>0</v>
      </c>
      <c r="E26" s="41">
        <f>IF(Endnoten!D26&gt;=(Endnoten!$AF$5/100),1,IF(Endnoten!D26&gt;=(Endnoten!$AF$6/100),2,IF(Endnoten!D26&gt;=(Endnoten!$AF$7/100),3,IF(Endnoten!D26&gt;=(Endnoten!$AF$8/100),4,5))))</f>
        <v>5</v>
      </c>
      <c r="F26" s="53" t="e">
        <f>IF(((Notenliste!C25)/Notenliste!$C$1)&gt;=((Endnoten!$AH$5+1)/100),1,IF(((Notenliste!C25)/Notenliste!$C$1)&gt;=(Endnoten!$AH$5/100),1.1,IF(((Notenliste!C25)/Notenliste!$C$1)&gt;=(Endnoten!$AH$6/100),1.2,IF(((Notenliste!C25)/Notenliste!$C$1)&gt;=(Endnoten!$AH$7/100),1.3,IF(((Notenliste!C25)/Notenliste!$C$1)&gt;=((Endnoten!$AH$8)/100),1.4,IF(((Notenliste!C25)/Notenliste!$C$1)&gt;=((Endnoten!$AH$9)/100),1.44,IF(((Notenliste!C25)/Notenliste!$C$1)&gt;=((Endnoten!$AH$10)/100),1.6,IF(((Notenliste!C25)/Notenliste!$C$1)&gt;=((Endnoten!$AH$11)/100),1.7,IF(((Notenliste!C25)/Notenliste!$C$1)&gt;=((Endnoten!$AH$12)/100),1.8,IF(((Notenliste!C25)/Notenliste!$C$1)&gt;=((Endnoten!$AH$13)/100),1.9,IF(((Notenliste!C25)/Notenliste!$C$1)&gt;=((Endnoten!$AH$14)/100),2,IF(((Notenliste!C25)/Notenliste!$C$1)&gt;=((Endnoten!$AH$15)/100),2.1,IF(((Notenliste!C25)/Notenliste!$C$1)&gt;=((Endnoten!$AH$16)/100),2.2,IF(((Notenliste!C25)/Notenliste!$C$1)&gt;=((Endnoten!$AH$17)/100),2.3,IF(((Notenliste!C25)/Notenliste!$C$1)&gt;=((Endnoten!$AH$18)/100),2.4,IF(((Notenliste!C25)/Notenliste!$C$1)&gt;=((Endnoten!$AH$19)/100),2.5,IF(((Notenliste!C25)/Notenliste!$C$1)&gt;=((Endnoten!$AH$20)/100),2.6,IF(((Notenliste!C25)/Notenliste!$C$1)&gt;=((Endnoten!$AH$21)/100),2.7,IF(((Notenliste!C25)/Notenliste!$C$1)&gt;=((Endnoten!$AH$22)/100),2.8,IF(((Notenliste!C25)/Notenliste!$C$1)&gt;=((Endnoten!$AH$23)/100),2.9,IF(((Notenliste!C25)/Notenliste!$C$1)&gt;=((Endnoten!$AH$24)/100),3,IF(((Notenliste!C25)/Notenliste!$C$1)&gt;=((Endnoten!$AH$25)/100),3.1,IF(((Notenliste!C25)/Notenliste!$C$1)&gt;=((Endnoten!$AH$26)/100),3.2,IF(((Notenliste!C25)/Notenliste!$C$1)&gt;=((Endnoten!$AH$27)/100),3.3,IF(((Notenliste!C25)/Notenliste!$C$1)&gt;=((Endnoten!$AH$28)/100),3.4,IF(((Notenliste!C25)/Notenliste!$C$1)&gt;=((Endnoten!$AH$29)/100),3.5,IF(((Notenliste!C25)/Notenliste!$C$1)&gt;=((Endnoten!$AH$30)/100),3.6,IF(((Notenliste!C25)/Notenliste!$C$1)&gt;=((Endnoten!$AH$31)/100),3.7,IF(((Notenliste!C25)/Notenliste!$C$1)&gt;=((Endnoten!$AH$32)/100),3.8,IF(((Notenliste!C25)/Notenliste!$C$1)&gt;=((Endnoten!$AH$33)/100),3.9,IF(((Notenliste!C25)/Notenliste!$C$1)&gt;=((Endnoten!$AH$34)/100),4,IF(((Notenliste!C25)/Notenliste!$C$1)&gt;=((Endnoten!$AH$35)/100),4.1,IF(((Notenliste!C25)/Notenliste!$C$1)&gt;=((Endnoten!$AH$36)/100),4.2,IF(((Notenliste!C25)/Notenliste!$C$1)&gt;=((Endnoten!$AH$37)/100),4.3,IF(((Notenliste!C25)/Notenliste!$C$1)&gt;=((Endnoten!$AH$38)/100),4.4,IF(((Notenliste!C25)/Notenliste!$C$1)&gt;=((Endnoten!$AH$39)/100),4.5,IF(((Notenliste!C25)/Notenliste!$C$1)&gt;=((Endnoten!$AH$40)/100),4.6,IF(((Notenliste!C25)/Notenliste!$C$1)&gt;=((Endnoten!$AH$41)/100),4.7,IF(((Notenliste!C25)/Notenliste!$C$1)&gt;=((Endnoten!$AH$42)/100),4.8,IF(((Notenliste!C25)/Notenliste!$C$1)&gt;=((Endnoten!$AH$43)/100),4.9,5))))))))))))))))))))))))))))))))))))))))</f>
        <v>#DIV/0!</v>
      </c>
      <c r="G26" s="39">
        <f>Notenliste!E25</f>
        <v>0</v>
      </c>
      <c r="H26" s="40">
        <f>IF(Notenliste!E25&gt;=0.1,Notenliste!E25/Notenliste!E$1,)</f>
        <v>0</v>
      </c>
      <c r="I26" s="41">
        <f>IF(Endnoten!H26&gt;=(Endnoten!$AF$5/100),1,IF(Endnoten!H26&gt;=(Endnoten!$AF$6/100),2,IF(Endnoten!H26&gt;=(Endnoten!$AF$7/100),3,IF(Endnoten!H26&gt;=(Endnoten!$AF$8/100),4,5))))</f>
        <v>5</v>
      </c>
      <c r="J26" s="53" t="e">
        <f>IF(((Notenliste!E25)/Notenliste!$E$1)&gt;=((Endnoten!$AH$5+1)/100),1,IF(((Notenliste!E25)/Notenliste!$E$1)&gt;=(Endnoten!$AH$5/100),1.1,IF(((Notenliste!E25)/Notenliste!$E$1)&gt;=(Endnoten!$AH$6/100),1.2,IF(((Notenliste!E25)/Notenliste!$E$1)&gt;=(Endnoten!$AH$7/100),1.3,IF(((Notenliste!E25)/Notenliste!$E$1)&gt;=((Endnoten!$AH$8)/100),1.4,IF(((Notenliste!E25)/Notenliste!$E$1)&gt;=((Endnoten!$AH$9)/100),1.44,IF(((Notenliste!E25)/Notenliste!$E$1)&gt;=((Endnoten!$AH$10)/100),1.6,IF(((Notenliste!E25)/Notenliste!$E$1)&gt;=((Endnoten!$AH$11)/100),1.7,IF(((Notenliste!E25)/Notenliste!$E$1)&gt;=((Endnoten!$AH$12)/100),1.8,IF(((Notenliste!E25)/Notenliste!$E$1)&gt;=((Endnoten!$AH$13)/100),1.9,IF(((Notenliste!E25)/Notenliste!$E$1)&gt;=((Endnoten!$AH$14)/100),2,IF(((Notenliste!E25)/Notenliste!$E$1)&gt;=((Endnoten!$AH$15)/100),2.1,IF(((Notenliste!E25)/Notenliste!$E$1)&gt;=((Endnoten!$AH$16)/100),2.2,IF(((Notenliste!E25)/Notenliste!$E$1)&gt;=((Endnoten!$AH$17)/100),2.3,IF(((Notenliste!E25)/Notenliste!$E$1)&gt;=((Endnoten!$AH$18)/100),2.4,IF(((Notenliste!E25)/Notenliste!$E$1)&gt;=((Endnoten!$AH$19)/100),2.5,IF(((Notenliste!E25)/Notenliste!$E$1)&gt;=((Endnoten!$AH$20)/100),2.6,IF(((Notenliste!E25)/Notenliste!$E$1)&gt;=((Endnoten!$AH$21)/100),2.7,IF(((Notenliste!E25)/Notenliste!$E$1)&gt;=((Endnoten!$AH$22)/100),2.8,IF(((Notenliste!E25)/Notenliste!$E$1)&gt;=((Endnoten!$AH$23)/100),2.9,IF(((Notenliste!E25)/Notenliste!$E$1)&gt;=((Endnoten!$AH$24)/100),3,IF(((Notenliste!E25)/Notenliste!$E$1)&gt;=((Endnoten!$AH$25)/100),3.1,IF(((Notenliste!E25)/Notenliste!$E$1)&gt;=((Endnoten!$AH$26)/100),3.2,IF(((Notenliste!E25)/Notenliste!$E$1)&gt;=((Endnoten!$AH$27)/100),3.3,IF(((Notenliste!E25)/Notenliste!$E$1)&gt;=((Endnoten!$AH$28)/100),3.4,IF(((Notenliste!E25)/Notenliste!$E$1)&gt;=((Endnoten!$AH$29)/100),3.5,IF(((Notenliste!E25)/Notenliste!$E$1)&gt;=((Endnoten!$AH$30)/100),3.6,IF(((Notenliste!E25)/Notenliste!$E$1)&gt;=((Endnoten!$AH$31)/100),3.7,IF(((Notenliste!E25)/Notenliste!$E$1)&gt;=((Endnoten!$AH$32)/100),3.8,IF(((Notenliste!E25)/Notenliste!$E$1)&gt;=((Endnoten!$AH$33)/100),3.9,IF(((Notenliste!E25)/Notenliste!$E$1)&gt;=((Endnoten!$AH$34)/100),4,IF(((Notenliste!E25)/Notenliste!$E$1)&gt;=((Endnoten!$AH$35)/100),4.1,IF(((Notenliste!E25)/Notenliste!$E$1)&gt;=((Endnoten!$AH$36)/100),4.2,IF(((Notenliste!E25)/Notenliste!$E$1)&gt;=((Endnoten!$AH$37)/100),4.3,IF(((Notenliste!E25)/Notenliste!$E$1)&gt;=((Endnoten!$AH$38)/100),4.4,IF(((Notenliste!E25)/Notenliste!$E$1)&gt;=((Endnoten!$AH$39)/100),4.5,IF(((Notenliste!E25)/Notenliste!$E$1)&gt;=((Endnoten!$AH$40)/100),4.6,IF(((Notenliste!E25)/Notenliste!$E$1)&gt;=((Endnoten!$AH$41)/100),4.7,IF(((Notenliste!E25)/Notenliste!$E$1)&gt;=((Endnoten!$AH$42)/100),4.8,IF(((Notenliste!E25)/Notenliste!$E$1)&gt;=((Endnoten!$AH$43)/100),4.9,5))))))))))))))))))))))))))))))))))))))))</f>
        <v>#DIV/0!</v>
      </c>
      <c r="K26" s="39">
        <f>Notenliste!G25</f>
        <v>0</v>
      </c>
      <c r="L26" s="40">
        <f>IF(Notenliste!G25&gt;=0.1,Notenliste!G25/Notenliste!G$1,)</f>
        <v>0</v>
      </c>
      <c r="M26" s="41">
        <f>IF(Endnoten!L26&gt;=(Endnoten!$AF$5/100),1,IF(Endnoten!L26&gt;=(Endnoten!$AF$6/100),2,IF(Endnoten!L26&gt;=(Endnoten!$AF$7/100),3,IF(Endnoten!L26&gt;=(Endnoten!$AF$8/100),4,5))))</f>
        <v>5</v>
      </c>
      <c r="N26" s="53" t="e">
        <f>IF(((Notenliste!G25)/Notenliste!$G$1)&gt;=((Endnoten!$AH$5+1)/100),1,IF(((Notenliste!G25)/Notenliste!$G$1)&gt;=(Endnoten!$AH$5/100),1.1,IF(((Notenliste!G25)/Notenliste!$G$1)&gt;=(Endnoten!$AH$6/100),1.2,IF(((Notenliste!G25)/Notenliste!$G$1)&gt;=(Endnoten!$AH$7/100),1.3,IF(((Notenliste!G25)/Notenliste!$G$1)&gt;=((Endnoten!$AH$8)/100),1.4,IF(((Notenliste!G25)/Notenliste!$G$1)&gt;=((Endnoten!$AH$9)/100),1.44,IF(((Notenliste!G25)/Notenliste!$G$1)&gt;=((Endnoten!$AH$10)/100),1.6,IF(((Notenliste!G25)/Notenliste!$G$1)&gt;=((Endnoten!$AH$11)/100),1.7,IF(((Notenliste!G25)/Notenliste!$G$1)&gt;=((Endnoten!$AH$12)/100),1.8,IF(((Notenliste!G25)/Notenliste!$G$1)&gt;=((Endnoten!$AH$13)/100),1.9,IF(((Notenliste!G25)/Notenliste!$G$1)&gt;=((Endnoten!$AH$14)/100),2,IF(((Notenliste!G25)/Notenliste!$G$1)&gt;=((Endnoten!$AH$15)/100),2.1,IF(((Notenliste!G25)/Notenliste!$G$1)&gt;=((Endnoten!$AH$16)/100),2.2,IF(((Notenliste!G25)/Notenliste!$G$1)&gt;=((Endnoten!$AH$17)/100),2.3,IF(((Notenliste!G25)/Notenliste!$G$1)&gt;=((Endnoten!$AH$18)/100),2.4,IF(((Notenliste!G25)/Notenliste!$G$1)&gt;=((Endnoten!$AH$19)/100),2.5,IF(((Notenliste!G25)/Notenliste!$G$1)&gt;=((Endnoten!$AH$20)/100),2.6,IF(((Notenliste!G25)/Notenliste!$G$1)&gt;=((Endnoten!$AH$21)/100),2.7,IF(((Notenliste!G25)/Notenliste!$G$1)&gt;=((Endnoten!$AH$22)/100),2.8,IF(((Notenliste!G25)/Notenliste!$G$1)&gt;=((Endnoten!$AH$23)/100),2.9,IF(((Notenliste!G25)/Notenliste!$G$1)&gt;=((Endnoten!$AH$24)/100),3,IF(((Notenliste!G25)/Notenliste!$G$1)&gt;=((Endnoten!$AH$25)/100),3.1,IF(((Notenliste!G25)/Notenliste!$G$1)&gt;=((Endnoten!$AH$26)/100),3.2,IF(((Notenliste!G25)/Notenliste!$G$1)&gt;=((Endnoten!$AH$27)/100),3.3,IF(((Notenliste!G25)/Notenliste!$G$1)&gt;=((Endnoten!$AH$28)/100),3.4,IF(((Notenliste!G25)/Notenliste!$G$1)&gt;=((Endnoten!$AH$29)/100),3.5,IF(((Notenliste!G25)/Notenliste!$G$1)&gt;=((Endnoten!$AH$30)/100),3.6,IF(((Notenliste!G25)/Notenliste!$G$1)&gt;=((Endnoten!$AH$31)/100),3.7,IF(((Notenliste!G25)/Notenliste!$G$1)&gt;=((Endnoten!$AH$32)/100),3.8,IF(((Notenliste!G25)/Notenliste!$G$1)&gt;=((Endnoten!$AH$33)/100),3.9,IF(((Notenliste!G25)/Notenliste!$G$1)&gt;=((Endnoten!$AH$34)/100),4,IF(((Notenliste!G25)/Notenliste!$G$1)&gt;=((Endnoten!$AH$35)/100),4.1,IF(((Notenliste!G25)/Notenliste!$G$1)&gt;=((Endnoten!$AH$36)/100),4.2,IF(((Notenliste!G25)/Notenliste!$G$1)&gt;=((Endnoten!$AH$37)/100),4.3,IF(((Notenliste!G25)/Notenliste!$G$1)&gt;=((Endnoten!$AH$38)/100),4.4,IF(((Notenliste!G25)/Notenliste!$G$1)&gt;=((Endnoten!$AH$39)/100),4.5,IF(((Notenliste!G25)/Notenliste!$G$1)&gt;=((Endnoten!$AH$40)/100),4.6,IF(((Notenliste!G25)/Notenliste!$G$1)&gt;=((Endnoten!$AH$41)/100),4.7,IF(((Notenliste!G25)/Notenliste!$G$1)&gt;=((Endnoten!$AH$42)/100),4.8,IF(((Notenliste!G25)/Notenliste!$G$1)&gt;=((Endnoten!$AH$43)/100),4.9,5))))))))))))))))))))))))))))))))))))))))</f>
        <v>#DIV/0!</v>
      </c>
      <c r="O26" s="39">
        <f>Notenliste!K25</f>
        <v>0</v>
      </c>
      <c r="P26" s="40">
        <f>IF(Notenliste!I25&gt;=0.1,Notenliste!I25/Notenliste!I$1,)</f>
        <v>0</v>
      </c>
      <c r="Q26" s="41">
        <f>IF(Endnoten!P26&gt;=(Endnoten!$AF$5/100),1,IF(Endnoten!P26&gt;=(Endnoten!$AF$6/100),2,IF(Endnoten!P26&gt;=(Endnoten!$AF$7/100),3,IF(Endnoten!P26&gt;=(Endnoten!$AF$8/100),4,5))))</f>
        <v>5</v>
      </c>
      <c r="R26" s="53" t="e">
        <f>IF(((Notenliste!I25)/Notenliste!$I$1)&gt;=((Endnoten!$AH$5+1)/100),1,IF(((Notenliste!I25)/Notenliste!$I$1)&gt;=(Endnoten!$AH$5/100),1.1,IF(((Notenliste!I25)/Notenliste!$I$1)&gt;=(Endnoten!$AH$6/100),1.2,IF(((Notenliste!I25)/Notenliste!$I$1)&gt;=(Endnoten!$AH$7/100),1.3,IF(((Notenliste!I25)/Notenliste!$I$1)&gt;=((Endnoten!$AH$8)/100),1.4,IF(((Notenliste!I25)/Notenliste!$I$1)&gt;=((Endnoten!$AH$9)/100),1.44,IF(((Notenliste!I25)/Notenliste!$I$1)&gt;=((Endnoten!$AH$10)/100),1.6,IF(((Notenliste!I25)/Notenliste!$I$1)&gt;=((Endnoten!$AH$11)/100),1.7,IF(((Notenliste!I25)/Notenliste!$I$1)&gt;=((Endnoten!$AH$12)/100),1.8,IF(((Notenliste!I25)/Notenliste!$I$1)&gt;=((Endnoten!$AH$13)/100),1.9,IF(((Notenliste!I25)/Notenliste!$I$1)&gt;=((Endnoten!$AH$14)/100),2,IF(((Notenliste!I25)/Notenliste!$I$1)&gt;=((Endnoten!$AH$15)/100),2.1,IF(((Notenliste!I25)/Notenliste!$I$1)&gt;=((Endnoten!$AH$16)/100),2.2,IF(((Notenliste!I25)/Notenliste!$I$1)&gt;=((Endnoten!$AH$17)/100),2.3,IF(((Notenliste!I25)/Notenliste!$I$1)&gt;=((Endnoten!$AH$18)/100),2.4,IF(((Notenliste!I25)/Notenliste!$I$1)&gt;=((Endnoten!$AH$19)/100),2.5,IF(((Notenliste!I25)/Notenliste!$I$1)&gt;=((Endnoten!$AH$20)/100),2.6,IF(((Notenliste!I25)/Notenliste!$I$1)&gt;=((Endnoten!$AH$21)/100),2.7,IF(((Notenliste!I25)/Notenliste!$I$1)&gt;=((Endnoten!$AH$22)/100),2.8,IF(((Notenliste!I25)/Notenliste!$I$1)&gt;=((Endnoten!$AH$23)/100),2.9,IF(((Notenliste!I25)/Notenliste!$I$1)&gt;=((Endnoten!$AH$24)/100),3,IF(((Notenliste!I25)/Notenliste!$I$1)&gt;=((Endnoten!$AH$25)/100),3.1,IF(((Notenliste!I25)/Notenliste!$I$1)&gt;=((Endnoten!$AH$26)/100),3.2,IF(((Notenliste!I25)/Notenliste!$I$1)&gt;=((Endnoten!$AH$27)/100),3.3,IF(((Notenliste!I25)/Notenliste!$I$1)&gt;=((Endnoten!$AH$28)/100),3.4,IF(((Notenliste!I25)/Notenliste!$I$1)&gt;=((Endnoten!$AH$29)/100),3.5,IF(((Notenliste!I25)/Notenliste!$I$1)&gt;=((Endnoten!$AH$30)/100),3.6,IF(((Notenliste!I25)/Notenliste!$I$1)&gt;=((Endnoten!$AH$31)/100),3.7,IF(((Notenliste!I25)/Notenliste!$I$1)&gt;=((Endnoten!$AH$32)/100),3.8,IF(((Notenliste!I25)/Notenliste!$I$1)&gt;=((Endnoten!$AH$33)/100),3.9,IF(((Notenliste!I25)/Notenliste!$I$1)&gt;=((Endnoten!$AH$34)/100),4,IF(((Notenliste!I25)/Notenliste!$I$1)&gt;=((Endnoten!$AH$35)/100),4.1,IF(((Notenliste!I25)/Notenliste!$I$1)&gt;=((Endnoten!$AH$36)/100),4.2,IF(((Notenliste!I25)/Notenliste!$I$1)&gt;=((Endnoten!$AH$37)/100),4.3,IF(((Notenliste!I25)/Notenliste!$I$1)&gt;=((Endnoten!$AH$38)/100),4.4,IF(((Notenliste!I25)/Notenliste!$I$1)&gt;=((Endnoten!$AH$39)/100),4.5,IF(((Notenliste!I25)/Notenliste!$I$1)&gt;=((Endnoten!$AH$40)/100),4.6,IF(((Notenliste!I25)/Notenliste!$I$1)&gt;=((Endnoten!$AH$41)/100),4.7,IF(((Notenliste!I25)/Notenliste!$I$1)&gt;=((Endnoten!$AH$42)/100),4.8,IF(((Notenliste!I25)/Notenliste!$I$1)&gt;=((Endnoten!$AH$43)/100),4.9,5))))))))))))))))))))))))))))))))))))))))</f>
        <v>#DIV/0!</v>
      </c>
      <c r="S26" s="39">
        <f>Notenliste!K25</f>
        <v>0</v>
      </c>
      <c r="T26" s="40">
        <f>IF(Notenliste!K25&gt;=0.1,Notenliste!K25/Notenliste!K$1,)</f>
        <v>0</v>
      </c>
      <c r="U26" s="41">
        <f>IF(Endnoten!T26&gt;=(Endnoten!$AF$5/100),1,IF(Endnoten!T26&gt;=(Endnoten!$AF$6/100),2,IF(Endnoten!T26&gt;=(Endnoten!$AF$7/100),3,IF(Endnoten!T26&gt;=(Endnoten!$AF$8/100),4,5))))</f>
        <v>5</v>
      </c>
      <c r="V26" s="53" t="e">
        <f>IF(((Notenliste!K25)/Notenliste!$K$1)&gt;=((Endnoten!$AH$5+1)/100),1,IF(((Notenliste!K25)/Notenliste!$K$1)&gt;=(Endnoten!$AH$5/100),1.1,IF(((Notenliste!K25)/Notenliste!$K$1)&gt;=(Endnoten!$AH$6/100),1.2,IF(((Notenliste!K25)/Notenliste!$K$1)&gt;=(Endnoten!$AH$7/100),1.3,IF(((Notenliste!K25)/Notenliste!$K$1)&gt;=((Endnoten!$AH$8)/100),1.4,IF(((Notenliste!K25)/Notenliste!$K$1)&gt;=((Endnoten!$AH$9)/100),1.5,IF(((Notenliste!K25)/Notenliste!$K$1)&gt;=((Endnoten!$AH$10)/100),1.6,IF(((Notenliste!K25)/Notenliste!$K$1)&gt;=((Endnoten!$AH$11)/100),1.7,IF(((Notenliste!K25)/Notenliste!$K$1)&gt;=((Endnoten!$AH$12)/100),1.8,IF(((Notenliste!K25)/Notenliste!$K$1)&gt;=((Endnoten!$AH$13)/100),1.9,IF(((Notenliste!K25)/Notenliste!$K$1)&gt;=((Endnoten!$AH$14)/100),2,IF(((Notenliste!K25)/Notenliste!$K$1)&gt;=((Endnoten!$AH$15)/100),2.1,IF(((Notenliste!K25)/Notenliste!$K$1)&gt;=((Endnoten!$AH$16)/100),2.2,IF(((Notenliste!K25)/Notenliste!$K$1)&gt;=((Endnoten!$AH$17)/100),2.3,IF(((Notenliste!K25)/Notenliste!$K$1)&gt;=((Endnoten!$AH$18)/100),2.4,IF(((Notenliste!K25)/Notenliste!$K$1)&gt;=((Endnoten!$AH$19)/100),2.5,IF(((Notenliste!K25)/Notenliste!$K$1)&gt;=((Endnoten!$AH$20)/100),2.6,IF(((Notenliste!K25)/Notenliste!$K$1)&gt;=((Endnoten!$AH$21)/100),2.7,IF(((Notenliste!K25)/Notenliste!$K$1)&gt;=((Endnoten!$AH$22)/100),2.8,IF(((Notenliste!K25)/Notenliste!$K$1)&gt;=((Endnoten!$AH$23)/100),2.9,IF(((Notenliste!K25)/Notenliste!$K$1)&gt;=((Endnoten!$AH$24)/100),3,IF(((Notenliste!K25)/Notenliste!$K$1)&gt;=((Endnoten!$AH$25)/100),3.1,IF(((Notenliste!K25)/Notenliste!$K$1)&gt;=((Endnoten!$AH$26)/100),3.2,IF(((Notenliste!K25)/Notenliste!$K$1)&gt;=((Endnoten!$AH$27)/100),3.3,IF(((Notenliste!K25)/Notenliste!$K$1)&gt;=((Endnoten!$AH$28)/100),3.4,IF(((Notenliste!K25)/Notenliste!$K$1)&gt;=((Endnoten!$AH$29)/100),3.5,IF(((Notenliste!K25)/Notenliste!$K$1)&gt;=((Endnoten!$AH$30)/100),3.6,IF(((Notenliste!K25)/Notenliste!$K$1)&gt;=((Endnoten!$AH$31)/100),3.7,IF(((Notenliste!K25)/Notenliste!$K$1)&gt;=((Endnoten!$AH$32)/100),3.8,IF(((Notenliste!K25)/Notenliste!$K$1)&gt;=((Endnoten!$AH$33)/100),3.9,IF(((Notenliste!K25)/Notenliste!$K$1)&gt;=((Endnoten!$AH$34)/100),4,IF(((Notenliste!K25)/Notenliste!$K$1)&gt;=((Endnoten!$AH$35)/100),4.1,IF(((Notenliste!K25)/Notenliste!$K$1)&gt;=((Endnoten!$AH$36)/100),4.2,IF(((Notenliste!K25)/Notenliste!$K$1)&gt;=((Endnoten!$AH$37)/100),4.3,IF(((Notenliste!K25)/Notenliste!$K$1)&gt;=((Endnoten!$AH$38)/100),4.4,IF(((Notenliste!K25)/Notenliste!$K$1)&gt;=((Endnoten!$AH$39)/100),4.5,IF(((Notenliste!K25)/Notenliste!$K$1)&gt;=((Endnoten!$AH$40)/100),4.6,IF(((Notenliste!K25)/Notenliste!$K$1)&gt;=((Endnoten!$AH$41)/100),4.7,IF(((Notenliste!K25)/Notenliste!$K$1)&gt;=((Endnoten!$AH$42)/100),4.8,IF(((Notenliste!K25)/Notenliste!$K$1)&gt;=((Endnoten!$AH$43)/100),4.9,5))))))))))))))))))))))))))))))))))))))))</f>
        <v>#DIV/0!</v>
      </c>
      <c r="W26" s="43">
        <v>0</v>
      </c>
      <c r="X26" s="43" t="str" cm="1">
        <f t="array" ref="X26">_xlfn.IFS((T26&gt;0.1),(AVERAGE(F26,J26,N26,R26,U26)),(P26&gt;=0.1),(AVERAGE(F26,J26,N26,R26)),(L26&gt;=0.1),(AVERAGE(F26,J26,N26)),(H26&gt;0.1),(AVERAGE(F26,J26)),(D26&gt;0.1),F26,(D26&lt;0.1),"ND")</f>
        <v>ND</v>
      </c>
      <c r="Y26" s="44" t="e">
        <f t="shared" si="0"/>
        <v>#DIV/0!</v>
      </c>
      <c r="Z26" s="44"/>
      <c r="AA26" s="70">
        <f>Notenliste!AK25</f>
        <v>1</v>
      </c>
      <c r="AB26" s="44" t="str">
        <f>IF((D26&lt;0.1),"Nur MA",((AA26*[1]Notenliste!$AK$1)+(IF(W26=0,X26,Y26)*(1-[1]Notenliste!$AK$1))))</f>
        <v>Nur MA</v>
      </c>
      <c r="AC26" s="45" t="e">
        <f t="shared" si="6"/>
        <v>#DIV/0!</v>
      </c>
      <c r="AD26" s="14" t="e">
        <f t="shared" si="1"/>
        <v>#DIV/0!</v>
      </c>
      <c r="AG26" s="21">
        <v>3.2</v>
      </c>
      <c r="AH26" s="21">
        <f t="shared" si="9"/>
        <v>68</v>
      </c>
      <c r="AI26">
        <f>IF(((AL26+AJ26+AK26)/$AL$3)&gt;=((Endnoten!$AH$5+1)/100),1,IF(((AL26+AJ26+AK26)/$AL$3)&gt;=(Endnoten!$AH$5/100),1.1,IF(((AL26+AJ26+AK26)/$AL$3)&gt;=(Endnoten!$AH$6/100),1.2,IF(((AL26+AJ26+AK26)/$AL$3)&gt;=(Endnoten!$AH$7/100),1.3,IF(((AL26+AJ26+AK26)/$AL$3)&gt;=((Endnoten!$AH$8)/100),1.4,IF(((AL26+AJ26+AK26)/$AL$3)&gt;=((Endnoten!$AH$9)/100),1.5,IF(((AL26+AJ26+AK26)/$AL$3)&gt;=((Endnoten!$AH$10)/100),1.6,IF(((AL26+AJ26+AK26)/$AL$3)&gt;=((Endnoten!$AH$11)/100),1.7,IF(((AL26+AJ26+AK26)/$AL$3)&gt;=((Endnoten!$AH$12)/100),1.8,IF(((AL26+AJ26+AK26)/$AL$3)&gt;=((Endnoten!$AH$13)/100),1.9,IF(((AL26+AJ26+AK26)/$AL$3)&gt;=((Endnoten!$AH$14)/100),2,IF(((AL26+AJ26+AK26)/$AL$3)&gt;=((Endnoten!$AH$15)/100),2.1,IF(((AL26+AJ26+AK26)/$AL$3)&gt;=((Endnoten!$AH$16)/100),2.2,IF(((AL26+AJ26+AK26)/$AL$3)&gt;=((Endnoten!$AH$17)/100),2.3,IF(((AL26+AJ26+AK26)/$AL$3)&gt;=((Endnoten!$AH$18)/100),2.4,IF(((AL26+AJ26+AK26)/$AL$3)&gt;=((Endnoten!$AH$19)/100),2.5,IF(((AL26+AJ26+AK26)/$AL$3)&gt;=((Endnoten!$AH$20)/100),2.6,IF(((AL26+AJ26+AK26)/$AL$3)&gt;=((Endnoten!$AH$21)/100),2.7,IF(((AL26+AJ26+AK26)/$AL$3)&gt;=((Endnoten!$AH$22)/100),2.8,IF(((AL26+AJ26+AK26)/$AL$3)&gt;=((Endnoten!$AH$23)/100),2.9,IF(((AL26+AJ26+AK26)/$AL$3)&gt;=((Endnoten!$AH$24)/100),3,IF(((AL26+AJ26+AK26)/$AL$3)&gt;=((Endnoten!$AH$25)/100),3.1,IF(((AL26+AJ26+AK26)/$AL$3)&gt;=((Endnoten!$AH$26)/100),3.2,IF(((AL26+AJ26+AK26)/$AL$3)&gt;=((Endnoten!$AH$27)/100),3.3,IF(((AL26+AJ26+AK26)/$AL$3)&gt;=((Endnoten!$AH$28)/100),3.4,IF(((AL26+AJ26+AK26)/$AL$3)&gt;=((Endnoten!$AH$29)/100),3.5,IF(((AL26+AJ26+AK26)/$AL$3)&gt;=((Endnoten!$AH$30)/100),3.6,IF(((AL26+AJ26+AK26)/$AL$3)&gt;=((Endnoten!$AH$31)/100),3.7,IF(((AL26+AJ26+AK26)/$AL$3)&gt;=((Endnoten!$AH$32)/100),3.8,IF(((AL26+AJ26+AK26)/$AL$3)&gt;=((Endnoten!$AH$33)/100),3.9,IF(((AL26+AJ26+AK26)/$AL$3)&gt;=((Endnoten!$AH$34)/100),4,IF(((AL26+AJ26+AK26)/$AL$3)&gt;=((Endnoten!$AH$35)/100),4.1,IF(((AL26+AJ26+AK26)/$AL$3)&gt;=((Endnoten!$AH$36)/100),4.2,IF(((AL26+AJ26+AK26)/$AL$3)&gt;=((Endnoten!$AH$37)/100),4.3,IF(((AL26+AJ26+AK26)/$AL$3)&gt;=((Endnoten!$AH$38)/100),4.4,IF(((AL26+AJ26+AK26)/$AL$3)&gt;=((Endnoten!$AH$39)/100),4.5,IF(((AL26+AJ26+AK26)/$AL$3)&gt;=((Endnoten!$AH$40)/100),4.6,IF(((AL26+AJ26+AK26)/$AL$3)&gt;=((Endnoten!$AH$41)/100),4.7,IF(((AL26+AJ26+AK26)/$AL$3)&gt;=((Endnoten!$AH$42)/100),4.8,IF(((AL26+AJ26+AK26)/$AL$3)&gt;=((Endnoten!$AH$43)/100),4.9,5))))))))))))))))))))))))))))))))))))))))</f>
        <v>3.2</v>
      </c>
      <c r="AL26">
        <f t="shared" si="7"/>
        <v>68</v>
      </c>
      <c r="AN26" s="75"/>
      <c r="AO26" s="75" t="e">
        <f t="shared" si="2"/>
        <v>#DIV/0!</v>
      </c>
      <c r="AP26" s="75" t="e">
        <f t="shared" si="3"/>
        <v>#DIV/0!</v>
      </c>
      <c r="AQ26" s="75" t="e">
        <f t="shared" si="4"/>
        <v>#DIV/0!</v>
      </c>
      <c r="AR26" s="75" t="e">
        <f t="shared" si="5"/>
        <v>#DIV/0!</v>
      </c>
      <c r="AT26" s="1" t="e">
        <f>IF(((Notenliste!C25+Notenliste!E25+Notenliste!G25)/$AT$1)&gt;=((Endnoten!$AH$5+1)/100),1,IF(((Notenliste!C25+Notenliste!E25+Notenliste!G25)/$AT$1)&gt;=(Endnoten!$AH$5/100),1.1,IF(((Notenliste!C25+Notenliste!E25+Notenliste!G25)/$AT$1)&gt;=(Endnoten!$AH$6/100),1.2,IF(((Notenliste!C25+Notenliste!E25+Notenliste!G25)/$AT$1)&gt;=(Endnoten!$AH$7/100),1.3,IF(((Notenliste!C25+Notenliste!E25+Notenliste!G25)/$AT$1)&gt;=((Endnoten!$AH$8)/100),1.4,IF(((Notenliste!C25+Notenliste!E25+Notenliste!G25)/$AT$1)&gt;=((Endnoten!$AH$9)/100),1.5,IF(((Notenliste!C25+Notenliste!E25+Notenliste!G25)/$AT$1)&gt;=((Endnoten!$AH$10)/100),1.6,IF(((Notenliste!C25+Notenliste!E25+Notenliste!G25)/$AT$1)&gt;=((Endnoten!$AH$11)/100),1.7,IF(((Notenliste!C25+Notenliste!E25+Notenliste!G25)/$AT$1)&gt;=((Endnoten!$AH$12)/100),1.8,IF(((Notenliste!C25+Notenliste!E25+Notenliste!G25)/$AT$1)&gt;=((Endnoten!$AH$13)/100),1.9,IF(((Notenliste!C25+Notenliste!E25+Notenliste!G25)/$AT$1)&gt;=((Endnoten!$AH$14)/100),2,IF(((Notenliste!C25+Notenliste!E25+Notenliste!G25)/$AT$1)&gt;=((Endnoten!$AH$15)/100),2.1,IF(((Notenliste!C25+Notenliste!E25+Notenliste!G25)/$AT$1)&gt;=((Endnoten!$AH$16)/100),2.2,IF(((Notenliste!C25+Notenliste!E25+Notenliste!G25)/$AT$1)&gt;=((Endnoten!$AH$17)/100),2.3,IF(((Notenliste!C25+Notenliste!E25+Notenliste!G25)/$AT$1)&gt;=((Endnoten!$AH$18)/100),2.4,IF(((Notenliste!C25+Notenliste!E25+Notenliste!G25)/$AT$1)&gt;=((Endnoten!$AH$19)/100),2.5,IF(((Notenliste!C25+Notenliste!E25+Notenliste!G25)/$AT$1)&gt;=((Endnoten!$AH$20)/100),2.6,IF(((Notenliste!C25+Notenliste!E25+Notenliste!G25)/$AT$1)&gt;=((Endnoten!$AH$21)/100),2.7,IF(((Notenliste!C25+Notenliste!E25+Notenliste!G25)/$AT$1)&gt;=((Endnoten!$AH$22)/100),2.8,IF(((Notenliste!C25+Notenliste!E25+Notenliste!G25)/$AT$1)&gt;=((Endnoten!$AH$23)/100),2.9,IF(((Notenliste!C25+Notenliste!E25+Notenliste!G25)/$AT$1)&gt;=((Endnoten!$AH$24)/100),3,IF(((Notenliste!C25+Notenliste!E25+Notenliste!G25)/$AT$1)&gt;=((Endnoten!$AH$25)/100),3.1,IF(((Notenliste!C25+Notenliste!E25+Notenliste!G25)/$AT$1)&gt;=((Endnoten!$AH$26)/100),3.2,IF(((Notenliste!C25+Notenliste!E25+Notenliste!G25)/$AT$1)&gt;=((Endnoten!$AH$27)/100),3.3,IF(((Notenliste!C25+Notenliste!E25+Notenliste!G25)/$AT$1)&gt;=((Endnoten!$AH$28)/100),3.4,IF(((Notenliste!C25+Notenliste!E25+Notenliste!G25)/$AT$1)&gt;=((Endnoten!$AH$29)/100),3.5,IF(((Notenliste!C25+Notenliste!E25+Notenliste!G25)/$AT$1)&gt;=((Endnoten!$AH$30)/100),3.6,IF(((Notenliste!C25+Notenliste!E25+Notenliste!G25)/$AT$1)&gt;=((Endnoten!$AH$31)/100),3.7,IF(((Notenliste!C25+Notenliste!E25+Notenliste!G25)/$AT$1)&gt;=((Endnoten!$AH$32)/100),3.8,IF(((Notenliste!C25+Notenliste!E25+Notenliste!G25)/$AT$1)&gt;=((Endnoten!$AH$33)/100),3.9,IF(((Notenliste!C25+Notenliste!E25+Notenliste!G25)/$AT$1)&gt;=((Endnoten!$AH$34)/100),4,IF(((Notenliste!C25+Notenliste!E25+Notenliste!G25)/$AT$1)&gt;=((Endnoten!$AH$35)/100),4.1,IF(((Notenliste!C25+Notenliste!E25+Notenliste!G25)/$AT$1)&gt;=((Endnoten!$AH$36)/100),4.2,IF(((Notenliste!C25+Notenliste!E25+Notenliste!G25)/$AT$1)&gt;=((Endnoten!$AH$37)/100),4.3,IF(((Notenliste!C25+Notenliste!E25+Notenliste!G25)/$AT$1)&gt;=((Endnoten!$AH$38)/100),4.4,IF(((Notenliste!C25+Notenliste!E25+Notenliste!G25)/$AT$1)&gt;=((Endnoten!$AH$39)/100),4.5,IF(((Notenliste!C25+Notenliste!E25+Notenliste!G25)/$AT$1)&gt;=((Endnoten!$AH$40)/100),4.6,IF(((Notenliste!C25+Notenliste!E25+Notenliste!G25)/$AT$1)&gt;=((Endnoten!$AH$41)/100),4.7,IF(((Notenliste!C25+Notenliste!E25+Notenliste!G25)/$AT$1)&gt;=((Endnoten!$AH$42)/100),4.8,IF(((Notenliste!C25+Notenliste!E25+Notenliste!G25)/$AT$1)&gt;=((Endnoten!$AH$43)/100),4.9,5))))))))))))))))))))))))))))))))))))))))</f>
        <v>#DIV/0!</v>
      </c>
      <c r="AU26" s="1" t="e">
        <f>IF(((Notenliste!C25+Notenliste!E25+Notenliste!G25+Notenliste!K25)/$AU$1)&gt;=((Endnoten!$AH$5+1)/100),1,IF(((Notenliste!C25+Notenliste!E25+Notenliste!G25+Notenliste!K25)/$AU$1)&gt;=(Endnoten!$AH$5/100),1.1,IF(((Notenliste!C25+Notenliste!E25+Notenliste!G25+Notenliste!K25)/$AU$1)&gt;=(Endnoten!$AH$6/100),1.2,IF(((Notenliste!C25+Notenliste!E25+Notenliste!G25+Notenliste!K25)/$AU$1)&gt;=(Endnoten!$AH$7/100),1.3,IF(((Notenliste!C25+Notenliste!E25+Notenliste!G25+Notenliste!K25)/$AU$1)&gt;=((Endnoten!$AH$8)/100),1.4,IF(((Notenliste!C25+Notenliste!E25+Notenliste!G25+Notenliste!K25)/$AU$1)&gt;=((Endnoten!$AH$9)/100),1.5,IF(((Notenliste!C25+Notenliste!E25+Notenliste!G25+Notenliste!K25)/$AU$1)&gt;=((Endnoten!$AH$10)/100),1.6,IF(((Notenliste!C25+Notenliste!E25+Notenliste!G25+Notenliste!K25)/$AU$1)&gt;=((Endnoten!$AH$11)/100),1.7,IF(((Notenliste!C25+Notenliste!E25+Notenliste!G25+Notenliste!K25)/$AU$1)&gt;=((Endnoten!$AH$12)/100),1.8,IF(((Notenliste!C25+Notenliste!E25+Notenliste!G25+Notenliste!K25)/$AU$1)&gt;=((Endnoten!$AH$13)/100),1.9,IF(((Notenliste!C25+Notenliste!E25+Notenliste!G25+Notenliste!K25)/$AU$1)&gt;=((Endnoten!$AH$14)/100),2,IF(((Notenliste!C25+Notenliste!E25+Notenliste!G25+Notenliste!K25)/$AU$1)&gt;=((Endnoten!$AH$15)/100),2.1,IF(((Notenliste!C25+Notenliste!E25+Notenliste!G25+Notenliste!K25)/$AU$1)&gt;=((Endnoten!$AH$16)/100),2.2,IF(((Notenliste!C25+Notenliste!E25+Notenliste!G25+Notenliste!K25)/$AU$1)&gt;=((Endnoten!$AH$17)/100),2.3,IF(((Notenliste!C25+Notenliste!E25+Notenliste!G25+Notenliste!K25)/$AU$1)&gt;=((Endnoten!$AH$18)/100),2.4,IF(((Notenliste!C25+Notenliste!E25+Notenliste!G25+Notenliste!K25)/$AU$1)&gt;=((Endnoten!$AH$19)/100),2.5,IF(((Notenliste!C25+Notenliste!E25+Notenliste!G25+Notenliste!K25)/$AU$1)&gt;=((Endnoten!$AH$20)/100),2.6,IF(((Notenliste!C25+Notenliste!E25+Notenliste!G25+Notenliste!K25)/$AU$1)&gt;=((Endnoten!$AH$21)/100),2.7,IF(((Notenliste!C25+Notenliste!E25+Notenliste!G25+Notenliste!K25)/$AU$1)&gt;=((Endnoten!$AH$22)/100),2.8,IF(((Notenliste!C25+Notenliste!E25+Notenliste!G25+Notenliste!K25)/$AU$1)&gt;=((Endnoten!$AH$23)/100),2.9,IF(((Notenliste!C25+Notenliste!E25+Notenliste!G25+Notenliste!K25)/$AU$1)&gt;=((Endnoten!$AH$24)/100),3,IF(((Notenliste!C25+Notenliste!E25+Notenliste!G25+Notenliste!K25)/$AU$1)&gt;=((Endnoten!$AH$25)/100),3.1,IF(((Notenliste!C25+Notenliste!E25+Notenliste!G25+Notenliste!K25)/$AU$1)&gt;=((Endnoten!$AH$26)/100),3.2,IF(((Notenliste!C25+Notenliste!E25+Notenliste!G25+Notenliste!K25)/$AU$1)&gt;=((Endnoten!$AH$27)/100),3.3,IF(((Notenliste!C25+Notenliste!E25+Notenliste!G25+Notenliste!K25)/$AU$1)&gt;=((Endnoten!$AH$28)/100),3.4,IF(((Notenliste!C25+Notenliste!E25+Notenliste!G25+Notenliste!K25)/$AU$1)&gt;=((Endnoten!$AH$29)/100),3.5,IF(((Notenliste!C25+Notenliste!E25+Notenliste!G25+Notenliste!K25)/$AU$1)&gt;=((Endnoten!$AH$30)/100),3.6,IF(((Notenliste!C25+Notenliste!E25+Notenliste!G25+Notenliste!K25)/$AU$1)&gt;=((Endnoten!$AH$31)/100),3.7,IF(((Notenliste!C25+Notenliste!E25+Notenliste!G25+Notenliste!K25)/$AU$1)&gt;=((Endnoten!$AH$32)/100),3.8,IF(((Notenliste!C25+Notenliste!E25+Notenliste!G25+Notenliste!K25)/$AU$1)&gt;=((Endnoten!$AH$33)/100),3.9,IF(((Notenliste!C25+Notenliste!E25+Notenliste!G25+Notenliste!K25)/$AU$1)&gt;=((Endnoten!$AH$34)/100),4,IF(((Notenliste!C25+Notenliste!E25+Notenliste!G25+Notenliste!K25)/$AU$1)&gt;=((Endnoten!$AH$35)/100),4.1,IF(((Notenliste!C25+Notenliste!E25+Notenliste!G25+Notenliste!K25)/$AU$1)&gt;=((Endnoten!$AH$36)/100),4.2,IF(((Notenliste!C25+Notenliste!E25+Notenliste!G25+Notenliste!K25)/$AU$1)&gt;=((Endnoten!$AH$37)/100),4.3,IF(((Notenliste!C25+Notenliste!E25+Notenliste!G25+Notenliste!K25)/$AU$1)&gt;=((Endnoten!$AH$38)/100),4.4,IF(((Notenliste!C25+Notenliste!E25+Notenliste!G25+Notenliste!K25)/$AU$1)&gt;=((Endnoten!$AH$39)/100),4.5,IF(((Notenliste!C25+Notenliste!E25+Notenliste!G25+Notenliste!K25)/$AU$1)&gt;=((Endnoten!$AH$40)/100),4.6,IF(((Notenliste!C25+Notenliste!E25+Notenliste!G25+Notenliste!K25)/$AU$1)&gt;=((Endnoten!$AH$41)/100),4.7,IF(((Notenliste!C25+Notenliste!E25+Notenliste!G25+Notenliste!K25)/$AU$1)&gt;=((Endnoten!$AH$42)/100),4.8,IF(((Notenliste!C25+Notenliste!E25+Notenliste!G25+Notenliste!K25)/$AU$1)&gt;=((Endnoten!$AH$43)/100),4.9,5))))))))))))))))))))))))))))))))))))))))</f>
        <v>#DIV/0!</v>
      </c>
    </row>
    <row r="27" spans="1:47" ht="18.5" x14ac:dyDescent="0.45">
      <c r="A27" s="48">
        <f>'Schüler+Bedienungsanleitung'!A41</f>
        <v>24</v>
      </c>
      <c r="B27" s="49">
        <f>'Schüler+Bedienungsanleitung'!B41</f>
        <v>24</v>
      </c>
      <c r="C27" s="46">
        <f>Notenliste!C26</f>
        <v>0</v>
      </c>
      <c r="D27" s="47">
        <f>IF(Notenliste!C26&gt;=0.1,Notenliste!C26/Notenliste!C$1,)</f>
        <v>0</v>
      </c>
      <c r="E27" s="48">
        <f>IF(Endnoten!D27&gt;=(Endnoten!$AF$5/100),1,IF(Endnoten!D27&gt;=(Endnoten!$AF$6/100),2,IF(Endnoten!D27&gt;=(Endnoten!$AF$7/100),3,IF(Endnoten!D27&gt;=(Endnoten!$AF$8/100),4,5))))</f>
        <v>5</v>
      </c>
      <c r="F27" s="54" t="e">
        <f>IF(((Notenliste!C26)/Notenliste!$C$1)&gt;=((Endnoten!$AH$5+1)/100),1,IF(((Notenliste!C26)/Notenliste!$C$1)&gt;=(Endnoten!$AH$5/100),1.1,IF(((Notenliste!C26)/Notenliste!$C$1)&gt;=(Endnoten!$AH$6/100),1.2,IF(((Notenliste!C26)/Notenliste!$C$1)&gt;=(Endnoten!$AH$7/100),1.3,IF(((Notenliste!C26)/Notenliste!$C$1)&gt;=((Endnoten!$AH$8)/100),1.4,IF(((Notenliste!C26)/Notenliste!$C$1)&gt;=((Endnoten!$AH$9)/100),1.44,IF(((Notenliste!C26)/Notenliste!$C$1)&gt;=((Endnoten!$AH$10)/100),1.6,IF(((Notenliste!C26)/Notenliste!$C$1)&gt;=((Endnoten!$AH$11)/100),1.7,IF(((Notenliste!C26)/Notenliste!$C$1)&gt;=((Endnoten!$AH$12)/100),1.8,IF(((Notenliste!C26)/Notenliste!$C$1)&gt;=((Endnoten!$AH$13)/100),1.9,IF(((Notenliste!C26)/Notenliste!$C$1)&gt;=((Endnoten!$AH$14)/100),2,IF(((Notenliste!C26)/Notenliste!$C$1)&gt;=((Endnoten!$AH$15)/100),2.1,IF(((Notenliste!C26)/Notenliste!$C$1)&gt;=((Endnoten!$AH$16)/100),2.2,IF(((Notenliste!C26)/Notenliste!$C$1)&gt;=((Endnoten!$AH$17)/100),2.3,IF(((Notenliste!C26)/Notenliste!$C$1)&gt;=((Endnoten!$AH$18)/100),2.4,IF(((Notenliste!C26)/Notenliste!$C$1)&gt;=((Endnoten!$AH$19)/100),2.5,IF(((Notenliste!C26)/Notenliste!$C$1)&gt;=((Endnoten!$AH$20)/100),2.6,IF(((Notenliste!C26)/Notenliste!$C$1)&gt;=((Endnoten!$AH$21)/100),2.7,IF(((Notenliste!C26)/Notenliste!$C$1)&gt;=((Endnoten!$AH$22)/100),2.8,IF(((Notenliste!C26)/Notenliste!$C$1)&gt;=((Endnoten!$AH$23)/100),2.9,IF(((Notenliste!C26)/Notenliste!$C$1)&gt;=((Endnoten!$AH$24)/100),3,IF(((Notenliste!C26)/Notenliste!$C$1)&gt;=((Endnoten!$AH$25)/100),3.1,IF(((Notenliste!C26)/Notenliste!$C$1)&gt;=((Endnoten!$AH$26)/100),3.2,IF(((Notenliste!C26)/Notenliste!$C$1)&gt;=((Endnoten!$AH$27)/100),3.3,IF(((Notenliste!C26)/Notenliste!$C$1)&gt;=((Endnoten!$AH$28)/100),3.4,IF(((Notenliste!C26)/Notenliste!$C$1)&gt;=((Endnoten!$AH$29)/100),3.5,IF(((Notenliste!C26)/Notenliste!$C$1)&gt;=((Endnoten!$AH$30)/100),3.6,IF(((Notenliste!C26)/Notenliste!$C$1)&gt;=((Endnoten!$AH$31)/100),3.7,IF(((Notenliste!C26)/Notenliste!$C$1)&gt;=((Endnoten!$AH$32)/100),3.8,IF(((Notenliste!C26)/Notenliste!$C$1)&gt;=((Endnoten!$AH$33)/100),3.9,IF(((Notenliste!C26)/Notenliste!$C$1)&gt;=((Endnoten!$AH$34)/100),4,IF(((Notenliste!C26)/Notenliste!$C$1)&gt;=((Endnoten!$AH$35)/100),4.1,IF(((Notenliste!C26)/Notenliste!$C$1)&gt;=((Endnoten!$AH$36)/100),4.2,IF(((Notenliste!C26)/Notenliste!$C$1)&gt;=((Endnoten!$AH$37)/100),4.3,IF(((Notenliste!C26)/Notenliste!$C$1)&gt;=((Endnoten!$AH$38)/100),4.4,IF(((Notenliste!C26)/Notenliste!$C$1)&gt;=((Endnoten!$AH$39)/100),4.5,IF(((Notenliste!C26)/Notenliste!$C$1)&gt;=((Endnoten!$AH$40)/100),4.6,IF(((Notenliste!C26)/Notenliste!$C$1)&gt;=((Endnoten!$AH$41)/100),4.7,IF(((Notenliste!C26)/Notenliste!$C$1)&gt;=((Endnoten!$AH$42)/100),4.8,IF(((Notenliste!C26)/Notenliste!$C$1)&gt;=((Endnoten!$AH$43)/100),4.9,5))))))))))))))))))))))))))))))))))))))))</f>
        <v>#DIV/0!</v>
      </c>
      <c r="G27" s="46">
        <f>Notenliste!E26</f>
        <v>0</v>
      </c>
      <c r="H27" s="47">
        <f>IF(Notenliste!E26&gt;=0.1,Notenliste!E26/Notenliste!E$1,)</f>
        <v>0</v>
      </c>
      <c r="I27" s="48">
        <f>IF(Endnoten!H27&gt;=(Endnoten!$AF$5/100),1,IF(Endnoten!H27&gt;=(Endnoten!$AF$6/100),2,IF(Endnoten!H27&gt;=(Endnoten!$AF$7/100),3,IF(Endnoten!H27&gt;=(Endnoten!$AF$8/100),4,5))))</f>
        <v>5</v>
      </c>
      <c r="J27" s="54" t="e">
        <f>IF(((Notenliste!E26)/Notenliste!$E$1)&gt;=((Endnoten!$AH$5+1)/100),1,IF(((Notenliste!E26)/Notenliste!$E$1)&gt;=(Endnoten!$AH$5/100),1.1,IF(((Notenliste!E26)/Notenliste!$E$1)&gt;=(Endnoten!$AH$6/100),1.2,IF(((Notenliste!E26)/Notenliste!$E$1)&gt;=(Endnoten!$AH$7/100),1.3,IF(((Notenliste!E26)/Notenliste!$E$1)&gt;=((Endnoten!$AH$8)/100),1.4,IF(((Notenliste!E26)/Notenliste!$E$1)&gt;=((Endnoten!$AH$9)/100),1.44,IF(((Notenliste!E26)/Notenliste!$E$1)&gt;=((Endnoten!$AH$10)/100),1.6,IF(((Notenliste!E26)/Notenliste!$E$1)&gt;=((Endnoten!$AH$11)/100),1.7,IF(((Notenliste!E26)/Notenliste!$E$1)&gt;=((Endnoten!$AH$12)/100),1.8,IF(((Notenliste!E26)/Notenliste!$E$1)&gt;=((Endnoten!$AH$13)/100),1.9,IF(((Notenliste!E26)/Notenliste!$E$1)&gt;=((Endnoten!$AH$14)/100),2,IF(((Notenliste!E26)/Notenliste!$E$1)&gt;=((Endnoten!$AH$15)/100),2.1,IF(((Notenliste!E26)/Notenliste!$E$1)&gt;=((Endnoten!$AH$16)/100),2.2,IF(((Notenliste!E26)/Notenliste!$E$1)&gt;=((Endnoten!$AH$17)/100),2.3,IF(((Notenliste!E26)/Notenliste!$E$1)&gt;=((Endnoten!$AH$18)/100),2.4,IF(((Notenliste!E26)/Notenliste!$E$1)&gt;=((Endnoten!$AH$19)/100),2.5,IF(((Notenliste!E26)/Notenliste!$E$1)&gt;=((Endnoten!$AH$20)/100),2.6,IF(((Notenliste!E26)/Notenliste!$E$1)&gt;=((Endnoten!$AH$21)/100),2.7,IF(((Notenliste!E26)/Notenliste!$E$1)&gt;=((Endnoten!$AH$22)/100),2.8,IF(((Notenliste!E26)/Notenliste!$E$1)&gt;=((Endnoten!$AH$23)/100),2.9,IF(((Notenliste!E26)/Notenliste!$E$1)&gt;=((Endnoten!$AH$24)/100),3,IF(((Notenliste!E26)/Notenliste!$E$1)&gt;=((Endnoten!$AH$25)/100),3.1,IF(((Notenliste!E26)/Notenliste!$E$1)&gt;=((Endnoten!$AH$26)/100),3.2,IF(((Notenliste!E26)/Notenliste!$E$1)&gt;=((Endnoten!$AH$27)/100),3.3,IF(((Notenliste!E26)/Notenliste!$E$1)&gt;=((Endnoten!$AH$28)/100),3.4,IF(((Notenliste!E26)/Notenliste!$E$1)&gt;=((Endnoten!$AH$29)/100),3.5,IF(((Notenliste!E26)/Notenliste!$E$1)&gt;=((Endnoten!$AH$30)/100),3.6,IF(((Notenliste!E26)/Notenliste!$E$1)&gt;=((Endnoten!$AH$31)/100),3.7,IF(((Notenliste!E26)/Notenliste!$E$1)&gt;=((Endnoten!$AH$32)/100),3.8,IF(((Notenliste!E26)/Notenliste!$E$1)&gt;=((Endnoten!$AH$33)/100),3.9,IF(((Notenliste!E26)/Notenliste!$E$1)&gt;=((Endnoten!$AH$34)/100),4,IF(((Notenliste!E26)/Notenliste!$E$1)&gt;=((Endnoten!$AH$35)/100),4.1,IF(((Notenliste!E26)/Notenliste!$E$1)&gt;=((Endnoten!$AH$36)/100),4.2,IF(((Notenliste!E26)/Notenliste!$E$1)&gt;=((Endnoten!$AH$37)/100),4.3,IF(((Notenliste!E26)/Notenliste!$E$1)&gt;=((Endnoten!$AH$38)/100),4.4,IF(((Notenliste!E26)/Notenliste!$E$1)&gt;=((Endnoten!$AH$39)/100),4.5,IF(((Notenliste!E26)/Notenliste!$E$1)&gt;=((Endnoten!$AH$40)/100),4.6,IF(((Notenliste!E26)/Notenliste!$E$1)&gt;=((Endnoten!$AH$41)/100),4.7,IF(((Notenliste!E26)/Notenliste!$E$1)&gt;=((Endnoten!$AH$42)/100),4.8,IF(((Notenliste!E26)/Notenliste!$E$1)&gt;=((Endnoten!$AH$43)/100),4.9,5))))))))))))))))))))))))))))))))))))))))</f>
        <v>#DIV/0!</v>
      </c>
      <c r="K27" s="46">
        <f>Notenliste!G26</f>
        <v>0</v>
      </c>
      <c r="L27" s="47">
        <f>IF(Notenliste!G26&gt;=0.1,Notenliste!G26/Notenliste!G$1,)</f>
        <v>0</v>
      </c>
      <c r="M27" s="48">
        <f>IF(Endnoten!L27&gt;=(Endnoten!$AF$5/100),1,IF(Endnoten!L27&gt;=(Endnoten!$AF$6/100),2,IF(Endnoten!L27&gt;=(Endnoten!$AF$7/100),3,IF(Endnoten!L27&gt;=(Endnoten!$AF$8/100),4,5))))</f>
        <v>5</v>
      </c>
      <c r="N27" s="54" t="e">
        <f>IF(((Notenliste!G26)/Notenliste!$G$1)&gt;=((Endnoten!$AH$5+1)/100),1,IF(((Notenliste!G26)/Notenliste!$G$1)&gt;=(Endnoten!$AH$5/100),1.1,IF(((Notenliste!G26)/Notenliste!$G$1)&gt;=(Endnoten!$AH$6/100),1.2,IF(((Notenliste!G26)/Notenliste!$G$1)&gt;=(Endnoten!$AH$7/100),1.3,IF(((Notenliste!G26)/Notenliste!$G$1)&gt;=((Endnoten!$AH$8)/100),1.4,IF(((Notenliste!G26)/Notenliste!$G$1)&gt;=((Endnoten!$AH$9)/100),1.44,IF(((Notenliste!G26)/Notenliste!$G$1)&gt;=((Endnoten!$AH$10)/100),1.6,IF(((Notenliste!G26)/Notenliste!$G$1)&gt;=((Endnoten!$AH$11)/100),1.7,IF(((Notenliste!G26)/Notenliste!$G$1)&gt;=((Endnoten!$AH$12)/100),1.8,IF(((Notenliste!G26)/Notenliste!$G$1)&gt;=((Endnoten!$AH$13)/100),1.9,IF(((Notenliste!G26)/Notenliste!$G$1)&gt;=((Endnoten!$AH$14)/100),2,IF(((Notenliste!G26)/Notenliste!$G$1)&gt;=((Endnoten!$AH$15)/100),2.1,IF(((Notenliste!G26)/Notenliste!$G$1)&gt;=((Endnoten!$AH$16)/100),2.2,IF(((Notenliste!G26)/Notenliste!$G$1)&gt;=((Endnoten!$AH$17)/100),2.3,IF(((Notenliste!G26)/Notenliste!$G$1)&gt;=((Endnoten!$AH$18)/100),2.4,IF(((Notenliste!G26)/Notenliste!$G$1)&gt;=((Endnoten!$AH$19)/100),2.5,IF(((Notenliste!G26)/Notenliste!$G$1)&gt;=((Endnoten!$AH$20)/100),2.6,IF(((Notenliste!G26)/Notenliste!$G$1)&gt;=((Endnoten!$AH$21)/100),2.7,IF(((Notenliste!G26)/Notenliste!$G$1)&gt;=((Endnoten!$AH$22)/100),2.8,IF(((Notenliste!G26)/Notenliste!$G$1)&gt;=((Endnoten!$AH$23)/100),2.9,IF(((Notenliste!G26)/Notenliste!$G$1)&gt;=((Endnoten!$AH$24)/100),3,IF(((Notenliste!G26)/Notenliste!$G$1)&gt;=((Endnoten!$AH$25)/100),3.1,IF(((Notenliste!G26)/Notenliste!$G$1)&gt;=((Endnoten!$AH$26)/100),3.2,IF(((Notenliste!G26)/Notenliste!$G$1)&gt;=((Endnoten!$AH$27)/100),3.3,IF(((Notenliste!G26)/Notenliste!$G$1)&gt;=((Endnoten!$AH$28)/100),3.4,IF(((Notenliste!G26)/Notenliste!$G$1)&gt;=((Endnoten!$AH$29)/100),3.5,IF(((Notenliste!G26)/Notenliste!$G$1)&gt;=((Endnoten!$AH$30)/100),3.6,IF(((Notenliste!G26)/Notenliste!$G$1)&gt;=((Endnoten!$AH$31)/100),3.7,IF(((Notenliste!G26)/Notenliste!$G$1)&gt;=((Endnoten!$AH$32)/100),3.8,IF(((Notenliste!G26)/Notenliste!$G$1)&gt;=((Endnoten!$AH$33)/100),3.9,IF(((Notenliste!G26)/Notenliste!$G$1)&gt;=((Endnoten!$AH$34)/100),4,IF(((Notenliste!G26)/Notenliste!$G$1)&gt;=((Endnoten!$AH$35)/100),4.1,IF(((Notenliste!G26)/Notenliste!$G$1)&gt;=((Endnoten!$AH$36)/100),4.2,IF(((Notenliste!G26)/Notenliste!$G$1)&gt;=((Endnoten!$AH$37)/100),4.3,IF(((Notenliste!G26)/Notenliste!$G$1)&gt;=((Endnoten!$AH$38)/100),4.4,IF(((Notenliste!G26)/Notenliste!$G$1)&gt;=((Endnoten!$AH$39)/100),4.5,IF(((Notenliste!G26)/Notenliste!$G$1)&gt;=((Endnoten!$AH$40)/100),4.6,IF(((Notenliste!G26)/Notenliste!$G$1)&gt;=((Endnoten!$AH$41)/100),4.7,IF(((Notenliste!G26)/Notenliste!$G$1)&gt;=((Endnoten!$AH$42)/100),4.8,IF(((Notenliste!G26)/Notenliste!$G$1)&gt;=((Endnoten!$AH$43)/100),4.9,5))))))))))))))))))))))))))))))))))))))))</f>
        <v>#DIV/0!</v>
      </c>
      <c r="O27" s="46">
        <f>Notenliste!K26</f>
        <v>0</v>
      </c>
      <c r="P27" s="47">
        <f>IF(Notenliste!I26&gt;=0.1,Notenliste!I26/Notenliste!I$1,)</f>
        <v>0</v>
      </c>
      <c r="Q27" s="48">
        <f>IF(Endnoten!P27&gt;=(Endnoten!$AF$5/100),1,IF(Endnoten!P27&gt;=(Endnoten!$AF$6/100),2,IF(Endnoten!P27&gt;=(Endnoten!$AF$7/100),3,IF(Endnoten!P27&gt;=(Endnoten!$AF$8/100),4,5))))</f>
        <v>5</v>
      </c>
      <c r="R27" s="54" t="e">
        <f>IF(((Notenliste!I26)/Notenliste!$I$1)&gt;=((Endnoten!$AH$5+1)/100),1,IF(((Notenliste!I26)/Notenliste!$I$1)&gt;=(Endnoten!$AH$5/100),1.1,IF(((Notenliste!I26)/Notenliste!$I$1)&gt;=(Endnoten!$AH$6/100),1.2,IF(((Notenliste!I26)/Notenliste!$I$1)&gt;=(Endnoten!$AH$7/100),1.3,IF(((Notenliste!I26)/Notenliste!$I$1)&gt;=((Endnoten!$AH$8)/100),1.4,IF(((Notenliste!I26)/Notenliste!$I$1)&gt;=((Endnoten!$AH$9)/100),1.44,IF(((Notenliste!I26)/Notenliste!$I$1)&gt;=((Endnoten!$AH$10)/100),1.6,IF(((Notenliste!I26)/Notenliste!$I$1)&gt;=((Endnoten!$AH$11)/100),1.7,IF(((Notenliste!I26)/Notenliste!$I$1)&gt;=((Endnoten!$AH$12)/100),1.8,IF(((Notenliste!I26)/Notenliste!$I$1)&gt;=((Endnoten!$AH$13)/100),1.9,IF(((Notenliste!I26)/Notenliste!$I$1)&gt;=((Endnoten!$AH$14)/100),2,IF(((Notenliste!I26)/Notenliste!$I$1)&gt;=((Endnoten!$AH$15)/100),2.1,IF(((Notenliste!I26)/Notenliste!$I$1)&gt;=((Endnoten!$AH$16)/100),2.2,IF(((Notenliste!I26)/Notenliste!$I$1)&gt;=((Endnoten!$AH$17)/100),2.3,IF(((Notenliste!I26)/Notenliste!$I$1)&gt;=((Endnoten!$AH$18)/100),2.4,IF(((Notenliste!I26)/Notenliste!$I$1)&gt;=((Endnoten!$AH$19)/100),2.5,IF(((Notenliste!I26)/Notenliste!$I$1)&gt;=((Endnoten!$AH$20)/100),2.6,IF(((Notenliste!I26)/Notenliste!$I$1)&gt;=((Endnoten!$AH$21)/100),2.7,IF(((Notenliste!I26)/Notenliste!$I$1)&gt;=((Endnoten!$AH$22)/100),2.8,IF(((Notenliste!I26)/Notenliste!$I$1)&gt;=((Endnoten!$AH$23)/100),2.9,IF(((Notenliste!I26)/Notenliste!$I$1)&gt;=((Endnoten!$AH$24)/100),3,IF(((Notenliste!I26)/Notenliste!$I$1)&gt;=((Endnoten!$AH$25)/100),3.1,IF(((Notenliste!I26)/Notenliste!$I$1)&gt;=((Endnoten!$AH$26)/100),3.2,IF(((Notenliste!I26)/Notenliste!$I$1)&gt;=((Endnoten!$AH$27)/100),3.3,IF(((Notenliste!I26)/Notenliste!$I$1)&gt;=((Endnoten!$AH$28)/100),3.4,IF(((Notenliste!I26)/Notenliste!$I$1)&gt;=((Endnoten!$AH$29)/100),3.5,IF(((Notenliste!I26)/Notenliste!$I$1)&gt;=((Endnoten!$AH$30)/100),3.6,IF(((Notenliste!I26)/Notenliste!$I$1)&gt;=((Endnoten!$AH$31)/100),3.7,IF(((Notenliste!I26)/Notenliste!$I$1)&gt;=((Endnoten!$AH$32)/100),3.8,IF(((Notenliste!I26)/Notenliste!$I$1)&gt;=((Endnoten!$AH$33)/100),3.9,IF(((Notenliste!I26)/Notenliste!$I$1)&gt;=((Endnoten!$AH$34)/100),4,IF(((Notenliste!I26)/Notenliste!$I$1)&gt;=((Endnoten!$AH$35)/100),4.1,IF(((Notenliste!I26)/Notenliste!$I$1)&gt;=((Endnoten!$AH$36)/100),4.2,IF(((Notenliste!I26)/Notenliste!$I$1)&gt;=((Endnoten!$AH$37)/100),4.3,IF(((Notenliste!I26)/Notenliste!$I$1)&gt;=((Endnoten!$AH$38)/100),4.4,IF(((Notenliste!I26)/Notenliste!$I$1)&gt;=((Endnoten!$AH$39)/100),4.5,IF(((Notenliste!I26)/Notenliste!$I$1)&gt;=((Endnoten!$AH$40)/100),4.6,IF(((Notenliste!I26)/Notenliste!$I$1)&gt;=((Endnoten!$AH$41)/100),4.7,IF(((Notenliste!I26)/Notenliste!$I$1)&gt;=((Endnoten!$AH$42)/100),4.8,IF(((Notenliste!I26)/Notenliste!$I$1)&gt;=((Endnoten!$AH$43)/100),4.9,5))))))))))))))))))))))))))))))))))))))))</f>
        <v>#DIV/0!</v>
      </c>
      <c r="S27" s="46">
        <f>Notenliste!K26</f>
        <v>0</v>
      </c>
      <c r="T27" s="47">
        <f>IF(Notenliste!K26&gt;=0.1,Notenliste!K26/Notenliste!K$1,)</f>
        <v>0</v>
      </c>
      <c r="U27" s="48">
        <f>IF(Endnoten!T27&gt;=(Endnoten!$AF$5/100),1,IF(Endnoten!T27&gt;=(Endnoten!$AF$6/100),2,IF(Endnoten!T27&gt;=(Endnoten!$AF$7/100),3,IF(Endnoten!T27&gt;=(Endnoten!$AF$8/100),4,5))))</f>
        <v>5</v>
      </c>
      <c r="V27" s="54" t="e">
        <f>IF(((Notenliste!K26)/Notenliste!$K$1)&gt;=((Endnoten!$AH$5+1)/100),1,IF(((Notenliste!K26)/Notenliste!$K$1)&gt;=(Endnoten!$AH$5/100),1.1,IF(((Notenliste!K26)/Notenliste!$K$1)&gt;=(Endnoten!$AH$6/100),1.2,IF(((Notenliste!K26)/Notenliste!$K$1)&gt;=(Endnoten!$AH$7/100),1.3,IF(((Notenliste!K26)/Notenliste!$K$1)&gt;=((Endnoten!$AH$8)/100),1.4,IF(((Notenliste!K26)/Notenliste!$K$1)&gt;=((Endnoten!$AH$9)/100),1.5,IF(((Notenliste!K26)/Notenliste!$K$1)&gt;=((Endnoten!$AH$10)/100),1.6,IF(((Notenliste!K26)/Notenliste!$K$1)&gt;=((Endnoten!$AH$11)/100),1.7,IF(((Notenliste!K26)/Notenliste!$K$1)&gt;=((Endnoten!$AH$12)/100),1.8,IF(((Notenliste!K26)/Notenliste!$K$1)&gt;=((Endnoten!$AH$13)/100),1.9,IF(((Notenliste!K26)/Notenliste!$K$1)&gt;=((Endnoten!$AH$14)/100),2,IF(((Notenliste!K26)/Notenliste!$K$1)&gt;=((Endnoten!$AH$15)/100),2.1,IF(((Notenliste!K26)/Notenliste!$K$1)&gt;=((Endnoten!$AH$16)/100),2.2,IF(((Notenliste!K26)/Notenliste!$K$1)&gt;=((Endnoten!$AH$17)/100),2.3,IF(((Notenliste!K26)/Notenliste!$K$1)&gt;=((Endnoten!$AH$18)/100),2.4,IF(((Notenliste!K26)/Notenliste!$K$1)&gt;=((Endnoten!$AH$19)/100),2.5,IF(((Notenliste!K26)/Notenliste!$K$1)&gt;=((Endnoten!$AH$20)/100),2.6,IF(((Notenliste!K26)/Notenliste!$K$1)&gt;=((Endnoten!$AH$21)/100),2.7,IF(((Notenliste!K26)/Notenliste!$K$1)&gt;=((Endnoten!$AH$22)/100),2.8,IF(((Notenliste!K26)/Notenliste!$K$1)&gt;=((Endnoten!$AH$23)/100),2.9,IF(((Notenliste!K26)/Notenliste!$K$1)&gt;=((Endnoten!$AH$24)/100),3,IF(((Notenliste!K26)/Notenliste!$K$1)&gt;=((Endnoten!$AH$25)/100),3.1,IF(((Notenliste!K26)/Notenliste!$K$1)&gt;=((Endnoten!$AH$26)/100),3.2,IF(((Notenliste!K26)/Notenliste!$K$1)&gt;=((Endnoten!$AH$27)/100),3.3,IF(((Notenliste!K26)/Notenliste!$K$1)&gt;=((Endnoten!$AH$28)/100),3.4,IF(((Notenliste!K26)/Notenliste!$K$1)&gt;=((Endnoten!$AH$29)/100),3.5,IF(((Notenliste!K26)/Notenliste!$K$1)&gt;=((Endnoten!$AH$30)/100),3.6,IF(((Notenliste!K26)/Notenliste!$K$1)&gt;=((Endnoten!$AH$31)/100),3.7,IF(((Notenliste!K26)/Notenliste!$K$1)&gt;=((Endnoten!$AH$32)/100),3.8,IF(((Notenliste!K26)/Notenliste!$K$1)&gt;=((Endnoten!$AH$33)/100),3.9,IF(((Notenliste!K26)/Notenliste!$K$1)&gt;=((Endnoten!$AH$34)/100),4,IF(((Notenliste!K26)/Notenliste!$K$1)&gt;=((Endnoten!$AH$35)/100),4.1,IF(((Notenliste!K26)/Notenliste!$K$1)&gt;=((Endnoten!$AH$36)/100),4.2,IF(((Notenliste!K26)/Notenliste!$K$1)&gt;=((Endnoten!$AH$37)/100),4.3,IF(((Notenliste!K26)/Notenliste!$K$1)&gt;=((Endnoten!$AH$38)/100),4.4,IF(((Notenliste!K26)/Notenliste!$K$1)&gt;=((Endnoten!$AH$39)/100),4.5,IF(((Notenliste!K26)/Notenliste!$K$1)&gt;=((Endnoten!$AH$40)/100),4.6,IF(((Notenliste!K26)/Notenliste!$K$1)&gt;=((Endnoten!$AH$41)/100),4.7,IF(((Notenliste!K26)/Notenliste!$K$1)&gt;=((Endnoten!$AH$42)/100),4.8,IF(((Notenliste!K26)/Notenliste!$K$1)&gt;=((Endnoten!$AH$43)/100),4.9,5))))))))))))))))))))))))))))))))))))))))</f>
        <v>#DIV/0!</v>
      </c>
      <c r="W27" s="50">
        <v>0</v>
      </c>
      <c r="X27" s="50" t="str" cm="1">
        <f t="array" ref="X27">_xlfn.IFS((T27&gt;0.1),(AVERAGE(F27,J27,N27,R27,U27)),(P27&gt;=0.1),(AVERAGE(F27,J27,N27,R27)),(L27&gt;=0.1),(AVERAGE(F27,J27,N27)),(H27&gt;0.1),(AVERAGE(F27,J27)),(D27&gt;0.1),F27,(D27&lt;0.1),"ND")</f>
        <v>ND</v>
      </c>
      <c r="Y27" s="51" t="e">
        <f t="shared" si="0"/>
        <v>#DIV/0!</v>
      </c>
      <c r="Z27" s="51"/>
      <c r="AA27" s="71">
        <f>Notenliste!AK26</f>
        <v>1</v>
      </c>
      <c r="AB27" s="51" t="str">
        <f>IF((D27&lt;0.1),"Nur MA",((AA27*[1]Notenliste!$AK$1)+(IF(W27=0,X27,Y27)*(1-[1]Notenliste!$AK$1))))</f>
        <v>Nur MA</v>
      </c>
      <c r="AC27" s="52" t="e">
        <f t="shared" si="6"/>
        <v>#DIV/0!</v>
      </c>
      <c r="AD27" s="14" t="e">
        <f t="shared" si="1"/>
        <v>#DIV/0!</v>
      </c>
      <c r="AG27" s="21">
        <v>3.3</v>
      </c>
      <c r="AH27" s="21">
        <f t="shared" si="9"/>
        <v>66.5</v>
      </c>
      <c r="AI27">
        <f>IF(((AL27+AJ27+AK27)/$AL$3)&gt;=((Endnoten!$AH$5+1)/100),1,IF(((AL27+AJ27+AK27)/$AL$3)&gt;=(Endnoten!$AH$5/100),1.1,IF(((AL27+AJ27+AK27)/$AL$3)&gt;=(Endnoten!$AH$6/100),1.2,IF(((AL27+AJ27+AK27)/$AL$3)&gt;=(Endnoten!$AH$7/100),1.3,IF(((AL27+AJ27+AK27)/$AL$3)&gt;=((Endnoten!$AH$8)/100),1.4,IF(((AL27+AJ27+AK27)/$AL$3)&gt;=((Endnoten!$AH$9)/100),1.5,IF(((AL27+AJ27+AK27)/$AL$3)&gt;=((Endnoten!$AH$10)/100),1.6,IF(((AL27+AJ27+AK27)/$AL$3)&gt;=((Endnoten!$AH$11)/100),1.7,IF(((AL27+AJ27+AK27)/$AL$3)&gt;=((Endnoten!$AH$12)/100),1.8,IF(((AL27+AJ27+AK27)/$AL$3)&gt;=((Endnoten!$AH$13)/100),1.9,IF(((AL27+AJ27+AK27)/$AL$3)&gt;=((Endnoten!$AH$14)/100),2,IF(((AL27+AJ27+AK27)/$AL$3)&gt;=((Endnoten!$AH$15)/100),2.1,IF(((AL27+AJ27+AK27)/$AL$3)&gt;=((Endnoten!$AH$16)/100),2.2,IF(((AL27+AJ27+AK27)/$AL$3)&gt;=((Endnoten!$AH$17)/100),2.3,IF(((AL27+AJ27+AK27)/$AL$3)&gt;=((Endnoten!$AH$18)/100),2.4,IF(((AL27+AJ27+AK27)/$AL$3)&gt;=((Endnoten!$AH$19)/100),2.5,IF(((AL27+AJ27+AK27)/$AL$3)&gt;=((Endnoten!$AH$20)/100),2.6,IF(((AL27+AJ27+AK27)/$AL$3)&gt;=((Endnoten!$AH$21)/100),2.7,IF(((AL27+AJ27+AK27)/$AL$3)&gt;=((Endnoten!$AH$22)/100),2.8,IF(((AL27+AJ27+AK27)/$AL$3)&gt;=((Endnoten!$AH$23)/100),2.9,IF(((AL27+AJ27+AK27)/$AL$3)&gt;=((Endnoten!$AH$24)/100),3,IF(((AL27+AJ27+AK27)/$AL$3)&gt;=((Endnoten!$AH$25)/100),3.1,IF(((AL27+AJ27+AK27)/$AL$3)&gt;=((Endnoten!$AH$26)/100),3.2,IF(((AL27+AJ27+AK27)/$AL$3)&gt;=((Endnoten!$AH$27)/100),3.3,IF(((AL27+AJ27+AK27)/$AL$3)&gt;=((Endnoten!$AH$28)/100),3.4,IF(((AL27+AJ27+AK27)/$AL$3)&gt;=((Endnoten!$AH$29)/100),3.5,IF(((AL27+AJ27+AK27)/$AL$3)&gt;=((Endnoten!$AH$30)/100),3.6,IF(((AL27+AJ27+AK27)/$AL$3)&gt;=((Endnoten!$AH$31)/100),3.7,IF(((AL27+AJ27+AK27)/$AL$3)&gt;=((Endnoten!$AH$32)/100),3.8,IF(((AL27+AJ27+AK27)/$AL$3)&gt;=((Endnoten!$AH$33)/100),3.9,IF(((AL27+AJ27+AK27)/$AL$3)&gt;=((Endnoten!$AH$34)/100),4,IF(((AL27+AJ27+AK27)/$AL$3)&gt;=((Endnoten!$AH$35)/100),4.1,IF(((AL27+AJ27+AK27)/$AL$3)&gt;=((Endnoten!$AH$36)/100),4.2,IF(((AL27+AJ27+AK27)/$AL$3)&gt;=((Endnoten!$AH$37)/100),4.3,IF(((AL27+AJ27+AK27)/$AL$3)&gt;=((Endnoten!$AH$38)/100),4.4,IF(((AL27+AJ27+AK27)/$AL$3)&gt;=((Endnoten!$AH$39)/100),4.5,IF(((AL27+AJ27+AK27)/$AL$3)&gt;=((Endnoten!$AH$40)/100),4.6,IF(((AL27+AJ27+AK27)/$AL$3)&gt;=((Endnoten!$AH$41)/100),4.7,IF(((AL27+AJ27+AK27)/$AL$3)&gt;=((Endnoten!$AH$42)/100),4.8,IF(((AL27+AJ27+AK27)/$AL$3)&gt;=((Endnoten!$AH$43)/100),4.9,5))))))))))))))))))))))))))))))))))))))))</f>
        <v>3.3</v>
      </c>
      <c r="AL27">
        <f t="shared" si="7"/>
        <v>66.5</v>
      </c>
      <c r="AN27" s="75"/>
      <c r="AO27" s="75" t="e">
        <f t="shared" si="2"/>
        <v>#DIV/0!</v>
      </c>
      <c r="AP27" s="75" t="e">
        <f t="shared" si="3"/>
        <v>#DIV/0!</v>
      </c>
      <c r="AQ27" s="75" t="e">
        <f t="shared" si="4"/>
        <v>#DIV/0!</v>
      </c>
      <c r="AR27" s="75" t="e">
        <f t="shared" si="5"/>
        <v>#DIV/0!</v>
      </c>
      <c r="AT27" s="1" t="e">
        <f>IF(((Notenliste!C26+Notenliste!E26+Notenliste!G26)/$AT$1)&gt;=((Endnoten!$AH$5+1)/100),1,IF(((Notenliste!C26+Notenliste!E26+Notenliste!G26)/$AT$1)&gt;=(Endnoten!$AH$5/100),1.1,IF(((Notenliste!C26+Notenliste!E26+Notenliste!G26)/$AT$1)&gt;=(Endnoten!$AH$6/100),1.2,IF(((Notenliste!C26+Notenliste!E26+Notenliste!G26)/$AT$1)&gt;=(Endnoten!$AH$7/100),1.3,IF(((Notenliste!C26+Notenliste!E26+Notenliste!G26)/$AT$1)&gt;=((Endnoten!$AH$8)/100),1.4,IF(((Notenliste!C26+Notenliste!E26+Notenliste!G26)/$AT$1)&gt;=((Endnoten!$AH$9)/100),1.5,IF(((Notenliste!C26+Notenliste!E26+Notenliste!G26)/$AT$1)&gt;=((Endnoten!$AH$10)/100),1.6,IF(((Notenliste!C26+Notenliste!E26+Notenliste!G26)/$AT$1)&gt;=((Endnoten!$AH$11)/100),1.7,IF(((Notenliste!C26+Notenliste!E26+Notenliste!G26)/$AT$1)&gt;=((Endnoten!$AH$12)/100),1.8,IF(((Notenliste!C26+Notenliste!E26+Notenliste!G26)/$AT$1)&gt;=((Endnoten!$AH$13)/100),1.9,IF(((Notenliste!C26+Notenliste!E26+Notenliste!G26)/$AT$1)&gt;=((Endnoten!$AH$14)/100),2,IF(((Notenliste!C26+Notenliste!E26+Notenliste!G26)/$AT$1)&gt;=((Endnoten!$AH$15)/100),2.1,IF(((Notenliste!C26+Notenliste!E26+Notenliste!G26)/$AT$1)&gt;=((Endnoten!$AH$16)/100),2.2,IF(((Notenliste!C26+Notenliste!E26+Notenliste!G26)/$AT$1)&gt;=((Endnoten!$AH$17)/100),2.3,IF(((Notenliste!C26+Notenliste!E26+Notenliste!G26)/$AT$1)&gt;=((Endnoten!$AH$18)/100),2.4,IF(((Notenliste!C26+Notenliste!E26+Notenliste!G26)/$AT$1)&gt;=((Endnoten!$AH$19)/100),2.5,IF(((Notenliste!C26+Notenliste!E26+Notenliste!G26)/$AT$1)&gt;=((Endnoten!$AH$20)/100),2.6,IF(((Notenliste!C26+Notenliste!E26+Notenliste!G26)/$AT$1)&gt;=((Endnoten!$AH$21)/100),2.7,IF(((Notenliste!C26+Notenliste!E26+Notenliste!G26)/$AT$1)&gt;=((Endnoten!$AH$22)/100),2.8,IF(((Notenliste!C26+Notenliste!E26+Notenliste!G26)/$AT$1)&gt;=((Endnoten!$AH$23)/100),2.9,IF(((Notenliste!C26+Notenliste!E26+Notenliste!G26)/$AT$1)&gt;=((Endnoten!$AH$24)/100),3,IF(((Notenliste!C26+Notenliste!E26+Notenliste!G26)/$AT$1)&gt;=((Endnoten!$AH$25)/100),3.1,IF(((Notenliste!C26+Notenliste!E26+Notenliste!G26)/$AT$1)&gt;=((Endnoten!$AH$26)/100),3.2,IF(((Notenliste!C26+Notenliste!E26+Notenliste!G26)/$AT$1)&gt;=((Endnoten!$AH$27)/100),3.3,IF(((Notenliste!C26+Notenliste!E26+Notenliste!G26)/$AT$1)&gt;=((Endnoten!$AH$28)/100),3.4,IF(((Notenliste!C26+Notenliste!E26+Notenliste!G26)/$AT$1)&gt;=((Endnoten!$AH$29)/100),3.5,IF(((Notenliste!C26+Notenliste!E26+Notenliste!G26)/$AT$1)&gt;=((Endnoten!$AH$30)/100),3.6,IF(((Notenliste!C26+Notenliste!E26+Notenliste!G26)/$AT$1)&gt;=((Endnoten!$AH$31)/100),3.7,IF(((Notenliste!C26+Notenliste!E26+Notenliste!G26)/$AT$1)&gt;=((Endnoten!$AH$32)/100),3.8,IF(((Notenliste!C26+Notenliste!E26+Notenliste!G26)/$AT$1)&gt;=((Endnoten!$AH$33)/100),3.9,IF(((Notenliste!C26+Notenliste!E26+Notenliste!G26)/$AT$1)&gt;=((Endnoten!$AH$34)/100),4,IF(((Notenliste!C26+Notenliste!E26+Notenliste!G26)/$AT$1)&gt;=((Endnoten!$AH$35)/100),4.1,IF(((Notenliste!C26+Notenliste!E26+Notenliste!G26)/$AT$1)&gt;=((Endnoten!$AH$36)/100),4.2,IF(((Notenliste!C26+Notenliste!E26+Notenliste!G26)/$AT$1)&gt;=((Endnoten!$AH$37)/100),4.3,IF(((Notenliste!C26+Notenliste!E26+Notenliste!G26)/$AT$1)&gt;=((Endnoten!$AH$38)/100),4.4,IF(((Notenliste!C26+Notenliste!E26+Notenliste!G26)/$AT$1)&gt;=((Endnoten!$AH$39)/100),4.5,IF(((Notenliste!C26+Notenliste!E26+Notenliste!G26)/$AT$1)&gt;=((Endnoten!$AH$40)/100),4.6,IF(((Notenliste!C26+Notenliste!E26+Notenliste!G26)/$AT$1)&gt;=((Endnoten!$AH$41)/100),4.7,IF(((Notenliste!C26+Notenliste!E26+Notenliste!G26)/$AT$1)&gt;=((Endnoten!$AH$42)/100),4.8,IF(((Notenliste!C26+Notenliste!E26+Notenliste!G26)/$AT$1)&gt;=((Endnoten!$AH$43)/100),4.9,5))))))))))))))))))))))))))))))))))))))))</f>
        <v>#DIV/0!</v>
      </c>
      <c r="AU27" s="1" t="e">
        <f>IF(((Notenliste!C26+Notenliste!E26+Notenliste!G26+Notenliste!K26)/$AU$1)&gt;=((Endnoten!$AH$5+1)/100),1,IF(((Notenliste!C26+Notenliste!E26+Notenliste!G26+Notenliste!K26)/$AU$1)&gt;=(Endnoten!$AH$5/100),1.1,IF(((Notenliste!C26+Notenliste!E26+Notenliste!G26+Notenliste!K26)/$AU$1)&gt;=(Endnoten!$AH$6/100),1.2,IF(((Notenliste!C26+Notenliste!E26+Notenliste!G26+Notenliste!K26)/$AU$1)&gt;=(Endnoten!$AH$7/100),1.3,IF(((Notenliste!C26+Notenliste!E26+Notenliste!G26+Notenliste!K26)/$AU$1)&gt;=((Endnoten!$AH$8)/100),1.4,IF(((Notenliste!C26+Notenliste!E26+Notenliste!G26+Notenliste!K26)/$AU$1)&gt;=((Endnoten!$AH$9)/100),1.5,IF(((Notenliste!C26+Notenliste!E26+Notenliste!G26+Notenliste!K26)/$AU$1)&gt;=((Endnoten!$AH$10)/100),1.6,IF(((Notenliste!C26+Notenliste!E26+Notenliste!G26+Notenliste!K26)/$AU$1)&gt;=((Endnoten!$AH$11)/100),1.7,IF(((Notenliste!C26+Notenliste!E26+Notenliste!G26+Notenliste!K26)/$AU$1)&gt;=((Endnoten!$AH$12)/100),1.8,IF(((Notenliste!C26+Notenliste!E26+Notenliste!G26+Notenliste!K26)/$AU$1)&gt;=((Endnoten!$AH$13)/100),1.9,IF(((Notenliste!C26+Notenliste!E26+Notenliste!G26+Notenliste!K26)/$AU$1)&gt;=((Endnoten!$AH$14)/100),2,IF(((Notenliste!C26+Notenliste!E26+Notenliste!G26+Notenliste!K26)/$AU$1)&gt;=((Endnoten!$AH$15)/100),2.1,IF(((Notenliste!C26+Notenliste!E26+Notenliste!G26+Notenliste!K26)/$AU$1)&gt;=((Endnoten!$AH$16)/100),2.2,IF(((Notenliste!C26+Notenliste!E26+Notenliste!G26+Notenliste!K26)/$AU$1)&gt;=((Endnoten!$AH$17)/100),2.3,IF(((Notenliste!C26+Notenliste!E26+Notenliste!G26+Notenliste!K26)/$AU$1)&gt;=((Endnoten!$AH$18)/100),2.4,IF(((Notenliste!C26+Notenliste!E26+Notenliste!G26+Notenliste!K26)/$AU$1)&gt;=((Endnoten!$AH$19)/100),2.5,IF(((Notenliste!C26+Notenliste!E26+Notenliste!G26+Notenliste!K26)/$AU$1)&gt;=((Endnoten!$AH$20)/100),2.6,IF(((Notenliste!C26+Notenliste!E26+Notenliste!G26+Notenliste!K26)/$AU$1)&gt;=((Endnoten!$AH$21)/100),2.7,IF(((Notenliste!C26+Notenliste!E26+Notenliste!G26+Notenliste!K26)/$AU$1)&gt;=((Endnoten!$AH$22)/100),2.8,IF(((Notenliste!C26+Notenliste!E26+Notenliste!G26+Notenliste!K26)/$AU$1)&gt;=((Endnoten!$AH$23)/100),2.9,IF(((Notenliste!C26+Notenliste!E26+Notenliste!G26+Notenliste!K26)/$AU$1)&gt;=((Endnoten!$AH$24)/100),3,IF(((Notenliste!C26+Notenliste!E26+Notenliste!G26+Notenliste!K26)/$AU$1)&gt;=((Endnoten!$AH$25)/100),3.1,IF(((Notenliste!C26+Notenliste!E26+Notenliste!G26+Notenliste!K26)/$AU$1)&gt;=((Endnoten!$AH$26)/100),3.2,IF(((Notenliste!C26+Notenliste!E26+Notenliste!G26+Notenliste!K26)/$AU$1)&gt;=((Endnoten!$AH$27)/100),3.3,IF(((Notenliste!C26+Notenliste!E26+Notenliste!G26+Notenliste!K26)/$AU$1)&gt;=((Endnoten!$AH$28)/100),3.4,IF(((Notenliste!C26+Notenliste!E26+Notenliste!G26+Notenliste!K26)/$AU$1)&gt;=((Endnoten!$AH$29)/100),3.5,IF(((Notenliste!C26+Notenliste!E26+Notenliste!G26+Notenliste!K26)/$AU$1)&gt;=((Endnoten!$AH$30)/100),3.6,IF(((Notenliste!C26+Notenliste!E26+Notenliste!G26+Notenliste!K26)/$AU$1)&gt;=((Endnoten!$AH$31)/100),3.7,IF(((Notenliste!C26+Notenliste!E26+Notenliste!G26+Notenliste!K26)/$AU$1)&gt;=((Endnoten!$AH$32)/100),3.8,IF(((Notenliste!C26+Notenliste!E26+Notenliste!G26+Notenliste!K26)/$AU$1)&gt;=((Endnoten!$AH$33)/100),3.9,IF(((Notenliste!C26+Notenliste!E26+Notenliste!G26+Notenliste!K26)/$AU$1)&gt;=((Endnoten!$AH$34)/100),4,IF(((Notenliste!C26+Notenliste!E26+Notenliste!G26+Notenliste!K26)/$AU$1)&gt;=((Endnoten!$AH$35)/100),4.1,IF(((Notenliste!C26+Notenliste!E26+Notenliste!G26+Notenliste!K26)/$AU$1)&gt;=((Endnoten!$AH$36)/100),4.2,IF(((Notenliste!C26+Notenliste!E26+Notenliste!G26+Notenliste!K26)/$AU$1)&gt;=((Endnoten!$AH$37)/100),4.3,IF(((Notenliste!C26+Notenliste!E26+Notenliste!G26+Notenliste!K26)/$AU$1)&gt;=((Endnoten!$AH$38)/100),4.4,IF(((Notenliste!C26+Notenliste!E26+Notenliste!G26+Notenliste!K26)/$AU$1)&gt;=((Endnoten!$AH$39)/100),4.5,IF(((Notenliste!C26+Notenliste!E26+Notenliste!G26+Notenliste!K26)/$AU$1)&gt;=((Endnoten!$AH$40)/100),4.6,IF(((Notenliste!C26+Notenliste!E26+Notenliste!G26+Notenliste!K26)/$AU$1)&gt;=((Endnoten!$AH$41)/100),4.7,IF(((Notenliste!C26+Notenliste!E26+Notenliste!G26+Notenliste!K26)/$AU$1)&gt;=((Endnoten!$AH$42)/100),4.8,IF(((Notenliste!C26+Notenliste!E26+Notenliste!G26+Notenliste!K26)/$AU$1)&gt;=((Endnoten!$AH$43)/100),4.9,5))))))))))))))))))))))))))))))))))))))))</f>
        <v>#DIV/0!</v>
      </c>
    </row>
    <row r="28" spans="1:47" ht="18.5" x14ac:dyDescent="0.45">
      <c r="A28" s="34">
        <f>'Schüler+Bedienungsanleitung'!A42</f>
        <v>25</v>
      </c>
      <c r="B28" s="65">
        <f>'Schüler+Bedienungsanleitung'!B42</f>
        <v>25</v>
      </c>
      <c r="C28" s="32">
        <f>Notenliste!C27</f>
        <v>0</v>
      </c>
      <c r="D28" s="33">
        <f>IF(Notenliste!C27&gt;=0.1,Notenliste!C27/Notenliste!C$1,)</f>
        <v>0</v>
      </c>
      <c r="E28" s="34">
        <f>IF(Endnoten!D28&gt;=(Endnoten!$AF$5/100),1,IF(Endnoten!D28&gt;=(Endnoten!$AF$6/100),2,IF(Endnoten!D28&gt;=(Endnoten!$AF$7/100),3,IF(Endnoten!D28&gt;=(Endnoten!$AF$8/100),4,5))))</f>
        <v>5</v>
      </c>
      <c r="F28" s="35" t="e">
        <f>IF(((Notenliste!C27)/Notenliste!$C$1)&gt;=((Endnoten!$AH$5+1)/100),1,IF(((Notenliste!C27)/Notenliste!$C$1)&gt;=(Endnoten!$AH$5/100),1.1,IF(((Notenliste!C27)/Notenliste!$C$1)&gt;=(Endnoten!$AH$6/100),1.2,IF(((Notenliste!C27)/Notenliste!$C$1)&gt;=(Endnoten!$AH$7/100),1.3,IF(((Notenliste!C27)/Notenliste!$C$1)&gt;=((Endnoten!$AH$8)/100),1.4,IF(((Notenliste!C27)/Notenliste!$C$1)&gt;=((Endnoten!$AH$9)/100),1.44,IF(((Notenliste!C27)/Notenliste!$C$1)&gt;=((Endnoten!$AH$10)/100),1.6,IF(((Notenliste!C27)/Notenliste!$C$1)&gt;=((Endnoten!$AH$11)/100),1.7,IF(((Notenliste!C27)/Notenliste!$C$1)&gt;=((Endnoten!$AH$12)/100),1.8,IF(((Notenliste!C27)/Notenliste!$C$1)&gt;=((Endnoten!$AH$13)/100),1.9,IF(((Notenliste!C27)/Notenliste!$C$1)&gt;=((Endnoten!$AH$14)/100),2,IF(((Notenliste!C27)/Notenliste!$C$1)&gt;=((Endnoten!$AH$15)/100),2.1,IF(((Notenliste!C27)/Notenliste!$C$1)&gt;=((Endnoten!$AH$16)/100),2.2,IF(((Notenliste!C27)/Notenliste!$C$1)&gt;=((Endnoten!$AH$17)/100),2.3,IF(((Notenliste!C27)/Notenliste!$C$1)&gt;=((Endnoten!$AH$18)/100),2.4,IF(((Notenliste!C27)/Notenliste!$C$1)&gt;=((Endnoten!$AH$19)/100),2.5,IF(((Notenliste!C27)/Notenliste!$C$1)&gt;=((Endnoten!$AH$20)/100),2.6,IF(((Notenliste!C27)/Notenliste!$C$1)&gt;=((Endnoten!$AH$21)/100),2.7,IF(((Notenliste!C27)/Notenliste!$C$1)&gt;=((Endnoten!$AH$22)/100),2.8,IF(((Notenliste!C27)/Notenliste!$C$1)&gt;=((Endnoten!$AH$23)/100),2.9,IF(((Notenliste!C27)/Notenliste!$C$1)&gt;=((Endnoten!$AH$24)/100),3,IF(((Notenliste!C27)/Notenliste!$C$1)&gt;=((Endnoten!$AH$25)/100),3.1,IF(((Notenliste!C27)/Notenliste!$C$1)&gt;=((Endnoten!$AH$26)/100),3.2,IF(((Notenliste!C27)/Notenliste!$C$1)&gt;=((Endnoten!$AH$27)/100),3.3,IF(((Notenliste!C27)/Notenliste!$C$1)&gt;=((Endnoten!$AH$28)/100),3.4,IF(((Notenliste!C27)/Notenliste!$C$1)&gt;=((Endnoten!$AH$29)/100),3.5,IF(((Notenliste!C27)/Notenliste!$C$1)&gt;=((Endnoten!$AH$30)/100),3.6,IF(((Notenliste!C27)/Notenliste!$C$1)&gt;=((Endnoten!$AH$31)/100),3.7,IF(((Notenliste!C27)/Notenliste!$C$1)&gt;=((Endnoten!$AH$32)/100),3.8,IF(((Notenliste!C27)/Notenliste!$C$1)&gt;=((Endnoten!$AH$33)/100),3.9,IF(((Notenliste!C27)/Notenliste!$C$1)&gt;=((Endnoten!$AH$34)/100),4,IF(((Notenliste!C27)/Notenliste!$C$1)&gt;=((Endnoten!$AH$35)/100),4.1,IF(((Notenliste!C27)/Notenliste!$C$1)&gt;=((Endnoten!$AH$36)/100),4.2,IF(((Notenliste!C27)/Notenliste!$C$1)&gt;=((Endnoten!$AH$37)/100),4.3,IF(((Notenliste!C27)/Notenliste!$C$1)&gt;=((Endnoten!$AH$38)/100),4.4,IF(((Notenliste!C27)/Notenliste!$C$1)&gt;=((Endnoten!$AH$39)/100),4.5,IF(((Notenliste!C27)/Notenliste!$C$1)&gt;=((Endnoten!$AH$40)/100),4.6,IF(((Notenliste!C27)/Notenliste!$C$1)&gt;=((Endnoten!$AH$41)/100),4.7,IF(((Notenliste!C27)/Notenliste!$C$1)&gt;=((Endnoten!$AH$42)/100),4.8,IF(((Notenliste!C27)/Notenliste!$C$1)&gt;=((Endnoten!$AH$43)/100),4.9,5))))))))))))))))))))))))))))))))))))))))</f>
        <v>#DIV/0!</v>
      </c>
      <c r="G28" s="32">
        <f>Notenliste!E27</f>
        <v>0</v>
      </c>
      <c r="H28" s="33">
        <f>IF(Notenliste!E27&gt;=0.1,Notenliste!E27/Notenliste!E$1,)</f>
        <v>0</v>
      </c>
      <c r="I28" s="34">
        <f>IF(Endnoten!H28&gt;=(Endnoten!$AF$5/100),1,IF(Endnoten!H28&gt;=(Endnoten!$AF$6/100),2,IF(Endnoten!H28&gt;=(Endnoten!$AF$7/100),3,IF(Endnoten!H28&gt;=(Endnoten!$AF$8/100),4,5))))</f>
        <v>5</v>
      </c>
      <c r="J28" s="35" t="e">
        <f>IF(((Notenliste!E27)/Notenliste!$E$1)&gt;=((Endnoten!$AH$5+1)/100),1,IF(((Notenliste!E27)/Notenliste!$E$1)&gt;=(Endnoten!$AH$5/100),1.1,IF(((Notenliste!E27)/Notenliste!$E$1)&gt;=(Endnoten!$AH$6/100),1.2,IF(((Notenliste!E27)/Notenliste!$E$1)&gt;=(Endnoten!$AH$7/100),1.3,IF(((Notenliste!E27)/Notenliste!$E$1)&gt;=((Endnoten!$AH$8)/100),1.4,IF(((Notenliste!E27)/Notenliste!$E$1)&gt;=((Endnoten!$AH$9)/100),1.44,IF(((Notenliste!E27)/Notenliste!$E$1)&gt;=((Endnoten!$AH$10)/100),1.6,IF(((Notenliste!E27)/Notenliste!$E$1)&gt;=((Endnoten!$AH$11)/100),1.7,IF(((Notenliste!E27)/Notenliste!$E$1)&gt;=((Endnoten!$AH$12)/100),1.8,IF(((Notenliste!E27)/Notenliste!$E$1)&gt;=((Endnoten!$AH$13)/100),1.9,IF(((Notenliste!E27)/Notenliste!$E$1)&gt;=((Endnoten!$AH$14)/100),2,IF(((Notenliste!E27)/Notenliste!$E$1)&gt;=((Endnoten!$AH$15)/100),2.1,IF(((Notenliste!E27)/Notenliste!$E$1)&gt;=((Endnoten!$AH$16)/100),2.2,IF(((Notenliste!E27)/Notenliste!$E$1)&gt;=((Endnoten!$AH$17)/100),2.3,IF(((Notenliste!E27)/Notenliste!$E$1)&gt;=((Endnoten!$AH$18)/100),2.4,IF(((Notenliste!E27)/Notenliste!$E$1)&gt;=((Endnoten!$AH$19)/100),2.5,IF(((Notenliste!E27)/Notenliste!$E$1)&gt;=((Endnoten!$AH$20)/100),2.6,IF(((Notenliste!E27)/Notenliste!$E$1)&gt;=((Endnoten!$AH$21)/100),2.7,IF(((Notenliste!E27)/Notenliste!$E$1)&gt;=((Endnoten!$AH$22)/100),2.8,IF(((Notenliste!E27)/Notenliste!$E$1)&gt;=((Endnoten!$AH$23)/100),2.9,IF(((Notenliste!E27)/Notenliste!$E$1)&gt;=((Endnoten!$AH$24)/100),3,IF(((Notenliste!E27)/Notenliste!$E$1)&gt;=((Endnoten!$AH$25)/100),3.1,IF(((Notenliste!E27)/Notenliste!$E$1)&gt;=((Endnoten!$AH$26)/100),3.2,IF(((Notenliste!E27)/Notenliste!$E$1)&gt;=((Endnoten!$AH$27)/100),3.3,IF(((Notenliste!E27)/Notenliste!$E$1)&gt;=((Endnoten!$AH$28)/100),3.4,IF(((Notenliste!E27)/Notenliste!$E$1)&gt;=((Endnoten!$AH$29)/100),3.5,IF(((Notenliste!E27)/Notenliste!$E$1)&gt;=((Endnoten!$AH$30)/100),3.6,IF(((Notenliste!E27)/Notenliste!$E$1)&gt;=((Endnoten!$AH$31)/100),3.7,IF(((Notenliste!E27)/Notenliste!$E$1)&gt;=((Endnoten!$AH$32)/100),3.8,IF(((Notenliste!E27)/Notenliste!$E$1)&gt;=((Endnoten!$AH$33)/100),3.9,IF(((Notenliste!E27)/Notenliste!$E$1)&gt;=((Endnoten!$AH$34)/100),4,IF(((Notenliste!E27)/Notenliste!$E$1)&gt;=((Endnoten!$AH$35)/100),4.1,IF(((Notenliste!E27)/Notenliste!$E$1)&gt;=((Endnoten!$AH$36)/100),4.2,IF(((Notenliste!E27)/Notenliste!$E$1)&gt;=((Endnoten!$AH$37)/100),4.3,IF(((Notenliste!E27)/Notenliste!$E$1)&gt;=((Endnoten!$AH$38)/100),4.4,IF(((Notenliste!E27)/Notenliste!$E$1)&gt;=((Endnoten!$AH$39)/100),4.5,IF(((Notenliste!E27)/Notenliste!$E$1)&gt;=((Endnoten!$AH$40)/100),4.6,IF(((Notenliste!E27)/Notenliste!$E$1)&gt;=((Endnoten!$AH$41)/100),4.7,IF(((Notenliste!E27)/Notenliste!$E$1)&gt;=((Endnoten!$AH$42)/100),4.8,IF(((Notenliste!E27)/Notenliste!$E$1)&gt;=((Endnoten!$AH$43)/100),4.9,5))))))))))))))))))))))))))))))))))))))))</f>
        <v>#DIV/0!</v>
      </c>
      <c r="K28" s="32">
        <f>Notenliste!G27</f>
        <v>0</v>
      </c>
      <c r="L28" s="33">
        <f>IF(Notenliste!G27&gt;=0.1,Notenliste!G27/Notenliste!G$1,)</f>
        <v>0</v>
      </c>
      <c r="M28" s="34">
        <f>IF(Endnoten!L28&gt;=(Endnoten!$AF$5/100),1,IF(Endnoten!L28&gt;=(Endnoten!$AF$6/100),2,IF(Endnoten!L28&gt;=(Endnoten!$AF$7/100),3,IF(Endnoten!L28&gt;=(Endnoten!$AF$8/100),4,5))))</f>
        <v>5</v>
      </c>
      <c r="N28" s="35" t="e">
        <f>IF(((Notenliste!G27)/Notenliste!$G$1)&gt;=((Endnoten!$AH$5+1)/100),1,IF(((Notenliste!G27)/Notenliste!$G$1)&gt;=(Endnoten!$AH$5/100),1.1,IF(((Notenliste!G27)/Notenliste!$G$1)&gt;=(Endnoten!$AH$6/100),1.2,IF(((Notenliste!G27)/Notenliste!$G$1)&gt;=(Endnoten!$AH$7/100),1.3,IF(((Notenliste!G27)/Notenliste!$G$1)&gt;=((Endnoten!$AH$8)/100),1.4,IF(((Notenliste!G27)/Notenliste!$G$1)&gt;=((Endnoten!$AH$9)/100),1.44,IF(((Notenliste!G27)/Notenliste!$G$1)&gt;=((Endnoten!$AH$10)/100),1.6,IF(((Notenliste!G27)/Notenliste!$G$1)&gt;=((Endnoten!$AH$11)/100),1.7,IF(((Notenliste!G27)/Notenliste!$G$1)&gt;=((Endnoten!$AH$12)/100),1.8,IF(((Notenliste!G27)/Notenliste!$G$1)&gt;=((Endnoten!$AH$13)/100),1.9,IF(((Notenliste!G27)/Notenliste!$G$1)&gt;=((Endnoten!$AH$14)/100),2,IF(((Notenliste!G27)/Notenliste!$G$1)&gt;=((Endnoten!$AH$15)/100),2.1,IF(((Notenliste!G27)/Notenliste!$G$1)&gt;=((Endnoten!$AH$16)/100),2.2,IF(((Notenliste!G27)/Notenliste!$G$1)&gt;=((Endnoten!$AH$17)/100),2.3,IF(((Notenliste!G27)/Notenliste!$G$1)&gt;=((Endnoten!$AH$18)/100),2.4,IF(((Notenliste!G27)/Notenliste!$G$1)&gt;=((Endnoten!$AH$19)/100),2.5,IF(((Notenliste!G27)/Notenliste!$G$1)&gt;=((Endnoten!$AH$20)/100),2.6,IF(((Notenliste!G27)/Notenliste!$G$1)&gt;=((Endnoten!$AH$21)/100),2.7,IF(((Notenliste!G27)/Notenliste!$G$1)&gt;=((Endnoten!$AH$22)/100),2.8,IF(((Notenliste!G27)/Notenliste!$G$1)&gt;=((Endnoten!$AH$23)/100),2.9,IF(((Notenliste!G27)/Notenliste!$G$1)&gt;=((Endnoten!$AH$24)/100),3,IF(((Notenliste!G27)/Notenliste!$G$1)&gt;=((Endnoten!$AH$25)/100),3.1,IF(((Notenliste!G27)/Notenliste!$G$1)&gt;=((Endnoten!$AH$26)/100),3.2,IF(((Notenliste!G27)/Notenliste!$G$1)&gt;=((Endnoten!$AH$27)/100),3.3,IF(((Notenliste!G27)/Notenliste!$G$1)&gt;=((Endnoten!$AH$28)/100),3.4,IF(((Notenliste!G27)/Notenliste!$G$1)&gt;=((Endnoten!$AH$29)/100),3.5,IF(((Notenliste!G27)/Notenliste!$G$1)&gt;=((Endnoten!$AH$30)/100),3.6,IF(((Notenliste!G27)/Notenliste!$G$1)&gt;=((Endnoten!$AH$31)/100),3.7,IF(((Notenliste!G27)/Notenliste!$G$1)&gt;=((Endnoten!$AH$32)/100),3.8,IF(((Notenliste!G27)/Notenliste!$G$1)&gt;=((Endnoten!$AH$33)/100),3.9,IF(((Notenliste!G27)/Notenliste!$G$1)&gt;=((Endnoten!$AH$34)/100),4,IF(((Notenliste!G27)/Notenliste!$G$1)&gt;=((Endnoten!$AH$35)/100),4.1,IF(((Notenliste!G27)/Notenliste!$G$1)&gt;=((Endnoten!$AH$36)/100),4.2,IF(((Notenliste!G27)/Notenliste!$G$1)&gt;=((Endnoten!$AH$37)/100),4.3,IF(((Notenliste!G27)/Notenliste!$G$1)&gt;=((Endnoten!$AH$38)/100),4.4,IF(((Notenliste!G27)/Notenliste!$G$1)&gt;=((Endnoten!$AH$39)/100),4.5,IF(((Notenliste!G27)/Notenliste!$G$1)&gt;=((Endnoten!$AH$40)/100),4.6,IF(((Notenliste!G27)/Notenliste!$G$1)&gt;=((Endnoten!$AH$41)/100),4.7,IF(((Notenliste!G27)/Notenliste!$G$1)&gt;=((Endnoten!$AH$42)/100),4.8,IF(((Notenliste!G27)/Notenliste!$G$1)&gt;=((Endnoten!$AH$43)/100),4.9,5))))))))))))))))))))))))))))))))))))))))</f>
        <v>#DIV/0!</v>
      </c>
      <c r="O28" s="32">
        <f>Notenliste!K27</f>
        <v>0</v>
      </c>
      <c r="P28" s="33">
        <f>IF(Notenliste!I27&gt;=0.1,Notenliste!I27/Notenliste!I$1,)</f>
        <v>0</v>
      </c>
      <c r="Q28" s="34">
        <f>IF(Endnoten!P28&gt;=(Endnoten!$AF$5/100),1,IF(Endnoten!P28&gt;=(Endnoten!$AF$6/100),2,IF(Endnoten!P28&gt;=(Endnoten!$AF$7/100),3,IF(Endnoten!P28&gt;=(Endnoten!$AF$8/100),4,5))))</f>
        <v>5</v>
      </c>
      <c r="R28" s="35" t="e">
        <f>IF(((Notenliste!I27)/Notenliste!$I$1)&gt;=((Endnoten!$AH$5+1)/100),1,IF(((Notenliste!I27)/Notenliste!$I$1)&gt;=(Endnoten!$AH$5/100),1.1,IF(((Notenliste!I27)/Notenliste!$I$1)&gt;=(Endnoten!$AH$6/100),1.2,IF(((Notenliste!I27)/Notenliste!$I$1)&gt;=(Endnoten!$AH$7/100),1.3,IF(((Notenliste!I27)/Notenliste!$I$1)&gt;=((Endnoten!$AH$8)/100),1.4,IF(((Notenliste!I27)/Notenliste!$I$1)&gt;=((Endnoten!$AH$9)/100),1.44,IF(((Notenliste!I27)/Notenliste!$I$1)&gt;=((Endnoten!$AH$10)/100),1.6,IF(((Notenliste!I27)/Notenliste!$I$1)&gt;=((Endnoten!$AH$11)/100),1.7,IF(((Notenliste!I27)/Notenliste!$I$1)&gt;=((Endnoten!$AH$12)/100),1.8,IF(((Notenliste!I27)/Notenliste!$I$1)&gt;=((Endnoten!$AH$13)/100),1.9,IF(((Notenliste!I27)/Notenliste!$I$1)&gt;=((Endnoten!$AH$14)/100),2,IF(((Notenliste!I27)/Notenliste!$I$1)&gt;=((Endnoten!$AH$15)/100),2.1,IF(((Notenliste!I27)/Notenliste!$I$1)&gt;=((Endnoten!$AH$16)/100),2.2,IF(((Notenliste!I27)/Notenliste!$I$1)&gt;=((Endnoten!$AH$17)/100),2.3,IF(((Notenliste!I27)/Notenliste!$I$1)&gt;=((Endnoten!$AH$18)/100),2.4,IF(((Notenliste!I27)/Notenliste!$I$1)&gt;=((Endnoten!$AH$19)/100),2.5,IF(((Notenliste!I27)/Notenliste!$I$1)&gt;=((Endnoten!$AH$20)/100),2.6,IF(((Notenliste!I27)/Notenliste!$I$1)&gt;=((Endnoten!$AH$21)/100),2.7,IF(((Notenliste!I27)/Notenliste!$I$1)&gt;=((Endnoten!$AH$22)/100),2.8,IF(((Notenliste!I27)/Notenliste!$I$1)&gt;=((Endnoten!$AH$23)/100),2.9,IF(((Notenliste!I27)/Notenliste!$I$1)&gt;=((Endnoten!$AH$24)/100),3,IF(((Notenliste!I27)/Notenliste!$I$1)&gt;=((Endnoten!$AH$25)/100),3.1,IF(((Notenliste!I27)/Notenliste!$I$1)&gt;=((Endnoten!$AH$26)/100),3.2,IF(((Notenliste!I27)/Notenliste!$I$1)&gt;=((Endnoten!$AH$27)/100),3.3,IF(((Notenliste!I27)/Notenliste!$I$1)&gt;=((Endnoten!$AH$28)/100),3.4,IF(((Notenliste!I27)/Notenliste!$I$1)&gt;=((Endnoten!$AH$29)/100),3.5,IF(((Notenliste!I27)/Notenliste!$I$1)&gt;=((Endnoten!$AH$30)/100),3.6,IF(((Notenliste!I27)/Notenliste!$I$1)&gt;=((Endnoten!$AH$31)/100),3.7,IF(((Notenliste!I27)/Notenliste!$I$1)&gt;=((Endnoten!$AH$32)/100),3.8,IF(((Notenliste!I27)/Notenliste!$I$1)&gt;=((Endnoten!$AH$33)/100),3.9,IF(((Notenliste!I27)/Notenliste!$I$1)&gt;=((Endnoten!$AH$34)/100),4,IF(((Notenliste!I27)/Notenliste!$I$1)&gt;=((Endnoten!$AH$35)/100),4.1,IF(((Notenliste!I27)/Notenliste!$I$1)&gt;=((Endnoten!$AH$36)/100),4.2,IF(((Notenliste!I27)/Notenliste!$I$1)&gt;=((Endnoten!$AH$37)/100),4.3,IF(((Notenliste!I27)/Notenliste!$I$1)&gt;=((Endnoten!$AH$38)/100),4.4,IF(((Notenliste!I27)/Notenliste!$I$1)&gt;=((Endnoten!$AH$39)/100),4.5,IF(((Notenliste!I27)/Notenliste!$I$1)&gt;=((Endnoten!$AH$40)/100),4.6,IF(((Notenliste!I27)/Notenliste!$I$1)&gt;=((Endnoten!$AH$41)/100),4.7,IF(((Notenliste!I27)/Notenliste!$I$1)&gt;=((Endnoten!$AH$42)/100),4.8,IF(((Notenliste!I27)/Notenliste!$I$1)&gt;=((Endnoten!$AH$43)/100),4.9,5))))))))))))))))))))))))))))))))))))))))</f>
        <v>#DIV/0!</v>
      </c>
      <c r="S28" s="32">
        <f>Notenliste!K27</f>
        <v>0</v>
      </c>
      <c r="T28" s="33">
        <f>IF(Notenliste!K27&gt;=0.1,Notenliste!K27/Notenliste!K$1,)</f>
        <v>0</v>
      </c>
      <c r="U28" s="34">
        <f>IF(Endnoten!T28&gt;=(Endnoten!$AF$5/100),1,IF(Endnoten!T28&gt;=(Endnoten!$AF$6/100),2,IF(Endnoten!T28&gt;=(Endnoten!$AF$7/100),3,IF(Endnoten!T28&gt;=(Endnoten!$AF$8/100),4,5))))</f>
        <v>5</v>
      </c>
      <c r="V28" s="35" t="e">
        <f>IF(((Notenliste!K27)/Notenliste!$K$1)&gt;=((Endnoten!$AH$5+1)/100),1,IF(((Notenliste!K27)/Notenliste!$K$1)&gt;=(Endnoten!$AH$5/100),1.1,IF(((Notenliste!K27)/Notenliste!$K$1)&gt;=(Endnoten!$AH$6/100),1.2,IF(((Notenliste!K27)/Notenliste!$K$1)&gt;=(Endnoten!$AH$7/100),1.3,IF(((Notenliste!K27)/Notenliste!$K$1)&gt;=((Endnoten!$AH$8)/100),1.4,IF(((Notenliste!K27)/Notenliste!$K$1)&gt;=((Endnoten!$AH$9)/100),1.5,IF(((Notenliste!K27)/Notenliste!$K$1)&gt;=((Endnoten!$AH$10)/100),1.6,IF(((Notenliste!K27)/Notenliste!$K$1)&gt;=((Endnoten!$AH$11)/100),1.7,IF(((Notenliste!K27)/Notenliste!$K$1)&gt;=((Endnoten!$AH$12)/100),1.8,IF(((Notenliste!K27)/Notenliste!$K$1)&gt;=((Endnoten!$AH$13)/100),1.9,IF(((Notenliste!K27)/Notenliste!$K$1)&gt;=((Endnoten!$AH$14)/100),2,IF(((Notenliste!K27)/Notenliste!$K$1)&gt;=((Endnoten!$AH$15)/100),2.1,IF(((Notenliste!K27)/Notenliste!$K$1)&gt;=((Endnoten!$AH$16)/100),2.2,IF(((Notenliste!K27)/Notenliste!$K$1)&gt;=((Endnoten!$AH$17)/100),2.3,IF(((Notenliste!K27)/Notenliste!$K$1)&gt;=((Endnoten!$AH$18)/100),2.4,IF(((Notenliste!K27)/Notenliste!$K$1)&gt;=((Endnoten!$AH$19)/100),2.5,IF(((Notenliste!K27)/Notenliste!$K$1)&gt;=((Endnoten!$AH$20)/100),2.6,IF(((Notenliste!K27)/Notenliste!$K$1)&gt;=((Endnoten!$AH$21)/100),2.7,IF(((Notenliste!K27)/Notenliste!$K$1)&gt;=((Endnoten!$AH$22)/100),2.8,IF(((Notenliste!K27)/Notenliste!$K$1)&gt;=((Endnoten!$AH$23)/100),2.9,IF(((Notenliste!K27)/Notenliste!$K$1)&gt;=((Endnoten!$AH$24)/100),3,IF(((Notenliste!K27)/Notenliste!$K$1)&gt;=((Endnoten!$AH$25)/100),3.1,IF(((Notenliste!K27)/Notenliste!$K$1)&gt;=((Endnoten!$AH$26)/100),3.2,IF(((Notenliste!K27)/Notenliste!$K$1)&gt;=((Endnoten!$AH$27)/100),3.3,IF(((Notenliste!K27)/Notenliste!$K$1)&gt;=((Endnoten!$AH$28)/100),3.4,IF(((Notenliste!K27)/Notenliste!$K$1)&gt;=((Endnoten!$AH$29)/100),3.5,IF(((Notenliste!K27)/Notenliste!$K$1)&gt;=((Endnoten!$AH$30)/100),3.6,IF(((Notenliste!K27)/Notenliste!$K$1)&gt;=((Endnoten!$AH$31)/100),3.7,IF(((Notenliste!K27)/Notenliste!$K$1)&gt;=((Endnoten!$AH$32)/100),3.8,IF(((Notenliste!K27)/Notenliste!$K$1)&gt;=((Endnoten!$AH$33)/100),3.9,IF(((Notenliste!K27)/Notenliste!$K$1)&gt;=((Endnoten!$AH$34)/100),4,IF(((Notenliste!K27)/Notenliste!$K$1)&gt;=((Endnoten!$AH$35)/100),4.1,IF(((Notenliste!K27)/Notenliste!$K$1)&gt;=((Endnoten!$AH$36)/100),4.2,IF(((Notenliste!K27)/Notenliste!$K$1)&gt;=((Endnoten!$AH$37)/100),4.3,IF(((Notenliste!K27)/Notenliste!$K$1)&gt;=((Endnoten!$AH$38)/100),4.4,IF(((Notenliste!K27)/Notenliste!$K$1)&gt;=((Endnoten!$AH$39)/100),4.5,IF(((Notenliste!K27)/Notenliste!$K$1)&gt;=((Endnoten!$AH$40)/100),4.6,IF(((Notenliste!K27)/Notenliste!$K$1)&gt;=((Endnoten!$AH$41)/100),4.7,IF(((Notenliste!K27)/Notenliste!$K$1)&gt;=((Endnoten!$AH$42)/100),4.8,IF(((Notenliste!K27)/Notenliste!$K$1)&gt;=((Endnoten!$AH$43)/100),4.9,5))))))))))))))))))))))))))))))))))))))))</f>
        <v>#DIV/0!</v>
      </c>
      <c r="W28" s="36">
        <v>0</v>
      </c>
      <c r="X28" s="36" t="str" cm="1">
        <f t="array" ref="X28">_xlfn.IFS((T28&gt;0.1),(AVERAGE(F28,J28,N28,R28,U28)),(P28&gt;=0.1),(AVERAGE(F28,J28,N28,R28)),(L28&gt;=0.1),(AVERAGE(F28,J28,N28)),(H28&gt;0.1),(AVERAGE(F28,J28)),(D28&gt;0.1),F28,(D28&lt;0.1),"ND")</f>
        <v>ND</v>
      </c>
      <c r="Y28" s="37" t="e">
        <f t="shared" si="0"/>
        <v>#DIV/0!</v>
      </c>
      <c r="Z28" s="37"/>
      <c r="AA28" s="69">
        <f>Notenliste!AK27</f>
        <v>1</v>
      </c>
      <c r="AB28" s="37" t="str">
        <f>IF((D28&lt;0.1),"Nur MA",((AA28*[1]Notenliste!$AK$1)+(IF(W28=0,X28,Y28)*(1-[1]Notenliste!$AK$1))))</f>
        <v>Nur MA</v>
      </c>
      <c r="AC28" s="38" t="e">
        <f t="shared" si="6"/>
        <v>#DIV/0!</v>
      </c>
      <c r="AD28" s="14" t="e">
        <f t="shared" si="1"/>
        <v>#DIV/0!</v>
      </c>
      <c r="AG28" s="21">
        <v>3.4</v>
      </c>
      <c r="AH28" s="21">
        <f>AF7</f>
        <v>65</v>
      </c>
      <c r="AI28">
        <f>IF(((AL28+AJ28+AK28)/$AL$3)&gt;=((Endnoten!$AH$5+1)/100),1,IF(((AL28+AJ28+AK28)/$AL$3)&gt;=(Endnoten!$AH$5/100),1.1,IF(((AL28+AJ28+AK28)/$AL$3)&gt;=(Endnoten!$AH$6/100),1.2,IF(((AL28+AJ28+AK28)/$AL$3)&gt;=(Endnoten!$AH$7/100),1.3,IF(((AL28+AJ28+AK28)/$AL$3)&gt;=((Endnoten!$AH$8)/100),1.4,IF(((AL28+AJ28+AK28)/$AL$3)&gt;=((Endnoten!$AH$9)/100),1.5,IF(((AL28+AJ28+AK28)/$AL$3)&gt;=((Endnoten!$AH$10)/100),1.6,IF(((AL28+AJ28+AK28)/$AL$3)&gt;=((Endnoten!$AH$11)/100),1.7,IF(((AL28+AJ28+AK28)/$AL$3)&gt;=((Endnoten!$AH$12)/100),1.8,IF(((AL28+AJ28+AK28)/$AL$3)&gt;=((Endnoten!$AH$13)/100),1.9,IF(((AL28+AJ28+AK28)/$AL$3)&gt;=((Endnoten!$AH$14)/100),2,IF(((AL28+AJ28+AK28)/$AL$3)&gt;=((Endnoten!$AH$15)/100),2.1,IF(((AL28+AJ28+AK28)/$AL$3)&gt;=((Endnoten!$AH$16)/100),2.2,IF(((AL28+AJ28+AK28)/$AL$3)&gt;=((Endnoten!$AH$17)/100),2.3,IF(((AL28+AJ28+AK28)/$AL$3)&gt;=((Endnoten!$AH$18)/100),2.4,IF(((AL28+AJ28+AK28)/$AL$3)&gt;=((Endnoten!$AH$19)/100),2.5,IF(((AL28+AJ28+AK28)/$AL$3)&gt;=((Endnoten!$AH$20)/100),2.6,IF(((AL28+AJ28+AK28)/$AL$3)&gt;=((Endnoten!$AH$21)/100),2.7,IF(((AL28+AJ28+AK28)/$AL$3)&gt;=((Endnoten!$AH$22)/100),2.8,IF(((AL28+AJ28+AK28)/$AL$3)&gt;=((Endnoten!$AH$23)/100),2.9,IF(((AL28+AJ28+AK28)/$AL$3)&gt;=((Endnoten!$AH$24)/100),3,IF(((AL28+AJ28+AK28)/$AL$3)&gt;=((Endnoten!$AH$25)/100),3.1,IF(((AL28+AJ28+AK28)/$AL$3)&gt;=((Endnoten!$AH$26)/100),3.2,IF(((AL28+AJ28+AK28)/$AL$3)&gt;=((Endnoten!$AH$27)/100),3.3,IF(((AL28+AJ28+AK28)/$AL$3)&gt;=((Endnoten!$AH$28)/100),3.4,IF(((AL28+AJ28+AK28)/$AL$3)&gt;=((Endnoten!$AH$29)/100),3.5,IF(((AL28+AJ28+AK28)/$AL$3)&gt;=((Endnoten!$AH$30)/100),3.6,IF(((AL28+AJ28+AK28)/$AL$3)&gt;=((Endnoten!$AH$31)/100),3.7,IF(((AL28+AJ28+AK28)/$AL$3)&gt;=((Endnoten!$AH$32)/100),3.8,IF(((AL28+AJ28+AK28)/$AL$3)&gt;=((Endnoten!$AH$33)/100),3.9,IF(((AL28+AJ28+AK28)/$AL$3)&gt;=((Endnoten!$AH$34)/100),4,IF(((AL28+AJ28+AK28)/$AL$3)&gt;=((Endnoten!$AH$35)/100),4.1,IF(((AL28+AJ28+AK28)/$AL$3)&gt;=((Endnoten!$AH$36)/100),4.2,IF(((AL28+AJ28+AK28)/$AL$3)&gt;=((Endnoten!$AH$37)/100),4.3,IF(((AL28+AJ28+AK28)/$AL$3)&gt;=((Endnoten!$AH$38)/100),4.4,IF(((AL28+AJ28+AK28)/$AL$3)&gt;=((Endnoten!$AH$39)/100),4.5,IF(((AL28+AJ28+AK28)/$AL$3)&gt;=((Endnoten!$AH$40)/100),4.6,IF(((AL28+AJ28+AK28)/$AL$3)&gt;=((Endnoten!$AH$41)/100),4.7,IF(((AL28+AJ28+AK28)/$AL$3)&gt;=((Endnoten!$AH$42)/100),4.8,IF(((AL28+AJ28+AK28)/$AL$3)&gt;=((Endnoten!$AH$43)/100),4.9,5))))))))))))))))))))))))))))))))))))))))</f>
        <v>3.4</v>
      </c>
      <c r="AL28">
        <f t="shared" si="7"/>
        <v>65</v>
      </c>
      <c r="AN28" s="75"/>
      <c r="AO28" s="75" t="e">
        <f t="shared" si="2"/>
        <v>#DIV/0!</v>
      </c>
      <c r="AP28" s="75" t="e">
        <f t="shared" si="3"/>
        <v>#DIV/0!</v>
      </c>
      <c r="AQ28" s="75" t="e">
        <f t="shared" si="4"/>
        <v>#DIV/0!</v>
      </c>
      <c r="AR28" s="75" t="e">
        <f t="shared" si="5"/>
        <v>#DIV/0!</v>
      </c>
      <c r="AT28" s="1" t="e">
        <f>IF(((Notenliste!C27+Notenliste!E27+Notenliste!G27)/$AT$1)&gt;=((Endnoten!$AH$5+1)/100),1,IF(((Notenliste!C27+Notenliste!E27+Notenliste!G27)/$AT$1)&gt;=(Endnoten!$AH$5/100),1.1,IF(((Notenliste!C27+Notenliste!E27+Notenliste!G27)/$AT$1)&gt;=(Endnoten!$AH$6/100),1.2,IF(((Notenliste!C27+Notenliste!E27+Notenliste!G27)/$AT$1)&gt;=(Endnoten!$AH$7/100),1.3,IF(((Notenliste!C27+Notenliste!E27+Notenliste!G27)/$AT$1)&gt;=((Endnoten!$AH$8)/100),1.4,IF(((Notenliste!C27+Notenliste!E27+Notenliste!G27)/$AT$1)&gt;=((Endnoten!$AH$9)/100),1.5,IF(((Notenliste!C27+Notenliste!E27+Notenliste!G27)/$AT$1)&gt;=((Endnoten!$AH$10)/100),1.6,IF(((Notenliste!C27+Notenliste!E27+Notenliste!G27)/$AT$1)&gt;=((Endnoten!$AH$11)/100),1.7,IF(((Notenliste!C27+Notenliste!E27+Notenliste!G27)/$AT$1)&gt;=((Endnoten!$AH$12)/100),1.8,IF(((Notenliste!C27+Notenliste!E27+Notenliste!G27)/$AT$1)&gt;=((Endnoten!$AH$13)/100),1.9,IF(((Notenliste!C27+Notenliste!E27+Notenliste!G27)/$AT$1)&gt;=((Endnoten!$AH$14)/100),2,IF(((Notenliste!C27+Notenliste!E27+Notenliste!G27)/$AT$1)&gt;=((Endnoten!$AH$15)/100),2.1,IF(((Notenliste!C27+Notenliste!E27+Notenliste!G27)/$AT$1)&gt;=((Endnoten!$AH$16)/100),2.2,IF(((Notenliste!C27+Notenliste!E27+Notenliste!G27)/$AT$1)&gt;=((Endnoten!$AH$17)/100),2.3,IF(((Notenliste!C27+Notenliste!E27+Notenliste!G27)/$AT$1)&gt;=((Endnoten!$AH$18)/100),2.4,IF(((Notenliste!C27+Notenliste!E27+Notenliste!G27)/$AT$1)&gt;=((Endnoten!$AH$19)/100),2.5,IF(((Notenliste!C27+Notenliste!E27+Notenliste!G27)/$AT$1)&gt;=((Endnoten!$AH$20)/100),2.6,IF(((Notenliste!C27+Notenliste!E27+Notenliste!G27)/$AT$1)&gt;=((Endnoten!$AH$21)/100),2.7,IF(((Notenliste!C27+Notenliste!E27+Notenliste!G27)/$AT$1)&gt;=((Endnoten!$AH$22)/100),2.8,IF(((Notenliste!C27+Notenliste!E27+Notenliste!G27)/$AT$1)&gt;=((Endnoten!$AH$23)/100),2.9,IF(((Notenliste!C27+Notenliste!E27+Notenliste!G27)/$AT$1)&gt;=((Endnoten!$AH$24)/100),3,IF(((Notenliste!C27+Notenliste!E27+Notenliste!G27)/$AT$1)&gt;=((Endnoten!$AH$25)/100),3.1,IF(((Notenliste!C27+Notenliste!E27+Notenliste!G27)/$AT$1)&gt;=((Endnoten!$AH$26)/100),3.2,IF(((Notenliste!C27+Notenliste!E27+Notenliste!G27)/$AT$1)&gt;=((Endnoten!$AH$27)/100),3.3,IF(((Notenliste!C27+Notenliste!E27+Notenliste!G27)/$AT$1)&gt;=((Endnoten!$AH$28)/100),3.4,IF(((Notenliste!C27+Notenliste!E27+Notenliste!G27)/$AT$1)&gt;=((Endnoten!$AH$29)/100),3.5,IF(((Notenliste!C27+Notenliste!E27+Notenliste!G27)/$AT$1)&gt;=((Endnoten!$AH$30)/100),3.6,IF(((Notenliste!C27+Notenliste!E27+Notenliste!G27)/$AT$1)&gt;=((Endnoten!$AH$31)/100),3.7,IF(((Notenliste!C27+Notenliste!E27+Notenliste!G27)/$AT$1)&gt;=((Endnoten!$AH$32)/100),3.8,IF(((Notenliste!C27+Notenliste!E27+Notenliste!G27)/$AT$1)&gt;=((Endnoten!$AH$33)/100),3.9,IF(((Notenliste!C27+Notenliste!E27+Notenliste!G27)/$AT$1)&gt;=((Endnoten!$AH$34)/100),4,IF(((Notenliste!C27+Notenliste!E27+Notenliste!G27)/$AT$1)&gt;=((Endnoten!$AH$35)/100),4.1,IF(((Notenliste!C27+Notenliste!E27+Notenliste!G27)/$AT$1)&gt;=((Endnoten!$AH$36)/100),4.2,IF(((Notenliste!C27+Notenliste!E27+Notenliste!G27)/$AT$1)&gt;=((Endnoten!$AH$37)/100),4.3,IF(((Notenliste!C27+Notenliste!E27+Notenliste!G27)/$AT$1)&gt;=((Endnoten!$AH$38)/100),4.4,IF(((Notenliste!C27+Notenliste!E27+Notenliste!G27)/$AT$1)&gt;=((Endnoten!$AH$39)/100),4.5,IF(((Notenliste!C27+Notenliste!E27+Notenliste!G27)/$AT$1)&gt;=((Endnoten!$AH$40)/100),4.6,IF(((Notenliste!C27+Notenliste!E27+Notenliste!G27)/$AT$1)&gt;=((Endnoten!$AH$41)/100),4.7,IF(((Notenliste!C27+Notenliste!E27+Notenliste!G27)/$AT$1)&gt;=((Endnoten!$AH$42)/100),4.8,IF(((Notenliste!C27+Notenliste!E27+Notenliste!G27)/$AT$1)&gt;=((Endnoten!$AH$43)/100),4.9,5))))))))))))))))))))))))))))))))))))))))</f>
        <v>#DIV/0!</v>
      </c>
      <c r="AU28" s="1" t="e">
        <f>IF(((Notenliste!C27+Notenliste!E27+Notenliste!G27+Notenliste!K27)/$AU$1)&gt;=((Endnoten!$AH$5+1)/100),1,IF(((Notenliste!C27+Notenliste!E27+Notenliste!G27+Notenliste!K27)/$AU$1)&gt;=(Endnoten!$AH$5/100),1.1,IF(((Notenliste!C27+Notenliste!E27+Notenliste!G27+Notenliste!K27)/$AU$1)&gt;=(Endnoten!$AH$6/100),1.2,IF(((Notenliste!C27+Notenliste!E27+Notenliste!G27+Notenliste!K27)/$AU$1)&gt;=(Endnoten!$AH$7/100),1.3,IF(((Notenliste!C27+Notenliste!E27+Notenliste!G27+Notenliste!K27)/$AU$1)&gt;=((Endnoten!$AH$8)/100),1.4,IF(((Notenliste!C27+Notenliste!E27+Notenliste!G27+Notenliste!K27)/$AU$1)&gt;=((Endnoten!$AH$9)/100),1.5,IF(((Notenliste!C27+Notenliste!E27+Notenliste!G27+Notenliste!K27)/$AU$1)&gt;=((Endnoten!$AH$10)/100),1.6,IF(((Notenliste!C27+Notenliste!E27+Notenliste!G27+Notenliste!K27)/$AU$1)&gt;=((Endnoten!$AH$11)/100),1.7,IF(((Notenliste!C27+Notenliste!E27+Notenliste!G27+Notenliste!K27)/$AU$1)&gt;=((Endnoten!$AH$12)/100),1.8,IF(((Notenliste!C27+Notenliste!E27+Notenliste!G27+Notenliste!K27)/$AU$1)&gt;=((Endnoten!$AH$13)/100),1.9,IF(((Notenliste!C27+Notenliste!E27+Notenliste!G27+Notenliste!K27)/$AU$1)&gt;=((Endnoten!$AH$14)/100),2,IF(((Notenliste!C27+Notenliste!E27+Notenliste!G27+Notenliste!K27)/$AU$1)&gt;=((Endnoten!$AH$15)/100),2.1,IF(((Notenliste!C27+Notenliste!E27+Notenliste!G27+Notenliste!K27)/$AU$1)&gt;=((Endnoten!$AH$16)/100),2.2,IF(((Notenliste!C27+Notenliste!E27+Notenliste!G27+Notenliste!K27)/$AU$1)&gt;=((Endnoten!$AH$17)/100),2.3,IF(((Notenliste!C27+Notenliste!E27+Notenliste!G27+Notenliste!K27)/$AU$1)&gt;=((Endnoten!$AH$18)/100),2.4,IF(((Notenliste!C27+Notenliste!E27+Notenliste!G27+Notenliste!K27)/$AU$1)&gt;=((Endnoten!$AH$19)/100),2.5,IF(((Notenliste!C27+Notenliste!E27+Notenliste!G27+Notenliste!K27)/$AU$1)&gt;=((Endnoten!$AH$20)/100),2.6,IF(((Notenliste!C27+Notenliste!E27+Notenliste!G27+Notenliste!K27)/$AU$1)&gt;=((Endnoten!$AH$21)/100),2.7,IF(((Notenliste!C27+Notenliste!E27+Notenliste!G27+Notenliste!K27)/$AU$1)&gt;=((Endnoten!$AH$22)/100),2.8,IF(((Notenliste!C27+Notenliste!E27+Notenliste!G27+Notenliste!K27)/$AU$1)&gt;=((Endnoten!$AH$23)/100),2.9,IF(((Notenliste!C27+Notenliste!E27+Notenliste!G27+Notenliste!K27)/$AU$1)&gt;=((Endnoten!$AH$24)/100),3,IF(((Notenliste!C27+Notenliste!E27+Notenliste!G27+Notenliste!K27)/$AU$1)&gt;=((Endnoten!$AH$25)/100),3.1,IF(((Notenliste!C27+Notenliste!E27+Notenliste!G27+Notenliste!K27)/$AU$1)&gt;=((Endnoten!$AH$26)/100),3.2,IF(((Notenliste!C27+Notenliste!E27+Notenliste!G27+Notenliste!K27)/$AU$1)&gt;=((Endnoten!$AH$27)/100),3.3,IF(((Notenliste!C27+Notenliste!E27+Notenliste!G27+Notenliste!K27)/$AU$1)&gt;=((Endnoten!$AH$28)/100),3.4,IF(((Notenliste!C27+Notenliste!E27+Notenliste!G27+Notenliste!K27)/$AU$1)&gt;=((Endnoten!$AH$29)/100),3.5,IF(((Notenliste!C27+Notenliste!E27+Notenliste!G27+Notenliste!K27)/$AU$1)&gt;=((Endnoten!$AH$30)/100),3.6,IF(((Notenliste!C27+Notenliste!E27+Notenliste!G27+Notenliste!K27)/$AU$1)&gt;=((Endnoten!$AH$31)/100),3.7,IF(((Notenliste!C27+Notenliste!E27+Notenliste!G27+Notenliste!K27)/$AU$1)&gt;=((Endnoten!$AH$32)/100),3.8,IF(((Notenliste!C27+Notenliste!E27+Notenliste!G27+Notenliste!K27)/$AU$1)&gt;=((Endnoten!$AH$33)/100),3.9,IF(((Notenliste!C27+Notenliste!E27+Notenliste!G27+Notenliste!K27)/$AU$1)&gt;=((Endnoten!$AH$34)/100),4,IF(((Notenliste!C27+Notenliste!E27+Notenliste!G27+Notenliste!K27)/$AU$1)&gt;=((Endnoten!$AH$35)/100),4.1,IF(((Notenliste!C27+Notenliste!E27+Notenliste!G27+Notenliste!K27)/$AU$1)&gt;=((Endnoten!$AH$36)/100),4.2,IF(((Notenliste!C27+Notenliste!E27+Notenliste!G27+Notenliste!K27)/$AU$1)&gt;=((Endnoten!$AH$37)/100),4.3,IF(((Notenliste!C27+Notenliste!E27+Notenliste!G27+Notenliste!K27)/$AU$1)&gt;=((Endnoten!$AH$38)/100),4.4,IF(((Notenliste!C27+Notenliste!E27+Notenliste!G27+Notenliste!K27)/$AU$1)&gt;=((Endnoten!$AH$39)/100),4.5,IF(((Notenliste!C27+Notenliste!E27+Notenliste!G27+Notenliste!K27)/$AU$1)&gt;=((Endnoten!$AH$40)/100),4.6,IF(((Notenliste!C27+Notenliste!E27+Notenliste!G27+Notenliste!K27)/$AU$1)&gt;=((Endnoten!$AH$41)/100),4.7,IF(((Notenliste!C27+Notenliste!E27+Notenliste!G27+Notenliste!K27)/$AU$1)&gt;=((Endnoten!$AH$42)/100),4.8,IF(((Notenliste!C27+Notenliste!E27+Notenliste!G27+Notenliste!K27)/$AU$1)&gt;=((Endnoten!$AH$43)/100),4.9,5))))))))))))))))))))))))))))))))))))))))</f>
        <v>#DIV/0!</v>
      </c>
    </row>
    <row r="29" spans="1:47" ht="18.5" x14ac:dyDescent="0.45">
      <c r="A29" s="41">
        <f>'Schüler+Bedienungsanleitung'!A43</f>
        <v>26</v>
      </c>
      <c r="B29" s="42">
        <f>'Schüler+Bedienungsanleitung'!B43</f>
        <v>26</v>
      </c>
      <c r="C29" s="39">
        <f>Notenliste!C28</f>
        <v>0</v>
      </c>
      <c r="D29" s="40">
        <f>IF(Notenliste!C28&gt;=0.1,Notenliste!C28/Notenliste!C$1,)</f>
        <v>0</v>
      </c>
      <c r="E29" s="41">
        <f>IF(Endnoten!D29&gt;=(Endnoten!$AF$5/100),1,IF(Endnoten!D29&gt;=(Endnoten!$AF$6/100),2,IF(Endnoten!D29&gt;=(Endnoten!$AF$7/100),3,IF(Endnoten!D29&gt;=(Endnoten!$AF$8/100),4,5))))</f>
        <v>5</v>
      </c>
      <c r="F29" s="53" t="e">
        <f>IF(((Notenliste!C28)/Notenliste!$C$1)&gt;=((Endnoten!$AH$5+1)/100),1,IF(((Notenliste!C28)/Notenliste!$C$1)&gt;=(Endnoten!$AH$5/100),1.1,IF(((Notenliste!C28)/Notenliste!$C$1)&gt;=(Endnoten!$AH$6/100),1.2,IF(((Notenliste!C28)/Notenliste!$C$1)&gt;=(Endnoten!$AH$7/100),1.3,IF(((Notenliste!C28)/Notenliste!$C$1)&gt;=((Endnoten!$AH$8)/100),1.4,IF(((Notenliste!C28)/Notenliste!$C$1)&gt;=((Endnoten!$AH$9)/100),1.44,IF(((Notenliste!C28)/Notenliste!$C$1)&gt;=((Endnoten!$AH$10)/100),1.6,IF(((Notenliste!C28)/Notenliste!$C$1)&gt;=((Endnoten!$AH$11)/100),1.7,IF(((Notenliste!C28)/Notenliste!$C$1)&gt;=((Endnoten!$AH$12)/100),1.8,IF(((Notenliste!C28)/Notenliste!$C$1)&gt;=((Endnoten!$AH$13)/100),1.9,IF(((Notenliste!C28)/Notenliste!$C$1)&gt;=((Endnoten!$AH$14)/100),2,IF(((Notenliste!C28)/Notenliste!$C$1)&gt;=((Endnoten!$AH$15)/100),2.1,IF(((Notenliste!C28)/Notenliste!$C$1)&gt;=((Endnoten!$AH$16)/100),2.2,IF(((Notenliste!C28)/Notenliste!$C$1)&gt;=((Endnoten!$AH$17)/100),2.3,IF(((Notenliste!C28)/Notenliste!$C$1)&gt;=((Endnoten!$AH$18)/100),2.4,IF(((Notenliste!C28)/Notenliste!$C$1)&gt;=((Endnoten!$AH$19)/100),2.5,IF(((Notenliste!C28)/Notenliste!$C$1)&gt;=((Endnoten!$AH$20)/100),2.6,IF(((Notenliste!C28)/Notenliste!$C$1)&gt;=((Endnoten!$AH$21)/100),2.7,IF(((Notenliste!C28)/Notenliste!$C$1)&gt;=((Endnoten!$AH$22)/100),2.8,IF(((Notenliste!C28)/Notenliste!$C$1)&gt;=((Endnoten!$AH$23)/100),2.9,IF(((Notenliste!C28)/Notenliste!$C$1)&gt;=((Endnoten!$AH$24)/100),3,IF(((Notenliste!C28)/Notenliste!$C$1)&gt;=((Endnoten!$AH$25)/100),3.1,IF(((Notenliste!C28)/Notenliste!$C$1)&gt;=((Endnoten!$AH$26)/100),3.2,IF(((Notenliste!C28)/Notenliste!$C$1)&gt;=((Endnoten!$AH$27)/100),3.3,IF(((Notenliste!C28)/Notenliste!$C$1)&gt;=((Endnoten!$AH$28)/100),3.4,IF(((Notenliste!C28)/Notenliste!$C$1)&gt;=((Endnoten!$AH$29)/100),3.5,IF(((Notenliste!C28)/Notenliste!$C$1)&gt;=((Endnoten!$AH$30)/100),3.6,IF(((Notenliste!C28)/Notenliste!$C$1)&gt;=((Endnoten!$AH$31)/100),3.7,IF(((Notenliste!C28)/Notenliste!$C$1)&gt;=((Endnoten!$AH$32)/100),3.8,IF(((Notenliste!C28)/Notenliste!$C$1)&gt;=((Endnoten!$AH$33)/100),3.9,IF(((Notenliste!C28)/Notenliste!$C$1)&gt;=((Endnoten!$AH$34)/100),4,IF(((Notenliste!C28)/Notenliste!$C$1)&gt;=((Endnoten!$AH$35)/100),4.1,IF(((Notenliste!C28)/Notenliste!$C$1)&gt;=((Endnoten!$AH$36)/100),4.2,IF(((Notenliste!C28)/Notenliste!$C$1)&gt;=((Endnoten!$AH$37)/100),4.3,IF(((Notenliste!C28)/Notenliste!$C$1)&gt;=((Endnoten!$AH$38)/100),4.4,IF(((Notenliste!C28)/Notenliste!$C$1)&gt;=((Endnoten!$AH$39)/100),4.5,IF(((Notenliste!C28)/Notenliste!$C$1)&gt;=((Endnoten!$AH$40)/100),4.6,IF(((Notenliste!C28)/Notenliste!$C$1)&gt;=((Endnoten!$AH$41)/100),4.7,IF(((Notenliste!C28)/Notenliste!$C$1)&gt;=((Endnoten!$AH$42)/100),4.8,IF(((Notenliste!C28)/Notenliste!$C$1)&gt;=((Endnoten!$AH$43)/100),4.9,5))))))))))))))))))))))))))))))))))))))))</f>
        <v>#DIV/0!</v>
      </c>
      <c r="G29" s="39">
        <f>Notenliste!E28</f>
        <v>0</v>
      </c>
      <c r="H29" s="40">
        <f>IF(Notenliste!E28&gt;=0.1,Notenliste!E28/Notenliste!E$1,)</f>
        <v>0</v>
      </c>
      <c r="I29" s="41">
        <f>IF(Endnoten!H29&gt;=(Endnoten!$AF$5/100),1,IF(Endnoten!H29&gt;=(Endnoten!$AF$6/100),2,IF(Endnoten!H29&gt;=(Endnoten!$AF$7/100),3,IF(Endnoten!H29&gt;=(Endnoten!$AF$8/100),4,5))))</f>
        <v>5</v>
      </c>
      <c r="J29" s="53" t="e">
        <f>IF(((Notenliste!E28)/Notenliste!$E$1)&gt;=((Endnoten!$AH$5+1)/100),1,IF(((Notenliste!E28)/Notenliste!$E$1)&gt;=(Endnoten!$AH$5/100),1.1,IF(((Notenliste!E28)/Notenliste!$E$1)&gt;=(Endnoten!$AH$6/100),1.2,IF(((Notenliste!E28)/Notenliste!$E$1)&gt;=(Endnoten!$AH$7/100),1.3,IF(((Notenliste!E28)/Notenliste!$E$1)&gt;=((Endnoten!$AH$8)/100),1.4,IF(((Notenliste!E28)/Notenliste!$E$1)&gt;=((Endnoten!$AH$9)/100),1.44,IF(((Notenliste!E28)/Notenliste!$E$1)&gt;=((Endnoten!$AH$10)/100),1.6,IF(((Notenliste!E28)/Notenliste!$E$1)&gt;=((Endnoten!$AH$11)/100),1.7,IF(((Notenliste!E28)/Notenliste!$E$1)&gt;=((Endnoten!$AH$12)/100),1.8,IF(((Notenliste!E28)/Notenliste!$E$1)&gt;=((Endnoten!$AH$13)/100),1.9,IF(((Notenliste!E28)/Notenliste!$E$1)&gt;=((Endnoten!$AH$14)/100),2,IF(((Notenliste!E28)/Notenliste!$E$1)&gt;=((Endnoten!$AH$15)/100),2.1,IF(((Notenliste!E28)/Notenliste!$E$1)&gt;=((Endnoten!$AH$16)/100),2.2,IF(((Notenliste!E28)/Notenliste!$E$1)&gt;=((Endnoten!$AH$17)/100),2.3,IF(((Notenliste!E28)/Notenliste!$E$1)&gt;=((Endnoten!$AH$18)/100),2.4,IF(((Notenliste!E28)/Notenliste!$E$1)&gt;=((Endnoten!$AH$19)/100),2.5,IF(((Notenliste!E28)/Notenliste!$E$1)&gt;=((Endnoten!$AH$20)/100),2.6,IF(((Notenliste!E28)/Notenliste!$E$1)&gt;=((Endnoten!$AH$21)/100),2.7,IF(((Notenliste!E28)/Notenliste!$E$1)&gt;=((Endnoten!$AH$22)/100),2.8,IF(((Notenliste!E28)/Notenliste!$E$1)&gt;=((Endnoten!$AH$23)/100),2.9,IF(((Notenliste!E28)/Notenliste!$E$1)&gt;=((Endnoten!$AH$24)/100),3,IF(((Notenliste!E28)/Notenliste!$E$1)&gt;=((Endnoten!$AH$25)/100),3.1,IF(((Notenliste!E28)/Notenliste!$E$1)&gt;=((Endnoten!$AH$26)/100),3.2,IF(((Notenliste!E28)/Notenliste!$E$1)&gt;=((Endnoten!$AH$27)/100),3.3,IF(((Notenliste!E28)/Notenliste!$E$1)&gt;=((Endnoten!$AH$28)/100),3.4,IF(((Notenliste!E28)/Notenliste!$E$1)&gt;=((Endnoten!$AH$29)/100),3.5,IF(((Notenliste!E28)/Notenliste!$E$1)&gt;=((Endnoten!$AH$30)/100),3.6,IF(((Notenliste!E28)/Notenliste!$E$1)&gt;=((Endnoten!$AH$31)/100),3.7,IF(((Notenliste!E28)/Notenliste!$E$1)&gt;=((Endnoten!$AH$32)/100),3.8,IF(((Notenliste!E28)/Notenliste!$E$1)&gt;=((Endnoten!$AH$33)/100),3.9,IF(((Notenliste!E28)/Notenliste!$E$1)&gt;=((Endnoten!$AH$34)/100),4,IF(((Notenliste!E28)/Notenliste!$E$1)&gt;=((Endnoten!$AH$35)/100),4.1,IF(((Notenliste!E28)/Notenliste!$E$1)&gt;=((Endnoten!$AH$36)/100),4.2,IF(((Notenliste!E28)/Notenliste!$E$1)&gt;=((Endnoten!$AH$37)/100),4.3,IF(((Notenliste!E28)/Notenliste!$E$1)&gt;=((Endnoten!$AH$38)/100),4.4,IF(((Notenliste!E28)/Notenliste!$E$1)&gt;=((Endnoten!$AH$39)/100),4.5,IF(((Notenliste!E28)/Notenliste!$E$1)&gt;=((Endnoten!$AH$40)/100),4.6,IF(((Notenliste!E28)/Notenliste!$E$1)&gt;=((Endnoten!$AH$41)/100),4.7,IF(((Notenliste!E28)/Notenliste!$E$1)&gt;=((Endnoten!$AH$42)/100),4.8,IF(((Notenliste!E28)/Notenliste!$E$1)&gt;=((Endnoten!$AH$43)/100),4.9,5))))))))))))))))))))))))))))))))))))))))</f>
        <v>#DIV/0!</v>
      </c>
      <c r="K29" s="39">
        <f>Notenliste!G28</f>
        <v>0</v>
      </c>
      <c r="L29" s="40">
        <f>IF(Notenliste!G28&gt;=0.1,Notenliste!G28/Notenliste!G$1,)</f>
        <v>0</v>
      </c>
      <c r="M29" s="41">
        <f>IF(Endnoten!L29&gt;=(Endnoten!$AF$5/100),1,IF(Endnoten!L29&gt;=(Endnoten!$AF$6/100),2,IF(Endnoten!L29&gt;=(Endnoten!$AF$7/100),3,IF(Endnoten!L29&gt;=(Endnoten!$AF$8/100),4,5))))</f>
        <v>5</v>
      </c>
      <c r="N29" s="53" t="e">
        <f>IF(((Notenliste!G28)/Notenliste!$G$1)&gt;=((Endnoten!$AH$5+1)/100),1,IF(((Notenliste!G28)/Notenliste!$G$1)&gt;=(Endnoten!$AH$5/100),1.1,IF(((Notenliste!G28)/Notenliste!$G$1)&gt;=(Endnoten!$AH$6/100),1.2,IF(((Notenliste!G28)/Notenliste!$G$1)&gt;=(Endnoten!$AH$7/100),1.3,IF(((Notenliste!G28)/Notenliste!$G$1)&gt;=((Endnoten!$AH$8)/100),1.4,IF(((Notenliste!G28)/Notenliste!$G$1)&gt;=((Endnoten!$AH$9)/100),1.44,IF(((Notenliste!G28)/Notenliste!$G$1)&gt;=((Endnoten!$AH$10)/100),1.6,IF(((Notenliste!G28)/Notenliste!$G$1)&gt;=((Endnoten!$AH$11)/100),1.7,IF(((Notenliste!G28)/Notenliste!$G$1)&gt;=((Endnoten!$AH$12)/100),1.8,IF(((Notenliste!G28)/Notenliste!$G$1)&gt;=((Endnoten!$AH$13)/100),1.9,IF(((Notenliste!G28)/Notenliste!$G$1)&gt;=((Endnoten!$AH$14)/100),2,IF(((Notenliste!G28)/Notenliste!$G$1)&gt;=((Endnoten!$AH$15)/100),2.1,IF(((Notenliste!G28)/Notenliste!$G$1)&gt;=((Endnoten!$AH$16)/100),2.2,IF(((Notenliste!G28)/Notenliste!$G$1)&gt;=((Endnoten!$AH$17)/100),2.3,IF(((Notenliste!G28)/Notenliste!$G$1)&gt;=((Endnoten!$AH$18)/100),2.4,IF(((Notenliste!G28)/Notenliste!$G$1)&gt;=((Endnoten!$AH$19)/100),2.5,IF(((Notenliste!G28)/Notenliste!$G$1)&gt;=((Endnoten!$AH$20)/100),2.6,IF(((Notenliste!G28)/Notenliste!$G$1)&gt;=((Endnoten!$AH$21)/100),2.7,IF(((Notenliste!G28)/Notenliste!$G$1)&gt;=((Endnoten!$AH$22)/100),2.8,IF(((Notenliste!G28)/Notenliste!$G$1)&gt;=((Endnoten!$AH$23)/100),2.9,IF(((Notenliste!G28)/Notenliste!$G$1)&gt;=((Endnoten!$AH$24)/100),3,IF(((Notenliste!G28)/Notenliste!$G$1)&gt;=((Endnoten!$AH$25)/100),3.1,IF(((Notenliste!G28)/Notenliste!$G$1)&gt;=((Endnoten!$AH$26)/100),3.2,IF(((Notenliste!G28)/Notenliste!$G$1)&gt;=((Endnoten!$AH$27)/100),3.3,IF(((Notenliste!G28)/Notenliste!$G$1)&gt;=((Endnoten!$AH$28)/100),3.4,IF(((Notenliste!G28)/Notenliste!$G$1)&gt;=((Endnoten!$AH$29)/100),3.5,IF(((Notenliste!G28)/Notenliste!$G$1)&gt;=((Endnoten!$AH$30)/100),3.6,IF(((Notenliste!G28)/Notenliste!$G$1)&gt;=((Endnoten!$AH$31)/100),3.7,IF(((Notenliste!G28)/Notenliste!$G$1)&gt;=((Endnoten!$AH$32)/100),3.8,IF(((Notenliste!G28)/Notenliste!$G$1)&gt;=((Endnoten!$AH$33)/100),3.9,IF(((Notenliste!G28)/Notenliste!$G$1)&gt;=((Endnoten!$AH$34)/100),4,IF(((Notenliste!G28)/Notenliste!$G$1)&gt;=((Endnoten!$AH$35)/100),4.1,IF(((Notenliste!G28)/Notenliste!$G$1)&gt;=((Endnoten!$AH$36)/100),4.2,IF(((Notenliste!G28)/Notenliste!$G$1)&gt;=((Endnoten!$AH$37)/100),4.3,IF(((Notenliste!G28)/Notenliste!$G$1)&gt;=((Endnoten!$AH$38)/100),4.4,IF(((Notenliste!G28)/Notenliste!$G$1)&gt;=((Endnoten!$AH$39)/100),4.5,IF(((Notenliste!G28)/Notenliste!$G$1)&gt;=((Endnoten!$AH$40)/100),4.6,IF(((Notenliste!G28)/Notenliste!$G$1)&gt;=((Endnoten!$AH$41)/100),4.7,IF(((Notenliste!G28)/Notenliste!$G$1)&gt;=((Endnoten!$AH$42)/100),4.8,IF(((Notenliste!G28)/Notenliste!$G$1)&gt;=((Endnoten!$AH$43)/100),4.9,5))))))))))))))))))))))))))))))))))))))))</f>
        <v>#DIV/0!</v>
      </c>
      <c r="O29" s="39">
        <f>Notenliste!K28</f>
        <v>0</v>
      </c>
      <c r="P29" s="40">
        <f>IF(Notenliste!I28&gt;=0.1,Notenliste!I28/Notenliste!I$1,)</f>
        <v>0</v>
      </c>
      <c r="Q29" s="41">
        <f>IF(Endnoten!P29&gt;=(Endnoten!$AF$5/100),1,IF(Endnoten!P29&gt;=(Endnoten!$AF$6/100),2,IF(Endnoten!P29&gt;=(Endnoten!$AF$7/100),3,IF(Endnoten!P29&gt;=(Endnoten!$AF$8/100),4,5))))</f>
        <v>5</v>
      </c>
      <c r="R29" s="53" t="e">
        <f>IF(((Notenliste!I28)/Notenliste!$I$1)&gt;=((Endnoten!$AH$5+1)/100),1,IF(((Notenliste!I28)/Notenliste!$I$1)&gt;=(Endnoten!$AH$5/100),1.1,IF(((Notenliste!I28)/Notenliste!$I$1)&gt;=(Endnoten!$AH$6/100),1.2,IF(((Notenliste!I28)/Notenliste!$I$1)&gt;=(Endnoten!$AH$7/100),1.3,IF(((Notenliste!I28)/Notenliste!$I$1)&gt;=((Endnoten!$AH$8)/100),1.4,IF(((Notenliste!I28)/Notenliste!$I$1)&gt;=((Endnoten!$AH$9)/100),1.44,IF(((Notenliste!I28)/Notenliste!$I$1)&gt;=((Endnoten!$AH$10)/100),1.6,IF(((Notenliste!I28)/Notenliste!$I$1)&gt;=((Endnoten!$AH$11)/100),1.7,IF(((Notenliste!I28)/Notenliste!$I$1)&gt;=((Endnoten!$AH$12)/100),1.8,IF(((Notenliste!I28)/Notenliste!$I$1)&gt;=((Endnoten!$AH$13)/100),1.9,IF(((Notenliste!I28)/Notenliste!$I$1)&gt;=((Endnoten!$AH$14)/100),2,IF(((Notenliste!I28)/Notenliste!$I$1)&gt;=((Endnoten!$AH$15)/100),2.1,IF(((Notenliste!I28)/Notenliste!$I$1)&gt;=((Endnoten!$AH$16)/100),2.2,IF(((Notenliste!I28)/Notenliste!$I$1)&gt;=((Endnoten!$AH$17)/100),2.3,IF(((Notenliste!I28)/Notenliste!$I$1)&gt;=((Endnoten!$AH$18)/100),2.4,IF(((Notenliste!I28)/Notenliste!$I$1)&gt;=((Endnoten!$AH$19)/100),2.5,IF(((Notenliste!I28)/Notenliste!$I$1)&gt;=((Endnoten!$AH$20)/100),2.6,IF(((Notenliste!I28)/Notenliste!$I$1)&gt;=((Endnoten!$AH$21)/100),2.7,IF(((Notenliste!I28)/Notenliste!$I$1)&gt;=((Endnoten!$AH$22)/100),2.8,IF(((Notenliste!I28)/Notenliste!$I$1)&gt;=((Endnoten!$AH$23)/100),2.9,IF(((Notenliste!I28)/Notenliste!$I$1)&gt;=((Endnoten!$AH$24)/100),3,IF(((Notenliste!I28)/Notenliste!$I$1)&gt;=((Endnoten!$AH$25)/100),3.1,IF(((Notenliste!I28)/Notenliste!$I$1)&gt;=((Endnoten!$AH$26)/100),3.2,IF(((Notenliste!I28)/Notenliste!$I$1)&gt;=((Endnoten!$AH$27)/100),3.3,IF(((Notenliste!I28)/Notenliste!$I$1)&gt;=((Endnoten!$AH$28)/100),3.4,IF(((Notenliste!I28)/Notenliste!$I$1)&gt;=((Endnoten!$AH$29)/100),3.5,IF(((Notenliste!I28)/Notenliste!$I$1)&gt;=((Endnoten!$AH$30)/100),3.6,IF(((Notenliste!I28)/Notenliste!$I$1)&gt;=((Endnoten!$AH$31)/100),3.7,IF(((Notenliste!I28)/Notenliste!$I$1)&gt;=((Endnoten!$AH$32)/100),3.8,IF(((Notenliste!I28)/Notenliste!$I$1)&gt;=((Endnoten!$AH$33)/100),3.9,IF(((Notenliste!I28)/Notenliste!$I$1)&gt;=((Endnoten!$AH$34)/100),4,IF(((Notenliste!I28)/Notenliste!$I$1)&gt;=((Endnoten!$AH$35)/100),4.1,IF(((Notenliste!I28)/Notenliste!$I$1)&gt;=((Endnoten!$AH$36)/100),4.2,IF(((Notenliste!I28)/Notenliste!$I$1)&gt;=((Endnoten!$AH$37)/100),4.3,IF(((Notenliste!I28)/Notenliste!$I$1)&gt;=((Endnoten!$AH$38)/100),4.4,IF(((Notenliste!I28)/Notenliste!$I$1)&gt;=((Endnoten!$AH$39)/100),4.5,IF(((Notenliste!I28)/Notenliste!$I$1)&gt;=((Endnoten!$AH$40)/100),4.6,IF(((Notenliste!I28)/Notenliste!$I$1)&gt;=((Endnoten!$AH$41)/100),4.7,IF(((Notenliste!I28)/Notenliste!$I$1)&gt;=((Endnoten!$AH$42)/100),4.8,IF(((Notenliste!I28)/Notenliste!$I$1)&gt;=((Endnoten!$AH$43)/100),4.9,5))))))))))))))))))))))))))))))))))))))))</f>
        <v>#DIV/0!</v>
      </c>
      <c r="S29" s="39">
        <f>Notenliste!K28</f>
        <v>0</v>
      </c>
      <c r="T29" s="40">
        <f>IF(Notenliste!K28&gt;=0.1,Notenliste!K28/Notenliste!K$1,)</f>
        <v>0</v>
      </c>
      <c r="U29" s="41">
        <f>IF(Endnoten!T29&gt;=(Endnoten!$AF$5/100),1,IF(Endnoten!T29&gt;=(Endnoten!$AF$6/100),2,IF(Endnoten!T29&gt;=(Endnoten!$AF$7/100),3,IF(Endnoten!T29&gt;=(Endnoten!$AF$8/100),4,5))))</f>
        <v>5</v>
      </c>
      <c r="V29" s="53" t="e">
        <f>IF(((Notenliste!K28)/Notenliste!$K$1)&gt;=((Endnoten!$AH$5+1)/100),1,IF(((Notenliste!K28)/Notenliste!$K$1)&gt;=(Endnoten!$AH$5/100),1.1,IF(((Notenliste!K28)/Notenliste!$K$1)&gt;=(Endnoten!$AH$6/100),1.2,IF(((Notenliste!K28)/Notenliste!$K$1)&gt;=(Endnoten!$AH$7/100),1.3,IF(((Notenliste!K28)/Notenliste!$K$1)&gt;=((Endnoten!$AH$8)/100),1.4,IF(((Notenliste!K28)/Notenliste!$K$1)&gt;=((Endnoten!$AH$9)/100),1.5,IF(((Notenliste!K28)/Notenliste!$K$1)&gt;=((Endnoten!$AH$10)/100),1.6,IF(((Notenliste!K28)/Notenliste!$K$1)&gt;=((Endnoten!$AH$11)/100),1.7,IF(((Notenliste!K28)/Notenliste!$K$1)&gt;=((Endnoten!$AH$12)/100),1.8,IF(((Notenliste!K28)/Notenliste!$K$1)&gt;=((Endnoten!$AH$13)/100),1.9,IF(((Notenliste!K28)/Notenliste!$K$1)&gt;=((Endnoten!$AH$14)/100),2,IF(((Notenliste!K28)/Notenliste!$K$1)&gt;=((Endnoten!$AH$15)/100),2.1,IF(((Notenliste!K28)/Notenliste!$K$1)&gt;=((Endnoten!$AH$16)/100),2.2,IF(((Notenliste!K28)/Notenliste!$K$1)&gt;=((Endnoten!$AH$17)/100),2.3,IF(((Notenliste!K28)/Notenliste!$K$1)&gt;=((Endnoten!$AH$18)/100),2.4,IF(((Notenliste!K28)/Notenliste!$K$1)&gt;=((Endnoten!$AH$19)/100),2.5,IF(((Notenliste!K28)/Notenliste!$K$1)&gt;=((Endnoten!$AH$20)/100),2.6,IF(((Notenliste!K28)/Notenliste!$K$1)&gt;=((Endnoten!$AH$21)/100),2.7,IF(((Notenliste!K28)/Notenliste!$K$1)&gt;=((Endnoten!$AH$22)/100),2.8,IF(((Notenliste!K28)/Notenliste!$K$1)&gt;=((Endnoten!$AH$23)/100),2.9,IF(((Notenliste!K28)/Notenliste!$K$1)&gt;=((Endnoten!$AH$24)/100),3,IF(((Notenliste!K28)/Notenliste!$K$1)&gt;=((Endnoten!$AH$25)/100),3.1,IF(((Notenliste!K28)/Notenliste!$K$1)&gt;=((Endnoten!$AH$26)/100),3.2,IF(((Notenliste!K28)/Notenliste!$K$1)&gt;=((Endnoten!$AH$27)/100),3.3,IF(((Notenliste!K28)/Notenliste!$K$1)&gt;=((Endnoten!$AH$28)/100),3.4,IF(((Notenliste!K28)/Notenliste!$K$1)&gt;=((Endnoten!$AH$29)/100),3.5,IF(((Notenliste!K28)/Notenliste!$K$1)&gt;=((Endnoten!$AH$30)/100),3.6,IF(((Notenliste!K28)/Notenliste!$K$1)&gt;=((Endnoten!$AH$31)/100),3.7,IF(((Notenliste!K28)/Notenliste!$K$1)&gt;=((Endnoten!$AH$32)/100),3.8,IF(((Notenliste!K28)/Notenliste!$K$1)&gt;=((Endnoten!$AH$33)/100),3.9,IF(((Notenliste!K28)/Notenliste!$K$1)&gt;=((Endnoten!$AH$34)/100),4,IF(((Notenliste!K28)/Notenliste!$K$1)&gt;=((Endnoten!$AH$35)/100),4.1,IF(((Notenliste!K28)/Notenliste!$K$1)&gt;=((Endnoten!$AH$36)/100),4.2,IF(((Notenliste!K28)/Notenliste!$K$1)&gt;=((Endnoten!$AH$37)/100),4.3,IF(((Notenliste!K28)/Notenliste!$K$1)&gt;=((Endnoten!$AH$38)/100),4.4,IF(((Notenliste!K28)/Notenliste!$K$1)&gt;=((Endnoten!$AH$39)/100),4.5,IF(((Notenliste!K28)/Notenliste!$K$1)&gt;=((Endnoten!$AH$40)/100),4.6,IF(((Notenliste!K28)/Notenliste!$K$1)&gt;=((Endnoten!$AH$41)/100),4.7,IF(((Notenliste!K28)/Notenliste!$K$1)&gt;=((Endnoten!$AH$42)/100),4.8,IF(((Notenliste!K28)/Notenliste!$K$1)&gt;=((Endnoten!$AH$43)/100),4.9,5))))))))))))))))))))))))))))))))))))))))</f>
        <v>#DIV/0!</v>
      </c>
      <c r="W29" s="43">
        <v>0</v>
      </c>
      <c r="X29" s="43" t="str" cm="1">
        <f t="array" ref="X29">_xlfn.IFS((T29&gt;0.1),(AVERAGE(F29,J29,N29,R29,U29)),(P29&gt;=0.1),(AVERAGE(F29,J29,N29,R29)),(L29&gt;=0.1),(AVERAGE(F29,J29,N29)),(H29&gt;0.1),(AVERAGE(F29,J29)),(D29&gt;0.1),F29,(D29&lt;0.1),"ND")</f>
        <v>ND</v>
      </c>
      <c r="Y29" s="44" t="e">
        <f t="shared" si="0"/>
        <v>#DIV/0!</v>
      </c>
      <c r="Z29" s="44"/>
      <c r="AA29" s="70">
        <f>Notenliste!AK28</f>
        <v>1</v>
      </c>
      <c r="AB29" s="44" t="str">
        <f>IF((D29&lt;0.1),"Nur MA",((AA29*[1]Notenliste!$AK$1)+(IF(W29=0,X29,Y29)*(1-[1]Notenliste!$AK$1))))</f>
        <v>Nur MA</v>
      </c>
      <c r="AC29" s="45" t="e">
        <f t="shared" si="6"/>
        <v>#DIV/0!</v>
      </c>
      <c r="AD29" s="14" t="e">
        <f t="shared" si="1"/>
        <v>#DIV/0!</v>
      </c>
      <c r="AG29" s="22">
        <v>3.5</v>
      </c>
      <c r="AH29" s="22">
        <f>($AF$7-$AF$8)/10+AH30</f>
        <v>64.95</v>
      </c>
      <c r="AI29">
        <f>IF(((AL29+AJ29+AK29)/$AL$3)&gt;=((Endnoten!$AH$5+1)/100),1,IF(((AL29+AJ29+AK29)/$AL$3)&gt;=(Endnoten!$AH$5/100),1.1,IF(((AL29+AJ29+AK29)/$AL$3)&gt;=(Endnoten!$AH$6/100),1.2,IF(((AL29+AJ29+AK29)/$AL$3)&gt;=(Endnoten!$AH$7/100),1.3,IF(((AL29+AJ29+AK29)/$AL$3)&gt;=((Endnoten!$AH$8)/100),1.4,IF(((AL29+AJ29+AK29)/$AL$3)&gt;=((Endnoten!$AH$9)/100),1.5,IF(((AL29+AJ29+AK29)/$AL$3)&gt;=((Endnoten!$AH$10)/100),1.6,IF(((AL29+AJ29+AK29)/$AL$3)&gt;=((Endnoten!$AH$11)/100),1.7,IF(((AL29+AJ29+AK29)/$AL$3)&gt;=((Endnoten!$AH$12)/100),1.8,IF(((AL29+AJ29+AK29)/$AL$3)&gt;=((Endnoten!$AH$13)/100),1.9,IF(((AL29+AJ29+AK29)/$AL$3)&gt;=((Endnoten!$AH$14)/100),2,IF(((AL29+AJ29+AK29)/$AL$3)&gt;=((Endnoten!$AH$15)/100),2.1,IF(((AL29+AJ29+AK29)/$AL$3)&gt;=((Endnoten!$AH$16)/100),2.2,IF(((AL29+AJ29+AK29)/$AL$3)&gt;=((Endnoten!$AH$17)/100),2.3,IF(((AL29+AJ29+AK29)/$AL$3)&gt;=((Endnoten!$AH$18)/100),2.4,IF(((AL29+AJ29+AK29)/$AL$3)&gt;=((Endnoten!$AH$19)/100),2.5,IF(((AL29+AJ29+AK29)/$AL$3)&gt;=((Endnoten!$AH$20)/100),2.6,IF(((AL29+AJ29+AK29)/$AL$3)&gt;=((Endnoten!$AH$21)/100),2.7,IF(((AL29+AJ29+AK29)/$AL$3)&gt;=((Endnoten!$AH$22)/100),2.8,IF(((AL29+AJ29+AK29)/$AL$3)&gt;=((Endnoten!$AH$23)/100),2.9,IF(((AL29+AJ29+AK29)/$AL$3)&gt;=((Endnoten!$AH$24)/100),3,IF(((AL29+AJ29+AK29)/$AL$3)&gt;=((Endnoten!$AH$25)/100),3.1,IF(((AL29+AJ29+AK29)/$AL$3)&gt;=((Endnoten!$AH$26)/100),3.2,IF(((AL29+AJ29+AK29)/$AL$3)&gt;=((Endnoten!$AH$27)/100),3.3,IF(((AL29+AJ29+AK29)/$AL$3)&gt;=((Endnoten!$AH$28)/100),3.4,IF(((AL29+AJ29+AK29)/$AL$3)&gt;=((Endnoten!$AH$29)/100),3.5,IF(((AL29+AJ29+AK29)/$AL$3)&gt;=((Endnoten!$AH$30)/100),3.6,IF(((AL29+AJ29+AK29)/$AL$3)&gt;=((Endnoten!$AH$31)/100),3.7,IF(((AL29+AJ29+AK29)/$AL$3)&gt;=((Endnoten!$AH$32)/100),3.8,IF(((AL29+AJ29+AK29)/$AL$3)&gt;=((Endnoten!$AH$33)/100),3.9,IF(((AL29+AJ29+AK29)/$AL$3)&gt;=((Endnoten!$AH$34)/100),4,IF(((AL29+AJ29+AK29)/$AL$3)&gt;=((Endnoten!$AH$35)/100),4.1,IF(((AL29+AJ29+AK29)/$AL$3)&gt;=((Endnoten!$AH$36)/100),4.2,IF(((AL29+AJ29+AK29)/$AL$3)&gt;=((Endnoten!$AH$37)/100),4.3,IF(((AL29+AJ29+AK29)/$AL$3)&gt;=((Endnoten!$AH$38)/100),4.4,IF(((AL29+AJ29+AK29)/$AL$3)&gt;=((Endnoten!$AH$39)/100),4.5,IF(((AL29+AJ29+AK29)/$AL$3)&gt;=((Endnoten!$AH$40)/100),4.6,IF(((AL29+AJ29+AK29)/$AL$3)&gt;=((Endnoten!$AH$41)/100),4.7,IF(((AL29+AJ29+AK29)/$AL$3)&gt;=((Endnoten!$AH$42)/100),4.8,IF(((AL29+AJ29+AK29)/$AL$3)&gt;=((Endnoten!$AH$43)/100),4.9,5))))))))))))))))))))))))))))))))))))))))</f>
        <v>3.5</v>
      </c>
      <c r="AL29">
        <f t="shared" si="7"/>
        <v>64.95</v>
      </c>
      <c r="AN29" s="75"/>
      <c r="AO29" s="75" t="e">
        <f t="shared" si="2"/>
        <v>#DIV/0!</v>
      </c>
      <c r="AP29" s="75" t="e">
        <f t="shared" si="3"/>
        <v>#DIV/0!</v>
      </c>
      <c r="AQ29" s="75" t="e">
        <f t="shared" si="4"/>
        <v>#DIV/0!</v>
      </c>
      <c r="AR29" s="75" t="e">
        <f t="shared" si="5"/>
        <v>#DIV/0!</v>
      </c>
      <c r="AT29" s="1" t="e">
        <f>IF(((Notenliste!C28+Notenliste!E28+Notenliste!G28)/$AT$1)&gt;=((Endnoten!$AH$5+1)/100),1,IF(((Notenliste!C28+Notenliste!E28+Notenliste!G28)/$AT$1)&gt;=(Endnoten!$AH$5/100),1.1,IF(((Notenliste!C28+Notenliste!E28+Notenliste!G28)/$AT$1)&gt;=(Endnoten!$AH$6/100),1.2,IF(((Notenliste!C28+Notenliste!E28+Notenliste!G28)/$AT$1)&gt;=(Endnoten!$AH$7/100),1.3,IF(((Notenliste!C28+Notenliste!E28+Notenliste!G28)/$AT$1)&gt;=((Endnoten!$AH$8)/100),1.4,IF(((Notenliste!C28+Notenliste!E28+Notenliste!G28)/$AT$1)&gt;=((Endnoten!$AH$9)/100),1.5,IF(((Notenliste!C28+Notenliste!E28+Notenliste!G28)/$AT$1)&gt;=((Endnoten!$AH$10)/100),1.6,IF(((Notenliste!C28+Notenliste!E28+Notenliste!G28)/$AT$1)&gt;=((Endnoten!$AH$11)/100),1.7,IF(((Notenliste!C28+Notenliste!E28+Notenliste!G28)/$AT$1)&gt;=((Endnoten!$AH$12)/100),1.8,IF(((Notenliste!C28+Notenliste!E28+Notenliste!G28)/$AT$1)&gt;=((Endnoten!$AH$13)/100),1.9,IF(((Notenliste!C28+Notenliste!E28+Notenliste!G28)/$AT$1)&gt;=((Endnoten!$AH$14)/100),2,IF(((Notenliste!C28+Notenliste!E28+Notenliste!G28)/$AT$1)&gt;=((Endnoten!$AH$15)/100),2.1,IF(((Notenliste!C28+Notenliste!E28+Notenliste!G28)/$AT$1)&gt;=((Endnoten!$AH$16)/100),2.2,IF(((Notenliste!C28+Notenliste!E28+Notenliste!G28)/$AT$1)&gt;=((Endnoten!$AH$17)/100),2.3,IF(((Notenliste!C28+Notenliste!E28+Notenliste!G28)/$AT$1)&gt;=((Endnoten!$AH$18)/100),2.4,IF(((Notenliste!C28+Notenliste!E28+Notenliste!G28)/$AT$1)&gt;=((Endnoten!$AH$19)/100),2.5,IF(((Notenliste!C28+Notenliste!E28+Notenliste!G28)/$AT$1)&gt;=((Endnoten!$AH$20)/100),2.6,IF(((Notenliste!C28+Notenliste!E28+Notenliste!G28)/$AT$1)&gt;=((Endnoten!$AH$21)/100),2.7,IF(((Notenliste!C28+Notenliste!E28+Notenliste!G28)/$AT$1)&gt;=((Endnoten!$AH$22)/100),2.8,IF(((Notenliste!C28+Notenliste!E28+Notenliste!G28)/$AT$1)&gt;=((Endnoten!$AH$23)/100),2.9,IF(((Notenliste!C28+Notenliste!E28+Notenliste!G28)/$AT$1)&gt;=((Endnoten!$AH$24)/100),3,IF(((Notenliste!C28+Notenliste!E28+Notenliste!G28)/$AT$1)&gt;=((Endnoten!$AH$25)/100),3.1,IF(((Notenliste!C28+Notenliste!E28+Notenliste!G28)/$AT$1)&gt;=((Endnoten!$AH$26)/100),3.2,IF(((Notenliste!C28+Notenliste!E28+Notenliste!G28)/$AT$1)&gt;=((Endnoten!$AH$27)/100),3.3,IF(((Notenliste!C28+Notenliste!E28+Notenliste!G28)/$AT$1)&gt;=((Endnoten!$AH$28)/100),3.4,IF(((Notenliste!C28+Notenliste!E28+Notenliste!G28)/$AT$1)&gt;=((Endnoten!$AH$29)/100),3.5,IF(((Notenliste!C28+Notenliste!E28+Notenliste!G28)/$AT$1)&gt;=((Endnoten!$AH$30)/100),3.6,IF(((Notenliste!C28+Notenliste!E28+Notenliste!G28)/$AT$1)&gt;=((Endnoten!$AH$31)/100),3.7,IF(((Notenliste!C28+Notenliste!E28+Notenliste!G28)/$AT$1)&gt;=((Endnoten!$AH$32)/100),3.8,IF(((Notenliste!C28+Notenliste!E28+Notenliste!G28)/$AT$1)&gt;=((Endnoten!$AH$33)/100),3.9,IF(((Notenliste!C28+Notenliste!E28+Notenliste!G28)/$AT$1)&gt;=((Endnoten!$AH$34)/100),4,IF(((Notenliste!C28+Notenliste!E28+Notenliste!G28)/$AT$1)&gt;=((Endnoten!$AH$35)/100),4.1,IF(((Notenliste!C28+Notenliste!E28+Notenliste!G28)/$AT$1)&gt;=((Endnoten!$AH$36)/100),4.2,IF(((Notenliste!C28+Notenliste!E28+Notenliste!G28)/$AT$1)&gt;=((Endnoten!$AH$37)/100),4.3,IF(((Notenliste!C28+Notenliste!E28+Notenliste!G28)/$AT$1)&gt;=((Endnoten!$AH$38)/100),4.4,IF(((Notenliste!C28+Notenliste!E28+Notenliste!G28)/$AT$1)&gt;=((Endnoten!$AH$39)/100),4.5,IF(((Notenliste!C28+Notenliste!E28+Notenliste!G28)/$AT$1)&gt;=((Endnoten!$AH$40)/100),4.6,IF(((Notenliste!C28+Notenliste!E28+Notenliste!G28)/$AT$1)&gt;=((Endnoten!$AH$41)/100),4.7,IF(((Notenliste!C28+Notenliste!E28+Notenliste!G28)/$AT$1)&gt;=((Endnoten!$AH$42)/100),4.8,IF(((Notenliste!C28+Notenliste!E28+Notenliste!G28)/$AT$1)&gt;=((Endnoten!$AH$43)/100),4.9,5))))))))))))))))))))))))))))))))))))))))</f>
        <v>#DIV/0!</v>
      </c>
      <c r="AU29" s="1" t="e">
        <f>IF(((Notenliste!C28+Notenliste!E28+Notenliste!G28+Notenliste!K28)/$AU$1)&gt;=((Endnoten!$AH$5+1)/100),1,IF(((Notenliste!C28+Notenliste!E28+Notenliste!G28+Notenliste!K28)/$AU$1)&gt;=(Endnoten!$AH$5/100),1.1,IF(((Notenliste!C28+Notenliste!E28+Notenliste!G28+Notenliste!K28)/$AU$1)&gt;=(Endnoten!$AH$6/100),1.2,IF(((Notenliste!C28+Notenliste!E28+Notenliste!G28+Notenliste!K28)/$AU$1)&gt;=(Endnoten!$AH$7/100),1.3,IF(((Notenliste!C28+Notenliste!E28+Notenliste!G28+Notenliste!K28)/$AU$1)&gt;=((Endnoten!$AH$8)/100),1.4,IF(((Notenliste!C28+Notenliste!E28+Notenliste!G28+Notenliste!K28)/$AU$1)&gt;=((Endnoten!$AH$9)/100),1.5,IF(((Notenliste!C28+Notenliste!E28+Notenliste!G28+Notenliste!K28)/$AU$1)&gt;=((Endnoten!$AH$10)/100),1.6,IF(((Notenliste!C28+Notenliste!E28+Notenliste!G28+Notenliste!K28)/$AU$1)&gt;=((Endnoten!$AH$11)/100),1.7,IF(((Notenliste!C28+Notenliste!E28+Notenliste!G28+Notenliste!K28)/$AU$1)&gt;=((Endnoten!$AH$12)/100),1.8,IF(((Notenliste!C28+Notenliste!E28+Notenliste!G28+Notenliste!K28)/$AU$1)&gt;=((Endnoten!$AH$13)/100),1.9,IF(((Notenliste!C28+Notenliste!E28+Notenliste!G28+Notenliste!K28)/$AU$1)&gt;=((Endnoten!$AH$14)/100),2,IF(((Notenliste!C28+Notenliste!E28+Notenliste!G28+Notenliste!K28)/$AU$1)&gt;=((Endnoten!$AH$15)/100),2.1,IF(((Notenliste!C28+Notenliste!E28+Notenliste!G28+Notenliste!K28)/$AU$1)&gt;=((Endnoten!$AH$16)/100),2.2,IF(((Notenliste!C28+Notenliste!E28+Notenliste!G28+Notenliste!K28)/$AU$1)&gt;=((Endnoten!$AH$17)/100),2.3,IF(((Notenliste!C28+Notenliste!E28+Notenliste!G28+Notenliste!K28)/$AU$1)&gt;=((Endnoten!$AH$18)/100),2.4,IF(((Notenliste!C28+Notenliste!E28+Notenliste!G28+Notenliste!K28)/$AU$1)&gt;=((Endnoten!$AH$19)/100),2.5,IF(((Notenliste!C28+Notenliste!E28+Notenliste!G28+Notenliste!K28)/$AU$1)&gt;=((Endnoten!$AH$20)/100),2.6,IF(((Notenliste!C28+Notenliste!E28+Notenliste!G28+Notenliste!K28)/$AU$1)&gt;=((Endnoten!$AH$21)/100),2.7,IF(((Notenliste!C28+Notenliste!E28+Notenliste!G28+Notenliste!K28)/$AU$1)&gt;=((Endnoten!$AH$22)/100),2.8,IF(((Notenliste!C28+Notenliste!E28+Notenliste!G28+Notenliste!K28)/$AU$1)&gt;=((Endnoten!$AH$23)/100),2.9,IF(((Notenliste!C28+Notenliste!E28+Notenliste!G28+Notenliste!K28)/$AU$1)&gt;=((Endnoten!$AH$24)/100),3,IF(((Notenliste!C28+Notenliste!E28+Notenliste!G28+Notenliste!K28)/$AU$1)&gt;=((Endnoten!$AH$25)/100),3.1,IF(((Notenliste!C28+Notenliste!E28+Notenliste!G28+Notenliste!K28)/$AU$1)&gt;=((Endnoten!$AH$26)/100),3.2,IF(((Notenliste!C28+Notenliste!E28+Notenliste!G28+Notenliste!K28)/$AU$1)&gt;=((Endnoten!$AH$27)/100),3.3,IF(((Notenliste!C28+Notenliste!E28+Notenliste!G28+Notenliste!K28)/$AU$1)&gt;=((Endnoten!$AH$28)/100),3.4,IF(((Notenliste!C28+Notenliste!E28+Notenliste!G28+Notenliste!K28)/$AU$1)&gt;=((Endnoten!$AH$29)/100),3.5,IF(((Notenliste!C28+Notenliste!E28+Notenliste!G28+Notenliste!K28)/$AU$1)&gt;=((Endnoten!$AH$30)/100),3.6,IF(((Notenliste!C28+Notenliste!E28+Notenliste!G28+Notenliste!K28)/$AU$1)&gt;=((Endnoten!$AH$31)/100),3.7,IF(((Notenliste!C28+Notenliste!E28+Notenliste!G28+Notenliste!K28)/$AU$1)&gt;=((Endnoten!$AH$32)/100),3.8,IF(((Notenliste!C28+Notenliste!E28+Notenliste!G28+Notenliste!K28)/$AU$1)&gt;=((Endnoten!$AH$33)/100),3.9,IF(((Notenliste!C28+Notenliste!E28+Notenliste!G28+Notenliste!K28)/$AU$1)&gt;=((Endnoten!$AH$34)/100),4,IF(((Notenliste!C28+Notenliste!E28+Notenliste!G28+Notenliste!K28)/$AU$1)&gt;=((Endnoten!$AH$35)/100),4.1,IF(((Notenliste!C28+Notenliste!E28+Notenliste!G28+Notenliste!K28)/$AU$1)&gt;=((Endnoten!$AH$36)/100),4.2,IF(((Notenliste!C28+Notenliste!E28+Notenliste!G28+Notenliste!K28)/$AU$1)&gt;=((Endnoten!$AH$37)/100),4.3,IF(((Notenliste!C28+Notenliste!E28+Notenliste!G28+Notenliste!K28)/$AU$1)&gt;=((Endnoten!$AH$38)/100),4.4,IF(((Notenliste!C28+Notenliste!E28+Notenliste!G28+Notenliste!K28)/$AU$1)&gt;=((Endnoten!$AH$39)/100),4.5,IF(((Notenliste!C28+Notenliste!E28+Notenliste!G28+Notenliste!K28)/$AU$1)&gt;=((Endnoten!$AH$40)/100),4.6,IF(((Notenliste!C28+Notenliste!E28+Notenliste!G28+Notenliste!K28)/$AU$1)&gt;=((Endnoten!$AH$41)/100),4.7,IF(((Notenliste!C28+Notenliste!E28+Notenliste!G28+Notenliste!K28)/$AU$1)&gt;=((Endnoten!$AH$42)/100),4.8,IF(((Notenliste!C28+Notenliste!E28+Notenliste!G28+Notenliste!K28)/$AU$1)&gt;=((Endnoten!$AH$43)/100),4.9,5))))))))))))))))))))))))))))))))))))))))</f>
        <v>#DIV/0!</v>
      </c>
    </row>
    <row r="30" spans="1:47" ht="18.5" x14ac:dyDescent="0.45">
      <c r="A30" s="48">
        <f>'Schüler+Bedienungsanleitung'!A44</f>
        <v>27</v>
      </c>
      <c r="B30" s="49">
        <f>'Schüler+Bedienungsanleitung'!B44</f>
        <v>27</v>
      </c>
      <c r="C30" s="46">
        <f>Notenliste!C29</f>
        <v>0</v>
      </c>
      <c r="D30" s="47">
        <f>IF(Notenliste!C29&gt;=0.1,Notenliste!C29/Notenliste!C$1,)</f>
        <v>0</v>
      </c>
      <c r="E30" s="48">
        <f>IF(Endnoten!D30&gt;=(Endnoten!$AF$5/100),1,IF(Endnoten!D30&gt;=(Endnoten!$AF$6/100),2,IF(Endnoten!D30&gt;=(Endnoten!$AF$7/100),3,IF(Endnoten!D30&gt;=(Endnoten!$AF$8/100),4,5))))</f>
        <v>5</v>
      </c>
      <c r="F30" s="54" t="e">
        <f>IF(((Notenliste!C29)/Notenliste!$C$1)&gt;=((Endnoten!$AH$5+1)/100),1,IF(((Notenliste!C29)/Notenliste!$C$1)&gt;=(Endnoten!$AH$5/100),1.1,IF(((Notenliste!C29)/Notenliste!$C$1)&gt;=(Endnoten!$AH$6/100),1.2,IF(((Notenliste!C29)/Notenliste!$C$1)&gt;=(Endnoten!$AH$7/100),1.3,IF(((Notenliste!C29)/Notenliste!$C$1)&gt;=((Endnoten!$AH$8)/100),1.4,IF(((Notenliste!C29)/Notenliste!$C$1)&gt;=((Endnoten!$AH$9)/100),1.44,IF(((Notenliste!C29)/Notenliste!$C$1)&gt;=((Endnoten!$AH$10)/100),1.6,IF(((Notenliste!C29)/Notenliste!$C$1)&gt;=((Endnoten!$AH$11)/100),1.7,IF(((Notenliste!C29)/Notenliste!$C$1)&gt;=((Endnoten!$AH$12)/100),1.8,IF(((Notenliste!C29)/Notenliste!$C$1)&gt;=((Endnoten!$AH$13)/100),1.9,IF(((Notenliste!C29)/Notenliste!$C$1)&gt;=((Endnoten!$AH$14)/100),2,IF(((Notenliste!C29)/Notenliste!$C$1)&gt;=((Endnoten!$AH$15)/100),2.1,IF(((Notenliste!C29)/Notenliste!$C$1)&gt;=((Endnoten!$AH$16)/100),2.2,IF(((Notenliste!C29)/Notenliste!$C$1)&gt;=((Endnoten!$AH$17)/100),2.3,IF(((Notenliste!C29)/Notenliste!$C$1)&gt;=((Endnoten!$AH$18)/100),2.4,IF(((Notenliste!C29)/Notenliste!$C$1)&gt;=((Endnoten!$AH$19)/100),2.5,IF(((Notenliste!C29)/Notenliste!$C$1)&gt;=((Endnoten!$AH$20)/100),2.6,IF(((Notenliste!C29)/Notenliste!$C$1)&gt;=((Endnoten!$AH$21)/100),2.7,IF(((Notenliste!C29)/Notenliste!$C$1)&gt;=((Endnoten!$AH$22)/100),2.8,IF(((Notenliste!C29)/Notenliste!$C$1)&gt;=((Endnoten!$AH$23)/100),2.9,IF(((Notenliste!C29)/Notenliste!$C$1)&gt;=((Endnoten!$AH$24)/100),3,IF(((Notenliste!C29)/Notenliste!$C$1)&gt;=((Endnoten!$AH$25)/100),3.1,IF(((Notenliste!C29)/Notenliste!$C$1)&gt;=((Endnoten!$AH$26)/100),3.2,IF(((Notenliste!C29)/Notenliste!$C$1)&gt;=((Endnoten!$AH$27)/100),3.3,IF(((Notenliste!C29)/Notenliste!$C$1)&gt;=((Endnoten!$AH$28)/100),3.4,IF(((Notenliste!C29)/Notenliste!$C$1)&gt;=((Endnoten!$AH$29)/100),3.5,IF(((Notenliste!C29)/Notenliste!$C$1)&gt;=((Endnoten!$AH$30)/100),3.6,IF(((Notenliste!C29)/Notenliste!$C$1)&gt;=((Endnoten!$AH$31)/100),3.7,IF(((Notenliste!C29)/Notenliste!$C$1)&gt;=((Endnoten!$AH$32)/100),3.8,IF(((Notenliste!C29)/Notenliste!$C$1)&gt;=((Endnoten!$AH$33)/100),3.9,IF(((Notenliste!C29)/Notenliste!$C$1)&gt;=((Endnoten!$AH$34)/100),4,IF(((Notenliste!C29)/Notenliste!$C$1)&gt;=((Endnoten!$AH$35)/100),4.1,IF(((Notenliste!C29)/Notenliste!$C$1)&gt;=((Endnoten!$AH$36)/100),4.2,IF(((Notenliste!C29)/Notenliste!$C$1)&gt;=((Endnoten!$AH$37)/100),4.3,IF(((Notenliste!C29)/Notenliste!$C$1)&gt;=((Endnoten!$AH$38)/100),4.4,IF(((Notenliste!C29)/Notenliste!$C$1)&gt;=((Endnoten!$AH$39)/100),4.5,IF(((Notenliste!C29)/Notenliste!$C$1)&gt;=((Endnoten!$AH$40)/100),4.6,IF(((Notenliste!C29)/Notenliste!$C$1)&gt;=((Endnoten!$AH$41)/100),4.7,IF(((Notenliste!C29)/Notenliste!$C$1)&gt;=((Endnoten!$AH$42)/100),4.8,IF(((Notenliste!C29)/Notenliste!$C$1)&gt;=((Endnoten!$AH$43)/100),4.9,5))))))))))))))))))))))))))))))))))))))))</f>
        <v>#DIV/0!</v>
      </c>
      <c r="G30" s="46">
        <f>Notenliste!E29</f>
        <v>0</v>
      </c>
      <c r="H30" s="47">
        <f>IF(Notenliste!E29&gt;=0.1,Notenliste!E29/Notenliste!E$1,)</f>
        <v>0</v>
      </c>
      <c r="I30" s="48">
        <f>IF(Endnoten!H30&gt;=(Endnoten!$AF$5/100),1,IF(Endnoten!H30&gt;=(Endnoten!$AF$6/100),2,IF(Endnoten!H30&gt;=(Endnoten!$AF$7/100),3,IF(Endnoten!H30&gt;=(Endnoten!$AF$8/100),4,5))))</f>
        <v>5</v>
      </c>
      <c r="J30" s="54" t="e">
        <f>IF(((Notenliste!E29)/Notenliste!$E$1)&gt;=((Endnoten!$AH$5+1)/100),1,IF(((Notenliste!E29)/Notenliste!$E$1)&gt;=(Endnoten!$AH$5/100),1.1,IF(((Notenliste!E29)/Notenliste!$E$1)&gt;=(Endnoten!$AH$6/100),1.2,IF(((Notenliste!E29)/Notenliste!$E$1)&gt;=(Endnoten!$AH$7/100),1.3,IF(((Notenliste!E29)/Notenliste!$E$1)&gt;=((Endnoten!$AH$8)/100),1.4,IF(((Notenliste!E29)/Notenliste!$E$1)&gt;=((Endnoten!$AH$9)/100),1.44,IF(((Notenliste!E29)/Notenliste!$E$1)&gt;=((Endnoten!$AH$10)/100),1.6,IF(((Notenliste!E29)/Notenliste!$E$1)&gt;=((Endnoten!$AH$11)/100),1.7,IF(((Notenliste!E29)/Notenliste!$E$1)&gt;=((Endnoten!$AH$12)/100),1.8,IF(((Notenliste!E29)/Notenliste!$E$1)&gt;=((Endnoten!$AH$13)/100),1.9,IF(((Notenliste!E29)/Notenliste!$E$1)&gt;=((Endnoten!$AH$14)/100),2,IF(((Notenliste!E29)/Notenliste!$E$1)&gt;=((Endnoten!$AH$15)/100),2.1,IF(((Notenliste!E29)/Notenliste!$E$1)&gt;=((Endnoten!$AH$16)/100),2.2,IF(((Notenliste!E29)/Notenliste!$E$1)&gt;=((Endnoten!$AH$17)/100),2.3,IF(((Notenliste!E29)/Notenliste!$E$1)&gt;=((Endnoten!$AH$18)/100),2.4,IF(((Notenliste!E29)/Notenliste!$E$1)&gt;=((Endnoten!$AH$19)/100),2.5,IF(((Notenliste!E29)/Notenliste!$E$1)&gt;=((Endnoten!$AH$20)/100),2.6,IF(((Notenliste!E29)/Notenliste!$E$1)&gt;=((Endnoten!$AH$21)/100),2.7,IF(((Notenliste!E29)/Notenliste!$E$1)&gt;=((Endnoten!$AH$22)/100),2.8,IF(((Notenliste!E29)/Notenliste!$E$1)&gt;=((Endnoten!$AH$23)/100),2.9,IF(((Notenliste!E29)/Notenliste!$E$1)&gt;=((Endnoten!$AH$24)/100),3,IF(((Notenliste!E29)/Notenliste!$E$1)&gt;=((Endnoten!$AH$25)/100),3.1,IF(((Notenliste!E29)/Notenliste!$E$1)&gt;=((Endnoten!$AH$26)/100),3.2,IF(((Notenliste!E29)/Notenliste!$E$1)&gt;=((Endnoten!$AH$27)/100),3.3,IF(((Notenliste!E29)/Notenliste!$E$1)&gt;=((Endnoten!$AH$28)/100),3.4,IF(((Notenliste!E29)/Notenliste!$E$1)&gt;=((Endnoten!$AH$29)/100),3.5,IF(((Notenliste!E29)/Notenliste!$E$1)&gt;=((Endnoten!$AH$30)/100),3.6,IF(((Notenliste!E29)/Notenliste!$E$1)&gt;=((Endnoten!$AH$31)/100),3.7,IF(((Notenliste!E29)/Notenliste!$E$1)&gt;=((Endnoten!$AH$32)/100),3.8,IF(((Notenliste!E29)/Notenliste!$E$1)&gt;=((Endnoten!$AH$33)/100),3.9,IF(((Notenliste!E29)/Notenliste!$E$1)&gt;=((Endnoten!$AH$34)/100),4,IF(((Notenliste!E29)/Notenliste!$E$1)&gt;=((Endnoten!$AH$35)/100),4.1,IF(((Notenliste!E29)/Notenliste!$E$1)&gt;=((Endnoten!$AH$36)/100),4.2,IF(((Notenliste!E29)/Notenliste!$E$1)&gt;=((Endnoten!$AH$37)/100),4.3,IF(((Notenliste!E29)/Notenliste!$E$1)&gt;=((Endnoten!$AH$38)/100),4.4,IF(((Notenliste!E29)/Notenliste!$E$1)&gt;=((Endnoten!$AH$39)/100),4.5,IF(((Notenliste!E29)/Notenliste!$E$1)&gt;=((Endnoten!$AH$40)/100),4.6,IF(((Notenliste!E29)/Notenliste!$E$1)&gt;=((Endnoten!$AH$41)/100),4.7,IF(((Notenliste!E29)/Notenliste!$E$1)&gt;=((Endnoten!$AH$42)/100),4.8,IF(((Notenliste!E29)/Notenliste!$E$1)&gt;=((Endnoten!$AH$43)/100),4.9,5))))))))))))))))))))))))))))))))))))))))</f>
        <v>#DIV/0!</v>
      </c>
      <c r="K30" s="46">
        <f>Notenliste!G29</f>
        <v>0</v>
      </c>
      <c r="L30" s="47">
        <f>IF(Notenliste!G29&gt;=0.1,Notenliste!G29/Notenliste!G$1,)</f>
        <v>0</v>
      </c>
      <c r="M30" s="48">
        <f>IF(Endnoten!L30&gt;=(Endnoten!$AF$5/100),1,IF(Endnoten!L30&gt;=(Endnoten!$AF$6/100),2,IF(Endnoten!L30&gt;=(Endnoten!$AF$7/100),3,IF(Endnoten!L30&gt;=(Endnoten!$AF$8/100),4,5))))</f>
        <v>5</v>
      </c>
      <c r="N30" s="54" t="e">
        <f>IF(((Notenliste!G29)/Notenliste!$G$1)&gt;=((Endnoten!$AH$5+1)/100),1,IF(((Notenliste!G29)/Notenliste!$G$1)&gt;=(Endnoten!$AH$5/100),1.1,IF(((Notenliste!G29)/Notenliste!$G$1)&gt;=(Endnoten!$AH$6/100),1.2,IF(((Notenliste!G29)/Notenliste!$G$1)&gt;=(Endnoten!$AH$7/100),1.3,IF(((Notenliste!G29)/Notenliste!$G$1)&gt;=((Endnoten!$AH$8)/100),1.4,IF(((Notenliste!G29)/Notenliste!$G$1)&gt;=((Endnoten!$AH$9)/100),1.44,IF(((Notenliste!G29)/Notenliste!$G$1)&gt;=((Endnoten!$AH$10)/100),1.6,IF(((Notenliste!G29)/Notenliste!$G$1)&gt;=((Endnoten!$AH$11)/100),1.7,IF(((Notenliste!G29)/Notenliste!$G$1)&gt;=((Endnoten!$AH$12)/100),1.8,IF(((Notenliste!G29)/Notenliste!$G$1)&gt;=((Endnoten!$AH$13)/100),1.9,IF(((Notenliste!G29)/Notenliste!$G$1)&gt;=((Endnoten!$AH$14)/100),2,IF(((Notenliste!G29)/Notenliste!$G$1)&gt;=((Endnoten!$AH$15)/100),2.1,IF(((Notenliste!G29)/Notenliste!$G$1)&gt;=((Endnoten!$AH$16)/100),2.2,IF(((Notenliste!G29)/Notenliste!$G$1)&gt;=((Endnoten!$AH$17)/100),2.3,IF(((Notenliste!G29)/Notenliste!$G$1)&gt;=((Endnoten!$AH$18)/100),2.4,IF(((Notenliste!G29)/Notenliste!$G$1)&gt;=((Endnoten!$AH$19)/100),2.5,IF(((Notenliste!G29)/Notenliste!$G$1)&gt;=((Endnoten!$AH$20)/100),2.6,IF(((Notenliste!G29)/Notenliste!$G$1)&gt;=((Endnoten!$AH$21)/100),2.7,IF(((Notenliste!G29)/Notenliste!$G$1)&gt;=((Endnoten!$AH$22)/100),2.8,IF(((Notenliste!G29)/Notenliste!$G$1)&gt;=((Endnoten!$AH$23)/100),2.9,IF(((Notenliste!G29)/Notenliste!$G$1)&gt;=((Endnoten!$AH$24)/100),3,IF(((Notenliste!G29)/Notenliste!$G$1)&gt;=((Endnoten!$AH$25)/100),3.1,IF(((Notenliste!G29)/Notenliste!$G$1)&gt;=((Endnoten!$AH$26)/100),3.2,IF(((Notenliste!G29)/Notenliste!$G$1)&gt;=((Endnoten!$AH$27)/100),3.3,IF(((Notenliste!G29)/Notenliste!$G$1)&gt;=((Endnoten!$AH$28)/100),3.4,IF(((Notenliste!G29)/Notenliste!$G$1)&gt;=((Endnoten!$AH$29)/100),3.5,IF(((Notenliste!G29)/Notenliste!$G$1)&gt;=((Endnoten!$AH$30)/100),3.6,IF(((Notenliste!G29)/Notenliste!$G$1)&gt;=((Endnoten!$AH$31)/100),3.7,IF(((Notenliste!G29)/Notenliste!$G$1)&gt;=((Endnoten!$AH$32)/100),3.8,IF(((Notenliste!G29)/Notenliste!$G$1)&gt;=((Endnoten!$AH$33)/100),3.9,IF(((Notenliste!G29)/Notenliste!$G$1)&gt;=((Endnoten!$AH$34)/100),4,IF(((Notenliste!G29)/Notenliste!$G$1)&gt;=((Endnoten!$AH$35)/100),4.1,IF(((Notenliste!G29)/Notenliste!$G$1)&gt;=((Endnoten!$AH$36)/100),4.2,IF(((Notenliste!G29)/Notenliste!$G$1)&gt;=((Endnoten!$AH$37)/100),4.3,IF(((Notenliste!G29)/Notenliste!$G$1)&gt;=((Endnoten!$AH$38)/100),4.4,IF(((Notenliste!G29)/Notenliste!$G$1)&gt;=((Endnoten!$AH$39)/100),4.5,IF(((Notenliste!G29)/Notenliste!$G$1)&gt;=((Endnoten!$AH$40)/100),4.6,IF(((Notenliste!G29)/Notenliste!$G$1)&gt;=((Endnoten!$AH$41)/100),4.7,IF(((Notenliste!G29)/Notenliste!$G$1)&gt;=((Endnoten!$AH$42)/100),4.8,IF(((Notenliste!G29)/Notenliste!$G$1)&gt;=((Endnoten!$AH$43)/100),4.9,5))))))))))))))))))))))))))))))))))))))))</f>
        <v>#DIV/0!</v>
      </c>
      <c r="O30" s="46">
        <f>Notenliste!K29</f>
        <v>0</v>
      </c>
      <c r="P30" s="47">
        <f>IF(Notenliste!I29&gt;=0.1,Notenliste!I29/Notenliste!I$1,)</f>
        <v>0</v>
      </c>
      <c r="Q30" s="48">
        <f>IF(Endnoten!P30&gt;=(Endnoten!$AF$5/100),1,IF(Endnoten!P30&gt;=(Endnoten!$AF$6/100),2,IF(Endnoten!P30&gt;=(Endnoten!$AF$7/100),3,IF(Endnoten!P30&gt;=(Endnoten!$AF$8/100),4,5))))</f>
        <v>5</v>
      </c>
      <c r="R30" s="54" t="e">
        <f>IF(((Notenliste!I29)/Notenliste!$I$1)&gt;=((Endnoten!$AH$5+1)/100),1,IF(((Notenliste!I29)/Notenliste!$I$1)&gt;=(Endnoten!$AH$5/100),1.1,IF(((Notenliste!I29)/Notenliste!$I$1)&gt;=(Endnoten!$AH$6/100),1.2,IF(((Notenliste!I29)/Notenliste!$I$1)&gt;=(Endnoten!$AH$7/100),1.3,IF(((Notenliste!I29)/Notenliste!$I$1)&gt;=((Endnoten!$AH$8)/100),1.4,IF(((Notenliste!I29)/Notenliste!$I$1)&gt;=((Endnoten!$AH$9)/100),1.44,IF(((Notenliste!I29)/Notenliste!$I$1)&gt;=((Endnoten!$AH$10)/100),1.6,IF(((Notenliste!I29)/Notenliste!$I$1)&gt;=((Endnoten!$AH$11)/100),1.7,IF(((Notenliste!I29)/Notenliste!$I$1)&gt;=((Endnoten!$AH$12)/100),1.8,IF(((Notenliste!I29)/Notenliste!$I$1)&gt;=((Endnoten!$AH$13)/100),1.9,IF(((Notenliste!I29)/Notenliste!$I$1)&gt;=((Endnoten!$AH$14)/100),2,IF(((Notenliste!I29)/Notenliste!$I$1)&gt;=((Endnoten!$AH$15)/100),2.1,IF(((Notenliste!I29)/Notenliste!$I$1)&gt;=((Endnoten!$AH$16)/100),2.2,IF(((Notenliste!I29)/Notenliste!$I$1)&gt;=((Endnoten!$AH$17)/100),2.3,IF(((Notenliste!I29)/Notenliste!$I$1)&gt;=((Endnoten!$AH$18)/100),2.4,IF(((Notenliste!I29)/Notenliste!$I$1)&gt;=((Endnoten!$AH$19)/100),2.5,IF(((Notenliste!I29)/Notenliste!$I$1)&gt;=((Endnoten!$AH$20)/100),2.6,IF(((Notenliste!I29)/Notenliste!$I$1)&gt;=((Endnoten!$AH$21)/100),2.7,IF(((Notenliste!I29)/Notenliste!$I$1)&gt;=((Endnoten!$AH$22)/100),2.8,IF(((Notenliste!I29)/Notenliste!$I$1)&gt;=((Endnoten!$AH$23)/100),2.9,IF(((Notenliste!I29)/Notenliste!$I$1)&gt;=((Endnoten!$AH$24)/100),3,IF(((Notenliste!I29)/Notenliste!$I$1)&gt;=((Endnoten!$AH$25)/100),3.1,IF(((Notenliste!I29)/Notenliste!$I$1)&gt;=((Endnoten!$AH$26)/100),3.2,IF(((Notenliste!I29)/Notenliste!$I$1)&gt;=((Endnoten!$AH$27)/100),3.3,IF(((Notenliste!I29)/Notenliste!$I$1)&gt;=((Endnoten!$AH$28)/100),3.4,IF(((Notenliste!I29)/Notenliste!$I$1)&gt;=((Endnoten!$AH$29)/100),3.5,IF(((Notenliste!I29)/Notenliste!$I$1)&gt;=((Endnoten!$AH$30)/100),3.6,IF(((Notenliste!I29)/Notenliste!$I$1)&gt;=((Endnoten!$AH$31)/100),3.7,IF(((Notenliste!I29)/Notenliste!$I$1)&gt;=((Endnoten!$AH$32)/100),3.8,IF(((Notenliste!I29)/Notenliste!$I$1)&gt;=((Endnoten!$AH$33)/100),3.9,IF(((Notenliste!I29)/Notenliste!$I$1)&gt;=((Endnoten!$AH$34)/100),4,IF(((Notenliste!I29)/Notenliste!$I$1)&gt;=((Endnoten!$AH$35)/100),4.1,IF(((Notenliste!I29)/Notenliste!$I$1)&gt;=((Endnoten!$AH$36)/100),4.2,IF(((Notenliste!I29)/Notenliste!$I$1)&gt;=((Endnoten!$AH$37)/100),4.3,IF(((Notenliste!I29)/Notenliste!$I$1)&gt;=((Endnoten!$AH$38)/100),4.4,IF(((Notenliste!I29)/Notenliste!$I$1)&gt;=((Endnoten!$AH$39)/100),4.5,IF(((Notenliste!I29)/Notenliste!$I$1)&gt;=((Endnoten!$AH$40)/100),4.6,IF(((Notenliste!I29)/Notenliste!$I$1)&gt;=((Endnoten!$AH$41)/100),4.7,IF(((Notenliste!I29)/Notenliste!$I$1)&gt;=((Endnoten!$AH$42)/100),4.8,IF(((Notenliste!I29)/Notenliste!$I$1)&gt;=((Endnoten!$AH$43)/100),4.9,5))))))))))))))))))))))))))))))))))))))))</f>
        <v>#DIV/0!</v>
      </c>
      <c r="S30" s="46">
        <f>Notenliste!K29</f>
        <v>0</v>
      </c>
      <c r="T30" s="47">
        <f>IF(Notenliste!K29&gt;=0.1,Notenliste!K29/Notenliste!K$1,)</f>
        <v>0</v>
      </c>
      <c r="U30" s="48">
        <f>IF(Endnoten!T30&gt;=(Endnoten!$AF$5/100),1,IF(Endnoten!T30&gt;=(Endnoten!$AF$6/100),2,IF(Endnoten!T30&gt;=(Endnoten!$AF$7/100),3,IF(Endnoten!T30&gt;=(Endnoten!$AF$8/100),4,5))))</f>
        <v>5</v>
      </c>
      <c r="V30" s="54" t="e">
        <f>IF(((Notenliste!K29)/Notenliste!$K$1)&gt;=((Endnoten!$AH$5+1)/100),1,IF(((Notenliste!K29)/Notenliste!$K$1)&gt;=(Endnoten!$AH$5/100),1.1,IF(((Notenliste!K29)/Notenliste!$K$1)&gt;=(Endnoten!$AH$6/100),1.2,IF(((Notenliste!K29)/Notenliste!$K$1)&gt;=(Endnoten!$AH$7/100),1.3,IF(((Notenliste!K29)/Notenliste!$K$1)&gt;=((Endnoten!$AH$8)/100),1.4,IF(((Notenliste!K29)/Notenliste!$K$1)&gt;=((Endnoten!$AH$9)/100),1.5,IF(((Notenliste!K29)/Notenliste!$K$1)&gt;=((Endnoten!$AH$10)/100),1.6,IF(((Notenliste!K29)/Notenliste!$K$1)&gt;=((Endnoten!$AH$11)/100),1.7,IF(((Notenliste!K29)/Notenliste!$K$1)&gt;=((Endnoten!$AH$12)/100),1.8,IF(((Notenliste!K29)/Notenliste!$K$1)&gt;=((Endnoten!$AH$13)/100),1.9,IF(((Notenliste!K29)/Notenliste!$K$1)&gt;=((Endnoten!$AH$14)/100),2,IF(((Notenliste!K29)/Notenliste!$K$1)&gt;=((Endnoten!$AH$15)/100),2.1,IF(((Notenliste!K29)/Notenliste!$K$1)&gt;=((Endnoten!$AH$16)/100),2.2,IF(((Notenliste!K29)/Notenliste!$K$1)&gt;=((Endnoten!$AH$17)/100),2.3,IF(((Notenliste!K29)/Notenliste!$K$1)&gt;=((Endnoten!$AH$18)/100),2.4,IF(((Notenliste!K29)/Notenliste!$K$1)&gt;=((Endnoten!$AH$19)/100),2.5,IF(((Notenliste!K29)/Notenliste!$K$1)&gt;=((Endnoten!$AH$20)/100),2.6,IF(((Notenliste!K29)/Notenliste!$K$1)&gt;=((Endnoten!$AH$21)/100),2.7,IF(((Notenliste!K29)/Notenliste!$K$1)&gt;=((Endnoten!$AH$22)/100),2.8,IF(((Notenliste!K29)/Notenliste!$K$1)&gt;=((Endnoten!$AH$23)/100),2.9,IF(((Notenliste!K29)/Notenliste!$K$1)&gt;=((Endnoten!$AH$24)/100),3,IF(((Notenliste!K29)/Notenliste!$K$1)&gt;=((Endnoten!$AH$25)/100),3.1,IF(((Notenliste!K29)/Notenliste!$K$1)&gt;=((Endnoten!$AH$26)/100),3.2,IF(((Notenliste!K29)/Notenliste!$K$1)&gt;=((Endnoten!$AH$27)/100),3.3,IF(((Notenliste!K29)/Notenliste!$K$1)&gt;=((Endnoten!$AH$28)/100),3.4,IF(((Notenliste!K29)/Notenliste!$K$1)&gt;=((Endnoten!$AH$29)/100),3.5,IF(((Notenliste!K29)/Notenliste!$K$1)&gt;=((Endnoten!$AH$30)/100),3.6,IF(((Notenliste!K29)/Notenliste!$K$1)&gt;=((Endnoten!$AH$31)/100),3.7,IF(((Notenliste!K29)/Notenliste!$K$1)&gt;=((Endnoten!$AH$32)/100),3.8,IF(((Notenliste!K29)/Notenliste!$K$1)&gt;=((Endnoten!$AH$33)/100),3.9,IF(((Notenliste!K29)/Notenliste!$K$1)&gt;=((Endnoten!$AH$34)/100),4,IF(((Notenliste!K29)/Notenliste!$K$1)&gt;=((Endnoten!$AH$35)/100),4.1,IF(((Notenliste!K29)/Notenliste!$K$1)&gt;=((Endnoten!$AH$36)/100),4.2,IF(((Notenliste!K29)/Notenliste!$K$1)&gt;=((Endnoten!$AH$37)/100),4.3,IF(((Notenliste!K29)/Notenliste!$K$1)&gt;=((Endnoten!$AH$38)/100),4.4,IF(((Notenliste!K29)/Notenliste!$K$1)&gt;=((Endnoten!$AH$39)/100),4.5,IF(((Notenliste!K29)/Notenliste!$K$1)&gt;=((Endnoten!$AH$40)/100),4.6,IF(((Notenliste!K29)/Notenliste!$K$1)&gt;=((Endnoten!$AH$41)/100),4.7,IF(((Notenliste!K29)/Notenliste!$K$1)&gt;=((Endnoten!$AH$42)/100),4.8,IF(((Notenliste!K29)/Notenliste!$K$1)&gt;=((Endnoten!$AH$43)/100),4.9,5))))))))))))))))))))))))))))))))))))))))</f>
        <v>#DIV/0!</v>
      </c>
      <c r="W30" s="50">
        <v>0</v>
      </c>
      <c r="X30" s="50" t="str" cm="1">
        <f t="array" ref="X30">_xlfn.IFS((T30&gt;0.1),(AVERAGE(F30,J30,N30,R30,U30)),(P30&gt;=0.1),(AVERAGE(F30,J30,N30,R30)),(L30&gt;=0.1),(AVERAGE(F30,J30,N30)),(H30&gt;0.1),(AVERAGE(F30,J30)),(D30&gt;0.1),F30,(D30&lt;0.1),"ND")</f>
        <v>ND</v>
      </c>
      <c r="Y30" s="51" t="e">
        <f t="shared" si="0"/>
        <v>#DIV/0!</v>
      </c>
      <c r="Z30" s="51"/>
      <c r="AA30" s="71">
        <f>Notenliste!AK29</f>
        <v>1</v>
      </c>
      <c r="AB30" s="51" t="str">
        <f>IF((D30&lt;0.1),"Nur MA",((AA30*[1]Notenliste!$AK$1)+(IF(W30=0,X30,Y30)*(1-[1]Notenliste!$AK$1))))</f>
        <v>Nur MA</v>
      </c>
      <c r="AC30" s="52" t="e">
        <f t="shared" si="6"/>
        <v>#DIV/0!</v>
      </c>
      <c r="AD30" s="14" t="e">
        <f t="shared" si="1"/>
        <v>#DIV/0!</v>
      </c>
      <c r="AG30" s="22">
        <v>3.6</v>
      </c>
      <c r="AH30" s="22">
        <f t="shared" ref="AH30:AH37" si="10">($AF$7-$AF$8)/10+AH31</f>
        <v>63.45</v>
      </c>
      <c r="AI30">
        <f>IF(((AL30+AJ30+AK30)/$AL$3)&gt;=((Endnoten!$AH$5+1)/100),1,IF(((AL30+AJ30+AK30)/$AL$3)&gt;=(Endnoten!$AH$5/100),1.1,IF(((AL30+AJ30+AK30)/$AL$3)&gt;=(Endnoten!$AH$6/100),1.2,IF(((AL30+AJ30+AK30)/$AL$3)&gt;=(Endnoten!$AH$7/100),1.3,IF(((AL30+AJ30+AK30)/$AL$3)&gt;=((Endnoten!$AH$8)/100),1.4,IF(((AL30+AJ30+AK30)/$AL$3)&gt;=((Endnoten!$AH$9)/100),1.5,IF(((AL30+AJ30+AK30)/$AL$3)&gt;=((Endnoten!$AH$10)/100),1.6,IF(((AL30+AJ30+AK30)/$AL$3)&gt;=((Endnoten!$AH$11)/100),1.7,IF(((AL30+AJ30+AK30)/$AL$3)&gt;=((Endnoten!$AH$12)/100),1.8,IF(((AL30+AJ30+AK30)/$AL$3)&gt;=((Endnoten!$AH$13)/100),1.9,IF(((AL30+AJ30+AK30)/$AL$3)&gt;=((Endnoten!$AH$14)/100),2,IF(((AL30+AJ30+AK30)/$AL$3)&gt;=((Endnoten!$AH$15)/100),2.1,IF(((AL30+AJ30+AK30)/$AL$3)&gt;=((Endnoten!$AH$16)/100),2.2,IF(((AL30+AJ30+AK30)/$AL$3)&gt;=((Endnoten!$AH$17)/100),2.3,IF(((AL30+AJ30+AK30)/$AL$3)&gt;=((Endnoten!$AH$18)/100),2.4,IF(((AL30+AJ30+AK30)/$AL$3)&gt;=((Endnoten!$AH$19)/100),2.5,IF(((AL30+AJ30+AK30)/$AL$3)&gt;=((Endnoten!$AH$20)/100),2.6,IF(((AL30+AJ30+AK30)/$AL$3)&gt;=((Endnoten!$AH$21)/100),2.7,IF(((AL30+AJ30+AK30)/$AL$3)&gt;=((Endnoten!$AH$22)/100),2.8,IF(((AL30+AJ30+AK30)/$AL$3)&gt;=((Endnoten!$AH$23)/100),2.9,IF(((AL30+AJ30+AK30)/$AL$3)&gt;=((Endnoten!$AH$24)/100),3,IF(((AL30+AJ30+AK30)/$AL$3)&gt;=((Endnoten!$AH$25)/100),3.1,IF(((AL30+AJ30+AK30)/$AL$3)&gt;=((Endnoten!$AH$26)/100),3.2,IF(((AL30+AJ30+AK30)/$AL$3)&gt;=((Endnoten!$AH$27)/100),3.3,IF(((AL30+AJ30+AK30)/$AL$3)&gt;=((Endnoten!$AH$28)/100),3.4,IF(((AL30+AJ30+AK30)/$AL$3)&gt;=((Endnoten!$AH$29)/100),3.5,IF(((AL30+AJ30+AK30)/$AL$3)&gt;=((Endnoten!$AH$30)/100),3.6,IF(((AL30+AJ30+AK30)/$AL$3)&gt;=((Endnoten!$AH$31)/100),3.7,IF(((AL30+AJ30+AK30)/$AL$3)&gt;=((Endnoten!$AH$32)/100),3.8,IF(((AL30+AJ30+AK30)/$AL$3)&gt;=((Endnoten!$AH$33)/100),3.9,IF(((AL30+AJ30+AK30)/$AL$3)&gt;=((Endnoten!$AH$34)/100),4,IF(((AL30+AJ30+AK30)/$AL$3)&gt;=((Endnoten!$AH$35)/100),4.1,IF(((AL30+AJ30+AK30)/$AL$3)&gt;=((Endnoten!$AH$36)/100),4.2,IF(((AL30+AJ30+AK30)/$AL$3)&gt;=((Endnoten!$AH$37)/100),4.3,IF(((AL30+AJ30+AK30)/$AL$3)&gt;=((Endnoten!$AH$38)/100),4.4,IF(((AL30+AJ30+AK30)/$AL$3)&gt;=((Endnoten!$AH$39)/100),4.5,IF(((AL30+AJ30+AK30)/$AL$3)&gt;=((Endnoten!$AH$40)/100),4.6,IF(((AL30+AJ30+AK30)/$AL$3)&gt;=((Endnoten!$AH$41)/100),4.7,IF(((AL30+AJ30+AK30)/$AL$3)&gt;=((Endnoten!$AH$42)/100),4.8,IF(((AL30+AJ30+AK30)/$AL$3)&gt;=((Endnoten!$AH$43)/100),4.9,5))))))))))))))))))))))))))))))))))))))))</f>
        <v>3.6</v>
      </c>
      <c r="AL30">
        <f t="shared" si="7"/>
        <v>63.45</v>
      </c>
      <c r="AN30" s="75"/>
      <c r="AO30" s="75" t="e">
        <f t="shared" si="2"/>
        <v>#DIV/0!</v>
      </c>
      <c r="AP30" s="75" t="e">
        <f t="shared" si="3"/>
        <v>#DIV/0!</v>
      </c>
      <c r="AQ30" s="75" t="e">
        <f t="shared" si="4"/>
        <v>#DIV/0!</v>
      </c>
      <c r="AR30" s="75" t="e">
        <f t="shared" si="5"/>
        <v>#DIV/0!</v>
      </c>
      <c r="AT30" s="1" t="e">
        <f>IF(((Notenliste!C29+Notenliste!E29+Notenliste!G29)/$AT$1)&gt;=((Endnoten!$AH$5+1)/100),1,IF(((Notenliste!C29+Notenliste!E29+Notenliste!G29)/$AT$1)&gt;=(Endnoten!$AH$5/100),1.1,IF(((Notenliste!C29+Notenliste!E29+Notenliste!G29)/$AT$1)&gt;=(Endnoten!$AH$6/100),1.2,IF(((Notenliste!C29+Notenliste!E29+Notenliste!G29)/$AT$1)&gt;=(Endnoten!$AH$7/100),1.3,IF(((Notenliste!C29+Notenliste!E29+Notenliste!G29)/$AT$1)&gt;=((Endnoten!$AH$8)/100),1.4,IF(((Notenliste!C29+Notenliste!E29+Notenliste!G29)/$AT$1)&gt;=((Endnoten!$AH$9)/100),1.5,IF(((Notenliste!C29+Notenliste!E29+Notenliste!G29)/$AT$1)&gt;=((Endnoten!$AH$10)/100),1.6,IF(((Notenliste!C29+Notenliste!E29+Notenliste!G29)/$AT$1)&gt;=((Endnoten!$AH$11)/100),1.7,IF(((Notenliste!C29+Notenliste!E29+Notenliste!G29)/$AT$1)&gt;=((Endnoten!$AH$12)/100),1.8,IF(((Notenliste!C29+Notenliste!E29+Notenliste!G29)/$AT$1)&gt;=((Endnoten!$AH$13)/100),1.9,IF(((Notenliste!C29+Notenliste!E29+Notenliste!G29)/$AT$1)&gt;=((Endnoten!$AH$14)/100),2,IF(((Notenliste!C29+Notenliste!E29+Notenliste!G29)/$AT$1)&gt;=((Endnoten!$AH$15)/100),2.1,IF(((Notenliste!C29+Notenliste!E29+Notenliste!G29)/$AT$1)&gt;=((Endnoten!$AH$16)/100),2.2,IF(((Notenliste!C29+Notenliste!E29+Notenliste!G29)/$AT$1)&gt;=((Endnoten!$AH$17)/100),2.3,IF(((Notenliste!C29+Notenliste!E29+Notenliste!G29)/$AT$1)&gt;=((Endnoten!$AH$18)/100),2.4,IF(((Notenliste!C29+Notenliste!E29+Notenliste!G29)/$AT$1)&gt;=((Endnoten!$AH$19)/100),2.5,IF(((Notenliste!C29+Notenliste!E29+Notenliste!G29)/$AT$1)&gt;=((Endnoten!$AH$20)/100),2.6,IF(((Notenliste!C29+Notenliste!E29+Notenliste!G29)/$AT$1)&gt;=((Endnoten!$AH$21)/100),2.7,IF(((Notenliste!C29+Notenliste!E29+Notenliste!G29)/$AT$1)&gt;=((Endnoten!$AH$22)/100),2.8,IF(((Notenliste!C29+Notenliste!E29+Notenliste!G29)/$AT$1)&gt;=((Endnoten!$AH$23)/100),2.9,IF(((Notenliste!C29+Notenliste!E29+Notenliste!G29)/$AT$1)&gt;=((Endnoten!$AH$24)/100),3,IF(((Notenliste!C29+Notenliste!E29+Notenliste!G29)/$AT$1)&gt;=((Endnoten!$AH$25)/100),3.1,IF(((Notenliste!C29+Notenliste!E29+Notenliste!G29)/$AT$1)&gt;=((Endnoten!$AH$26)/100),3.2,IF(((Notenliste!C29+Notenliste!E29+Notenliste!G29)/$AT$1)&gt;=((Endnoten!$AH$27)/100),3.3,IF(((Notenliste!C29+Notenliste!E29+Notenliste!G29)/$AT$1)&gt;=((Endnoten!$AH$28)/100),3.4,IF(((Notenliste!C29+Notenliste!E29+Notenliste!G29)/$AT$1)&gt;=((Endnoten!$AH$29)/100),3.5,IF(((Notenliste!C29+Notenliste!E29+Notenliste!G29)/$AT$1)&gt;=((Endnoten!$AH$30)/100),3.6,IF(((Notenliste!C29+Notenliste!E29+Notenliste!G29)/$AT$1)&gt;=((Endnoten!$AH$31)/100),3.7,IF(((Notenliste!C29+Notenliste!E29+Notenliste!G29)/$AT$1)&gt;=((Endnoten!$AH$32)/100),3.8,IF(((Notenliste!C29+Notenliste!E29+Notenliste!G29)/$AT$1)&gt;=((Endnoten!$AH$33)/100),3.9,IF(((Notenliste!C29+Notenliste!E29+Notenliste!G29)/$AT$1)&gt;=((Endnoten!$AH$34)/100),4,IF(((Notenliste!C29+Notenliste!E29+Notenliste!G29)/$AT$1)&gt;=((Endnoten!$AH$35)/100),4.1,IF(((Notenliste!C29+Notenliste!E29+Notenliste!G29)/$AT$1)&gt;=((Endnoten!$AH$36)/100),4.2,IF(((Notenliste!C29+Notenliste!E29+Notenliste!G29)/$AT$1)&gt;=((Endnoten!$AH$37)/100),4.3,IF(((Notenliste!C29+Notenliste!E29+Notenliste!G29)/$AT$1)&gt;=((Endnoten!$AH$38)/100),4.4,IF(((Notenliste!C29+Notenliste!E29+Notenliste!G29)/$AT$1)&gt;=((Endnoten!$AH$39)/100),4.5,IF(((Notenliste!C29+Notenliste!E29+Notenliste!G29)/$AT$1)&gt;=((Endnoten!$AH$40)/100),4.6,IF(((Notenliste!C29+Notenliste!E29+Notenliste!G29)/$AT$1)&gt;=((Endnoten!$AH$41)/100),4.7,IF(((Notenliste!C29+Notenliste!E29+Notenliste!G29)/$AT$1)&gt;=((Endnoten!$AH$42)/100),4.8,IF(((Notenliste!C29+Notenliste!E29+Notenliste!G29)/$AT$1)&gt;=((Endnoten!$AH$43)/100),4.9,5))))))))))))))))))))))))))))))))))))))))</f>
        <v>#DIV/0!</v>
      </c>
      <c r="AU30" s="1" t="e">
        <f>IF(((Notenliste!C29+Notenliste!E29+Notenliste!G29+Notenliste!K29)/$AU$1)&gt;=((Endnoten!$AH$5+1)/100),1,IF(((Notenliste!C29+Notenliste!E29+Notenliste!G29+Notenliste!K29)/$AU$1)&gt;=(Endnoten!$AH$5/100),1.1,IF(((Notenliste!C29+Notenliste!E29+Notenliste!G29+Notenliste!K29)/$AU$1)&gt;=(Endnoten!$AH$6/100),1.2,IF(((Notenliste!C29+Notenliste!E29+Notenliste!G29+Notenliste!K29)/$AU$1)&gt;=(Endnoten!$AH$7/100),1.3,IF(((Notenliste!C29+Notenliste!E29+Notenliste!G29+Notenliste!K29)/$AU$1)&gt;=((Endnoten!$AH$8)/100),1.4,IF(((Notenliste!C29+Notenliste!E29+Notenliste!G29+Notenliste!K29)/$AU$1)&gt;=((Endnoten!$AH$9)/100),1.5,IF(((Notenliste!C29+Notenliste!E29+Notenliste!G29+Notenliste!K29)/$AU$1)&gt;=((Endnoten!$AH$10)/100),1.6,IF(((Notenliste!C29+Notenliste!E29+Notenliste!G29+Notenliste!K29)/$AU$1)&gt;=((Endnoten!$AH$11)/100),1.7,IF(((Notenliste!C29+Notenliste!E29+Notenliste!G29+Notenliste!K29)/$AU$1)&gt;=((Endnoten!$AH$12)/100),1.8,IF(((Notenliste!C29+Notenliste!E29+Notenliste!G29+Notenliste!K29)/$AU$1)&gt;=((Endnoten!$AH$13)/100),1.9,IF(((Notenliste!C29+Notenliste!E29+Notenliste!G29+Notenliste!K29)/$AU$1)&gt;=((Endnoten!$AH$14)/100),2,IF(((Notenliste!C29+Notenliste!E29+Notenliste!G29+Notenliste!K29)/$AU$1)&gt;=((Endnoten!$AH$15)/100),2.1,IF(((Notenliste!C29+Notenliste!E29+Notenliste!G29+Notenliste!K29)/$AU$1)&gt;=((Endnoten!$AH$16)/100),2.2,IF(((Notenliste!C29+Notenliste!E29+Notenliste!G29+Notenliste!K29)/$AU$1)&gt;=((Endnoten!$AH$17)/100),2.3,IF(((Notenliste!C29+Notenliste!E29+Notenliste!G29+Notenliste!K29)/$AU$1)&gt;=((Endnoten!$AH$18)/100),2.4,IF(((Notenliste!C29+Notenliste!E29+Notenliste!G29+Notenliste!K29)/$AU$1)&gt;=((Endnoten!$AH$19)/100),2.5,IF(((Notenliste!C29+Notenliste!E29+Notenliste!G29+Notenliste!K29)/$AU$1)&gt;=((Endnoten!$AH$20)/100),2.6,IF(((Notenliste!C29+Notenliste!E29+Notenliste!G29+Notenliste!K29)/$AU$1)&gt;=((Endnoten!$AH$21)/100),2.7,IF(((Notenliste!C29+Notenliste!E29+Notenliste!G29+Notenliste!K29)/$AU$1)&gt;=((Endnoten!$AH$22)/100),2.8,IF(((Notenliste!C29+Notenliste!E29+Notenliste!G29+Notenliste!K29)/$AU$1)&gt;=((Endnoten!$AH$23)/100),2.9,IF(((Notenliste!C29+Notenliste!E29+Notenliste!G29+Notenliste!K29)/$AU$1)&gt;=((Endnoten!$AH$24)/100),3,IF(((Notenliste!C29+Notenliste!E29+Notenliste!G29+Notenliste!K29)/$AU$1)&gt;=((Endnoten!$AH$25)/100),3.1,IF(((Notenliste!C29+Notenliste!E29+Notenliste!G29+Notenliste!K29)/$AU$1)&gt;=((Endnoten!$AH$26)/100),3.2,IF(((Notenliste!C29+Notenliste!E29+Notenliste!G29+Notenliste!K29)/$AU$1)&gt;=((Endnoten!$AH$27)/100),3.3,IF(((Notenliste!C29+Notenliste!E29+Notenliste!G29+Notenliste!K29)/$AU$1)&gt;=((Endnoten!$AH$28)/100),3.4,IF(((Notenliste!C29+Notenliste!E29+Notenliste!G29+Notenliste!K29)/$AU$1)&gt;=((Endnoten!$AH$29)/100),3.5,IF(((Notenliste!C29+Notenliste!E29+Notenliste!G29+Notenliste!K29)/$AU$1)&gt;=((Endnoten!$AH$30)/100),3.6,IF(((Notenliste!C29+Notenliste!E29+Notenliste!G29+Notenliste!K29)/$AU$1)&gt;=((Endnoten!$AH$31)/100),3.7,IF(((Notenliste!C29+Notenliste!E29+Notenliste!G29+Notenliste!K29)/$AU$1)&gt;=((Endnoten!$AH$32)/100),3.8,IF(((Notenliste!C29+Notenliste!E29+Notenliste!G29+Notenliste!K29)/$AU$1)&gt;=((Endnoten!$AH$33)/100),3.9,IF(((Notenliste!C29+Notenliste!E29+Notenliste!G29+Notenliste!K29)/$AU$1)&gt;=((Endnoten!$AH$34)/100),4,IF(((Notenliste!C29+Notenliste!E29+Notenliste!G29+Notenliste!K29)/$AU$1)&gt;=((Endnoten!$AH$35)/100),4.1,IF(((Notenliste!C29+Notenliste!E29+Notenliste!G29+Notenliste!K29)/$AU$1)&gt;=((Endnoten!$AH$36)/100),4.2,IF(((Notenliste!C29+Notenliste!E29+Notenliste!G29+Notenliste!K29)/$AU$1)&gt;=((Endnoten!$AH$37)/100),4.3,IF(((Notenliste!C29+Notenliste!E29+Notenliste!G29+Notenliste!K29)/$AU$1)&gt;=((Endnoten!$AH$38)/100),4.4,IF(((Notenliste!C29+Notenliste!E29+Notenliste!G29+Notenliste!K29)/$AU$1)&gt;=((Endnoten!$AH$39)/100),4.5,IF(((Notenliste!C29+Notenliste!E29+Notenliste!G29+Notenliste!K29)/$AU$1)&gt;=((Endnoten!$AH$40)/100),4.6,IF(((Notenliste!C29+Notenliste!E29+Notenliste!G29+Notenliste!K29)/$AU$1)&gt;=((Endnoten!$AH$41)/100),4.7,IF(((Notenliste!C29+Notenliste!E29+Notenliste!G29+Notenliste!K29)/$AU$1)&gt;=((Endnoten!$AH$42)/100),4.8,IF(((Notenliste!C29+Notenliste!E29+Notenliste!G29+Notenliste!K29)/$AU$1)&gt;=((Endnoten!$AH$43)/100),4.9,5))))))))))))))))))))))))))))))))))))))))</f>
        <v>#DIV/0!</v>
      </c>
    </row>
    <row r="31" spans="1:47" ht="18.5" x14ac:dyDescent="0.45">
      <c r="A31" s="34">
        <f>'Schüler+Bedienungsanleitung'!A45</f>
        <v>28</v>
      </c>
      <c r="B31" s="65">
        <f>'Schüler+Bedienungsanleitung'!B45</f>
        <v>28</v>
      </c>
      <c r="C31" s="32">
        <f>Notenliste!C30</f>
        <v>0</v>
      </c>
      <c r="D31" s="33">
        <f>IF(Notenliste!C30&gt;=0.1,Notenliste!C30/Notenliste!C$1,)</f>
        <v>0</v>
      </c>
      <c r="E31" s="34">
        <f>IF(Endnoten!D31&gt;=(Endnoten!$AF$5/100),1,IF(Endnoten!D31&gt;=(Endnoten!$AF$6/100),2,IF(Endnoten!D31&gt;=(Endnoten!$AF$7/100),3,IF(Endnoten!D31&gt;=(Endnoten!$AF$8/100),4,5))))</f>
        <v>5</v>
      </c>
      <c r="F31" s="35" t="e">
        <f>IF(((Notenliste!C30)/Notenliste!$C$1)&gt;=((Endnoten!$AH$5+1)/100),1,IF(((Notenliste!C30)/Notenliste!$C$1)&gt;=(Endnoten!$AH$5/100),1.1,IF(((Notenliste!C30)/Notenliste!$C$1)&gt;=(Endnoten!$AH$6/100),1.2,IF(((Notenliste!C30)/Notenliste!$C$1)&gt;=(Endnoten!$AH$7/100),1.3,IF(((Notenliste!C30)/Notenliste!$C$1)&gt;=((Endnoten!$AH$8)/100),1.4,IF(((Notenliste!C30)/Notenliste!$C$1)&gt;=((Endnoten!$AH$9)/100),1.44,IF(((Notenliste!C30)/Notenliste!$C$1)&gt;=((Endnoten!$AH$10)/100),1.6,IF(((Notenliste!C30)/Notenliste!$C$1)&gt;=((Endnoten!$AH$11)/100),1.7,IF(((Notenliste!C30)/Notenliste!$C$1)&gt;=((Endnoten!$AH$12)/100),1.8,IF(((Notenliste!C30)/Notenliste!$C$1)&gt;=((Endnoten!$AH$13)/100),1.9,IF(((Notenliste!C30)/Notenliste!$C$1)&gt;=((Endnoten!$AH$14)/100),2,IF(((Notenliste!C30)/Notenliste!$C$1)&gt;=((Endnoten!$AH$15)/100),2.1,IF(((Notenliste!C30)/Notenliste!$C$1)&gt;=((Endnoten!$AH$16)/100),2.2,IF(((Notenliste!C30)/Notenliste!$C$1)&gt;=((Endnoten!$AH$17)/100),2.3,IF(((Notenliste!C30)/Notenliste!$C$1)&gt;=((Endnoten!$AH$18)/100),2.4,IF(((Notenliste!C30)/Notenliste!$C$1)&gt;=((Endnoten!$AH$19)/100),2.5,IF(((Notenliste!C30)/Notenliste!$C$1)&gt;=((Endnoten!$AH$20)/100),2.6,IF(((Notenliste!C30)/Notenliste!$C$1)&gt;=((Endnoten!$AH$21)/100),2.7,IF(((Notenliste!C30)/Notenliste!$C$1)&gt;=((Endnoten!$AH$22)/100),2.8,IF(((Notenliste!C30)/Notenliste!$C$1)&gt;=((Endnoten!$AH$23)/100),2.9,IF(((Notenliste!C30)/Notenliste!$C$1)&gt;=((Endnoten!$AH$24)/100),3,IF(((Notenliste!C30)/Notenliste!$C$1)&gt;=((Endnoten!$AH$25)/100),3.1,IF(((Notenliste!C30)/Notenliste!$C$1)&gt;=((Endnoten!$AH$26)/100),3.2,IF(((Notenliste!C30)/Notenliste!$C$1)&gt;=((Endnoten!$AH$27)/100),3.3,IF(((Notenliste!C30)/Notenliste!$C$1)&gt;=((Endnoten!$AH$28)/100),3.4,IF(((Notenliste!C30)/Notenliste!$C$1)&gt;=((Endnoten!$AH$29)/100),3.5,IF(((Notenliste!C30)/Notenliste!$C$1)&gt;=((Endnoten!$AH$30)/100),3.6,IF(((Notenliste!C30)/Notenliste!$C$1)&gt;=((Endnoten!$AH$31)/100),3.7,IF(((Notenliste!C30)/Notenliste!$C$1)&gt;=((Endnoten!$AH$32)/100),3.8,IF(((Notenliste!C30)/Notenliste!$C$1)&gt;=((Endnoten!$AH$33)/100),3.9,IF(((Notenliste!C30)/Notenliste!$C$1)&gt;=((Endnoten!$AH$34)/100),4,IF(((Notenliste!C30)/Notenliste!$C$1)&gt;=((Endnoten!$AH$35)/100),4.1,IF(((Notenliste!C30)/Notenliste!$C$1)&gt;=((Endnoten!$AH$36)/100),4.2,IF(((Notenliste!C30)/Notenliste!$C$1)&gt;=((Endnoten!$AH$37)/100),4.3,IF(((Notenliste!C30)/Notenliste!$C$1)&gt;=((Endnoten!$AH$38)/100),4.4,IF(((Notenliste!C30)/Notenliste!$C$1)&gt;=((Endnoten!$AH$39)/100),4.5,IF(((Notenliste!C30)/Notenliste!$C$1)&gt;=((Endnoten!$AH$40)/100),4.6,IF(((Notenliste!C30)/Notenliste!$C$1)&gt;=((Endnoten!$AH$41)/100),4.7,IF(((Notenliste!C30)/Notenliste!$C$1)&gt;=((Endnoten!$AH$42)/100),4.8,IF(((Notenliste!C30)/Notenliste!$C$1)&gt;=((Endnoten!$AH$43)/100),4.9,5))))))))))))))))))))))))))))))))))))))))</f>
        <v>#DIV/0!</v>
      </c>
      <c r="G31" s="32">
        <f>Notenliste!E30</f>
        <v>0</v>
      </c>
      <c r="H31" s="33">
        <f>IF(Notenliste!E30&gt;=0.1,Notenliste!E30/Notenliste!E$1,)</f>
        <v>0</v>
      </c>
      <c r="I31" s="34">
        <f>IF(Endnoten!H31&gt;=(Endnoten!$AF$5/100),1,IF(Endnoten!H31&gt;=(Endnoten!$AF$6/100),2,IF(Endnoten!H31&gt;=(Endnoten!$AF$7/100),3,IF(Endnoten!H31&gt;=(Endnoten!$AF$8/100),4,5))))</f>
        <v>5</v>
      </c>
      <c r="J31" s="35" t="e">
        <f>IF(((Notenliste!E30)/Notenliste!$E$1)&gt;=((Endnoten!$AH$5+1)/100),1,IF(((Notenliste!E30)/Notenliste!$E$1)&gt;=(Endnoten!$AH$5/100),1.1,IF(((Notenliste!E30)/Notenliste!$E$1)&gt;=(Endnoten!$AH$6/100),1.2,IF(((Notenliste!E30)/Notenliste!$E$1)&gt;=(Endnoten!$AH$7/100),1.3,IF(((Notenliste!E30)/Notenliste!$E$1)&gt;=((Endnoten!$AH$8)/100),1.4,IF(((Notenliste!E30)/Notenliste!$E$1)&gt;=((Endnoten!$AH$9)/100),1.44,IF(((Notenliste!E30)/Notenliste!$E$1)&gt;=((Endnoten!$AH$10)/100),1.6,IF(((Notenliste!E30)/Notenliste!$E$1)&gt;=((Endnoten!$AH$11)/100),1.7,IF(((Notenliste!E30)/Notenliste!$E$1)&gt;=((Endnoten!$AH$12)/100),1.8,IF(((Notenliste!E30)/Notenliste!$E$1)&gt;=((Endnoten!$AH$13)/100),1.9,IF(((Notenliste!E30)/Notenliste!$E$1)&gt;=((Endnoten!$AH$14)/100),2,IF(((Notenliste!E30)/Notenliste!$E$1)&gt;=((Endnoten!$AH$15)/100),2.1,IF(((Notenliste!E30)/Notenliste!$E$1)&gt;=((Endnoten!$AH$16)/100),2.2,IF(((Notenliste!E30)/Notenliste!$E$1)&gt;=((Endnoten!$AH$17)/100),2.3,IF(((Notenliste!E30)/Notenliste!$E$1)&gt;=((Endnoten!$AH$18)/100),2.4,IF(((Notenliste!E30)/Notenliste!$E$1)&gt;=((Endnoten!$AH$19)/100),2.5,IF(((Notenliste!E30)/Notenliste!$E$1)&gt;=((Endnoten!$AH$20)/100),2.6,IF(((Notenliste!E30)/Notenliste!$E$1)&gt;=((Endnoten!$AH$21)/100),2.7,IF(((Notenliste!E30)/Notenliste!$E$1)&gt;=((Endnoten!$AH$22)/100),2.8,IF(((Notenliste!E30)/Notenliste!$E$1)&gt;=((Endnoten!$AH$23)/100),2.9,IF(((Notenliste!E30)/Notenliste!$E$1)&gt;=((Endnoten!$AH$24)/100),3,IF(((Notenliste!E30)/Notenliste!$E$1)&gt;=((Endnoten!$AH$25)/100),3.1,IF(((Notenliste!E30)/Notenliste!$E$1)&gt;=((Endnoten!$AH$26)/100),3.2,IF(((Notenliste!E30)/Notenliste!$E$1)&gt;=((Endnoten!$AH$27)/100),3.3,IF(((Notenliste!E30)/Notenliste!$E$1)&gt;=((Endnoten!$AH$28)/100),3.4,IF(((Notenliste!E30)/Notenliste!$E$1)&gt;=((Endnoten!$AH$29)/100),3.5,IF(((Notenliste!E30)/Notenliste!$E$1)&gt;=((Endnoten!$AH$30)/100),3.6,IF(((Notenliste!E30)/Notenliste!$E$1)&gt;=((Endnoten!$AH$31)/100),3.7,IF(((Notenliste!E30)/Notenliste!$E$1)&gt;=((Endnoten!$AH$32)/100),3.8,IF(((Notenliste!E30)/Notenliste!$E$1)&gt;=((Endnoten!$AH$33)/100),3.9,IF(((Notenliste!E30)/Notenliste!$E$1)&gt;=((Endnoten!$AH$34)/100),4,IF(((Notenliste!E30)/Notenliste!$E$1)&gt;=((Endnoten!$AH$35)/100),4.1,IF(((Notenliste!E30)/Notenliste!$E$1)&gt;=((Endnoten!$AH$36)/100),4.2,IF(((Notenliste!E30)/Notenliste!$E$1)&gt;=((Endnoten!$AH$37)/100),4.3,IF(((Notenliste!E30)/Notenliste!$E$1)&gt;=((Endnoten!$AH$38)/100),4.4,IF(((Notenliste!E30)/Notenliste!$E$1)&gt;=((Endnoten!$AH$39)/100),4.5,IF(((Notenliste!E30)/Notenliste!$E$1)&gt;=((Endnoten!$AH$40)/100),4.6,IF(((Notenliste!E30)/Notenliste!$E$1)&gt;=((Endnoten!$AH$41)/100),4.7,IF(((Notenliste!E30)/Notenliste!$E$1)&gt;=((Endnoten!$AH$42)/100),4.8,IF(((Notenliste!E30)/Notenliste!$E$1)&gt;=((Endnoten!$AH$43)/100),4.9,5))))))))))))))))))))))))))))))))))))))))</f>
        <v>#DIV/0!</v>
      </c>
      <c r="K31" s="32">
        <f>Notenliste!G30</f>
        <v>0</v>
      </c>
      <c r="L31" s="33">
        <f>IF(Notenliste!G30&gt;=0.1,Notenliste!G30/Notenliste!G$1,)</f>
        <v>0</v>
      </c>
      <c r="M31" s="34">
        <f>IF(Endnoten!L31&gt;=(Endnoten!$AF$5/100),1,IF(Endnoten!L31&gt;=(Endnoten!$AF$6/100),2,IF(Endnoten!L31&gt;=(Endnoten!$AF$7/100),3,IF(Endnoten!L31&gt;=(Endnoten!$AF$8/100),4,5))))</f>
        <v>5</v>
      </c>
      <c r="N31" s="35" t="e">
        <f>IF(((Notenliste!G30)/Notenliste!$G$1)&gt;=((Endnoten!$AH$5+1)/100),1,IF(((Notenliste!G30)/Notenliste!$G$1)&gt;=(Endnoten!$AH$5/100),1.1,IF(((Notenliste!G30)/Notenliste!$G$1)&gt;=(Endnoten!$AH$6/100),1.2,IF(((Notenliste!G30)/Notenliste!$G$1)&gt;=(Endnoten!$AH$7/100),1.3,IF(((Notenliste!G30)/Notenliste!$G$1)&gt;=((Endnoten!$AH$8)/100),1.4,IF(((Notenliste!G30)/Notenliste!$G$1)&gt;=((Endnoten!$AH$9)/100),1.44,IF(((Notenliste!G30)/Notenliste!$G$1)&gt;=((Endnoten!$AH$10)/100),1.6,IF(((Notenliste!G30)/Notenliste!$G$1)&gt;=((Endnoten!$AH$11)/100),1.7,IF(((Notenliste!G30)/Notenliste!$G$1)&gt;=((Endnoten!$AH$12)/100),1.8,IF(((Notenliste!G30)/Notenliste!$G$1)&gt;=((Endnoten!$AH$13)/100),1.9,IF(((Notenliste!G30)/Notenliste!$G$1)&gt;=((Endnoten!$AH$14)/100),2,IF(((Notenliste!G30)/Notenliste!$G$1)&gt;=((Endnoten!$AH$15)/100),2.1,IF(((Notenliste!G30)/Notenliste!$G$1)&gt;=((Endnoten!$AH$16)/100),2.2,IF(((Notenliste!G30)/Notenliste!$G$1)&gt;=((Endnoten!$AH$17)/100),2.3,IF(((Notenliste!G30)/Notenliste!$G$1)&gt;=((Endnoten!$AH$18)/100),2.4,IF(((Notenliste!G30)/Notenliste!$G$1)&gt;=((Endnoten!$AH$19)/100),2.5,IF(((Notenliste!G30)/Notenliste!$G$1)&gt;=((Endnoten!$AH$20)/100),2.6,IF(((Notenliste!G30)/Notenliste!$G$1)&gt;=((Endnoten!$AH$21)/100),2.7,IF(((Notenliste!G30)/Notenliste!$G$1)&gt;=((Endnoten!$AH$22)/100),2.8,IF(((Notenliste!G30)/Notenliste!$G$1)&gt;=((Endnoten!$AH$23)/100),2.9,IF(((Notenliste!G30)/Notenliste!$G$1)&gt;=((Endnoten!$AH$24)/100),3,IF(((Notenliste!G30)/Notenliste!$G$1)&gt;=((Endnoten!$AH$25)/100),3.1,IF(((Notenliste!G30)/Notenliste!$G$1)&gt;=((Endnoten!$AH$26)/100),3.2,IF(((Notenliste!G30)/Notenliste!$G$1)&gt;=((Endnoten!$AH$27)/100),3.3,IF(((Notenliste!G30)/Notenliste!$G$1)&gt;=((Endnoten!$AH$28)/100),3.4,IF(((Notenliste!G30)/Notenliste!$G$1)&gt;=((Endnoten!$AH$29)/100),3.5,IF(((Notenliste!G30)/Notenliste!$G$1)&gt;=((Endnoten!$AH$30)/100),3.6,IF(((Notenliste!G30)/Notenliste!$G$1)&gt;=((Endnoten!$AH$31)/100),3.7,IF(((Notenliste!G30)/Notenliste!$G$1)&gt;=((Endnoten!$AH$32)/100),3.8,IF(((Notenliste!G30)/Notenliste!$G$1)&gt;=((Endnoten!$AH$33)/100),3.9,IF(((Notenliste!G30)/Notenliste!$G$1)&gt;=((Endnoten!$AH$34)/100),4,IF(((Notenliste!G30)/Notenliste!$G$1)&gt;=((Endnoten!$AH$35)/100),4.1,IF(((Notenliste!G30)/Notenliste!$G$1)&gt;=((Endnoten!$AH$36)/100),4.2,IF(((Notenliste!G30)/Notenliste!$G$1)&gt;=((Endnoten!$AH$37)/100),4.3,IF(((Notenliste!G30)/Notenliste!$G$1)&gt;=((Endnoten!$AH$38)/100),4.4,IF(((Notenliste!G30)/Notenliste!$G$1)&gt;=((Endnoten!$AH$39)/100),4.5,IF(((Notenliste!G30)/Notenliste!$G$1)&gt;=((Endnoten!$AH$40)/100),4.6,IF(((Notenliste!G30)/Notenliste!$G$1)&gt;=((Endnoten!$AH$41)/100),4.7,IF(((Notenliste!G30)/Notenliste!$G$1)&gt;=((Endnoten!$AH$42)/100),4.8,IF(((Notenliste!G30)/Notenliste!$G$1)&gt;=((Endnoten!$AH$43)/100),4.9,5))))))))))))))))))))))))))))))))))))))))</f>
        <v>#DIV/0!</v>
      </c>
      <c r="O31" s="32">
        <f>Notenliste!K30</f>
        <v>0</v>
      </c>
      <c r="P31" s="33">
        <f>IF(Notenliste!I30&gt;=0.1,Notenliste!I30/Notenliste!I$1,)</f>
        <v>0</v>
      </c>
      <c r="Q31" s="34">
        <f>IF(Endnoten!P31&gt;=(Endnoten!$AF$5/100),1,IF(Endnoten!P31&gt;=(Endnoten!$AF$6/100),2,IF(Endnoten!P31&gt;=(Endnoten!$AF$7/100),3,IF(Endnoten!P31&gt;=(Endnoten!$AF$8/100),4,5))))</f>
        <v>5</v>
      </c>
      <c r="R31" s="35" t="e">
        <f>IF(((Notenliste!I30)/Notenliste!$I$1)&gt;=((Endnoten!$AH$5+1)/100),1,IF(((Notenliste!I30)/Notenliste!$I$1)&gt;=(Endnoten!$AH$5/100),1.1,IF(((Notenliste!I30)/Notenliste!$I$1)&gt;=(Endnoten!$AH$6/100),1.2,IF(((Notenliste!I30)/Notenliste!$I$1)&gt;=(Endnoten!$AH$7/100),1.3,IF(((Notenliste!I30)/Notenliste!$I$1)&gt;=((Endnoten!$AH$8)/100),1.4,IF(((Notenliste!I30)/Notenliste!$I$1)&gt;=((Endnoten!$AH$9)/100),1.44,IF(((Notenliste!I30)/Notenliste!$I$1)&gt;=((Endnoten!$AH$10)/100),1.6,IF(((Notenliste!I30)/Notenliste!$I$1)&gt;=((Endnoten!$AH$11)/100),1.7,IF(((Notenliste!I30)/Notenliste!$I$1)&gt;=((Endnoten!$AH$12)/100),1.8,IF(((Notenliste!I30)/Notenliste!$I$1)&gt;=((Endnoten!$AH$13)/100),1.9,IF(((Notenliste!I30)/Notenliste!$I$1)&gt;=((Endnoten!$AH$14)/100),2,IF(((Notenliste!I30)/Notenliste!$I$1)&gt;=((Endnoten!$AH$15)/100),2.1,IF(((Notenliste!I30)/Notenliste!$I$1)&gt;=((Endnoten!$AH$16)/100),2.2,IF(((Notenliste!I30)/Notenliste!$I$1)&gt;=((Endnoten!$AH$17)/100),2.3,IF(((Notenliste!I30)/Notenliste!$I$1)&gt;=((Endnoten!$AH$18)/100),2.4,IF(((Notenliste!I30)/Notenliste!$I$1)&gt;=((Endnoten!$AH$19)/100),2.5,IF(((Notenliste!I30)/Notenliste!$I$1)&gt;=((Endnoten!$AH$20)/100),2.6,IF(((Notenliste!I30)/Notenliste!$I$1)&gt;=((Endnoten!$AH$21)/100),2.7,IF(((Notenliste!I30)/Notenliste!$I$1)&gt;=((Endnoten!$AH$22)/100),2.8,IF(((Notenliste!I30)/Notenliste!$I$1)&gt;=((Endnoten!$AH$23)/100),2.9,IF(((Notenliste!I30)/Notenliste!$I$1)&gt;=((Endnoten!$AH$24)/100),3,IF(((Notenliste!I30)/Notenliste!$I$1)&gt;=((Endnoten!$AH$25)/100),3.1,IF(((Notenliste!I30)/Notenliste!$I$1)&gt;=((Endnoten!$AH$26)/100),3.2,IF(((Notenliste!I30)/Notenliste!$I$1)&gt;=((Endnoten!$AH$27)/100),3.3,IF(((Notenliste!I30)/Notenliste!$I$1)&gt;=((Endnoten!$AH$28)/100),3.4,IF(((Notenliste!I30)/Notenliste!$I$1)&gt;=((Endnoten!$AH$29)/100),3.5,IF(((Notenliste!I30)/Notenliste!$I$1)&gt;=((Endnoten!$AH$30)/100),3.6,IF(((Notenliste!I30)/Notenliste!$I$1)&gt;=((Endnoten!$AH$31)/100),3.7,IF(((Notenliste!I30)/Notenliste!$I$1)&gt;=((Endnoten!$AH$32)/100),3.8,IF(((Notenliste!I30)/Notenliste!$I$1)&gt;=((Endnoten!$AH$33)/100),3.9,IF(((Notenliste!I30)/Notenliste!$I$1)&gt;=((Endnoten!$AH$34)/100),4,IF(((Notenliste!I30)/Notenliste!$I$1)&gt;=((Endnoten!$AH$35)/100),4.1,IF(((Notenliste!I30)/Notenliste!$I$1)&gt;=((Endnoten!$AH$36)/100),4.2,IF(((Notenliste!I30)/Notenliste!$I$1)&gt;=((Endnoten!$AH$37)/100),4.3,IF(((Notenliste!I30)/Notenliste!$I$1)&gt;=((Endnoten!$AH$38)/100),4.4,IF(((Notenliste!I30)/Notenliste!$I$1)&gt;=((Endnoten!$AH$39)/100),4.5,IF(((Notenliste!I30)/Notenliste!$I$1)&gt;=((Endnoten!$AH$40)/100),4.6,IF(((Notenliste!I30)/Notenliste!$I$1)&gt;=((Endnoten!$AH$41)/100),4.7,IF(((Notenliste!I30)/Notenliste!$I$1)&gt;=((Endnoten!$AH$42)/100),4.8,IF(((Notenliste!I30)/Notenliste!$I$1)&gt;=((Endnoten!$AH$43)/100),4.9,5))))))))))))))))))))))))))))))))))))))))</f>
        <v>#DIV/0!</v>
      </c>
      <c r="S31" s="32">
        <f>Notenliste!K30</f>
        <v>0</v>
      </c>
      <c r="T31" s="33">
        <f>IF(Notenliste!K30&gt;=0.1,Notenliste!K30/Notenliste!K$1,)</f>
        <v>0</v>
      </c>
      <c r="U31" s="34">
        <f>IF(Endnoten!T31&gt;=(Endnoten!$AF$5/100),1,IF(Endnoten!T31&gt;=(Endnoten!$AF$6/100),2,IF(Endnoten!T31&gt;=(Endnoten!$AF$7/100),3,IF(Endnoten!T31&gt;=(Endnoten!$AF$8/100),4,5))))</f>
        <v>5</v>
      </c>
      <c r="V31" s="35" t="e">
        <f>IF(((Notenliste!K30)/Notenliste!$K$1)&gt;=((Endnoten!$AH$5+1)/100),1,IF(((Notenliste!K30)/Notenliste!$K$1)&gt;=(Endnoten!$AH$5/100),1.1,IF(((Notenliste!K30)/Notenliste!$K$1)&gt;=(Endnoten!$AH$6/100),1.2,IF(((Notenliste!K30)/Notenliste!$K$1)&gt;=(Endnoten!$AH$7/100),1.3,IF(((Notenliste!K30)/Notenliste!$K$1)&gt;=((Endnoten!$AH$8)/100),1.4,IF(((Notenliste!K30)/Notenliste!$K$1)&gt;=((Endnoten!$AH$9)/100),1.5,IF(((Notenliste!K30)/Notenliste!$K$1)&gt;=((Endnoten!$AH$10)/100),1.6,IF(((Notenliste!K30)/Notenliste!$K$1)&gt;=((Endnoten!$AH$11)/100),1.7,IF(((Notenliste!K30)/Notenliste!$K$1)&gt;=((Endnoten!$AH$12)/100),1.8,IF(((Notenliste!K30)/Notenliste!$K$1)&gt;=((Endnoten!$AH$13)/100),1.9,IF(((Notenliste!K30)/Notenliste!$K$1)&gt;=((Endnoten!$AH$14)/100),2,IF(((Notenliste!K30)/Notenliste!$K$1)&gt;=((Endnoten!$AH$15)/100),2.1,IF(((Notenliste!K30)/Notenliste!$K$1)&gt;=((Endnoten!$AH$16)/100),2.2,IF(((Notenliste!K30)/Notenliste!$K$1)&gt;=((Endnoten!$AH$17)/100),2.3,IF(((Notenliste!K30)/Notenliste!$K$1)&gt;=((Endnoten!$AH$18)/100),2.4,IF(((Notenliste!K30)/Notenliste!$K$1)&gt;=((Endnoten!$AH$19)/100),2.5,IF(((Notenliste!K30)/Notenliste!$K$1)&gt;=((Endnoten!$AH$20)/100),2.6,IF(((Notenliste!K30)/Notenliste!$K$1)&gt;=((Endnoten!$AH$21)/100),2.7,IF(((Notenliste!K30)/Notenliste!$K$1)&gt;=((Endnoten!$AH$22)/100),2.8,IF(((Notenliste!K30)/Notenliste!$K$1)&gt;=((Endnoten!$AH$23)/100),2.9,IF(((Notenliste!K30)/Notenliste!$K$1)&gt;=((Endnoten!$AH$24)/100),3,IF(((Notenliste!K30)/Notenliste!$K$1)&gt;=((Endnoten!$AH$25)/100),3.1,IF(((Notenliste!K30)/Notenliste!$K$1)&gt;=((Endnoten!$AH$26)/100),3.2,IF(((Notenliste!K30)/Notenliste!$K$1)&gt;=((Endnoten!$AH$27)/100),3.3,IF(((Notenliste!K30)/Notenliste!$K$1)&gt;=((Endnoten!$AH$28)/100),3.4,IF(((Notenliste!K30)/Notenliste!$K$1)&gt;=((Endnoten!$AH$29)/100),3.5,IF(((Notenliste!K30)/Notenliste!$K$1)&gt;=((Endnoten!$AH$30)/100),3.6,IF(((Notenliste!K30)/Notenliste!$K$1)&gt;=((Endnoten!$AH$31)/100),3.7,IF(((Notenliste!K30)/Notenliste!$K$1)&gt;=((Endnoten!$AH$32)/100),3.8,IF(((Notenliste!K30)/Notenliste!$K$1)&gt;=((Endnoten!$AH$33)/100),3.9,IF(((Notenliste!K30)/Notenliste!$K$1)&gt;=((Endnoten!$AH$34)/100),4,IF(((Notenliste!K30)/Notenliste!$K$1)&gt;=((Endnoten!$AH$35)/100),4.1,IF(((Notenliste!K30)/Notenliste!$K$1)&gt;=((Endnoten!$AH$36)/100),4.2,IF(((Notenliste!K30)/Notenliste!$K$1)&gt;=((Endnoten!$AH$37)/100),4.3,IF(((Notenliste!K30)/Notenliste!$K$1)&gt;=((Endnoten!$AH$38)/100),4.4,IF(((Notenliste!K30)/Notenliste!$K$1)&gt;=((Endnoten!$AH$39)/100),4.5,IF(((Notenliste!K30)/Notenliste!$K$1)&gt;=((Endnoten!$AH$40)/100),4.6,IF(((Notenliste!K30)/Notenliste!$K$1)&gt;=((Endnoten!$AH$41)/100),4.7,IF(((Notenliste!K30)/Notenliste!$K$1)&gt;=((Endnoten!$AH$42)/100),4.8,IF(((Notenliste!K30)/Notenliste!$K$1)&gt;=((Endnoten!$AH$43)/100),4.9,5))))))))))))))))))))))))))))))))))))))))</f>
        <v>#DIV/0!</v>
      </c>
      <c r="W31" s="36">
        <v>0</v>
      </c>
      <c r="X31" s="36" t="str" cm="1">
        <f t="array" ref="X31">_xlfn.IFS((T31&gt;0.1),(AVERAGE(F31,J31,N31,R31,U31)),(P31&gt;=0.1),(AVERAGE(F31,J31,N31,R31)),(L31&gt;=0.1),(AVERAGE(F31,J31,N31)),(H31&gt;0.1),(AVERAGE(F31,J31)),(D31&gt;0.1),F31,(D31&lt;0.1),"ND")</f>
        <v>ND</v>
      </c>
      <c r="Y31" s="37" t="e">
        <f t="shared" si="0"/>
        <v>#DIV/0!</v>
      </c>
      <c r="Z31" s="37"/>
      <c r="AA31" s="69">
        <f>Notenliste!AK30</f>
        <v>1</v>
      </c>
      <c r="AB31" s="37" t="str">
        <f>IF((D31&lt;0.1),"Nur MA",((AA31*[1]Notenliste!$AK$1)+(IF(W31=0,X31,Y31)*(1-[1]Notenliste!$AK$1))))</f>
        <v>Nur MA</v>
      </c>
      <c r="AC31" s="38" t="e">
        <f t="shared" si="6"/>
        <v>#DIV/0!</v>
      </c>
      <c r="AD31" s="14" t="e">
        <f t="shared" si="1"/>
        <v>#DIV/0!</v>
      </c>
      <c r="AG31" s="22">
        <v>3.7</v>
      </c>
      <c r="AH31" s="22">
        <f t="shared" si="10"/>
        <v>61.95</v>
      </c>
      <c r="AI31">
        <f>IF(((AL31+AJ31+AK31)/$AL$3)&gt;=((Endnoten!$AH$5+1)/100),1,IF(((AL31+AJ31+AK31)/$AL$3)&gt;=(Endnoten!$AH$5/100),1.1,IF(((AL31+AJ31+AK31)/$AL$3)&gt;=(Endnoten!$AH$6/100),1.2,IF(((AL31+AJ31+AK31)/$AL$3)&gt;=(Endnoten!$AH$7/100),1.3,IF(((AL31+AJ31+AK31)/$AL$3)&gt;=((Endnoten!$AH$8)/100),1.4,IF(((AL31+AJ31+AK31)/$AL$3)&gt;=((Endnoten!$AH$9)/100),1.5,IF(((AL31+AJ31+AK31)/$AL$3)&gt;=((Endnoten!$AH$10)/100),1.6,IF(((AL31+AJ31+AK31)/$AL$3)&gt;=((Endnoten!$AH$11)/100),1.7,IF(((AL31+AJ31+AK31)/$AL$3)&gt;=((Endnoten!$AH$12)/100),1.8,IF(((AL31+AJ31+AK31)/$AL$3)&gt;=((Endnoten!$AH$13)/100),1.9,IF(((AL31+AJ31+AK31)/$AL$3)&gt;=((Endnoten!$AH$14)/100),2,IF(((AL31+AJ31+AK31)/$AL$3)&gt;=((Endnoten!$AH$15)/100),2.1,IF(((AL31+AJ31+AK31)/$AL$3)&gt;=((Endnoten!$AH$16)/100),2.2,IF(((AL31+AJ31+AK31)/$AL$3)&gt;=((Endnoten!$AH$17)/100),2.3,IF(((AL31+AJ31+AK31)/$AL$3)&gt;=((Endnoten!$AH$18)/100),2.4,IF(((AL31+AJ31+AK31)/$AL$3)&gt;=((Endnoten!$AH$19)/100),2.5,IF(((AL31+AJ31+AK31)/$AL$3)&gt;=((Endnoten!$AH$20)/100),2.6,IF(((AL31+AJ31+AK31)/$AL$3)&gt;=((Endnoten!$AH$21)/100),2.7,IF(((AL31+AJ31+AK31)/$AL$3)&gt;=((Endnoten!$AH$22)/100),2.8,IF(((AL31+AJ31+AK31)/$AL$3)&gt;=((Endnoten!$AH$23)/100),2.9,IF(((AL31+AJ31+AK31)/$AL$3)&gt;=((Endnoten!$AH$24)/100),3,IF(((AL31+AJ31+AK31)/$AL$3)&gt;=((Endnoten!$AH$25)/100),3.1,IF(((AL31+AJ31+AK31)/$AL$3)&gt;=((Endnoten!$AH$26)/100),3.2,IF(((AL31+AJ31+AK31)/$AL$3)&gt;=((Endnoten!$AH$27)/100),3.3,IF(((AL31+AJ31+AK31)/$AL$3)&gt;=((Endnoten!$AH$28)/100),3.4,IF(((AL31+AJ31+AK31)/$AL$3)&gt;=((Endnoten!$AH$29)/100),3.5,IF(((AL31+AJ31+AK31)/$AL$3)&gt;=((Endnoten!$AH$30)/100),3.6,IF(((AL31+AJ31+AK31)/$AL$3)&gt;=((Endnoten!$AH$31)/100),3.7,IF(((AL31+AJ31+AK31)/$AL$3)&gt;=((Endnoten!$AH$32)/100),3.8,IF(((AL31+AJ31+AK31)/$AL$3)&gt;=((Endnoten!$AH$33)/100),3.9,IF(((AL31+AJ31+AK31)/$AL$3)&gt;=((Endnoten!$AH$34)/100),4,IF(((AL31+AJ31+AK31)/$AL$3)&gt;=((Endnoten!$AH$35)/100),4.1,IF(((AL31+AJ31+AK31)/$AL$3)&gt;=((Endnoten!$AH$36)/100),4.2,IF(((AL31+AJ31+AK31)/$AL$3)&gt;=((Endnoten!$AH$37)/100),4.3,IF(((AL31+AJ31+AK31)/$AL$3)&gt;=((Endnoten!$AH$38)/100),4.4,IF(((AL31+AJ31+AK31)/$AL$3)&gt;=((Endnoten!$AH$39)/100),4.5,IF(((AL31+AJ31+AK31)/$AL$3)&gt;=((Endnoten!$AH$40)/100),4.6,IF(((AL31+AJ31+AK31)/$AL$3)&gt;=((Endnoten!$AH$41)/100),4.7,IF(((AL31+AJ31+AK31)/$AL$3)&gt;=((Endnoten!$AH$42)/100),4.8,IF(((AL31+AJ31+AK31)/$AL$3)&gt;=((Endnoten!$AH$43)/100),4.9,5))))))))))))))))))))))))))))))))))))))))</f>
        <v>3.7</v>
      </c>
      <c r="AL31">
        <f t="shared" si="7"/>
        <v>61.95</v>
      </c>
      <c r="AN31" s="75"/>
      <c r="AO31" s="75" t="e">
        <f t="shared" si="2"/>
        <v>#DIV/0!</v>
      </c>
      <c r="AP31" s="75" t="e">
        <f t="shared" si="3"/>
        <v>#DIV/0!</v>
      </c>
      <c r="AQ31" s="75" t="e">
        <f t="shared" si="4"/>
        <v>#DIV/0!</v>
      </c>
      <c r="AR31" s="75" t="e">
        <f t="shared" si="5"/>
        <v>#DIV/0!</v>
      </c>
      <c r="AT31" s="1" t="e">
        <f>IF(((Notenliste!C30+Notenliste!E30+Notenliste!G30)/$AT$1)&gt;=((Endnoten!$AH$5+1)/100),1,IF(((Notenliste!C30+Notenliste!E30+Notenliste!G30)/$AT$1)&gt;=(Endnoten!$AH$5/100),1.1,IF(((Notenliste!C30+Notenliste!E30+Notenliste!G30)/$AT$1)&gt;=(Endnoten!$AH$6/100),1.2,IF(((Notenliste!C30+Notenliste!E30+Notenliste!G30)/$AT$1)&gt;=(Endnoten!$AH$7/100),1.3,IF(((Notenliste!C30+Notenliste!E30+Notenliste!G30)/$AT$1)&gt;=((Endnoten!$AH$8)/100),1.4,IF(((Notenliste!C30+Notenliste!E30+Notenliste!G30)/$AT$1)&gt;=((Endnoten!$AH$9)/100),1.5,IF(((Notenliste!C30+Notenliste!E30+Notenliste!G30)/$AT$1)&gt;=((Endnoten!$AH$10)/100),1.6,IF(((Notenliste!C30+Notenliste!E30+Notenliste!G30)/$AT$1)&gt;=((Endnoten!$AH$11)/100),1.7,IF(((Notenliste!C30+Notenliste!E30+Notenliste!G30)/$AT$1)&gt;=((Endnoten!$AH$12)/100),1.8,IF(((Notenliste!C30+Notenliste!E30+Notenliste!G30)/$AT$1)&gt;=((Endnoten!$AH$13)/100),1.9,IF(((Notenliste!C30+Notenliste!E30+Notenliste!G30)/$AT$1)&gt;=((Endnoten!$AH$14)/100),2,IF(((Notenliste!C30+Notenliste!E30+Notenliste!G30)/$AT$1)&gt;=((Endnoten!$AH$15)/100),2.1,IF(((Notenliste!C30+Notenliste!E30+Notenliste!G30)/$AT$1)&gt;=((Endnoten!$AH$16)/100),2.2,IF(((Notenliste!C30+Notenliste!E30+Notenliste!G30)/$AT$1)&gt;=((Endnoten!$AH$17)/100),2.3,IF(((Notenliste!C30+Notenliste!E30+Notenliste!G30)/$AT$1)&gt;=((Endnoten!$AH$18)/100),2.4,IF(((Notenliste!C30+Notenliste!E30+Notenliste!G30)/$AT$1)&gt;=((Endnoten!$AH$19)/100),2.5,IF(((Notenliste!C30+Notenliste!E30+Notenliste!G30)/$AT$1)&gt;=((Endnoten!$AH$20)/100),2.6,IF(((Notenliste!C30+Notenliste!E30+Notenliste!G30)/$AT$1)&gt;=((Endnoten!$AH$21)/100),2.7,IF(((Notenliste!C30+Notenliste!E30+Notenliste!G30)/$AT$1)&gt;=((Endnoten!$AH$22)/100),2.8,IF(((Notenliste!C30+Notenliste!E30+Notenliste!G30)/$AT$1)&gt;=((Endnoten!$AH$23)/100),2.9,IF(((Notenliste!C30+Notenliste!E30+Notenliste!G30)/$AT$1)&gt;=((Endnoten!$AH$24)/100),3,IF(((Notenliste!C30+Notenliste!E30+Notenliste!G30)/$AT$1)&gt;=((Endnoten!$AH$25)/100),3.1,IF(((Notenliste!C30+Notenliste!E30+Notenliste!G30)/$AT$1)&gt;=((Endnoten!$AH$26)/100),3.2,IF(((Notenliste!C30+Notenliste!E30+Notenliste!G30)/$AT$1)&gt;=((Endnoten!$AH$27)/100),3.3,IF(((Notenliste!C30+Notenliste!E30+Notenliste!G30)/$AT$1)&gt;=((Endnoten!$AH$28)/100),3.4,IF(((Notenliste!C30+Notenliste!E30+Notenliste!G30)/$AT$1)&gt;=((Endnoten!$AH$29)/100),3.5,IF(((Notenliste!C30+Notenliste!E30+Notenliste!G30)/$AT$1)&gt;=((Endnoten!$AH$30)/100),3.6,IF(((Notenliste!C30+Notenliste!E30+Notenliste!G30)/$AT$1)&gt;=((Endnoten!$AH$31)/100),3.7,IF(((Notenliste!C30+Notenliste!E30+Notenliste!G30)/$AT$1)&gt;=((Endnoten!$AH$32)/100),3.8,IF(((Notenliste!C30+Notenliste!E30+Notenliste!G30)/$AT$1)&gt;=((Endnoten!$AH$33)/100),3.9,IF(((Notenliste!C30+Notenliste!E30+Notenliste!G30)/$AT$1)&gt;=((Endnoten!$AH$34)/100),4,IF(((Notenliste!C30+Notenliste!E30+Notenliste!G30)/$AT$1)&gt;=((Endnoten!$AH$35)/100),4.1,IF(((Notenliste!C30+Notenliste!E30+Notenliste!G30)/$AT$1)&gt;=((Endnoten!$AH$36)/100),4.2,IF(((Notenliste!C30+Notenliste!E30+Notenliste!G30)/$AT$1)&gt;=((Endnoten!$AH$37)/100),4.3,IF(((Notenliste!C30+Notenliste!E30+Notenliste!G30)/$AT$1)&gt;=((Endnoten!$AH$38)/100),4.4,IF(((Notenliste!C30+Notenliste!E30+Notenliste!G30)/$AT$1)&gt;=((Endnoten!$AH$39)/100),4.5,IF(((Notenliste!C30+Notenliste!E30+Notenliste!G30)/$AT$1)&gt;=((Endnoten!$AH$40)/100),4.6,IF(((Notenliste!C30+Notenliste!E30+Notenliste!G30)/$AT$1)&gt;=((Endnoten!$AH$41)/100),4.7,IF(((Notenliste!C30+Notenliste!E30+Notenliste!G30)/$AT$1)&gt;=((Endnoten!$AH$42)/100),4.8,IF(((Notenliste!C30+Notenliste!E30+Notenliste!G30)/$AT$1)&gt;=((Endnoten!$AH$43)/100),4.9,5))))))))))))))))))))))))))))))))))))))))</f>
        <v>#DIV/0!</v>
      </c>
      <c r="AU31" s="1" t="e">
        <f>IF(((Notenliste!C30+Notenliste!E30+Notenliste!G30+Notenliste!K30)/$AU$1)&gt;=((Endnoten!$AH$5+1)/100),1,IF(((Notenliste!C30+Notenliste!E30+Notenliste!G30+Notenliste!K30)/$AU$1)&gt;=(Endnoten!$AH$5/100),1.1,IF(((Notenliste!C30+Notenliste!E30+Notenliste!G30+Notenliste!K30)/$AU$1)&gt;=(Endnoten!$AH$6/100),1.2,IF(((Notenliste!C30+Notenliste!E30+Notenliste!G30+Notenliste!K30)/$AU$1)&gt;=(Endnoten!$AH$7/100),1.3,IF(((Notenliste!C30+Notenliste!E30+Notenliste!G30+Notenliste!K30)/$AU$1)&gt;=((Endnoten!$AH$8)/100),1.4,IF(((Notenliste!C30+Notenliste!E30+Notenliste!G30+Notenliste!K30)/$AU$1)&gt;=((Endnoten!$AH$9)/100),1.5,IF(((Notenliste!C30+Notenliste!E30+Notenliste!G30+Notenliste!K30)/$AU$1)&gt;=((Endnoten!$AH$10)/100),1.6,IF(((Notenliste!C30+Notenliste!E30+Notenliste!G30+Notenliste!K30)/$AU$1)&gt;=((Endnoten!$AH$11)/100),1.7,IF(((Notenliste!C30+Notenliste!E30+Notenliste!G30+Notenliste!K30)/$AU$1)&gt;=((Endnoten!$AH$12)/100),1.8,IF(((Notenliste!C30+Notenliste!E30+Notenliste!G30+Notenliste!K30)/$AU$1)&gt;=((Endnoten!$AH$13)/100),1.9,IF(((Notenliste!C30+Notenliste!E30+Notenliste!G30+Notenliste!K30)/$AU$1)&gt;=((Endnoten!$AH$14)/100),2,IF(((Notenliste!C30+Notenliste!E30+Notenliste!G30+Notenliste!K30)/$AU$1)&gt;=((Endnoten!$AH$15)/100),2.1,IF(((Notenliste!C30+Notenliste!E30+Notenliste!G30+Notenliste!K30)/$AU$1)&gt;=((Endnoten!$AH$16)/100),2.2,IF(((Notenliste!C30+Notenliste!E30+Notenliste!G30+Notenliste!K30)/$AU$1)&gt;=((Endnoten!$AH$17)/100),2.3,IF(((Notenliste!C30+Notenliste!E30+Notenliste!G30+Notenliste!K30)/$AU$1)&gt;=((Endnoten!$AH$18)/100),2.4,IF(((Notenliste!C30+Notenliste!E30+Notenliste!G30+Notenliste!K30)/$AU$1)&gt;=((Endnoten!$AH$19)/100),2.5,IF(((Notenliste!C30+Notenliste!E30+Notenliste!G30+Notenliste!K30)/$AU$1)&gt;=((Endnoten!$AH$20)/100),2.6,IF(((Notenliste!C30+Notenliste!E30+Notenliste!G30+Notenliste!K30)/$AU$1)&gt;=((Endnoten!$AH$21)/100),2.7,IF(((Notenliste!C30+Notenliste!E30+Notenliste!G30+Notenliste!K30)/$AU$1)&gt;=((Endnoten!$AH$22)/100),2.8,IF(((Notenliste!C30+Notenliste!E30+Notenliste!G30+Notenliste!K30)/$AU$1)&gt;=((Endnoten!$AH$23)/100),2.9,IF(((Notenliste!C30+Notenliste!E30+Notenliste!G30+Notenliste!K30)/$AU$1)&gt;=((Endnoten!$AH$24)/100),3,IF(((Notenliste!C30+Notenliste!E30+Notenliste!G30+Notenliste!K30)/$AU$1)&gt;=((Endnoten!$AH$25)/100),3.1,IF(((Notenliste!C30+Notenliste!E30+Notenliste!G30+Notenliste!K30)/$AU$1)&gt;=((Endnoten!$AH$26)/100),3.2,IF(((Notenliste!C30+Notenliste!E30+Notenliste!G30+Notenliste!K30)/$AU$1)&gt;=((Endnoten!$AH$27)/100),3.3,IF(((Notenliste!C30+Notenliste!E30+Notenliste!G30+Notenliste!K30)/$AU$1)&gt;=((Endnoten!$AH$28)/100),3.4,IF(((Notenliste!C30+Notenliste!E30+Notenliste!G30+Notenliste!K30)/$AU$1)&gt;=((Endnoten!$AH$29)/100),3.5,IF(((Notenliste!C30+Notenliste!E30+Notenliste!G30+Notenliste!K30)/$AU$1)&gt;=((Endnoten!$AH$30)/100),3.6,IF(((Notenliste!C30+Notenliste!E30+Notenliste!G30+Notenliste!K30)/$AU$1)&gt;=((Endnoten!$AH$31)/100),3.7,IF(((Notenliste!C30+Notenliste!E30+Notenliste!G30+Notenliste!K30)/$AU$1)&gt;=((Endnoten!$AH$32)/100),3.8,IF(((Notenliste!C30+Notenliste!E30+Notenliste!G30+Notenliste!K30)/$AU$1)&gt;=((Endnoten!$AH$33)/100),3.9,IF(((Notenliste!C30+Notenliste!E30+Notenliste!G30+Notenliste!K30)/$AU$1)&gt;=((Endnoten!$AH$34)/100),4,IF(((Notenliste!C30+Notenliste!E30+Notenliste!G30+Notenliste!K30)/$AU$1)&gt;=((Endnoten!$AH$35)/100),4.1,IF(((Notenliste!C30+Notenliste!E30+Notenliste!G30+Notenliste!K30)/$AU$1)&gt;=((Endnoten!$AH$36)/100),4.2,IF(((Notenliste!C30+Notenliste!E30+Notenliste!G30+Notenliste!K30)/$AU$1)&gt;=((Endnoten!$AH$37)/100),4.3,IF(((Notenliste!C30+Notenliste!E30+Notenliste!G30+Notenliste!K30)/$AU$1)&gt;=((Endnoten!$AH$38)/100),4.4,IF(((Notenliste!C30+Notenliste!E30+Notenliste!G30+Notenliste!K30)/$AU$1)&gt;=((Endnoten!$AH$39)/100),4.5,IF(((Notenliste!C30+Notenliste!E30+Notenliste!G30+Notenliste!K30)/$AU$1)&gt;=((Endnoten!$AH$40)/100),4.6,IF(((Notenliste!C30+Notenliste!E30+Notenliste!G30+Notenliste!K30)/$AU$1)&gt;=((Endnoten!$AH$41)/100),4.7,IF(((Notenliste!C30+Notenliste!E30+Notenliste!G30+Notenliste!K30)/$AU$1)&gt;=((Endnoten!$AH$42)/100),4.8,IF(((Notenliste!C30+Notenliste!E30+Notenliste!G30+Notenliste!K30)/$AU$1)&gt;=((Endnoten!$AH$43)/100),4.9,5))))))))))))))))))))))))))))))))))))))))</f>
        <v>#DIV/0!</v>
      </c>
    </row>
    <row r="32" spans="1:47" ht="18.5" x14ac:dyDescent="0.45">
      <c r="A32" s="41">
        <f>'Schüler+Bedienungsanleitung'!A46</f>
        <v>29</v>
      </c>
      <c r="B32" s="42">
        <f>'Schüler+Bedienungsanleitung'!B46</f>
        <v>29</v>
      </c>
      <c r="C32" s="39">
        <f>Notenliste!C31</f>
        <v>0</v>
      </c>
      <c r="D32" s="40">
        <f>IF(Notenliste!C31&gt;=0.1,Notenliste!C31/Notenliste!C$1,)</f>
        <v>0</v>
      </c>
      <c r="E32" s="41">
        <f>IF(Endnoten!D32&gt;=(Endnoten!$AF$5/100),1,IF(Endnoten!D32&gt;=(Endnoten!$AF$6/100),2,IF(Endnoten!D32&gt;=(Endnoten!$AF$7/100),3,IF(Endnoten!D32&gt;=(Endnoten!$AF$8/100),4,5))))</f>
        <v>5</v>
      </c>
      <c r="F32" s="53" t="e">
        <f>IF(((Notenliste!C31)/Notenliste!$C$1)&gt;=((Endnoten!$AH$5+1)/100),1,IF(((Notenliste!C31)/Notenliste!$C$1)&gt;=(Endnoten!$AH$5/100),1.1,IF(((Notenliste!C31)/Notenliste!$C$1)&gt;=(Endnoten!$AH$6/100),1.2,IF(((Notenliste!C31)/Notenliste!$C$1)&gt;=(Endnoten!$AH$7/100),1.3,IF(((Notenliste!C31)/Notenliste!$C$1)&gt;=((Endnoten!$AH$8)/100),1.4,IF(((Notenliste!C31)/Notenliste!$C$1)&gt;=((Endnoten!$AH$9)/100),1.44,IF(((Notenliste!C31)/Notenliste!$C$1)&gt;=((Endnoten!$AH$10)/100),1.6,IF(((Notenliste!C31)/Notenliste!$C$1)&gt;=((Endnoten!$AH$11)/100),1.7,IF(((Notenliste!C31)/Notenliste!$C$1)&gt;=((Endnoten!$AH$12)/100),1.8,IF(((Notenliste!C31)/Notenliste!$C$1)&gt;=((Endnoten!$AH$13)/100),1.9,IF(((Notenliste!C31)/Notenliste!$C$1)&gt;=((Endnoten!$AH$14)/100),2,IF(((Notenliste!C31)/Notenliste!$C$1)&gt;=((Endnoten!$AH$15)/100),2.1,IF(((Notenliste!C31)/Notenliste!$C$1)&gt;=((Endnoten!$AH$16)/100),2.2,IF(((Notenliste!C31)/Notenliste!$C$1)&gt;=((Endnoten!$AH$17)/100),2.3,IF(((Notenliste!C31)/Notenliste!$C$1)&gt;=((Endnoten!$AH$18)/100),2.4,IF(((Notenliste!C31)/Notenliste!$C$1)&gt;=((Endnoten!$AH$19)/100),2.5,IF(((Notenliste!C31)/Notenliste!$C$1)&gt;=((Endnoten!$AH$20)/100),2.6,IF(((Notenliste!C31)/Notenliste!$C$1)&gt;=((Endnoten!$AH$21)/100),2.7,IF(((Notenliste!C31)/Notenliste!$C$1)&gt;=((Endnoten!$AH$22)/100),2.8,IF(((Notenliste!C31)/Notenliste!$C$1)&gt;=((Endnoten!$AH$23)/100),2.9,IF(((Notenliste!C31)/Notenliste!$C$1)&gt;=((Endnoten!$AH$24)/100),3,IF(((Notenliste!C31)/Notenliste!$C$1)&gt;=((Endnoten!$AH$25)/100),3.1,IF(((Notenliste!C31)/Notenliste!$C$1)&gt;=((Endnoten!$AH$26)/100),3.2,IF(((Notenliste!C31)/Notenliste!$C$1)&gt;=((Endnoten!$AH$27)/100),3.3,IF(((Notenliste!C31)/Notenliste!$C$1)&gt;=((Endnoten!$AH$28)/100),3.4,IF(((Notenliste!C31)/Notenliste!$C$1)&gt;=((Endnoten!$AH$29)/100),3.5,IF(((Notenliste!C31)/Notenliste!$C$1)&gt;=((Endnoten!$AH$30)/100),3.6,IF(((Notenliste!C31)/Notenliste!$C$1)&gt;=((Endnoten!$AH$31)/100),3.7,IF(((Notenliste!C31)/Notenliste!$C$1)&gt;=((Endnoten!$AH$32)/100),3.8,IF(((Notenliste!C31)/Notenliste!$C$1)&gt;=((Endnoten!$AH$33)/100),3.9,IF(((Notenliste!C31)/Notenliste!$C$1)&gt;=((Endnoten!$AH$34)/100),4,IF(((Notenliste!C31)/Notenliste!$C$1)&gt;=((Endnoten!$AH$35)/100),4.1,IF(((Notenliste!C31)/Notenliste!$C$1)&gt;=((Endnoten!$AH$36)/100),4.2,IF(((Notenliste!C31)/Notenliste!$C$1)&gt;=((Endnoten!$AH$37)/100),4.3,IF(((Notenliste!C31)/Notenliste!$C$1)&gt;=((Endnoten!$AH$38)/100),4.4,IF(((Notenliste!C31)/Notenliste!$C$1)&gt;=((Endnoten!$AH$39)/100),4.5,IF(((Notenliste!C31)/Notenliste!$C$1)&gt;=((Endnoten!$AH$40)/100),4.6,IF(((Notenliste!C31)/Notenliste!$C$1)&gt;=((Endnoten!$AH$41)/100),4.7,IF(((Notenliste!C31)/Notenliste!$C$1)&gt;=((Endnoten!$AH$42)/100),4.8,IF(((Notenliste!C31)/Notenliste!$C$1)&gt;=((Endnoten!$AH$43)/100),4.9,5))))))))))))))))))))))))))))))))))))))))</f>
        <v>#DIV/0!</v>
      </c>
      <c r="G32" s="39">
        <f>Notenliste!E31</f>
        <v>0</v>
      </c>
      <c r="H32" s="40">
        <f>IF(Notenliste!E31&gt;=0.1,Notenliste!E31/Notenliste!E$1,)</f>
        <v>0</v>
      </c>
      <c r="I32" s="41">
        <f>IF(Endnoten!H32&gt;=(Endnoten!$AF$5/100),1,IF(Endnoten!H32&gt;=(Endnoten!$AF$6/100),2,IF(Endnoten!H32&gt;=(Endnoten!$AF$7/100),3,IF(Endnoten!H32&gt;=(Endnoten!$AF$8/100),4,5))))</f>
        <v>5</v>
      </c>
      <c r="J32" s="53" t="e">
        <f>IF(((Notenliste!E31)/Notenliste!$E$1)&gt;=((Endnoten!$AH$5+1)/100),1,IF(((Notenliste!E31)/Notenliste!$E$1)&gt;=(Endnoten!$AH$5/100),1.1,IF(((Notenliste!E31)/Notenliste!$E$1)&gt;=(Endnoten!$AH$6/100),1.2,IF(((Notenliste!E31)/Notenliste!$E$1)&gt;=(Endnoten!$AH$7/100),1.3,IF(((Notenliste!E31)/Notenliste!$E$1)&gt;=((Endnoten!$AH$8)/100),1.4,IF(((Notenliste!E31)/Notenliste!$E$1)&gt;=((Endnoten!$AH$9)/100),1.44,IF(((Notenliste!E31)/Notenliste!$E$1)&gt;=((Endnoten!$AH$10)/100),1.6,IF(((Notenliste!E31)/Notenliste!$E$1)&gt;=((Endnoten!$AH$11)/100),1.7,IF(((Notenliste!E31)/Notenliste!$E$1)&gt;=((Endnoten!$AH$12)/100),1.8,IF(((Notenliste!E31)/Notenliste!$E$1)&gt;=((Endnoten!$AH$13)/100),1.9,IF(((Notenliste!E31)/Notenliste!$E$1)&gt;=((Endnoten!$AH$14)/100),2,IF(((Notenliste!E31)/Notenliste!$E$1)&gt;=((Endnoten!$AH$15)/100),2.1,IF(((Notenliste!E31)/Notenliste!$E$1)&gt;=((Endnoten!$AH$16)/100),2.2,IF(((Notenliste!E31)/Notenliste!$E$1)&gt;=((Endnoten!$AH$17)/100),2.3,IF(((Notenliste!E31)/Notenliste!$E$1)&gt;=((Endnoten!$AH$18)/100),2.4,IF(((Notenliste!E31)/Notenliste!$E$1)&gt;=((Endnoten!$AH$19)/100),2.5,IF(((Notenliste!E31)/Notenliste!$E$1)&gt;=((Endnoten!$AH$20)/100),2.6,IF(((Notenliste!E31)/Notenliste!$E$1)&gt;=((Endnoten!$AH$21)/100),2.7,IF(((Notenliste!E31)/Notenliste!$E$1)&gt;=((Endnoten!$AH$22)/100),2.8,IF(((Notenliste!E31)/Notenliste!$E$1)&gt;=((Endnoten!$AH$23)/100),2.9,IF(((Notenliste!E31)/Notenliste!$E$1)&gt;=((Endnoten!$AH$24)/100),3,IF(((Notenliste!E31)/Notenliste!$E$1)&gt;=((Endnoten!$AH$25)/100),3.1,IF(((Notenliste!E31)/Notenliste!$E$1)&gt;=((Endnoten!$AH$26)/100),3.2,IF(((Notenliste!E31)/Notenliste!$E$1)&gt;=((Endnoten!$AH$27)/100),3.3,IF(((Notenliste!E31)/Notenliste!$E$1)&gt;=((Endnoten!$AH$28)/100),3.4,IF(((Notenliste!E31)/Notenliste!$E$1)&gt;=((Endnoten!$AH$29)/100),3.5,IF(((Notenliste!E31)/Notenliste!$E$1)&gt;=((Endnoten!$AH$30)/100),3.6,IF(((Notenliste!E31)/Notenliste!$E$1)&gt;=((Endnoten!$AH$31)/100),3.7,IF(((Notenliste!E31)/Notenliste!$E$1)&gt;=((Endnoten!$AH$32)/100),3.8,IF(((Notenliste!E31)/Notenliste!$E$1)&gt;=((Endnoten!$AH$33)/100),3.9,IF(((Notenliste!E31)/Notenliste!$E$1)&gt;=((Endnoten!$AH$34)/100),4,IF(((Notenliste!E31)/Notenliste!$E$1)&gt;=((Endnoten!$AH$35)/100),4.1,IF(((Notenliste!E31)/Notenliste!$E$1)&gt;=((Endnoten!$AH$36)/100),4.2,IF(((Notenliste!E31)/Notenliste!$E$1)&gt;=((Endnoten!$AH$37)/100),4.3,IF(((Notenliste!E31)/Notenliste!$E$1)&gt;=((Endnoten!$AH$38)/100),4.4,IF(((Notenliste!E31)/Notenliste!$E$1)&gt;=((Endnoten!$AH$39)/100),4.5,IF(((Notenliste!E31)/Notenliste!$E$1)&gt;=((Endnoten!$AH$40)/100),4.6,IF(((Notenliste!E31)/Notenliste!$E$1)&gt;=((Endnoten!$AH$41)/100),4.7,IF(((Notenliste!E31)/Notenliste!$E$1)&gt;=((Endnoten!$AH$42)/100),4.8,IF(((Notenliste!E31)/Notenliste!$E$1)&gt;=((Endnoten!$AH$43)/100),4.9,5))))))))))))))))))))))))))))))))))))))))</f>
        <v>#DIV/0!</v>
      </c>
      <c r="K32" s="39">
        <f>Notenliste!G31</f>
        <v>0</v>
      </c>
      <c r="L32" s="40">
        <f>IF(Notenliste!G31&gt;=0.1,Notenliste!G31/Notenliste!G$1,)</f>
        <v>0</v>
      </c>
      <c r="M32" s="41">
        <f>IF(Endnoten!L32&gt;=(Endnoten!$AF$5/100),1,IF(Endnoten!L32&gt;=(Endnoten!$AF$6/100),2,IF(Endnoten!L32&gt;=(Endnoten!$AF$7/100),3,IF(Endnoten!L32&gt;=(Endnoten!$AF$8/100),4,5))))</f>
        <v>5</v>
      </c>
      <c r="N32" s="53" t="e">
        <f>IF(((Notenliste!G31)/Notenliste!$G$1)&gt;=((Endnoten!$AH$5+1)/100),1,IF(((Notenliste!G31)/Notenliste!$G$1)&gt;=(Endnoten!$AH$5/100),1.1,IF(((Notenliste!G31)/Notenliste!$G$1)&gt;=(Endnoten!$AH$6/100),1.2,IF(((Notenliste!G31)/Notenliste!$G$1)&gt;=(Endnoten!$AH$7/100),1.3,IF(((Notenliste!G31)/Notenliste!$G$1)&gt;=((Endnoten!$AH$8)/100),1.4,IF(((Notenliste!G31)/Notenliste!$G$1)&gt;=((Endnoten!$AH$9)/100),1.44,IF(((Notenliste!G31)/Notenliste!$G$1)&gt;=((Endnoten!$AH$10)/100),1.6,IF(((Notenliste!G31)/Notenliste!$G$1)&gt;=((Endnoten!$AH$11)/100),1.7,IF(((Notenliste!G31)/Notenliste!$G$1)&gt;=((Endnoten!$AH$12)/100),1.8,IF(((Notenliste!G31)/Notenliste!$G$1)&gt;=((Endnoten!$AH$13)/100),1.9,IF(((Notenliste!G31)/Notenliste!$G$1)&gt;=((Endnoten!$AH$14)/100),2,IF(((Notenliste!G31)/Notenliste!$G$1)&gt;=((Endnoten!$AH$15)/100),2.1,IF(((Notenliste!G31)/Notenliste!$G$1)&gt;=((Endnoten!$AH$16)/100),2.2,IF(((Notenliste!G31)/Notenliste!$G$1)&gt;=((Endnoten!$AH$17)/100),2.3,IF(((Notenliste!G31)/Notenliste!$G$1)&gt;=((Endnoten!$AH$18)/100),2.4,IF(((Notenliste!G31)/Notenliste!$G$1)&gt;=((Endnoten!$AH$19)/100),2.5,IF(((Notenliste!G31)/Notenliste!$G$1)&gt;=((Endnoten!$AH$20)/100),2.6,IF(((Notenliste!G31)/Notenliste!$G$1)&gt;=((Endnoten!$AH$21)/100),2.7,IF(((Notenliste!G31)/Notenliste!$G$1)&gt;=((Endnoten!$AH$22)/100),2.8,IF(((Notenliste!G31)/Notenliste!$G$1)&gt;=((Endnoten!$AH$23)/100),2.9,IF(((Notenliste!G31)/Notenliste!$G$1)&gt;=((Endnoten!$AH$24)/100),3,IF(((Notenliste!G31)/Notenliste!$G$1)&gt;=((Endnoten!$AH$25)/100),3.1,IF(((Notenliste!G31)/Notenliste!$G$1)&gt;=((Endnoten!$AH$26)/100),3.2,IF(((Notenliste!G31)/Notenliste!$G$1)&gt;=((Endnoten!$AH$27)/100),3.3,IF(((Notenliste!G31)/Notenliste!$G$1)&gt;=((Endnoten!$AH$28)/100),3.4,IF(((Notenliste!G31)/Notenliste!$G$1)&gt;=((Endnoten!$AH$29)/100),3.5,IF(((Notenliste!G31)/Notenliste!$G$1)&gt;=((Endnoten!$AH$30)/100),3.6,IF(((Notenliste!G31)/Notenliste!$G$1)&gt;=((Endnoten!$AH$31)/100),3.7,IF(((Notenliste!G31)/Notenliste!$G$1)&gt;=((Endnoten!$AH$32)/100),3.8,IF(((Notenliste!G31)/Notenliste!$G$1)&gt;=((Endnoten!$AH$33)/100),3.9,IF(((Notenliste!G31)/Notenliste!$G$1)&gt;=((Endnoten!$AH$34)/100),4,IF(((Notenliste!G31)/Notenliste!$G$1)&gt;=((Endnoten!$AH$35)/100),4.1,IF(((Notenliste!G31)/Notenliste!$G$1)&gt;=((Endnoten!$AH$36)/100),4.2,IF(((Notenliste!G31)/Notenliste!$G$1)&gt;=((Endnoten!$AH$37)/100),4.3,IF(((Notenliste!G31)/Notenliste!$G$1)&gt;=((Endnoten!$AH$38)/100),4.4,IF(((Notenliste!G31)/Notenliste!$G$1)&gt;=((Endnoten!$AH$39)/100),4.5,IF(((Notenliste!G31)/Notenliste!$G$1)&gt;=((Endnoten!$AH$40)/100),4.6,IF(((Notenliste!G31)/Notenliste!$G$1)&gt;=((Endnoten!$AH$41)/100),4.7,IF(((Notenliste!G31)/Notenliste!$G$1)&gt;=((Endnoten!$AH$42)/100),4.8,IF(((Notenliste!G31)/Notenliste!$G$1)&gt;=((Endnoten!$AH$43)/100),4.9,5))))))))))))))))))))))))))))))))))))))))</f>
        <v>#DIV/0!</v>
      </c>
      <c r="O32" s="39">
        <f>Notenliste!K31</f>
        <v>0</v>
      </c>
      <c r="P32" s="40">
        <f>IF(Notenliste!I31&gt;=0.1,Notenliste!I31/Notenliste!I$1,)</f>
        <v>0</v>
      </c>
      <c r="Q32" s="41">
        <f>IF(Endnoten!P32&gt;=(Endnoten!$AF$5/100),1,IF(Endnoten!P32&gt;=(Endnoten!$AF$6/100),2,IF(Endnoten!P32&gt;=(Endnoten!$AF$7/100),3,IF(Endnoten!P32&gt;=(Endnoten!$AF$8/100),4,5))))</f>
        <v>5</v>
      </c>
      <c r="R32" s="53" t="e">
        <f>IF(((Notenliste!I31)/Notenliste!$I$1)&gt;=((Endnoten!$AH$5+1)/100),1,IF(((Notenliste!I31)/Notenliste!$I$1)&gt;=(Endnoten!$AH$5/100),1.1,IF(((Notenliste!I31)/Notenliste!$I$1)&gt;=(Endnoten!$AH$6/100),1.2,IF(((Notenliste!I31)/Notenliste!$I$1)&gt;=(Endnoten!$AH$7/100),1.3,IF(((Notenliste!I31)/Notenliste!$I$1)&gt;=((Endnoten!$AH$8)/100),1.4,IF(((Notenliste!I31)/Notenliste!$I$1)&gt;=((Endnoten!$AH$9)/100),1.44,IF(((Notenliste!I31)/Notenliste!$I$1)&gt;=((Endnoten!$AH$10)/100),1.6,IF(((Notenliste!I31)/Notenliste!$I$1)&gt;=((Endnoten!$AH$11)/100),1.7,IF(((Notenliste!I31)/Notenliste!$I$1)&gt;=((Endnoten!$AH$12)/100),1.8,IF(((Notenliste!I31)/Notenliste!$I$1)&gt;=((Endnoten!$AH$13)/100),1.9,IF(((Notenliste!I31)/Notenliste!$I$1)&gt;=((Endnoten!$AH$14)/100),2,IF(((Notenliste!I31)/Notenliste!$I$1)&gt;=((Endnoten!$AH$15)/100),2.1,IF(((Notenliste!I31)/Notenliste!$I$1)&gt;=((Endnoten!$AH$16)/100),2.2,IF(((Notenliste!I31)/Notenliste!$I$1)&gt;=((Endnoten!$AH$17)/100),2.3,IF(((Notenliste!I31)/Notenliste!$I$1)&gt;=((Endnoten!$AH$18)/100),2.4,IF(((Notenliste!I31)/Notenliste!$I$1)&gt;=((Endnoten!$AH$19)/100),2.5,IF(((Notenliste!I31)/Notenliste!$I$1)&gt;=((Endnoten!$AH$20)/100),2.6,IF(((Notenliste!I31)/Notenliste!$I$1)&gt;=((Endnoten!$AH$21)/100),2.7,IF(((Notenliste!I31)/Notenliste!$I$1)&gt;=((Endnoten!$AH$22)/100),2.8,IF(((Notenliste!I31)/Notenliste!$I$1)&gt;=((Endnoten!$AH$23)/100),2.9,IF(((Notenliste!I31)/Notenliste!$I$1)&gt;=((Endnoten!$AH$24)/100),3,IF(((Notenliste!I31)/Notenliste!$I$1)&gt;=((Endnoten!$AH$25)/100),3.1,IF(((Notenliste!I31)/Notenliste!$I$1)&gt;=((Endnoten!$AH$26)/100),3.2,IF(((Notenliste!I31)/Notenliste!$I$1)&gt;=((Endnoten!$AH$27)/100),3.3,IF(((Notenliste!I31)/Notenliste!$I$1)&gt;=((Endnoten!$AH$28)/100),3.4,IF(((Notenliste!I31)/Notenliste!$I$1)&gt;=((Endnoten!$AH$29)/100),3.5,IF(((Notenliste!I31)/Notenliste!$I$1)&gt;=((Endnoten!$AH$30)/100),3.6,IF(((Notenliste!I31)/Notenliste!$I$1)&gt;=((Endnoten!$AH$31)/100),3.7,IF(((Notenliste!I31)/Notenliste!$I$1)&gt;=((Endnoten!$AH$32)/100),3.8,IF(((Notenliste!I31)/Notenliste!$I$1)&gt;=((Endnoten!$AH$33)/100),3.9,IF(((Notenliste!I31)/Notenliste!$I$1)&gt;=((Endnoten!$AH$34)/100),4,IF(((Notenliste!I31)/Notenliste!$I$1)&gt;=((Endnoten!$AH$35)/100),4.1,IF(((Notenliste!I31)/Notenliste!$I$1)&gt;=((Endnoten!$AH$36)/100),4.2,IF(((Notenliste!I31)/Notenliste!$I$1)&gt;=((Endnoten!$AH$37)/100),4.3,IF(((Notenliste!I31)/Notenliste!$I$1)&gt;=((Endnoten!$AH$38)/100),4.4,IF(((Notenliste!I31)/Notenliste!$I$1)&gt;=((Endnoten!$AH$39)/100),4.5,IF(((Notenliste!I31)/Notenliste!$I$1)&gt;=((Endnoten!$AH$40)/100),4.6,IF(((Notenliste!I31)/Notenliste!$I$1)&gt;=((Endnoten!$AH$41)/100),4.7,IF(((Notenliste!I31)/Notenliste!$I$1)&gt;=((Endnoten!$AH$42)/100),4.8,IF(((Notenliste!I31)/Notenliste!$I$1)&gt;=((Endnoten!$AH$43)/100),4.9,5))))))))))))))))))))))))))))))))))))))))</f>
        <v>#DIV/0!</v>
      </c>
      <c r="S32" s="39">
        <f>Notenliste!K31</f>
        <v>0</v>
      </c>
      <c r="T32" s="40">
        <f>IF(Notenliste!K31&gt;=0.1,Notenliste!K31/Notenliste!K$1,)</f>
        <v>0</v>
      </c>
      <c r="U32" s="41">
        <f>IF(Endnoten!T32&gt;=(Endnoten!$AF$5/100),1,IF(Endnoten!T32&gt;=(Endnoten!$AF$6/100),2,IF(Endnoten!T32&gt;=(Endnoten!$AF$7/100),3,IF(Endnoten!T32&gt;=(Endnoten!$AF$8/100),4,5))))</f>
        <v>5</v>
      </c>
      <c r="V32" s="53" t="e">
        <f>IF(((Notenliste!K31)/Notenliste!$K$1)&gt;=((Endnoten!$AH$5+1)/100),1,IF(((Notenliste!K31)/Notenliste!$K$1)&gt;=(Endnoten!$AH$5/100),1.1,IF(((Notenliste!K31)/Notenliste!$K$1)&gt;=(Endnoten!$AH$6/100),1.2,IF(((Notenliste!K31)/Notenliste!$K$1)&gt;=(Endnoten!$AH$7/100),1.3,IF(((Notenliste!K31)/Notenliste!$K$1)&gt;=((Endnoten!$AH$8)/100),1.4,IF(((Notenliste!K31)/Notenliste!$K$1)&gt;=((Endnoten!$AH$9)/100),1.5,IF(((Notenliste!K31)/Notenliste!$K$1)&gt;=((Endnoten!$AH$10)/100),1.6,IF(((Notenliste!K31)/Notenliste!$K$1)&gt;=((Endnoten!$AH$11)/100),1.7,IF(((Notenliste!K31)/Notenliste!$K$1)&gt;=((Endnoten!$AH$12)/100),1.8,IF(((Notenliste!K31)/Notenliste!$K$1)&gt;=((Endnoten!$AH$13)/100),1.9,IF(((Notenliste!K31)/Notenliste!$K$1)&gt;=((Endnoten!$AH$14)/100),2,IF(((Notenliste!K31)/Notenliste!$K$1)&gt;=((Endnoten!$AH$15)/100),2.1,IF(((Notenliste!K31)/Notenliste!$K$1)&gt;=((Endnoten!$AH$16)/100),2.2,IF(((Notenliste!K31)/Notenliste!$K$1)&gt;=((Endnoten!$AH$17)/100),2.3,IF(((Notenliste!K31)/Notenliste!$K$1)&gt;=((Endnoten!$AH$18)/100),2.4,IF(((Notenliste!K31)/Notenliste!$K$1)&gt;=((Endnoten!$AH$19)/100),2.5,IF(((Notenliste!K31)/Notenliste!$K$1)&gt;=((Endnoten!$AH$20)/100),2.6,IF(((Notenliste!K31)/Notenliste!$K$1)&gt;=((Endnoten!$AH$21)/100),2.7,IF(((Notenliste!K31)/Notenliste!$K$1)&gt;=((Endnoten!$AH$22)/100),2.8,IF(((Notenliste!K31)/Notenliste!$K$1)&gt;=((Endnoten!$AH$23)/100),2.9,IF(((Notenliste!K31)/Notenliste!$K$1)&gt;=((Endnoten!$AH$24)/100),3,IF(((Notenliste!K31)/Notenliste!$K$1)&gt;=((Endnoten!$AH$25)/100),3.1,IF(((Notenliste!K31)/Notenliste!$K$1)&gt;=((Endnoten!$AH$26)/100),3.2,IF(((Notenliste!K31)/Notenliste!$K$1)&gt;=((Endnoten!$AH$27)/100),3.3,IF(((Notenliste!K31)/Notenliste!$K$1)&gt;=((Endnoten!$AH$28)/100),3.4,IF(((Notenliste!K31)/Notenliste!$K$1)&gt;=((Endnoten!$AH$29)/100),3.5,IF(((Notenliste!K31)/Notenliste!$K$1)&gt;=((Endnoten!$AH$30)/100),3.6,IF(((Notenliste!K31)/Notenliste!$K$1)&gt;=((Endnoten!$AH$31)/100),3.7,IF(((Notenliste!K31)/Notenliste!$K$1)&gt;=((Endnoten!$AH$32)/100),3.8,IF(((Notenliste!K31)/Notenliste!$K$1)&gt;=((Endnoten!$AH$33)/100),3.9,IF(((Notenliste!K31)/Notenliste!$K$1)&gt;=((Endnoten!$AH$34)/100),4,IF(((Notenliste!K31)/Notenliste!$K$1)&gt;=((Endnoten!$AH$35)/100),4.1,IF(((Notenliste!K31)/Notenliste!$K$1)&gt;=((Endnoten!$AH$36)/100),4.2,IF(((Notenliste!K31)/Notenliste!$K$1)&gt;=((Endnoten!$AH$37)/100),4.3,IF(((Notenliste!K31)/Notenliste!$K$1)&gt;=((Endnoten!$AH$38)/100),4.4,IF(((Notenliste!K31)/Notenliste!$K$1)&gt;=((Endnoten!$AH$39)/100),4.5,IF(((Notenliste!K31)/Notenliste!$K$1)&gt;=((Endnoten!$AH$40)/100),4.6,IF(((Notenliste!K31)/Notenliste!$K$1)&gt;=((Endnoten!$AH$41)/100),4.7,IF(((Notenliste!K31)/Notenliste!$K$1)&gt;=((Endnoten!$AH$42)/100),4.8,IF(((Notenliste!K31)/Notenliste!$K$1)&gt;=((Endnoten!$AH$43)/100),4.9,5))))))))))))))))))))))))))))))))))))))))</f>
        <v>#DIV/0!</v>
      </c>
      <c r="W32" s="43">
        <v>0</v>
      </c>
      <c r="X32" s="43" t="str" cm="1">
        <f t="array" ref="X32">_xlfn.IFS((T32&gt;0.1),(AVERAGE(F32,J32,N32,R32,U32)),(P32&gt;=0.1),(AVERAGE(F32,J32,N32,R32)),(L32&gt;=0.1),(AVERAGE(F32,J32,N32)),(H32&gt;0.1),(AVERAGE(F32,J32)),(D32&gt;0.1),F32,(D32&lt;0.1),"ND")</f>
        <v>ND</v>
      </c>
      <c r="Y32" s="44" t="e">
        <f t="shared" si="0"/>
        <v>#DIV/0!</v>
      </c>
      <c r="Z32" s="44"/>
      <c r="AA32" s="70">
        <f>Notenliste!AK31</f>
        <v>1</v>
      </c>
      <c r="AB32" s="44" t="str">
        <f>IF((D32&lt;0.1),"Nur MA",((AA32*[1]Notenliste!$AK$1)+(IF(W32=0,X32,Y32)*(1-[1]Notenliste!$AK$1))))</f>
        <v>Nur MA</v>
      </c>
      <c r="AC32" s="45" t="e">
        <f t="shared" si="6"/>
        <v>#DIV/0!</v>
      </c>
      <c r="AD32" s="14" t="e">
        <f t="shared" si="1"/>
        <v>#DIV/0!</v>
      </c>
      <c r="AG32" s="22">
        <v>3.8</v>
      </c>
      <c r="AH32" s="22">
        <f t="shared" si="10"/>
        <v>60.45</v>
      </c>
      <c r="AI32">
        <f>IF(((AL32+AJ32+AK32)/$AL$3)&gt;=((Endnoten!$AH$5+1)/100),1,IF(((AL32+AJ32+AK32)/$AL$3)&gt;=(Endnoten!$AH$5/100),1.1,IF(((AL32+AJ32+AK32)/$AL$3)&gt;=(Endnoten!$AH$6/100),1.2,IF(((AL32+AJ32+AK32)/$AL$3)&gt;=(Endnoten!$AH$7/100),1.3,IF(((AL32+AJ32+AK32)/$AL$3)&gt;=((Endnoten!$AH$8)/100),1.4,IF(((AL32+AJ32+AK32)/$AL$3)&gt;=((Endnoten!$AH$9)/100),1.5,IF(((AL32+AJ32+AK32)/$AL$3)&gt;=((Endnoten!$AH$10)/100),1.6,IF(((AL32+AJ32+AK32)/$AL$3)&gt;=((Endnoten!$AH$11)/100),1.7,IF(((AL32+AJ32+AK32)/$AL$3)&gt;=((Endnoten!$AH$12)/100),1.8,IF(((AL32+AJ32+AK32)/$AL$3)&gt;=((Endnoten!$AH$13)/100),1.9,IF(((AL32+AJ32+AK32)/$AL$3)&gt;=((Endnoten!$AH$14)/100),2,IF(((AL32+AJ32+AK32)/$AL$3)&gt;=((Endnoten!$AH$15)/100),2.1,IF(((AL32+AJ32+AK32)/$AL$3)&gt;=((Endnoten!$AH$16)/100),2.2,IF(((AL32+AJ32+AK32)/$AL$3)&gt;=((Endnoten!$AH$17)/100),2.3,IF(((AL32+AJ32+AK32)/$AL$3)&gt;=((Endnoten!$AH$18)/100),2.4,IF(((AL32+AJ32+AK32)/$AL$3)&gt;=((Endnoten!$AH$19)/100),2.5,IF(((AL32+AJ32+AK32)/$AL$3)&gt;=((Endnoten!$AH$20)/100),2.6,IF(((AL32+AJ32+AK32)/$AL$3)&gt;=((Endnoten!$AH$21)/100),2.7,IF(((AL32+AJ32+AK32)/$AL$3)&gt;=((Endnoten!$AH$22)/100),2.8,IF(((AL32+AJ32+AK32)/$AL$3)&gt;=((Endnoten!$AH$23)/100),2.9,IF(((AL32+AJ32+AK32)/$AL$3)&gt;=((Endnoten!$AH$24)/100),3,IF(((AL32+AJ32+AK32)/$AL$3)&gt;=((Endnoten!$AH$25)/100),3.1,IF(((AL32+AJ32+AK32)/$AL$3)&gt;=((Endnoten!$AH$26)/100),3.2,IF(((AL32+AJ32+AK32)/$AL$3)&gt;=((Endnoten!$AH$27)/100),3.3,IF(((AL32+AJ32+AK32)/$AL$3)&gt;=((Endnoten!$AH$28)/100),3.4,IF(((AL32+AJ32+AK32)/$AL$3)&gt;=((Endnoten!$AH$29)/100),3.5,IF(((AL32+AJ32+AK32)/$AL$3)&gt;=((Endnoten!$AH$30)/100),3.6,IF(((AL32+AJ32+AK32)/$AL$3)&gt;=((Endnoten!$AH$31)/100),3.7,IF(((AL32+AJ32+AK32)/$AL$3)&gt;=((Endnoten!$AH$32)/100),3.8,IF(((AL32+AJ32+AK32)/$AL$3)&gt;=((Endnoten!$AH$33)/100),3.9,IF(((AL32+AJ32+AK32)/$AL$3)&gt;=((Endnoten!$AH$34)/100),4,IF(((AL32+AJ32+AK32)/$AL$3)&gt;=((Endnoten!$AH$35)/100),4.1,IF(((AL32+AJ32+AK32)/$AL$3)&gt;=((Endnoten!$AH$36)/100),4.2,IF(((AL32+AJ32+AK32)/$AL$3)&gt;=((Endnoten!$AH$37)/100),4.3,IF(((AL32+AJ32+AK32)/$AL$3)&gt;=((Endnoten!$AH$38)/100),4.4,IF(((AL32+AJ32+AK32)/$AL$3)&gt;=((Endnoten!$AH$39)/100),4.5,IF(((AL32+AJ32+AK32)/$AL$3)&gt;=((Endnoten!$AH$40)/100),4.6,IF(((AL32+AJ32+AK32)/$AL$3)&gt;=((Endnoten!$AH$41)/100),4.7,IF(((AL32+AJ32+AK32)/$AL$3)&gt;=((Endnoten!$AH$42)/100),4.8,IF(((AL32+AJ32+AK32)/$AL$3)&gt;=((Endnoten!$AH$43)/100),4.9,5))))))))))))))))))))))))))))))))))))))))</f>
        <v>3.8</v>
      </c>
      <c r="AL32">
        <f t="shared" si="7"/>
        <v>60.45</v>
      </c>
      <c r="AN32" s="75"/>
      <c r="AO32" s="75" t="e">
        <f t="shared" si="2"/>
        <v>#DIV/0!</v>
      </c>
      <c r="AP32" s="75" t="e">
        <f t="shared" si="3"/>
        <v>#DIV/0!</v>
      </c>
      <c r="AQ32" s="75" t="e">
        <f t="shared" si="4"/>
        <v>#DIV/0!</v>
      </c>
      <c r="AR32" s="75" t="e">
        <f t="shared" si="5"/>
        <v>#DIV/0!</v>
      </c>
      <c r="AT32" s="1" t="e">
        <f>IF(((Notenliste!C31+Notenliste!E31+Notenliste!G31)/$AT$1)&gt;=((Endnoten!$AH$5+1)/100),1,IF(((Notenliste!C31+Notenliste!E31+Notenliste!G31)/$AT$1)&gt;=(Endnoten!$AH$5/100),1.1,IF(((Notenliste!C31+Notenliste!E31+Notenliste!G31)/$AT$1)&gt;=(Endnoten!$AH$6/100),1.2,IF(((Notenliste!C31+Notenliste!E31+Notenliste!G31)/$AT$1)&gt;=(Endnoten!$AH$7/100),1.3,IF(((Notenliste!C31+Notenliste!E31+Notenliste!G31)/$AT$1)&gt;=((Endnoten!$AH$8)/100),1.4,IF(((Notenliste!C31+Notenliste!E31+Notenliste!G31)/$AT$1)&gt;=((Endnoten!$AH$9)/100),1.5,IF(((Notenliste!C31+Notenliste!E31+Notenliste!G31)/$AT$1)&gt;=((Endnoten!$AH$10)/100),1.6,IF(((Notenliste!C31+Notenliste!E31+Notenliste!G31)/$AT$1)&gt;=((Endnoten!$AH$11)/100),1.7,IF(((Notenliste!C31+Notenliste!E31+Notenliste!G31)/$AT$1)&gt;=((Endnoten!$AH$12)/100),1.8,IF(((Notenliste!C31+Notenliste!E31+Notenliste!G31)/$AT$1)&gt;=((Endnoten!$AH$13)/100),1.9,IF(((Notenliste!C31+Notenliste!E31+Notenliste!G31)/$AT$1)&gt;=((Endnoten!$AH$14)/100),2,IF(((Notenliste!C31+Notenliste!E31+Notenliste!G31)/$AT$1)&gt;=((Endnoten!$AH$15)/100),2.1,IF(((Notenliste!C31+Notenliste!E31+Notenliste!G31)/$AT$1)&gt;=((Endnoten!$AH$16)/100),2.2,IF(((Notenliste!C31+Notenliste!E31+Notenliste!G31)/$AT$1)&gt;=((Endnoten!$AH$17)/100),2.3,IF(((Notenliste!C31+Notenliste!E31+Notenliste!G31)/$AT$1)&gt;=((Endnoten!$AH$18)/100),2.4,IF(((Notenliste!C31+Notenliste!E31+Notenliste!G31)/$AT$1)&gt;=((Endnoten!$AH$19)/100),2.5,IF(((Notenliste!C31+Notenliste!E31+Notenliste!G31)/$AT$1)&gt;=((Endnoten!$AH$20)/100),2.6,IF(((Notenliste!C31+Notenliste!E31+Notenliste!G31)/$AT$1)&gt;=((Endnoten!$AH$21)/100),2.7,IF(((Notenliste!C31+Notenliste!E31+Notenliste!G31)/$AT$1)&gt;=((Endnoten!$AH$22)/100),2.8,IF(((Notenliste!C31+Notenliste!E31+Notenliste!G31)/$AT$1)&gt;=((Endnoten!$AH$23)/100),2.9,IF(((Notenliste!C31+Notenliste!E31+Notenliste!G31)/$AT$1)&gt;=((Endnoten!$AH$24)/100),3,IF(((Notenliste!C31+Notenliste!E31+Notenliste!G31)/$AT$1)&gt;=((Endnoten!$AH$25)/100),3.1,IF(((Notenliste!C31+Notenliste!E31+Notenliste!G31)/$AT$1)&gt;=((Endnoten!$AH$26)/100),3.2,IF(((Notenliste!C31+Notenliste!E31+Notenliste!G31)/$AT$1)&gt;=((Endnoten!$AH$27)/100),3.3,IF(((Notenliste!C31+Notenliste!E31+Notenliste!G31)/$AT$1)&gt;=((Endnoten!$AH$28)/100),3.4,IF(((Notenliste!C31+Notenliste!E31+Notenliste!G31)/$AT$1)&gt;=((Endnoten!$AH$29)/100),3.5,IF(((Notenliste!C31+Notenliste!E31+Notenliste!G31)/$AT$1)&gt;=((Endnoten!$AH$30)/100),3.6,IF(((Notenliste!C31+Notenliste!E31+Notenliste!G31)/$AT$1)&gt;=((Endnoten!$AH$31)/100),3.7,IF(((Notenliste!C31+Notenliste!E31+Notenliste!G31)/$AT$1)&gt;=((Endnoten!$AH$32)/100),3.8,IF(((Notenliste!C31+Notenliste!E31+Notenliste!G31)/$AT$1)&gt;=((Endnoten!$AH$33)/100),3.9,IF(((Notenliste!C31+Notenliste!E31+Notenliste!G31)/$AT$1)&gt;=((Endnoten!$AH$34)/100),4,IF(((Notenliste!C31+Notenliste!E31+Notenliste!G31)/$AT$1)&gt;=((Endnoten!$AH$35)/100),4.1,IF(((Notenliste!C31+Notenliste!E31+Notenliste!G31)/$AT$1)&gt;=((Endnoten!$AH$36)/100),4.2,IF(((Notenliste!C31+Notenliste!E31+Notenliste!G31)/$AT$1)&gt;=((Endnoten!$AH$37)/100),4.3,IF(((Notenliste!C31+Notenliste!E31+Notenliste!G31)/$AT$1)&gt;=((Endnoten!$AH$38)/100),4.4,IF(((Notenliste!C31+Notenliste!E31+Notenliste!G31)/$AT$1)&gt;=((Endnoten!$AH$39)/100),4.5,IF(((Notenliste!C31+Notenliste!E31+Notenliste!G31)/$AT$1)&gt;=((Endnoten!$AH$40)/100),4.6,IF(((Notenliste!C31+Notenliste!E31+Notenliste!G31)/$AT$1)&gt;=((Endnoten!$AH$41)/100),4.7,IF(((Notenliste!C31+Notenliste!E31+Notenliste!G31)/$AT$1)&gt;=((Endnoten!$AH$42)/100),4.8,IF(((Notenliste!C31+Notenliste!E31+Notenliste!G31)/$AT$1)&gt;=((Endnoten!$AH$43)/100),4.9,5))))))))))))))))))))))))))))))))))))))))</f>
        <v>#DIV/0!</v>
      </c>
      <c r="AU32" s="1" t="e">
        <f>IF(((Notenliste!C31+Notenliste!E31+Notenliste!G31+Notenliste!K31)/$AU$1)&gt;=((Endnoten!$AH$5+1)/100),1,IF(((Notenliste!C31+Notenliste!E31+Notenliste!G31+Notenliste!K31)/$AU$1)&gt;=(Endnoten!$AH$5/100),1.1,IF(((Notenliste!C31+Notenliste!E31+Notenliste!G31+Notenliste!K31)/$AU$1)&gt;=(Endnoten!$AH$6/100),1.2,IF(((Notenliste!C31+Notenliste!E31+Notenliste!G31+Notenliste!K31)/$AU$1)&gt;=(Endnoten!$AH$7/100),1.3,IF(((Notenliste!C31+Notenliste!E31+Notenliste!G31+Notenliste!K31)/$AU$1)&gt;=((Endnoten!$AH$8)/100),1.4,IF(((Notenliste!C31+Notenliste!E31+Notenliste!G31+Notenliste!K31)/$AU$1)&gt;=((Endnoten!$AH$9)/100),1.5,IF(((Notenliste!C31+Notenliste!E31+Notenliste!G31+Notenliste!K31)/$AU$1)&gt;=((Endnoten!$AH$10)/100),1.6,IF(((Notenliste!C31+Notenliste!E31+Notenliste!G31+Notenliste!K31)/$AU$1)&gt;=((Endnoten!$AH$11)/100),1.7,IF(((Notenliste!C31+Notenliste!E31+Notenliste!G31+Notenliste!K31)/$AU$1)&gt;=((Endnoten!$AH$12)/100),1.8,IF(((Notenliste!C31+Notenliste!E31+Notenliste!G31+Notenliste!K31)/$AU$1)&gt;=((Endnoten!$AH$13)/100),1.9,IF(((Notenliste!C31+Notenliste!E31+Notenliste!G31+Notenliste!K31)/$AU$1)&gt;=((Endnoten!$AH$14)/100),2,IF(((Notenliste!C31+Notenliste!E31+Notenliste!G31+Notenliste!K31)/$AU$1)&gt;=((Endnoten!$AH$15)/100),2.1,IF(((Notenliste!C31+Notenliste!E31+Notenliste!G31+Notenliste!K31)/$AU$1)&gt;=((Endnoten!$AH$16)/100),2.2,IF(((Notenliste!C31+Notenliste!E31+Notenliste!G31+Notenliste!K31)/$AU$1)&gt;=((Endnoten!$AH$17)/100),2.3,IF(((Notenliste!C31+Notenliste!E31+Notenliste!G31+Notenliste!K31)/$AU$1)&gt;=((Endnoten!$AH$18)/100),2.4,IF(((Notenliste!C31+Notenliste!E31+Notenliste!G31+Notenliste!K31)/$AU$1)&gt;=((Endnoten!$AH$19)/100),2.5,IF(((Notenliste!C31+Notenliste!E31+Notenliste!G31+Notenliste!K31)/$AU$1)&gt;=((Endnoten!$AH$20)/100),2.6,IF(((Notenliste!C31+Notenliste!E31+Notenliste!G31+Notenliste!K31)/$AU$1)&gt;=((Endnoten!$AH$21)/100),2.7,IF(((Notenliste!C31+Notenliste!E31+Notenliste!G31+Notenliste!K31)/$AU$1)&gt;=((Endnoten!$AH$22)/100),2.8,IF(((Notenliste!C31+Notenliste!E31+Notenliste!G31+Notenliste!K31)/$AU$1)&gt;=((Endnoten!$AH$23)/100),2.9,IF(((Notenliste!C31+Notenliste!E31+Notenliste!G31+Notenliste!K31)/$AU$1)&gt;=((Endnoten!$AH$24)/100),3,IF(((Notenliste!C31+Notenliste!E31+Notenliste!G31+Notenliste!K31)/$AU$1)&gt;=((Endnoten!$AH$25)/100),3.1,IF(((Notenliste!C31+Notenliste!E31+Notenliste!G31+Notenliste!K31)/$AU$1)&gt;=((Endnoten!$AH$26)/100),3.2,IF(((Notenliste!C31+Notenliste!E31+Notenliste!G31+Notenliste!K31)/$AU$1)&gt;=((Endnoten!$AH$27)/100),3.3,IF(((Notenliste!C31+Notenliste!E31+Notenliste!G31+Notenliste!K31)/$AU$1)&gt;=((Endnoten!$AH$28)/100),3.4,IF(((Notenliste!C31+Notenliste!E31+Notenliste!G31+Notenliste!K31)/$AU$1)&gt;=((Endnoten!$AH$29)/100),3.5,IF(((Notenliste!C31+Notenliste!E31+Notenliste!G31+Notenliste!K31)/$AU$1)&gt;=((Endnoten!$AH$30)/100),3.6,IF(((Notenliste!C31+Notenliste!E31+Notenliste!G31+Notenliste!K31)/$AU$1)&gt;=((Endnoten!$AH$31)/100),3.7,IF(((Notenliste!C31+Notenliste!E31+Notenliste!G31+Notenliste!K31)/$AU$1)&gt;=((Endnoten!$AH$32)/100),3.8,IF(((Notenliste!C31+Notenliste!E31+Notenliste!G31+Notenliste!K31)/$AU$1)&gt;=((Endnoten!$AH$33)/100),3.9,IF(((Notenliste!C31+Notenliste!E31+Notenliste!G31+Notenliste!K31)/$AU$1)&gt;=((Endnoten!$AH$34)/100),4,IF(((Notenliste!C31+Notenliste!E31+Notenliste!G31+Notenliste!K31)/$AU$1)&gt;=((Endnoten!$AH$35)/100),4.1,IF(((Notenliste!C31+Notenliste!E31+Notenliste!G31+Notenliste!K31)/$AU$1)&gt;=((Endnoten!$AH$36)/100),4.2,IF(((Notenliste!C31+Notenliste!E31+Notenliste!G31+Notenliste!K31)/$AU$1)&gt;=((Endnoten!$AH$37)/100),4.3,IF(((Notenliste!C31+Notenliste!E31+Notenliste!G31+Notenliste!K31)/$AU$1)&gt;=((Endnoten!$AH$38)/100),4.4,IF(((Notenliste!C31+Notenliste!E31+Notenliste!G31+Notenliste!K31)/$AU$1)&gt;=((Endnoten!$AH$39)/100),4.5,IF(((Notenliste!C31+Notenliste!E31+Notenliste!G31+Notenliste!K31)/$AU$1)&gt;=((Endnoten!$AH$40)/100),4.6,IF(((Notenliste!C31+Notenliste!E31+Notenliste!G31+Notenliste!K31)/$AU$1)&gt;=((Endnoten!$AH$41)/100),4.7,IF(((Notenliste!C31+Notenliste!E31+Notenliste!G31+Notenliste!K31)/$AU$1)&gt;=((Endnoten!$AH$42)/100),4.8,IF(((Notenliste!C31+Notenliste!E31+Notenliste!G31+Notenliste!K31)/$AU$1)&gt;=((Endnoten!$AH$43)/100),4.9,5))))))))))))))))))))))))))))))))))))))))</f>
        <v>#DIV/0!</v>
      </c>
    </row>
    <row r="33" spans="1:47" ht="19" thickBot="1" x14ac:dyDescent="0.5">
      <c r="A33" s="63">
        <f>'Schüler+Bedienungsanleitung'!A47</f>
        <v>30</v>
      </c>
      <c r="B33" s="66">
        <f>'Schüler+Bedienungsanleitung'!B47</f>
        <v>30</v>
      </c>
      <c r="C33" s="61">
        <f>Notenliste!C32</f>
        <v>0</v>
      </c>
      <c r="D33" s="62">
        <f>IF(Notenliste!C32&gt;=0.1,Notenliste!C32/Notenliste!C$1,)</f>
        <v>0</v>
      </c>
      <c r="E33" s="63">
        <f>IF(Endnoten!D33&gt;=(Endnoten!$AF$5/100),1,IF(Endnoten!D33&gt;=(Endnoten!$AF$6/100),2,IF(Endnoten!D33&gt;=(Endnoten!$AF$7/100),3,IF(Endnoten!D33&gt;=(Endnoten!$AF$8/100),4,5))))</f>
        <v>5</v>
      </c>
      <c r="F33" s="64" t="e">
        <f>IF(((Notenliste!C32)/Notenliste!$C$1)&gt;=((Endnoten!$AH$5+1)/100),1,IF(((Notenliste!C32)/Notenliste!$C$1)&gt;=(Endnoten!$AH$5/100),1.1,IF(((Notenliste!C32)/Notenliste!$C$1)&gt;=(Endnoten!$AH$6/100),1.2,IF(((Notenliste!C32)/Notenliste!$C$1)&gt;=(Endnoten!$AH$7/100),1.3,IF(((Notenliste!C32)/Notenliste!$C$1)&gt;=((Endnoten!$AH$8)/100),1.4,IF(((Notenliste!C32)/Notenliste!$C$1)&gt;=((Endnoten!$AH$9)/100),1.44,IF(((Notenliste!C32)/Notenliste!$C$1)&gt;=((Endnoten!$AH$10)/100),1.6,IF(((Notenliste!C32)/Notenliste!$C$1)&gt;=((Endnoten!$AH$11)/100),1.7,IF(((Notenliste!C32)/Notenliste!$C$1)&gt;=((Endnoten!$AH$12)/100),1.8,IF(((Notenliste!C32)/Notenliste!$C$1)&gt;=((Endnoten!$AH$13)/100),1.9,IF(((Notenliste!C32)/Notenliste!$C$1)&gt;=((Endnoten!$AH$14)/100),2,IF(((Notenliste!C32)/Notenliste!$C$1)&gt;=((Endnoten!$AH$15)/100),2.1,IF(((Notenliste!C32)/Notenliste!$C$1)&gt;=((Endnoten!$AH$16)/100),2.2,IF(((Notenliste!C32)/Notenliste!$C$1)&gt;=((Endnoten!$AH$17)/100),2.3,IF(((Notenliste!C32)/Notenliste!$C$1)&gt;=((Endnoten!$AH$18)/100),2.4,IF(((Notenliste!C32)/Notenliste!$C$1)&gt;=((Endnoten!$AH$19)/100),2.5,IF(((Notenliste!C32)/Notenliste!$C$1)&gt;=((Endnoten!$AH$20)/100),2.6,IF(((Notenliste!C32)/Notenliste!$C$1)&gt;=((Endnoten!$AH$21)/100),2.7,IF(((Notenliste!C32)/Notenliste!$C$1)&gt;=((Endnoten!$AH$22)/100),2.8,IF(((Notenliste!C32)/Notenliste!$C$1)&gt;=((Endnoten!$AH$23)/100),2.9,IF(((Notenliste!C32)/Notenliste!$C$1)&gt;=((Endnoten!$AH$24)/100),3,IF(((Notenliste!C32)/Notenliste!$C$1)&gt;=((Endnoten!$AH$25)/100),3.1,IF(((Notenliste!C32)/Notenliste!$C$1)&gt;=((Endnoten!$AH$26)/100),3.2,IF(((Notenliste!C32)/Notenliste!$C$1)&gt;=((Endnoten!$AH$27)/100),3.3,IF(((Notenliste!C32)/Notenliste!$C$1)&gt;=((Endnoten!$AH$28)/100),3.4,IF(((Notenliste!C32)/Notenliste!$C$1)&gt;=((Endnoten!$AH$29)/100),3.5,IF(((Notenliste!C32)/Notenliste!$C$1)&gt;=((Endnoten!$AH$30)/100),3.6,IF(((Notenliste!C32)/Notenliste!$C$1)&gt;=((Endnoten!$AH$31)/100),3.7,IF(((Notenliste!C32)/Notenliste!$C$1)&gt;=((Endnoten!$AH$32)/100),3.8,IF(((Notenliste!C32)/Notenliste!$C$1)&gt;=((Endnoten!$AH$33)/100),3.9,IF(((Notenliste!C32)/Notenliste!$C$1)&gt;=((Endnoten!$AH$34)/100),4,IF(((Notenliste!C32)/Notenliste!$C$1)&gt;=((Endnoten!$AH$35)/100),4.1,IF(((Notenliste!C32)/Notenliste!$C$1)&gt;=((Endnoten!$AH$36)/100),4.2,IF(((Notenliste!C32)/Notenliste!$C$1)&gt;=((Endnoten!$AH$37)/100),4.3,IF(((Notenliste!C32)/Notenliste!$C$1)&gt;=((Endnoten!$AH$38)/100),4.4,IF(((Notenliste!C32)/Notenliste!$C$1)&gt;=((Endnoten!$AH$39)/100),4.5,IF(((Notenliste!C32)/Notenliste!$C$1)&gt;=((Endnoten!$AH$40)/100),4.6,IF(((Notenliste!C32)/Notenliste!$C$1)&gt;=((Endnoten!$AH$41)/100),4.7,IF(((Notenliste!C32)/Notenliste!$C$1)&gt;=((Endnoten!$AH$42)/100),4.8,IF(((Notenliste!C32)/Notenliste!$C$1)&gt;=((Endnoten!$AH$43)/100),4.9,5))))))))))))))))))))))))))))))))))))))))</f>
        <v>#DIV/0!</v>
      </c>
      <c r="G33" s="61">
        <f>Notenliste!E32</f>
        <v>0</v>
      </c>
      <c r="H33" s="62">
        <f>IF(Notenliste!E32&gt;=0.1,Notenliste!E32/Notenliste!E$1,)</f>
        <v>0</v>
      </c>
      <c r="I33" s="63">
        <f>IF(Endnoten!H33&gt;=(Endnoten!$AF$5/100),1,IF(Endnoten!H33&gt;=(Endnoten!$AF$6/100),2,IF(Endnoten!H33&gt;=(Endnoten!$AF$7/100),3,IF(Endnoten!H33&gt;=(Endnoten!$AF$8/100),4,5))))</f>
        <v>5</v>
      </c>
      <c r="J33" s="64" t="e">
        <f>IF(((Notenliste!E32)/Notenliste!$E$1)&gt;=((Endnoten!$AH$5+1)/100),1,IF(((Notenliste!E32)/Notenliste!$E$1)&gt;=(Endnoten!$AH$5/100),1.1,IF(((Notenliste!E32)/Notenliste!$E$1)&gt;=(Endnoten!$AH$6/100),1.2,IF(((Notenliste!E32)/Notenliste!$E$1)&gt;=(Endnoten!$AH$7/100),1.3,IF(((Notenliste!E32)/Notenliste!$E$1)&gt;=((Endnoten!$AH$8)/100),1.4,IF(((Notenliste!E32)/Notenliste!$E$1)&gt;=((Endnoten!$AH$9)/100),1.44,IF(((Notenliste!E32)/Notenliste!$E$1)&gt;=((Endnoten!$AH$10)/100),1.6,IF(((Notenliste!E32)/Notenliste!$E$1)&gt;=((Endnoten!$AH$11)/100),1.7,IF(((Notenliste!E32)/Notenliste!$E$1)&gt;=((Endnoten!$AH$12)/100),1.8,IF(((Notenliste!E32)/Notenliste!$E$1)&gt;=((Endnoten!$AH$13)/100),1.9,IF(((Notenliste!E32)/Notenliste!$E$1)&gt;=((Endnoten!$AH$14)/100),2,IF(((Notenliste!E32)/Notenliste!$E$1)&gt;=((Endnoten!$AH$15)/100),2.1,IF(((Notenliste!E32)/Notenliste!$E$1)&gt;=((Endnoten!$AH$16)/100),2.2,IF(((Notenliste!E32)/Notenliste!$E$1)&gt;=((Endnoten!$AH$17)/100),2.3,IF(((Notenliste!E32)/Notenliste!$E$1)&gt;=((Endnoten!$AH$18)/100),2.4,IF(((Notenliste!E32)/Notenliste!$E$1)&gt;=((Endnoten!$AH$19)/100),2.5,IF(((Notenliste!E32)/Notenliste!$E$1)&gt;=((Endnoten!$AH$20)/100),2.6,IF(((Notenliste!E32)/Notenliste!$E$1)&gt;=((Endnoten!$AH$21)/100),2.7,IF(((Notenliste!E32)/Notenliste!$E$1)&gt;=((Endnoten!$AH$22)/100),2.8,IF(((Notenliste!E32)/Notenliste!$E$1)&gt;=((Endnoten!$AH$23)/100),2.9,IF(((Notenliste!E32)/Notenliste!$E$1)&gt;=((Endnoten!$AH$24)/100),3,IF(((Notenliste!E32)/Notenliste!$E$1)&gt;=((Endnoten!$AH$25)/100),3.1,IF(((Notenliste!E32)/Notenliste!$E$1)&gt;=((Endnoten!$AH$26)/100),3.2,IF(((Notenliste!E32)/Notenliste!$E$1)&gt;=((Endnoten!$AH$27)/100),3.3,IF(((Notenliste!E32)/Notenliste!$E$1)&gt;=((Endnoten!$AH$28)/100),3.4,IF(((Notenliste!E32)/Notenliste!$E$1)&gt;=((Endnoten!$AH$29)/100),3.5,IF(((Notenliste!E32)/Notenliste!$E$1)&gt;=((Endnoten!$AH$30)/100),3.6,IF(((Notenliste!E32)/Notenliste!$E$1)&gt;=((Endnoten!$AH$31)/100),3.7,IF(((Notenliste!E32)/Notenliste!$E$1)&gt;=((Endnoten!$AH$32)/100),3.8,IF(((Notenliste!E32)/Notenliste!$E$1)&gt;=((Endnoten!$AH$33)/100),3.9,IF(((Notenliste!E32)/Notenliste!$E$1)&gt;=((Endnoten!$AH$34)/100),4,IF(((Notenliste!E32)/Notenliste!$E$1)&gt;=((Endnoten!$AH$35)/100),4.1,IF(((Notenliste!E32)/Notenliste!$E$1)&gt;=((Endnoten!$AH$36)/100),4.2,IF(((Notenliste!E32)/Notenliste!$E$1)&gt;=((Endnoten!$AH$37)/100),4.3,IF(((Notenliste!E32)/Notenliste!$E$1)&gt;=((Endnoten!$AH$38)/100),4.4,IF(((Notenliste!E32)/Notenliste!$E$1)&gt;=((Endnoten!$AH$39)/100),4.5,IF(((Notenliste!E32)/Notenliste!$E$1)&gt;=((Endnoten!$AH$40)/100),4.6,IF(((Notenliste!E32)/Notenliste!$E$1)&gt;=((Endnoten!$AH$41)/100),4.7,IF(((Notenliste!E32)/Notenliste!$E$1)&gt;=((Endnoten!$AH$42)/100),4.8,IF(((Notenliste!E32)/Notenliste!$E$1)&gt;=((Endnoten!$AH$43)/100),4.9,5))))))))))))))))))))))))))))))))))))))))</f>
        <v>#DIV/0!</v>
      </c>
      <c r="K33" s="61">
        <f>Notenliste!G32</f>
        <v>0</v>
      </c>
      <c r="L33" s="62">
        <f>IF(Notenliste!G32&gt;=0.1,Notenliste!G32/Notenliste!G$1,)</f>
        <v>0</v>
      </c>
      <c r="M33" s="63">
        <f>IF(Endnoten!L33&gt;=(Endnoten!$AF$5/100),1,IF(Endnoten!L33&gt;=(Endnoten!$AF$6/100),2,IF(Endnoten!L33&gt;=(Endnoten!$AF$7/100),3,IF(Endnoten!L33&gt;=(Endnoten!$AF$8/100),4,5))))</f>
        <v>5</v>
      </c>
      <c r="N33" s="64" t="e">
        <f>IF(((Notenliste!G32)/Notenliste!$G$1)&gt;=((Endnoten!$AH$5+1)/100),1,IF(((Notenliste!G32)/Notenliste!$G$1)&gt;=(Endnoten!$AH$5/100),1.1,IF(((Notenliste!G32)/Notenliste!$G$1)&gt;=(Endnoten!$AH$6/100),1.2,IF(((Notenliste!G32)/Notenliste!$G$1)&gt;=(Endnoten!$AH$7/100),1.3,IF(((Notenliste!G32)/Notenliste!$G$1)&gt;=((Endnoten!$AH$8)/100),1.4,IF(((Notenliste!G32)/Notenliste!$G$1)&gt;=((Endnoten!$AH$9)/100),1.44,IF(((Notenliste!G32)/Notenliste!$G$1)&gt;=((Endnoten!$AH$10)/100),1.6,IF(((Notenliste!G32)/Notenliste!$G$1)&gt;=((Endnoten!$AH$11)/100),1.7,IF(((Notenliste!G32)/Notenliste!$G$1)&gt;=((Endnoten!$AH$12)/100),1.8,IF(((Notenliste!G32)/Notenliste!$G$1)&gt;=((Endnoten!$AH$13)/100),1.9,IF(((Notenliste!G32)/Notenliste!$G$1)&gt;=((Endnoten!$AH$14)/100),2,IF(((Notenliste!G32)/Notenliste!$G$1)&gt;=((Endnoten!$AH$15)/100),2.1,IF(((Notenliste!G32)/Notenliste!$G$1)&gt;=((Endnoten!$AH$16)/100),2.2,IF(((Notenliste!G32)/Notenliste!$G$1)&gt;=((Endnoten!$AH$17)/100),2.3,IF(((Notenliste!G32)/Notenliste!$G$1)&gt;=((Endnoten!$AH$18)/100),2.4,IF(((Notenliste!G32)/Notenliste!$G$1)&gt;=((Endnoten!$AH$19)/100),2.5,IF(((Notenliste!G32)/Notenliste!$G$1)&gt;=((Endnoten!$AH$20)/100),2.6,IF(((Notenliste!G32)/Notenliste!$G$1)&gt;=((Endnoten!$AH$21)/100),2.7,IF(((Notenliste!G32)/Notenliste!$G$1)&gt;=((Endnoten!$AH$22)/100),2.8,IF(((Notenliste!G32)/Notenliste!$G$1)&gt;=((Endnoten!$AH$23)/100),2.9,IF(((Notenliste!G32)/Notenliste!$G$1)&gt;=((Endnoten!$AH$24)/100),3,IF(((Notenliste!G32)/Notenliste!$G$1)&gt;=((Endnoten!$AH$25)/100),3.1,IF(((Notenliste!G32)/Notenliste!$G$1)&gt;=((Endnoten!$AH$26)/100),3.2,IF(((Notenliste!G32)/Notenliste!$G$1)&gt;=((Endnoten!$AH$27)/100),3.3,IF(((Notenliste!G32)/Notenliste!$G$1)&gt;=((Endnoten!$AH$28)/100),3.4,IF(((Notenliste!G32)/Notenliste!$G$1)&gt;=((Endnoten!$AH$29)/100),3.5,IF(((Notenliste!G32)/Notenliste!$G$1)&gt;=((Endnoten!$AH$30)/100),3.6,IF(((Notenliste!G32)/Notenliste!$G$1)&gt;=((Endnoten!$AH$31)/100),3.7,IF(((Notenliste!G32)/Notenliste!$G$1)&gt;=((Endnoten!$AH$32)/100),3.8,IF(((Notenliste!G32)/Notenliste!$G$1)&gt;=((Endnoten!$AH$33)/100),3.9,IF(((Notenliste!G32)/Notenliste!$G$1)&gt;=((Endnoten!$AH$34)/100),4,IF(((Notenliste!G32)/Notenliste!$G$1)&gt;=((Endnoten!$AH$35)/100),4.1,IF(((Notenliste!G32)/Notenliste!$G$1)&gt;=((Endnoten!$AH$36)/100),4.2,IF(((Notenliste!G32)/Notenliste!$G$1)&gt;=((Endnoten!$AH$37)/100),4.3,IF(((Notenliste!G32)/Notenliste!$G$1)&gt;=((Endnoten!$AH$38)/100),4.4,IF(((Notenliste!G32)/Notenliste!$G$1)&gt;=((Endnoten!$AH$39)/100),4.5,IF(((Notenliste!G32)/Notenliste!$G$1)&gt;=((Endnoten!$AH$40)/100),4.6,IF(((Notenliste!G32)/Notenliste!$G$1)&gt;=((Endnoten!$AH$41)/100),4.7,IF(((Notenliste!G32)/Notenliste!$G$1)&gt;=((Endnoten!$AH$42)/100),4.8,IF(((Notenliste!G32)/Notenliste!$G$1)&gt;=((Endnoten!$AH$43)/100),4.9,5))))))))))))))))))))))))))))))))))))))))</f>
        <v>#DIV/0!</v>
      </c>
      <c r="O33" s="61">
        <f>Notenliste!K32</f>
        <v>0</v>
      </c>
      <c r="P33" s="62">
        <f>IF(Notenliste!I32&gt;=0.1,Notenliste!I32/Notenliste!I$1,)</f>
        <v>0</v>
      </c>
      <c r="Q33" s="63">
        <f>IF(Endnoten!P33&gt;=(Endnoten!$AF$5/100),1,IF(Endnoten!P33&gt;=(Endnoten!$AF$6/100),2,IF(Endnoten!P33&gt;=(Endnoten!$AF$7/100),3,IF(Endnoten!P33&gt;=(Endnoten!$AF$8/100),4,5))))</f>
        <v>5</v>
      </c>
      <c r="R33" s="64" t="e">
        <f>IF(((Notenliste!I32)/Notenliste!$I$1)&gt;=((Endnoten!$AH$5+1)/100),1,IF(((Notenliste!I32)/Notenliste!$I$1)&gt;=(Endnoten!$AH$5/100),1.1,IF(((Notenliste!I32)/Notenliste!$I$1)&gt;=(Endnoten!$AH$6/100),1.2,IF(((Notenliste!I32)/Notenliste!$I$1)&gt;=(Endnoten!$AH$7/100),1.3,IF(((Notenliste!I32)/Notenliste!$I$1)&gt;=((Endnoten!$AH$8)/100),1.4,IF(((Notenliste!I32)/Notenliste!$I$1)&gt;=((Endnoten!$AH$9)/100),1.44,IF(((Notenliste!I32)/Notenliste!$I$1)&gt;=((Endnoten!$AH$10)/100),1.6,IF(((Notenliste!I32)/Notenliste!$I$1)&gt;=((Endnoten!$AH$11)/100),1.7,IF(((Notenliste!I32)/Notenliste!$I$1)&gt;=((Endnoten!$AH$12)/100),1.8,IF(((Notenliste!I32)/Notenliste!$I$1)&gt;=((Endnoten!$AH$13)/100),1.9,IF(((Notenliste!I32)/Notenliste!$I$1)&gt;=((Endnoten!$AH$14)/100),2,IF(((Notenliste!I32)/Notenliste!$I$1)&gt;=((Endnoten!$AH$15)/100),2.1,IF(((Notenliste!I32)/Notenliste!$I$1)&gt;=((Endnoten!$AH$16)/100),2.2,IF(((Notenliste!I32)/Notenliste!$I$1)&gt;=((Endnoten!$AH$17)/100),2.3,IF(((Notenliste!I32)/Notenliste!$I$1)&gt;=((Endnoten!$AH$18)/100),2.4,IF(((Notenliste!I32)/Notenliste!$I$1)&gt;=((Endnoten!$AH$19)/100),2.5,IF(((Notenliste!I32)/Notenliste!$I$1)&gt;=((Endnoten!$AH$20)/100),2.6,IF(((Notenliste!I32)/Notenliste!$I$1)&gt;=((Endnoten!$AH$21)/100),2.7,IF(((Notenliste!I32)/Notenliste!$I$1)&gt;=((Endnoten!$AH$22)/100),2.8,IF(((Notenliste!I32)/Notenliste!$I$1)&gt;=((Endnoten!$AH$23)/100),2.9,IF(((Notenliste!I32)/Notenliste!$I$1)&gt;=((Endnoten!$AH$24)/100),3,IF(((Notenliste!I32)/Notenliste!$I$1)&gt;=((Endnoten!$AH$25)/100),3.1,IF(((Notenliste!I32)/Notenliste!$I$1)&gt;=((Endnoten!$AH$26)/100),3.2,IF(((Notenliste!I32)/Notenliste!$I$1)&gt;=((Endnoten!$AH$27)/100),3.3,IF(((Notenliste!I32)/Notenliste!$I$1)&gt;=((Endnoten!$AH$28)/100),3.4,IF(((Notenliste!I32)/Notenliste!$I$1)&gt;=((Endnoten!$AH$29)/100),3.5,IF(((Notenliste!I32)/Notenliste!$I$1)&gt;=((Endnoten!$AH$30)/100),3.6,IF(((Notenliste!I32)/Notenliste!$I$1)&gt;=((Endnoten!$AH$31)/100),3.7,IF(((Notenliste!I32)/Notenliste!$I$1)&gt;=((Endnoten!$AH$32)/100),3.8,IF(((Notenliste!I32)/Notenliste!$I$1)&gt;=((Endnoten!$AH$33)/100),3.9,IF(((Notenliste!I32)/Notenliste!$I$1)&gt;=((Endnoten!$AH$34)/100),4,IF(((Notenliste!I32)/Notenliste!$I$1)&gt;=((Endnoten!$AH$35)/100),4.1,IF(((Notenliste!I32)/Notenliste!$I$1)&gt;=((Endnoten!$AH$36)/100),4.2,IF(((Notenliste!I32)/Notenliste!$I$1)&gt;=((Endnoten!$AH$37)/100),4.3,IF(((Notenliste!I32)/Notenliste!$I$1)&gt;=((Endnoten!$AH$38)/100),4.4,IF(((Notenliste!I32)/Notenliste!$I$1)&gt;=((Endnoten!$AH$39)/100),4.5,IF(((Notenliste!I32)/Notenliste!$I$1)&gt;=((Endnoten!$AH$40)/100),4.6,IF(((Notenliste!I32)/Notenliste!$I$1)&gt;=((Endnoten!$AH$41)/100),4.7,IF(((Notenliste!I32)/Notenliste!$I$1)&gt;=((Endnoten!$AH$42)/100),4.8,IF(((Notenliste!I32)/Notenliste!$I$1)&gt;=((Endnoten!$AH$43)/100),4.9,5))))))))))))))))))))))))))))))))))))))))</f>
        <v>#DIV/0!</v>
      </c>
      <c r="S33" s="61">
        <f>Notenliste!K32</f>
        <v>0</v>
      </c>
      <c r="T33" s="62">
        <f>IF(Notenliste!K32&gt;=0.1,Notenliste!K32/Notenliste!K$1,)</f>
        <v>0</v>
      </c>
      <c r="U33" s="63">
        <f>IF(Endnoten!T33&gt;=(Endnoten!$AF$5/100),1,IF(Endnoten!T33&gt;=(Endnoten!$AF$6/100),2,IF(Endnoten!T33&gt;=(Endnoten!$AF$7/100),3,IF(Endnoten!T33&gt;=(Endnoten!$AF$8/100),4,5))))</f>
        <v>5</v>
      </c>
      <c r="V33" s="64" t="e">
        <f>IF(((Notenliste!K32)/Notenliste!$K$1)&gt;=((Endnoten!$AH$5+1)/100),1,IF(((Notenliste!K32)/Notenliste!$K$1)&gt;=(Endnoten!$AH$5/100),1.1,IF(((Notenliste!K32)/Notenliste!$K$1)&gt;=(Endnoten!$AH$6/100),1.2,IF(((Notenliste!K32)/Notenliste!$K$1)&gt;=(Endnoten!$AH$7/100),1.3,IF(((Notenliste!K32)/Notenliste!$K$1)&gt;=((Endnoten!$AH$8)/100),1.4,IF(((Notenliste!K32)/Notenliste!$K$1)&gt;=((Endnoten!$AH$9)/100),1.5,IF(((Notenliste!K32)/Notenliste!$K$1)&gt;=((Endnoten!$AH$10)/100),1.6,IF(((Notenliste!K32)/Notenliste!$K$1)&gt;=((Endnoten!$AH$11)/100),1.7,IF(((Notenliste!K32)/Notenliste!$K$1)&gt;=((Endnoten!$AH$12)/100),1.8,IF(((Notenliste!K32)/Notenliste!$K$1)&gt;=((Endnoten!$AH$13)/100),1.9,IF(((Notenliste!K32)/Notenliste!$K$1)&gt;=((Endnoten!$AH$14)/100),2,IF(((Notenliste!K32)/Notenliste!$K$1)&gt;=((Endnoten!$AH$15)/100),2.1,IF(((Notenliste!K32)/Notenliste!$K$1)&gt;=((Endnoten!$AH$16)/100),2.2,IF(((Notenliste!K32)/Notenliste!$K$1)&gt;=((Endnoten!$AH$17)/100),2.3,IF(((Notenliste!K32)/Notenliste!$K$1)&gt;=((Endnoten!$AH$18)/100),2.4,IF(((Notenliste!K32)/Notenliste!$K$1)&gt;=((Endnoten!$AH$19)/100),2.5,IF(((Notenliste!K32)/Notenliste!$K$1)&gt;=((Endnoten!$AH$20)/100),2.6,IF(((Notenliste!K32)/Notenliste!$K$1)&gt;=((Endnoten!$AH$21)/100),2.7,IF(((Notenliste!K32)/Notenliste!$K$1)&gt;=((Endnoten!$AH$22)/100),2.8,IF(((Notenliste!K32)/Notenliste!$K$1)&gt;=((Endnoten!$AH$23)/100),2.9,IF(((Notenliste!K32)/Notenliste!$K$1)&gt;=((Endnoten!$AH$24)/100),3,IF(((Notenliste!K32)/Notenliste!$K$1)&gt;=((Endnoten!$AH$25)/100),3.1,IF(((Notenliste!K32)/Notenliste!$K$1)&gt;=((Endnoten!$AH$26)/100),3.2,IF(((Notenliste!K32)/Notenliste!$K$1)&gt;=((Endnoten!$AH$27)/100),3.3,IF(((Notenliste!K32)/Notenliste!$K$1)&gt;=((Endnoten!$AH$28)/100),3.4,IF(((Notenliste!K32)/Notenliste!$K$1)&gt;=((Endnoten!$AH$29)/100),3.5,IF(((Notenliste!K32)/Notenliste!$K$1)&gt;=((Endnoten!$AH$30)/100),3.6,IF(((Notenliste!K32)/Notenliste!$K$1)&gt;=((Endnoten!$AH$31)/100),3.7,IF(((Notenliste!K32)/Notenliste!$K$1)&gt;=((Endnoten!$AH$32)/100),3.8,IF(((Notenliste!K32)/Notenliste!$K$1)&gt;=((Endnoten!$AH$33)/100),3.9,IF(((Notenliste!K32)/Notenliste!$K$1)&gt;=((Endnoten!$AH$34)/100),4,IF(((Notenliste!K32)/Notenliste!$K$1)&gt;=((Endnoten!$AH$35)/100),4.1,IF(((Notenliste!K32)/Notenliste!$K$1)&gt;=((Endnoten!$AH$36)/100),4.2,IF(((Notenliste!K32)/Notenliste!$K$1)&gt;=((Endnoten!$AH$37)/100),4.3,IF(((Notenliste!K32)/Notenliste!$K$1)&gt;=((Endnoten!$AH$38)/100),4.4,IF(((Notenliste!K32)/Notenliste!$K$1)&gt;=((Endnoten!$AH$39)/100),4.5,IF(((Notenliste!K32)/Notenliste!$K$1)&gt;=((Endnoten!$AH$40)/100),4.6,IF(((Notenliste!K32)/Notenliste!$K$1)&gt;=((Endnoten!$AH$41)/100),4.7,IF(((Notenliste!K32)/Notenliste!$K$1)&gt;=((Endnoten!$AH$42)/100),4.8,IF(((Notenliste!K32)/Notenliste!$K$1)&gt;=((Endnoten!$AH$43)/100),4.9,5))))))))))))))))))))))))))))))))))))))))</f>
        <v>#DIV/0!</v>
      </c>
      <c r="W33" s="50">
        <v>0</v>
      </c>
      <c r="X33" s="50" t="str" cm="1">
        <f t="array" ref="X33">_xlfn.IFS((T33&gt;0.1),(AVERAGE(F33,J33,N33,R33,U33)),(P33&gt;=0.1),(AVERAGE(F33,J33,N33,R33)),(L33&gt;=0.1),(AVERAGE(F33,J33,N33)),(H33&gt;0.1),(AVERAGE(F33,J33)),(D33&gt;0.1),F33,(D33&lt;0.1),"ND")</f>
        <v>ND</v>
      </c>
      <c r="Y33" s="51" t="e">
        <f t="shared" si="0"/>
        <v>#DIV/0!</v>
      </c>
      <c r="Z33" s="51"/>
      <c r="AA33" s="71">
        <f>Notenliste!AK32</f>
        <v>1</v>
      </c>
      <c r="AB33" s="51" t="str">
        <f>IF((D33&lt;0.1),"Nur MA",((AA33*[1]Notenliste!$AK$1)+(IF(W33=0,X33,Y33)*(1-[1]Notenliste!$AK$1))))</f>
        <v>Nur MA</v>
      </c>
      <c r="AC33" s="52" t="e">
        <f t="shared" si="6"/>
        <v>#DIV/0!</v>
      </c>
      <c r="AD33" s="14" t="e">
        <f t="shared" si="1"/>
        <v>#DIV/0!</v>
      </c>
      <c r="AG33" s="22">
        <v>3.9</v>
      </c>
      <c r="AH33" s="22">
        <f t="shared" si="10"/>
        <v>58.95</v>
      </c>
      <c r="AI33">
        <f>IF(((AL33+AJ33+AK33)/$AL$3)&gt;=((Endnoten!$AH$5+1)/100),1,IF(((AL33+AJ33+AK33)/$AL$3)&gt;=(Endnoten!$AH$5/100),1.1,IF(((AL33+AJ33+AK33)/$AL$3)&gt;=(Endnoten!$AH$6/100),1.2,IF(((AL33+AJ33+AK33)/$AL$3)&gt;=(Endnoten!$AH$7/100),1.3,IF(((AL33+AJ33+AK33)/$AL$3)&gt;=((Endnoten!$AH$8)/100),1.4,IF(((AL33+AJ33+AK33)/$AL$3)&gt;=((Endnoten!$AH$9)/100),1.5,IF(((AL33+AJ33+AK33)/$AL$3)&gt;=((Endnoten!$AH$10)/100),1.6,IF(((AL33+AJ33+AK33)/$AL$3)&gt;=((Endnoten!$AH$11)/100),1.7,IF(((AL33+AJ33+AK33)/$AL$3)&gt;=((Endnoten!$AH$12)/100),1.8,IF(((AL33+AJ33+AK33)/$AL$3)&gt;=((Endnoten!$AH$13)/100),1.9,IF(((AL33+AJ33+AK33)/$AL$3)&gt;=((Endnoten!$AH$14)/100),2,IF(((AL33+AJ33+AK33)/$AL$3)&gt;=((Endnoten!$AH$15)/100),2.1,IF(((AL33+AJ33+AK33)/$AL$3)&gt;=((Endnoten!$AH$16)/100),2.2,IF(((AL33+AJ33+AK33)/$AL$3)&gt;=((Endnoten!$AH$17)/100),2.3,IF(((AL33+AJ33+AK33)/$AL$3)&gt;=((Endnoten!$AH$18)/100),2.4,IF(((AL33+AJ33+AK33)/$AL$3)&gt;=((Endnoten!$AH$19)/100),2.5,IF(((AL33+AJ33+AK33)/$AL$3)&gt;=((Endnoten!$AH$20)/100),2.6,IF(((AL33+AJ33+AK33)/$AL$3)&gt;=((Endnoten!$AH$21)/100),2.7,IF(((AL33+AJ33+AK33)/$AL$3)&gt;=((Endnoten!$AH$22)/100),2.8,IF(((AL33+AJ33+AK33)/$AL$3)&gt;=((Endnoten!$AH$23)/100),2.9,IF(((AL33+AJ33+AK33)/$AL$3)&gt;=((Endnoten!$AH$24)/100),3,IF(((AL33+AJ33+AK33)/$AL$3)&gt;=((Endnoten!$AH$25)/100),3.1,IF(((AL33+AJ33+AK33)/$AL$3)&gt;=((Endnoten!$AH$26)/100),3.2,IF(((AL33+AJ33+AK33)/$AL$3)&gt;=((Endnoten!$AH$27)/100),3.3,IF(((AL33+AJ33+AK33)/$AL$3)&gt;=((Endnoten!$AH$28)/100),3.4,IF(((AL33+AJ33+AK33)/$AL$3)&gt;=((Endnoten!$AH$29)/100),3.5,IF(((AL33+AJ33+AK33)/$AL$3)&gt;=((Endnoten!$AH$30)/100),3.6,IF(((AL33+AJ33+AK33)/$AL$3)&gt;=((Endnoten!$AH$31)/100),3.7,IF(((AL33+AJ33+AK33)/$AL$3)&gt;=((Endnoten!$AH$32)/100),3.8,IF(((AL33+AJ33+AK33)/$AL$3)&gt;=((Endnoten!$AH$33)/100),3.9,IF(((AL33+AJ33+AK33)/$AL$3)&gt;=((Endnoten!$AH$34)/100),4,IF(((AL33+AJ33+AK33)/$AL$3)&gt;=((Endnoten!$AH$35)/100),4.1,IF(((AL33+AJ33+AK33)/$AL$3)&gt;=((Endnoten!$AH$36)/100),4.2,IF(((AL33+AJ33+AK33)/$AL$3)&gt;=((Endnoten!$AH$37)/100),4.3,IF(((AL33+AJ33+AK33)/$AL$3)&gt;=((Endnoten!$AH$38)/100),4.4,IF(((AL33+AJ33+AK33)/$AL$3)&gt;=((Endnoten!$AH$39)/100),4.5,IF(((AL33+AJ33+AK33)/$AL$3)&gt;=((Endnoten!$AH$40)/100),4.6,IF(((AL33+AJ33+AK33)/$AL$3)&gt;=((Endnoten!$AH$41)/100),4.7,IF(((AL33+AJ33+AK33)/$AL$3)&gt;=((Endnoten!$AH$42)/100),4.8,IF(((AL33+AJ33+AK33)/$AL$3)&gt;=((Endnoten!$AH$43)/100),4.9,5))))))))))))))))))))))))))))))))))))))))</f>
        <v>3.9</v>
      </c>
      <c r="AL33">
        <f t="shared" si="7"/>
        <v>58.95</v>
      </c>
      <c r="AN33" s="75"/>
      <c r="AO33" s="75" t="e">
        <f t="shared" si="2"/>
        <v>#DIV/0!</v>
      </c>
      <c r="AP33" s="75" t="e">
        <f t="shared" si="3"/>
        <v>#DIV/0!</v>
      </c>
      <c r="AQ33" s="75" t="e">
        <f t="shared" si="4"/>
        <v>#DIV/0!</v>
      </c>
      <c r="AR33" s="75" t="e">
        <f t="shared" si="5"/>
        <v>#DIV/0!</v>
      </c>
      <c r="AT33" s="1" t="e">
        <f>IF(((Notenliste!C32+Notenliste!E32+Notenliste!G32)/$AT$1)&gt;=((Endnoten!$AH$5+1)/100),1,IF(((Notenliste!C32+Notenliste!E32+Notenliste!G32)/$AT$1)&gt;=(Endnoten!$AH$5/100),1.1,IF(((Notenliste!C32+Notenliste!E32+Notenliste!G32)/$AT$1)&gt;=(Endnoten!$AH$6/100),1.2,IF(((Notenliste!C32+Notenliste!E32+Notenliste!G32)/$AT$1)&gt;=(Endnoten!$AH$7/100),1.3,IF(((Notenliste!C32+Notenliste!E32+Notenliste!G32)/$AT$1)&gt;=((Endnoten!$AH$8)/100),1.4,IF(((Notenliste!C32+Notenliste!E32+Notenliste!G32)/$AT$1)&gt;=((Endnoten!$AH$9)/100),1.5,IF(((Notenliste!C32+Notenliste!E32+Notenliste!G32)/$AT$1)&gt;=((Endnoten!$AH$10)/100),1.6,IF(((Notenliste!C32+Notenliste!E32+Notenliste!G32)/$AT$1)&gt;=((Endnoten!$AH$11)/100),1.7,IF(((Notenliste!C32+Notenliste!E32+Notenliste!G32)/$AT$1)&gt;=((Endnoten!$AH$12)/100),1.8,IF(((Notenliste!C32+Notenliste!E32+Notenliste!G32)/$AT$1)&gt;=((Endnoten!$AH$13)/100),1.9,IF(((Notenliste!C32+Notenliste!E32+Notenliste!G32)/$AT$1)&gt;=((Endnoten!$AH$14)/100),2,IF(((Notenliste!C32+Notenliste!E32+Notenliste!G32)/$AT$1)&gt;=((Endnoten!$AH$15)/100),2.1,IF(((Notenliste!C32+Notenliste!E32+Notenliste!G32)/$AT$1)&gt;=((Endnoten!$AH$16)/100),2.2,IF(((Notenliste!C32+Notenliste!E32+Notenliste!G32)/$AT$1)&gt;=((Endnoten!$AH$17)/100),2.3,IF(((Notenliste!C32+Notenliste!E32+Notenliste!G32)/$AT$1)&gt;=((Endnoten!$AH$18)/100),2.4,IF(((Notenliste!C32+Notenliste!E32+Notenliste!G32)/$AT$1)&gt;=((Endnoten!$AH$19)/100),2.5,IF(((Notenliste!C32+Notenliste!E32+Notenliste!G32)/$AT$1)&gt;=((Endnoten!$AH$20)/100),2.6,IF(((Notenliste!C32+Notenliste!E32+Notenliste!G32)/$AT$1)&gt;=((Endnoten!$AH$21)/100),2.7,IF(((Notenliste!C32+Notenliste!E32+Notenliste!G32)/$AT$1)&gt;=((Endnoten!$AH$22)/100),2.8,IF(((Notenliste!C32+Notenliste!E32+Notenliste!G32)/$AT$1)&gt;=((Endnoten!$AH$23)/100),2.9,IF(((Notenliste!C32+Notenliste!E32+Notenliste!G32)/$AT$1)&gt;=((Endnoten!$AH$24)/100),3,IF(((Notenliste!C32+Notenliste!E32+Notenliste!G32)/$AT$1)&gt;=((Endnoten!$AH$25)/100),3.1,IF(((Notenliste!C32+Notenliste!E32+Notenliste!G32)/$AT$1)&gt;=((Endnoten!$AH$26)/100),3.2,IF(((Notenliste!C32+Notenliste!E32+Notenliste!G32)/$AT$1)&gt;=((Endnoten!$AH$27)/100),3.3,IF(((Notenliste!C32+Notenliste!E32+Notenliste!G32)/$AT$1)&gt;=((Endnoten!$AH$28)/100),3.4,IF(((Notenliste!C32+Notenliste!E32+Notenliste!G32)/$AT$1)&gt;=((Endnoten!$AH$29)/100),3.5,IF(((Notenliste!C32+Notenliste!E32+Notenliste!G32)/$AT$1)&gt;=((Endnoten!$AH$30)/100),3.6,IF(((Notenliste!C32+Notenliste!E32+Notenliste!G32)/$AT$1)&gt;=((Endnoten!$AH$31)/100),3.7,IF(((Notenliste!C32+Notenliste!E32+Notenliste!G32)/$AT$1)&gt;=((Endnoten!$AH$32)/100),3.8,IF(((Notenliste!C32+Notenliste!E32+Notenliste!G32)/$AT$1)&gt;=((Endnoten!$AH$33)/100),3.9,IF(((Notenliste!C32+Notenliste!E32+Notenliste!G32)/$AT$1)&gt;=((Endnoten!$AH$34)/100),4,IF(((Notenliste!C32+Notenliste!E32+Notenliste!G32)/$AT$1)&gt;=((Endnoten!$AH$35)/100),4.1,IF(((Notenliste!C32+Notenliste!E32+Notenliste!G32)/$AT$1)&gt;=((Endnoten!$AH$36)/100),4.2,IF(((Notenliste!C32+Notenliste!E32+Notenliste!G32)/$AT$1)&gt;=((Endnoten!$AH$37)/100),4.3,IF(((Notenliste!C32+Notenliste!E32+Notenliste!G32)/$AT$1)&gt;=((Endnoten!$AH$38)/100),4.4,IF(((Notenliste!C32+Notenliste!E32+Notenliste!G32)/$AT$1)&gt;=((Endnoten!$AH$39)/100),4.5,IF(((Notenliste!C32+Notenliste!E32+Notenliste!G32)/$AT$1)&gt;=((Endnoten!$AH$40)/100),4.6,IF(((Notenliste!C32+Notenliste!E32+Notenliste!G32)/$AT$1)&gt;=((Endnoten!$AH$41)/100),4.7,IF(((Notenliste!C32+Notenliste!E32+Notenliste!G32)/$AT$1)&gt;=((Endnoten!$AH$42)/100),4.8,IF(((Notenliste!C32+Notenliste!E32+Notenliste!G32)/$AT$1)&gt;=((Endnoten!$AH$43)/100),4.9,5))))))))))))))))))))))))))))))))))))))))</f>
        <v>#DIV/0!</v>
      </c>
      <c r="AU33" s="1" t="e">
        <f>IF(((Notenliste!C32+Notenliste!E32+Notenliste!G32+Notenliste!K32)/$AU$1)&gt;=((Endnoten!$AH$5+1)/100),1,IF(((Notenliste!C32+Notenliste!E32+Notenliste!G32+Notenliste!K32)/$AU$1)&gt;=(Endnoten!$AH$5/100),1.1,IF(((Notenliste!C32+Notenliste!E32+Notenliste!G32+Notenliste!K32)/$AU$1)&gt;=(Endnoten!$AH$6/100),1.2,IF(((Notenliste!C32+Notenliste!E32+Notenliste!G32+Notenliste!K32)/$AU$1)&gt;=(Endnoten!$AH$7/100),1.3,IF(((Notenliste!C32+Notenliste!E32+Notenliste!G32+Notenliste!K32)/$AU$1)&gt;=((Endnoten!$AH$8)/100),1.4,IF(((Notenliste!C32+Notenliste!E32+Notenliste!G32+Notenliste!K32)/$AU$1)&gt;=((Endnoten!$AH$9)/100),1.5,IF(((Notenliste!C32+Notenliste!E32+Notenliste!G32+Notenliste!K32)/$AU$1)&gt;=((Endnoten!$AH$10)/100),1.6,IF(((Notenliste!C32+Notenliste!E32+Notenliste!G32+Notenliste!K32)/$AU$1)&gt;=((Endnoten!$AH$11)/100),1.7,IF(((Notenliste!C32+Notenliste!E32+Notenliste!G32+Notenliste!K32)/$AU$1)&gt;=((Endnoten!$AH$12)/100),1.8,IF(((Notenliste!C32+Notenliste!E32+Notenliste!G32+Notenliste!K32)/$AU$1)&gt;=((Endnoten!$AH$13)/100),1.9,IF(((Notenliste!C32+Notenliste!E32+Notenliste!G32+Notenliste!K32)/$AU$1)&gt;=((Endnoten!$AH$14)/100),2,IF(((Notenliste!C32+Notenliste!E32+Notenliste!G32+Notenliste!K32)/$AU$1)&gt;=((Endnoten!$AH$15)/100),2.1,IF(((Notenliste!C32+Notenliste!E32+Notenliste!G32+Notenliste!K32)/$AU$1)&gt;=((Endnoten!$AH$16)/100),2.2,IF(((Notenliste!C32+Notenliste!E32+Notenliste!G32+Notenliste!K32)/$AU$1)&gt;=((Endnoten!$AH$17)/100),2.3,IF(((Notenliste!C32+Notenliste!E32+Notenliste!G32+Notenliste!K32)/$AU$1)&gt;=((Endnoten!$AH$18)/100),2.4,IF(((Notenliste!C32+Notenliste!E32+Notenliste!G32+Notenliste!K32)/$AU$1)&gt;=((Endnoten!$AH$19)/100),2.5,IF(((Notenliste!C32+Notenliste!E32+Notenliste!G32+Notenliste!K32)/$AU$1)&gt;=((Endnoten!$AH$20)/100),2.6,IF(((Notenliste!C32+Notenliste!E32+Notenliste!G32+Notenliste!K32)/$AU$1)&gt;=((Endnoten!$AH$21)/100),2.7,IF(((Notenliste!C32+Notenliste!E32+Notenliste!G32+Notenliste!K32)/$AU$1)&gt;=((Endnoten!$AH$22)/100),2.8,IF(((Notenliste!C32+Notenliste!E32+Notenliste!G32+Notenliste!K32)/$AU$1)&gt;=((Endnoten!$AH$23)/100),2.9,IF(((Notenliste!C32+Notenliste!E32+Notenliste!G32+Notenliste!K32)/$AU$1)&gt;=((Endnoten!$AH$24)/100),3,IF(((Notenliste!C32+Notenliste!E32+Notenliste!G32+Notenliste!K32)/$AU$1)&gt;=((Endnoten!$AH$25)/100),3.1,IF(((Notenliste!C32+Notenliste!E32+Notenliste!G32+Notenliste!K32)/$AU$1)&gt;=((Endnoten!$AH$26)/100),3.2,IF(((Notenliste!C32+Notenliste!E32+Notenliste!G32+Notenliste!K32)/$AU$1)&gt;=((Endnoten!$AH$27)/100),3.3,IF(((Notenliste!C32+Notenliste!E32+Notenliste!G32+Notenliste!K32)/$AU$1)&gt;=((Endnoten!$AH$28)/100),3.4,IF(((Notenliste!C32+Notenliste!E32+Notenliste!G32+Notenliste!K32)/$AU$1)&gt;=((Endnoten!$AH$29)/100),3.5,IF(((Notenliste!C32+Notenliste!E32+Notenliste!G32+Notenliste!K32)/$AU$1)&gt;=((Endnoten!$AH$30)/100),3.6,IF(((Notenliste!C32+Notenliste!E32+Notenliste!G32+Notenliste!K32)/$AU$1)&gt;=((Endnoten!$AH$31)/100),3.7,IF(((Notenliste!C32+Notenliste!E32+Notenliste!G32+Notenliste!K32)/$AU$1)&gt;=((Endnoten!$AH$32)/100),3.8,IF(((Notenliste!C32+Notenliste!E32+Notenliste!G32+Notenliste!K32)/$AU$1)&gt;=((Endnoten!$AH$33)/100),3.9,IF(((Notenliste!C32+Notenliste!E32+Notenliste!G32+Notenliste!K32)/$AU$1)&gt;=((Endnoten!$AH$34)/100),4,IF(((Notenliste!C32+Notenliste!E32+Notenliste!G32+Notenliste!K32)/$AU$1)&gt;=((Endnoten!$AH$35)/100),4.1,IF(((Notenliste!C32+Notenliste!E32+Notenliste!G32+Notenliste!K32)/$AU$1)&gt;=((Endnoten!$AH$36)/100),4.2,IF(((Notenliste!C32+Notenliste!E32+Notenliste!G32+Notenliste!K32)/$AU$1)&gt;=((Endnoten!$AH$37)/100),4.3,IF(((Notenliste!C32+Notenliste!E32+Notenliste!G32+Notenliste!K32)/$AU$1)&gt;=((Endnoten!$AH$38)/100),4.4,IF(((Notenliste!C32+Notenliste!E32+Notenliste!G32+Notenliste!K32)/$AU$1)&gt;=((Endnoten!$AH$39)/100),4.5,IF(((Notenliste!C32+Notenliste!E32+Notenliste!G32+Notenliste!K32)/$AU$1)&gt;=((Endnoten!$AH$40)/100),4.6,IF(((Notenliste!C32+Notenliste!E32+Notenliste!G32+Notenliste!K32)/$AU$1)&gt;=((Endnoten!$AH$41)/100),4.7,IF(((Notenliste!C32+Notenliste!E32+Notenliste!G32+Notenliste!K32)/$AU$1)&gt;=((Endnoten!$AH$42)/100),4.8,IF(((Notenliste!C32+Notenliste!E32+Notenliste!G32+Notenliste!K32)/$AU$1)&gt;=((Endnoten!$AH$43)/100),4.9,5))))))))))))))))))))))))))))))))))))))))</f>
        <v>#DIV/0!</v>
      </c>
    </row>
    <row r="34" spans="1:47" x14ac:dyDescent="0.35">
      <c r="B34" t="s">
        <v>32</v>
      </c>
      <c r="Z34" s="14">
        <f>AVERAGE(Z4:Z33)</f>
        <v>10</v>
      </c>
      <c r="AG34" s="22">
        <v>4</v>
      </c>
      <c r="AH34" s="22">
        <f t="shared" si="10"/>
        <v>57.45</v>
      </c>
      <c r="AI34">
        <f>IF(((AL34+AJ34+AK34)/$AL$3)&gt;=((Endnoten!$AH$5+1)/100),1,IF(((AL34+AJ34+AK34)/$AL$3)&gt;=(Endnoten!$AH$5/100),1.1,IF(((AL34+AJ34+AK34)/$AL$3)&gt;=(Endnoten!$AH$6/100),1.2,IF(((AL34+AJ34+AK34)/$AL$3)&gt;=(Endnoten!$AH$7/100),1.3,IF(((AL34+AJ34+AK34)/$AL$3)&gt;=((Endnoten!$AH$8)/100),1.4,IF(((AL34+AJ34+AK34)/$AL$3)&gt;=((Endnoten!$AH$9)/100),1.5,IF(((AL34+AJ34+AK34)/$AL$3)&gt;=((Endnoten!$AH$10)/100),1.6,IF(((AL34+AJ34+AK34)/$AL$3)&gt;=((Endnoten!$AH$11)/100),1.7,IF(((AL34+AJ34+AK34)/$AL$3)&gt;=((Endnoten!$AH$12)/100),1.8,IF(((AL34+AJ34+AK34)/$AL$3)&gt;=((Endnoten!$AH$13)/100),1.9,IF(((AL34+AJ34+AK34)/$AL$3)&gt;=((Endnoten!$AH$14)/100),2,IF(((AL34+AJ34+AK34)/$AL$3)&gt;=((Endnoten!$AH$15)/100),2.1,IF(((AL34+AJ34+AK34)/$AL$3)&gt;=((Endnoten!$AH$16)/100),2.2,IF(((AL34+AJ34+AK34)/$AL$3)&gt;=((Endnoten!$AH$17)/100),2.3,IF(((AL34+AJ34+AK34)/$AL$3)&gt;=((Endnoten!$AH$18)/100),2.4,IF(((AL34+AJ34+AK34)/$AL$3)&gt;=((Endnoten!$AH$19)/100),2.5,IF(((AL34+AJ34+AK34)/$AL$3)&gt;=((Endnoten!$AH$20)/100),2.6,IF(((AL34+AJ34+AK34)/$AL$3)&gt;=((Endnoten!$AH$21)/100),2.7,IF(((AL34+AJ34+AK34)/$AL$3)&gt;=((Endnoten!$AH$22)/100),2.8,IF(((AL34+AJ34+AK34)/$AL$3)&gt;=((Endnoten!$AH$23)/100),2.9,IF(((AL34+AJ34+AK34)/$AL$3)&gt;=((Endnoten!$AH$24)/100),3,IF(((AL34+AJ34+AK34)/$AL$3)&gt;=((Endnoten!$AH$25)/100),3.1,IF(((AL34+AJ34+AK34)/$AL$3)&gt;=((Endnoten!$AH$26)/100),3.2,IF(((AL34+AJ34+AK34)/$AL$3)&gt;=((Endnoten!$AH$27)/100),3.3,IF(((AL34+AJ34+AK34)/$AL$3)&gt;=((Endnoten!$AH$28)/100),3.4,IF(((AL34+AJ34+AK34)/$AL$3)&gt;=((Endnoten!$AH$29)/100),3.5,IF(((AL34+AJ34+AK34)/$AL$3)&gt;=((Endnoten!$AH$30)/100),3.6,IF(((AL34+AJ34+AK34)/$AL$3)&gt;=((Endnoten!$AH$31)/100),3.7,IF(((AL34+AJ34+AK34)/$AL$3)&gt;=((Endnoten!$AH$32)/100),3.8,IF(((AL34+AJ34+AK34)/$AL$3)&gt;=((Endnoten!$AH$33)/100),3.9,IF(((AL34+AJ34+AK34)/$AL$3)&gt;=((Endnoten!$AH$34)/100),4,IF(((AL34+AJ34+AK34)/$AL$3)&gt;=((Endnoten!$AH$35)/100),4.1,IF(((AL34+AJ34+AK34)/$AL$3)&gt;=((Endnoten!$AH$36)/100),4.2,IF(((AL34+AJ34+AK34)/$AL$3)&gt;=((Endnoten!$AH$37)/100),4.3,IF(((AL34+AJ34+AK34)/$AL$3)&gt;=((Endnoten!$AH$38)/100),4.4,IF(((AL34+AJ34+AK34)/$AL$3)&gt;=((Endnoten!$AH$39)/100),4.5,IF(((AL34+AJ34+AK34)/$AL$3)&gt;=((Endnoten!$AH$40)/100),4.6,IF(((AL34+AJ34+AK34)/$AL$3)&gt;=((Endnoten!$AH$41)/100),4.7,IF(((AL34+AJ34+AK34)/$AL$3)&gt;=((Endnoten!$AH$42)/100),4.8,IF(((AL34+AJ34+AK34)/$AL$3)&gt;=((Endnoten!$AH$43)/100),4.9,5))))))))))))))))))))))))))))))))))))))))</f>
        <v>4</v>
      </c>
      <c r="AL34">
        <f t="shared" si="7"/>
        <v>57.45</v>
      </c>
    </row>
    <row r="35" spans="1:47" x14ac:dyDescent="0.35">
      <c r="AG35" s="22">
        <v>4.0999999999999996</v>
      </c>
      <c r="AH35" s="22">
        <f t="shared" si="10"/>
        <v>55.95</v>
      </c>
      <c r="AI35">
        <f>IF(((AL35+AJ35+AK35)/$AL$3)&gt;=((Endnoten!$AH$5+1)/100),1,IF(((AL35+AJ35+AK35)/$AL$3)&gt;=(Endnoten!$AH$5/100),1.1,IF(((AL35+AJ35+AK35)/$AL$3)&gt;=(Endnoten!$AH$6/100),1.2,IF(((AL35+AJ35+AK35)/$AL$3)&gt;=(Endnoten!$AH$7/100),1.3,IF(((AL35+AJ35+AK35)/$AL$3)&gt;=((Endnoten!$AH$8)/100),1.4,IF(((AL35+AJ35+AK35)/$AL$3)&gt;=((Endnoten!$AH$9)/100),1.5,IF(((AL35+AJ35+AK35)/$AL$3)&gt;=((Endnoten!$AH$10)/100),1.6,IF(((AL35+AJ35+AK35)/$AL$3)&gt;=((Endnoten!$AH$11)/100),1.7,IF(((AL35+AJ35+AK35)/$AL$3)&gt;=((Endnoten!$AH$12)/100),1.8,IF(((AL35+AJ35+AK35)/$AL$3)&gt;=((Endnoten!$AH$13)/100),1.9,IF(((AL35+AJ35+AK35)/$AL$3)&gt;=((Endnoten!$AH$14)/100),2,IF(((AL35+AJ35+AK35)/$AL$3)&gt;=((Endnoten!$AH$15)/100),2.1,IF(((AL35+AJ35+AK35)/$AL$3)&gt;=((Endnoten!$AH$16)/100),2.2,IF(((AL35+AJ35+AK35)/$AL$3)&gt;=((Endnoten!$AH$17)/100),2.3,IF(((AL35+AJ35+AK35)/$AL$3)&gt;=((Endnoten!$AH$18)/100),2.4,IF(((AL35+AJ35+AK35)/$AL$3)&gt;=((Endnoten!$AH$19)/100),2.5,IF(((AL35+AJ35+AK35)/$AL$3)&gt;=((Endnoten!$AH$20)/100),2.6,IF(((AL35+AJ35+AK35)/$AL$3)&gt;=((Endnoten!$AH$21)/100),2.7,IF(((AL35+AJ35+AK35)/$AL$3)&gt;=((Endnoten!$AH$22)/100),2.8,IF(((AL35+AJ35+AK35)/$AL$3)&gt;=((Endnoten!$AH$23)/100),2.9,IF(((AL35+AJ35+AK35)/$AL$3)&gt;=((Endnoten!$AH$24)/100),3,IF(((AL35+AJ35+AK35)/$AL$3)&gt;=((Endnoten!$AH$25)/100),3.1,IF(((AL35+AJ35+AK35)/$AL$3)&gt;=((Endnoten!$AH$26)/100),3.2,IF(((AL35+AJ35+AK35)/$AL$3)&gt;=((Endnoten!$AH$27)/100),3.3,IF(((AL35+AJ35+AK35)/$AL$3)&gt;=((Endnoten!$AH$28)/100),3.4,IF(((AL35+AJ35+AK35)/$AL$3)&gt;=((Endnoten!$AH$29)/100),3.5,IF(((AL35+AJ35+AK35)/$AL$3)&gt;=((Endnoten!$AH$30)/100),3.6,IF(((AL35+AJ35+AK35)/$AL$3)&gt;=((Endnoten!$AH$31)/100),3.7,IF(((AL35+AJ35+AK35)/$AL$3)&gt;=((Endnoten!$AH$32)/100),3.8,IF(((AL35+AJ35+AK35)/$AL$3)&gt;=((Endnoten!$AH$33)/100),3.9,IF(((AL35+AJ35+AK35)/$AL$3)&gt;=((Endnoten!$AH$34)/100),4,IF(((AL35+AJ35+AK35)/$AL$3)&gt;=((Endnoten!$AH$35)/100),4.1,IF(((AL35+AJ35+AK35)/$AL$3)&gt;=((Endnoten!$AH$36)/100),4.2,IF(((AL35+AJ35+AK35)/$AL$3)&gt;=((Endnoten!$AH$37)/100),4.3,IF(((AL35+AJ35+AK35)/$AL$3)&gt;=((Endnoten!$AH$38)/100),4.4,IF(((AL35+AJ35+AK35)/$AL$3)&gt;=((Endnoten!$AH$39)/100),4.5,IF(((AL35+AJ35+AK35)/$AL$3)&gt;=((Endnoten!$AH$40)/100),4.6,IF(((AL35+AJ35+AK35)/$AL$3)&gt;=((Endnoten!$AH$41)/100),4.7,IF(((AL35+AJ35+AK35)/$AL$3)&gt;=((Endnoten!$AH$42)/100),4.8,IF(((AL35+AJ35+AK35)/$AL$3)&gt;=((Endnoten!$AH$43)/100),4.9,5))))))))))))))))))))))))))))))))))))))))</f>
        <v>4.0999999999999996</v>
      </c>
      <c r="AL35">
        <f t="shared" si="7"/>
        <v>55.95</v>
      </c>
    </row>
    <row r="36" spans="1:47" x14ac:dyDescent="0.35">
      <c r="AG36" s="22">
        <v>4.2</v>
      </c>
      <c r="AH36" s="22">
        <f t="shared" si="10"/>
        <v>54.45</v>
      </c>
      <c r="AI36">
        <f>IF(((AL36+AJ36+AK36)/$AL$3)&gt;=((Endnoten!$AH$5+1)/100),1,IF(((AL36+AJ36+AK36)/$AL$3)&gt;=(Endnoten!$AH$5/100),1.1,IF(((AL36+AJ36+AK36)/$AL$3)&gt;=(Endnoten!$AH$6/100),1.2,IF(((AL36+AJ36+AK36)/$AL$3)&gt;=(Endnoten!$AH$7/100),1.3,IF(((AL36+AJ36+AK36)/$AL$3)&gt;=((Endnoten!$AH$8)/100),1.4,IF(((AL36+AJ36+AK36)/$AL$3)&gt;=((Endnoten!$AH$9)/100),1.5,IF(((AL36+AJ36+AK36)/$AL$3)&gt;=((Endnoten!$AH$10)/100),1.6,IF(((AL36+AJ36+AK36)/$AL$3)&gt;=((Endnoten!$AH$11)/100),1.7,IF(((AL36+AJ36+AK36)/$AL$3)&gt;=((Endnoten!$AH$12)/100),1.8,IF(((AL36+AJ36+AK36)/$AL$3)&gt;=((Endnoten!$AH$13)/100),1.9,IF(((AL36+AJ36+AK36)/$AL$3)&gt;=((Endnoten!$AH$14)/100),2,IF(((AL36+AJ36+AK36)/$AL$3)&gt;=((Endnoten!$AH$15)/100),2.1,IF(((AL36+AJ36+AK36)/$AL$3)&gt;=((Endnoten!$AH$16)/100),2.2,IF(((AL36+AJ36+AK36)/$AL$3)&gt;=((Endnoten!$AH$17)/100),2.3,IF(((AL36+AJ36+AK36)/$AL$3)&gt;=((Endnoten!$AH$18)/100),2.4,IF(((AL36+AJ36+AK36)/$AL$3)&gt;=((Endnoten!$AH$19)/100),2.5,IF(((AL36+AJ36+AK36)/$AL$3)&gt;=((Endnoten!$AH$20)/100),2.6,IF(((AL36+AJ36+AK36)/$AL$3)&gt;=((Endnoten!$AH$21)/100),2.7,IF(((AL36+AJ36+AK36)/$AL$3)&gt;=((Endnoten!$AH$22)/100),2.8,IF(((AL36+AJ36+AK36)/$AL$3)&gt;=((Endnoten!$AH$23)/100),2.9,IF(((AL36+AJ36+AK36)/$AL$3)&gt;=((Endnoten!$AH$24)/100),3,IF(((AL36+AJ36+AK36)/$AL$3)&gt;=((Endnoten!$AH$25)/100),3.1,IF(((AL36+AJ36+AK36)/$AL$3)&gt;=((Endnoten!$AH$26)/100),3.2,IF(((AL36+AJ36+AK36)/$AL$3)&gt;=((Endnoten!$AH$27)/100),3.3,IF(((AL36+AJ36+AK36)/$AL$3)&gt;=((Endnoten!$AH$28)/100),3.4,IF(((AL36+AJ36+AK36)/$AL$3)&gt;=((Endnoten!$AH$29)/100),3.5,IF(((AL36+AJ36+AK36)/$AL$3)&gt;=((Endnoten!$AH$30)/100),3.6,IF(((AL36+AJ36+AK36)/$AL$3)&gt;=((Endnoten!$AH$31)/100),3.7,IF(((AL36+AJ36+AK36)/$AL$3)&gt;=((Endnoten!$AH$32)/100),3.8,IF(((AL36+AJ36+AK36)/$AL$3)&gt;=((Endnoten!$AH$33)/100),3.9,IF(((AL36+AJ36+AK36)/$AL$3)&gt;=((Endnoten!$AH$34)/100),4,IF(((AL36+AJ36+AK36)/$AL$3)&gt;=((Endnoten!$AH$35)/100),4.1,IF(((AL36+AJ36+AK36)/$AL$3)&gt;=((Endnoten!$AH$36)/100),4.2,IF(((AL36+AJ36+AK36)/$AL$3)&gt;=((Endnoten!$AH$37)/100),4.3,IF(((AL36+AJ36+AK36)/$AL$3)&gt;=((Endnoten!$AH$38)/100),4.4,IF(((AL36+AJ36+AK36)/$AL$3)&gt;=((Endnoten!$AH$39)/100),4.5,IF(((AL36+AJ36+AK36)/$AL$3)&gt;=((Endnoten!$AH$40)/100),4.6,IF(((AL36+AJ36+AK36)/$AL$3)&gt;=((Endnoten!$AH$41)/100),4.7,IF(((AL36+AJ36+AK36)/$AL$3)&gt;=((Endnoten!$AH$42)/100),4.8,IF(((AL36+AJ36+AK36)/$AL$3)&gt;=((Endnoten!$AH$43)/100),4.9,5))))))))))))))))))))))))))))))))))))))))</f>
        <v>4.2</v>
      </c>
      <c r="AL36">
        <f t="shared" si="7"/>
        <v>54.45</v>
      </c>
    </row>
    <row r="37" spans="1:47" x14ac:dyDescent="0.35">
      <c r="AG37" s="22">
        <v>4.3</v>
      </c>
      <c r="AH37" s="22">
        <f t="shared" si="10"/>
        <v>52.95</v>
      </c>
      <c r="AI37">
        <f>IF(((AL37+AJ37+AK37)/$AL$3)&gt;=((Endnoten!$AH$5+1)/100),1,IF(((AL37+AJ37+AK37)/$AL$3)&gt;=(Endnoten!$AH$5/100),1.1,IF(((AL37+AJ37+AK37)/$AL$3)&gt;=(Endnoten!$AH$6/100),1.2,IF(((AL37+AJ37+AK37)/$AL$3)&gt;=(Endnoten!$AH$7/100),1.3,IF(((AL37+AJ37+AK37)/$AL$3)&gt;=((Endnoten!$AH$8)/100),1.4,IF(((AL37+AJ37+AK37)/$AL$3)&gt;=((Endnoten!$AH$9)/100),1.5,IF(((AL37+AJ37+AK37)/$AL$3)&gt;=((Endnoten!$AH$10)/100),1.6,IF(((AL37+AJ37+AK37)/$AL$3)&gt;=((Endnoten!$AH$11)/100),1.7,IF(((AL37+AJ37+AK37)/$AL$3)&gt;=((Endnoten!$AH$12)/100),1.8,IF(((AL37+AJ37+AK37)/$AL$3)&gt;=((Endnoten!$AH$13)/100),1.9,IF(((AL37+AJ37+AK37)/$AL$3)&gt;=((Endnoten!$AH$14)/100),2,IF(((AL37+AJ37+AK37)/$AL$3)&gt;=((Endnoten!$AH$15)/100),2.1,IF(((AL37+AJ37+AK37)/$AL$3)&gt;=((Endnoten!$AH$16)/100),2.2,IF(((AL37+AJ37+AK37)/$AL$3)&gt;=((Endnoten!$AH$17)/100),2.3,IF(((AL37+AJ37+AK37)/$AL$3)&gt;=((Endnoten!$AH$18)/100),2.4,IF(((AL37+AJ37+AK37)/$AL$3)&gt;=((Endnoten!$AH$19)/100),2.5,IF(((AL37+AJ37+AK37)/$AL$3)&gt;=((Endnoten!$AH$20)/100),2.6,IF(((AL37+AJ37+AK37)/$AL$3)&gt;=((Endnoten!$AH$21)/100),2.7,IF(((AL37+AJ37+AK37)/$AL$3)&gt;=((Endnoten!$AH$22)/100),2.8,IF(((AL37+AJ37+AK37)/$AL$3)&gt;=((Endnoten!$AH$23)/100),2.9,IF(((AL37+AJ37+AK37)/$AL$3)&gt;=((Endnoten!$AH$24)/100),3,IF(((AL37+AJ37+AK37)/$AL$3)&gt;=((Endnoten!$AH$25)/100),3.1,IF(((AL37+AJ37+AK37)/$AL$3)&gt;=((Endnoten!$AH$26)/100),3.2,IF(((AL37+AJ37+AK37)/$AL$3)&gt;=((Endnoten!$AH$27)/100),3.3,IF(((AL37+AJ37+AK37)/$AL$3)&gt;=((Endnoten!$AH$28)/100),3.4,IF(((AL37+AJ37+AK37)/$AL$3)&gt;=((Endnoten!$AH$29)/100),3.5,IF(((AL37+AJ37+AK37)/$AL$3)&gt;=((Endnoten!$AH$30)/100),3.6,IF(((AL37+AJ37+AK37)/$AL$3)&gt;=((Endnoten!$AH$31)/100),3.7,IF(((AL37+AJ37+AK37)/$AL$3)&gt;=((Endnoten!$AH$32)/100),3.8,IF(((AL37+AJ37+AK37)/$AL$3)&gt;=((Endnoten!$AH$33)/100),3.9,IF(((AL37+AJ37+AK37)/$AL$3)&gt;=((Endnoten!$AH$34)/100),4,IF(((AL37+AJ37+AK37)/$AL$3)&gt;=((Endnoten!$AH$35)/100),4.1,IF(((AL37+AJ37+AK37)/$AL$3)&gt;=((Endnoten!$AH$36)/100),4.2,IF(((AL37+AJ37+AK37)/$AL$3)&gt;=((Endnoten!$AH$37)/100),4.3,IF(((AL37+AJ37+AK37)/$AL$3)&gt;=((Endnoten!$AH$38)/100),4.4,IF(((AL37+AJ37+AK37)/$AL$3)&gt;=((Endnoten!$AH$39)/100),4.5,IF(((AL37+AJ37+AK37)/$AL$3)&gt;=((Endnoten!$AH$40)/100),4.6,IF(((AL37+AJ37+AK37)/$AL$3)&gt;=((Endnoten!$AH$41)/100),4.7,IF(((AL37+AJ37+AK37)/$AL$3)&gt;=((Endnoten!$AH$42)/100),4.8,IF(((AL37+AJ37+AK37)/$AL$3)&gt;=((Endnoten!$AH$43)/100),4.9,5))))))))))))))))))))))))))))))))))))))))</f>
        <v>4.3</v>
      </c>
      <c r="AL37">
        <f t="shared" si="7"/>
        <v>52.95</v>
      </c>
    </row>
    <row r="38" spans="1:47" x14ac:dyDescent="0.35">
      <c r="AG38" s="22">
        <v>4.4000000000000004</v>
      </c>
      <c r="AH38" s="22">
        <f>($AF$7-($AF$8+0.5))/10+AH39</f>
        <v>51.45</v>
      </c>
      <c r="AI38">
        <f>IF(((AL38+AJ38+AK38)/$AL$3)&gt;=((Endnoten!$AH$5+1)/100),1,IF(((AL38+AJ38+AK38)/$AL$3)&gt;=(Endnoten!$AH$5/100),1.1,IF(((AL38+AJ38+AK38)/$AL$3)&gt;=(Endnoten!$AH$6/100),1.2,IF(((AL38+AJ38+AK38)/$AL$3)&gt;=(Endnoten!$AH$7/100),1.3,IF(((AL38+AJ38+AK38)/$AL$3)&gt;=((Endnoten!$AH$8)/100),1.4,IF(((AL38+AJ38+AK38)/$AL$3)&gt;=((Endnoten!$AH$9)/100),1.5,IF(((AL38+AJ38+AK38)/$AL$3)&gt;=((Endnoten!$AH$10)/100),1.6,IF(((AL38+AJ38+AK38)/$AL$3)&gt;=((Endnoten!$AH$11)/100),1.7,IF(((AL38+AJ38+AK38)/$AL$3)&gt;=((Endnoten!$AH$12)/100),1.8,IF(((AL38+AJ38+AK38)/$AL$3)&gt;=((Endnoten!$AH$13)/100),1.9,IF(((AL38+AJ38+AK38)/$AL$3)&gt;=((Endnoten!$AH$14)/100),2,IF(((AL38+AJ38+AK38)/$AL$3)&gt;=((Endnoten!$AH$15)/100),2.1,IF(((AL38+AJ38+AK38)/$AL$3)&gt;=((Endnoten!$AH$16)/100),2.2,IF(((AL38+AJ38+AK38)/$AL$3)&gt;=((Endnoten!$AH$17)/100),2.3,IF(((AL38+AJ38+AK38)/$AL$3)&gt;=((Endnoten!$AH$18)/100),2.4,IF(((AL38+AJ38+AK38)/$AL$3)&gt;=((Endnoten!$AH$19)/100),2.5,IF(((AL38+AJ38+AK38)/$AL$3)&gt;=((Endnoten!$AH$20)/100),2.6,IF(((AL38+AJ38+AK38)/$AL$3)&gt;=((Endnoten!$AH$21)/100),2.7,IF(((AL38+AJ38+AK38)/$AL$3)&gt;=((Endnoten!$AH$22)/100),2.8,IF(((AL38+AJ38+AK38)/$AL$3)&gt;=((Endnoten!$AH$23)/100),2.9,IF(((AL38+AJ38+AK38)/$AL$3)&gt;=((Endnoten!$AH$24)/100),3,IF(((AL38+AJ38+AK38)/$AL$3)&gt;=((Endnoten!$AH$25)/100),3.1,IF(((AL38+AJ38+AK38)/$AL$3)&gt;=((Endnoten!$AH$26)/100),3.2,IF(((AL38+AJ38+AK38)/$AL$3)&gt;=((Endnoten!$AH$27)/100),3.3,IF(((AL38+AJ38+AK38)/$AL$3)&gt;=((Endnoten!$AH$28)/100),3.4,IF(((AL38+AJ38+AK38)/$AL$3)&gt;=((Endnoten!$AH$29)/100),3.5,IF(((AL38+AJ38+AK38)/$AL$3)&gt;=((Endnoten!$AH$30)/100),3.6,IF(((AL38+AJ38+AK38)/$AL$3)&gt;=((Endnoten!$AH$31)/100),3.7,IF(((AL38+AJ38+AK38)/$AL$3)&gt;=((Endnoten!$AH$32)/100),3.8,IF(((AL38+AJ38+AK38)/$AL$3)&gt;=((Endnoten!$AH$33)/100),3.9,IF(((AL38+AJ38+AK38)/$AL$3)&gt;=((Endnoten!$AH$34)/100),4,IF(((AL38+AJ38+AK38)/$AL$3)&gt;=((Endnoten!$AH$35)/100),4.1,IF(((AL38+AJ38+AK38)/$AL$3)&gt;=((Endnoten!$AH$36)/100),4.2,IF(((AL38+AJ38+AK38)/$AL$3)&gt;=((Endnoten!$AH$37)/100),4.3,IF(((AL38+AJ38+AK38)/$AL$3)&gt;=((Endnoten!$AH$38)/100),4.4,IF(((AL38+AJ38+AK38)/$AL$3)&gt;=((Endnoten!$AH$39)/100),4.5,IF(((AL38+AJ38+AK38)/$AL$3)&gt;=((Endnoten!$AH$40)/100),4.6,IF(((AL38+AJ38+AK38)/$AL$3)&gt;=((Endnoten!$AH$41)/100),4.7,IF(((AL38+AJ38+AK38)/$AL$3)&gt;=((Endnoten!$AH$42)/100),4.8,IF(((AL38+AJ38+AK38)/$AL$3)&gt;=((Endnoten!$AH$43)/100),4.9,5))))))))))))))))))))))))))))))))))))))))</f>
        <v>4.4000000000000004</v>
      </c>
      <c r="AL38">
        <f t="shared" ref="AL38:AL62" si="11">AH38</f>
        <v>51.45</v>
      </c>
    </row>
    <row r="39" spans="1:47" x14ac:dyDescent="0.35">
      <c r="AG39" s="24">
        <v>4.5</v>
      </c>
      <c r="AH39" s="24">
        <v>50</v>
      </c>
      <c r="AI39">
        <f>IF(((AL39+AJ39+AK39)/$AL$3)&gt;=((Endnoten!$AH$5+1)/100),1,IF(((AL39+AJ39+AK39)/$AL$3)&gt;=(Endnoten!$AH$5/100),1.1,IF(((AL39+AJ39+AK39)/$AL$3)&gt;=(Endnoten!$AH$6/100),1.2,IF(((AL39+AJ39+AK39)/$AL$3)&gt;=(Endnoten!$AH$7/100),1.3,IF(((AL39+AJ39+AK39)/$AL$3)&gt;=((Endnoten!$AH$8)/100),1.4,IF(((AL39+AJ39+AK39)/$AL$3)&gt;=((Endnoten!$AH$9)/100),1.5,IF(((AL39+AJ39+AK39)/$AL$3)&gt;=((Endnoten!$AH$10)/100),1.6,IF(((AL39+AJ39+AK39)/$AL$3)&gt;=((Endnoten!$AH$11)/100),1.7,IF(((AL39+AJ39+AK39)/$AL$3)&gt;=((Endnoten!$AH$12)/100),1.8,IF(((AL39+AJ39+AK39)/$AL$3)&gt;=((Endnoten!$AH$13)/100),1.9,IF(((AL39+AJ39+AK39)/$AL$3)&gt;=((Endnoten!$AH$14)/100),2,IF(((AL39+AJ39+AK39)/$AL$3)&gt;=((Endnoten!$AH$15)/100),2.1,IF(((AL39+AJ39+AK39)/$AL$3)&gt;=((Endnoten!$AH$16)/100),2.2,IF(((AL39+AJ39+AK39)/$AL$3)&gt;=((Endnoten!$AH$17)/100),2.3,IF(((AL39+AJ39+AK39)/$AL$3)&gt;=((Endnoten!$AH$18)/100),2.4,IF(((AL39+AJ39+AK39)/$AL$3)&gt;=((Endnoten!$AH$19)/100),2.5,IF(((AL39+AJ39+AK39)/$AL$3)&gt;=((Endnoten!$AH$20)/100),2.6,IF(((AL39+AJ39+AK39)/$AL$3)&gt;=((Endnoten!$AH$21)/100),2.7,IF(((AL39+AJ39+AK39)/$AL$3)&gt;=((Endnoten!$AH$22)/100),2.8,IF(((AL39+AJ39+AK39)/$AL$3)&gt;=((Endnoten!$AH$23)/100),2.9,IF(((AL39+AJ39+AK39)/$AL$3)&gt;=((Endnoten!$AH$24)/100),3,IF(((AL39+AJ39+AK39)/$AL$3)&gt;=((Endnoten!$AH$25)/100),3.1,IF(((AL39+AJ39+AK39)/$AL$3)&gt;=((Endnoten!$AH$26)/100),3.2,IF(((AL39+AJ39+AK39)/$AL$3)&gt;=((Endnoten!$AH$27)/100),3.3,IF(((AL39+AJ39+AK39)/$AL$3)&gt;=((Endnoten!$AH$28)/100),3.4,IF(((AL39+AJ39+AK39)/$AL$3)&gt;=((Endnoten!$AH$29)/100),3.5,IF(((AL39+AJ39+AK39)/$AL$3)&gt;=((Endnoten!$AH$30)/100),3.6,IF(((AL39+AJ39+AK39)/$AL$3)&gt;=((Endnoten!$AH$31)/100),3.7,IF(((AL39+AJ39+AK39)/$AL$3)&gt;=((Endnoten!$AH$32)/100),3.8,IF(((AL39+AJ39+AK39)/$AL$3)&gt;=((Endnoten!$AH$33)/100),3.9,IF(((AL39+AJ39+AK39)/$AL$3)&gt;=((Endnoten!$AH$34)/100),4,IF(((AL39+AJ39+AK39)/$AL$3)&gt;=((Endnoten!$AH$35)/100),4.1,IF(((AL39+AJ39+AK39)/$AL$3)&gt;=((Endnoten!$AH$36)/100),4.2,IF(((AL39+AJ39+AK39)/$AL$3)&gt;=((Endnoten!$AH$37)/100),4.3,IF(((AL39+AJ39+AK39)/$AL$3)&gt;=((Endnoten!$AH$38)/100),4.4,IF(((AL39+AJ39+AK39)/$AL$3)&gt;=((Endnoten!$AH$39)/100),4.5,IF(((AL39+AJ39+AK39)/$AL$3)&gt;=((Endnoten!$AH$40)/100),4.6,IF(((AL39+AJ39+AK39)/$AL$3)&gt;=((Endnoten!$AH$41)/100),4.7,IF(((AL39+AJ39+AK39)/$AL$3)&gt;=((Endnoten!$AH$42)/100),4.8,IF(((AL39+AJ39+AK39)/$AL$3)&gt;=((Endnoten!$AH$43)/100),4.9,5))))))))))))))))))))))))))))))))))))))))</f>
        <v>4.5</v>
      </c>
      <c r="AL39">
        <f t="shared" si="11"/>
        <v>50</v>
      </c>
    </row>
    <row r="40" spans="1:47" x14ac:dyDescent="0.35">
      <c r="AG40" s="24">
        <v>4.5999999999999996</v>
      </c>
      <c r="AH40" s="24">
        <f t="shared" ref="AH40:AH41" si="12">AH39-1</f>
        <v>49</v>
      </c>
      <c r="AI40">
        <f>IF(((AL40+AJ40+AK40)/$AL$3)&gt;=((Endnoten!$AH$5+1)/100),1,IF(((AL40+AJ40+AK40)/$AL$3)&gt;=(Endnoten!$AH$5/100),1.1,IF(((AL40+AJ40+AK40)/$AL$3)&gt;=(Endnoten!$AH$6/100),1.2,IF(((AL40+AJ40+AK40)/$AL$3)&gt;=(Endnoten!$AH$7/100),1.3,IF(((AL40+AJ40+AK40)/$AL$3)&gt;=((Endnoten!$AH$8)/100),1.4,IF(((AL40+AJ40+AK40)/$AL$3)&gt;=((Endnoten!$AH$9)/100),1.5,IF(((AL40+AJ40+AK40)/$AL$3)&gt;=((Endnoten!$AH$10)/100),1.6,IF(((AL40+AJ40+AK40)/$AL$3)&gt;=((Endnoten!$AH$11)/100),1.7,IF(((AL40+AJ40+AK40)/$AL$3)&gt;=((Endnoten!$AH$12)/100),1.8,IF(((AL40+AJ40+AK40)/$AL$3)&gt;=((Endnoten!$AH$13)/100),1.9,IF(((AL40+AJ40+AK40)/$AL$3)&gt;=((Endnoten!$AH$14)/100),2,IF(((AL40+AJ40+AK40)/$AL$3)&gt;=((Endnoten!$AH$15)/100),2.1,IF(((AL40+AJ40+AK40)/$AL$3)&gt;=((Endnoten!$AH$16)/100),2.2,IF(((AL40+AJ40+AK40)/$AL$3)&gt;=((Endnoten!$AH$17)/100),2.3,IF(((AL40+AJ40+AK40)/$AL$3)&gt;=((Endnoten!$AH$18)/100),2.4,IF(((AL40+AJ40+AK40)/$AL$3)&gt;=((Endnoten!$AH$19)/100),2.5,IF(((AL40+AJ40+AK40)/$AL$3)&gt;=((Endnoten!$AH$20)/100),2.6,IF(((AL40+AJ40+AK40)/$AL$3)&gt;=((Endnoten!$AH$21)/100),2.7,IF(((AL40+AJ40+AK40)/$AL$3)&gt;=((Endnoten!$AH$22)/100),2.8,IF(((AL40+AJ40+AK40)/$AL$3)&gt;=((Endnoten!$AH$23)/100),2.9,IF(((AL40+AJ40+AK40)/$AL$3)&gt;=((Endnoten!$AH$24)/100),3,IF(((AL40+AJ40+AK40)/$AL$3)&gt;=((Endnoten!$AH$25)/100),3.1,IF(((AL40+AJ40+AK40)/$AL$3)&gt;=((Endnoten!$AH$26)/100),3.2,IF(((AL40+AJ40+AK40)/$AL$3)&gt;=((Endnoten!$AH$27)/100),3.3,IF(((AL40+AJ40+AK40)/$AL$3)&gt;=((Endnoten!$AH$28)/100),3.4,IF(((AL40+AJ40+AK40)/$AL$3)&gt;=((Endnoten!$AH$29)/100),3.5,IF(((AL40+AJ40+AK40)/$AL$3)&gt;=((Endnoten!$AH$30)/100),3.6,IF(((AL40+AJ40+AK40)/$AL$3)&gt;=((Endnoten!$AH$31)/100),3.7,IF(((AL40+AJ40+AK40)/$AL$3)&gt;=((Endnoten!$AH$32)/100),3.8,IF(((AL40+AJ40+AK40)/$AL$3)&gt;=((Endnoten!$AH$33)/100),3.9,IF(((AL40+AJ40+AK40)/$AL$3)&gt;=((Endnoten!$AH$34)/100),4,IF(((AL40+AJ40+AK40)/$AL$3)&gt;=((Endnoten!$AH$35)/100),4.1,IF(((AL40+AJ40+AK40)/$AL$3)&gt;=((Endnoten!$AH$36)/100),4.2,IF(((AL40+AJ40+AK40)/$AL$3)&gt;=((Endnoten!$AH$37)/100),4.3,IF(((AL40+AJ40+AK40)/$AL$3)&gt;=((Endnoten!$AH$38)/100),4.4,IF(((AL40+AJ40+AK40)/$AL$3)&gt;=((Endnoten!$AH$39)/100),4.5,IF(((AL40+AJ40+AK40)/$AL$3)&gt;=((Endnoten!$AH$40)/100),4.6,IF(((AL40+AJ40+AK40)/$AL$3)&gt;=((Endnoten!$AH$41)/100),4.7,IF(((AL40+AJ40+AK40)/$AL$3)&gt;=((Endnoten!$AH$42)/100),4.8,IF(((AL40+AJ40+AK40)/$AL$3)&gt;=((Endnoten!$AH$43)/100),4.9,5))))))))))))))))))))))))))))))))))))))))</f>
        <v>4.5999999999999996</v>
      </c>
      <c r="AL40">
        <f t="shared" si="11"/>
        <v>49</v>
      </c>
    </row>
    <row r="41" spans="1:47" x14ac:dyDescent="0.35">
      <c r="AG41" s="24">
        <v>4.7</v>
      </c>
      <c r="AH41" s="24">
        <f t="shared" si="12"/>
        <v>48</v>
      </c>
      <c r="AI41">
        <f>IF(((AL41+AJ41+AK41)/$AL$3)&gt;=((Endnoten!$AH$5+1)/100),1,IF(((AL41+AJ41+AK41)/$AL$3)&gt;=(Endnoten!$AH$5/100),1.1,IF(((AL41+AJ41+AK41)/$AL$3)&gt;=(Endnoten!$AH$6/100),1.2,IF(((AL41+AJ41+AK41)/$AL$3)&gt;=(Endnoten!$AH$7/100),1.3,IF(((AL41+AJ41+AK41)/$AL$3)&gt;=((Endnoten!$AH$8)/100),1.4,IF(((AL41+AJ41+AK41)/$AL$3)&gt;=((Endnoten!$AH$9)/100),1.5,IF(((AL41+AJ41+AK41)/$AL$3)&gt;=((Endnoten!$AH$10)/100),1.6,IF(((AL41+AJ41+AK41)/$AL$3)&gt;=((Endnoten!$AH$11)/100),1.7,IF(((AL41+AJ41+AK41)/$AL$3)&gt;=((Endnoten!$AH$12)/100),1.8,IF(((AL41+AJ41+AK41)/$AL$3)&gt;=((Endnoten!$AH$13)/100),1.9,IF(((AL41+AJ41+AK41)/$AL$3)&gt;=((Endnoten!$AH$14)/100),2,IF(((AL41+AJ41+AK41)/$AL$3)&gt;=((Endnoten!$AH$15)/100),2.1,IF(((AL41+AJ41+AK41)/$AL$3)&gt;=((Endnoten!$AH$16)/100),2.2,IF(((AL41+AJ41+AK41)/$AL$3)&gt;=((Endnoten!$AH$17)/100),2.3,IF(((AL41+AJ41+AK41)/$AL$3)&gt;=((Endnoten!$AH$18)/100),2.4,IF(((AL41+AJ41+AK41)/$AL$3)&gt;=((Endnoten!$AH$19)/100),2.5,IF(((AL41+AJ41+AK41)/$AL$3)&gt;=((Endnoten!$AH$20)/100),2.6,IF(((AL41+AJ41+AK41)/$AL$3)&gt;=((Endnoten!$AH$21)/100),2.7,IF(((AL41+AJ41+AK41)/$AL$3)&gt;=((Endnoten!$AH$22)/100),2.8,IF(((AL41+AJ41+AK41)/$AL$3)&gt;=((Endnoten!$AH$23)/100),2.9,IF(((AL41+AJ41+AK41)/$AL$3)&gt;=((Endnoten!$AH$24)/100),3,IF(((AL41+AJ41+AK41)/$AL$3)&gt;=((Endnoten!$AH$25)/100),3.1,IF(((AL41+AJ41+AK41)/$AL$3)&gt;=((Endnoten!$AH$26)/100),3.2,IF(((AL41+AJ41+AK41)/$AL$3)&gt;=((Endnoten!$AH$27)/100),3.3,IF(((AL41+AJ41+AK41)/$AL$3)&gt;=((Endnoten!$AH$28)/100),3.4,IF(((AL41+AJ41+AK41)/$AL$3)&gt;=((Endnoten!$AH$29)/100),3.5,IF(((AL41+AJ41+AK41)/$AL$3)&gt;=((Endnoten!$AH$30)/100),3.6,IF(((AL41+AJ41+AK41)/$AL$3)&gt;=((Endnoten!$AH$31)/100),3.7,IF(((AL41+AJ41+AK41)/$AL$3)&gt;=((Endnoten!$AH$32)/100),3.8,IF(((AL41+AJ41+AK41)/$AL$3)&gt;=((Endnoten!$AH$33)/100),3.9,IF(((AL41+AJ41+AK41)/$AL$3)&gt;=((Endnoten!$AH$34)/100),4,IF(((AL41+AJ41+AK41)/$AL$3)&gt;=((Endnoten!$AH$35)/100),4.1,IF(((AL41+AJ41+AK41)/$AL$3)&gt;=((Endnoten!$AH$36)/100),4.2,IF(((AL41+AJ41+AK41)/$AL$3)&gt;=((Endnoten!$AH$37)/100),4.3,IF(((AL41+AJ41+AK41)/$AL$3)&gt;=((Endnoten!$AH$38)/100),4.4,IF(((AL41+AJ41+AK41)/$AL$3)&gt;=((Endnoten!$AH$39)/100),4.5,IF(((AL41+AJ41+AK41)/$AL$3)&gt;=((Endnoten!$AH$40)/100),4.6,IF(((AL41+AJ41+AK41)/$AL$3)&gt;=((Endnoten!$AH$41)/100),4.7,IF(((AL41+AJ41+AK41)/$AL$3)&gt;=((Endnoten!$AH$42)/100),4.8,IF(((AL41+AJ41+AK41)/$AL$3)&gt;=((Endnoten!$AH$43)/100),4.9,5))))))))))))))))))))))))))))))))))))))))</f>
        <v>4.7</v>
      </c>
      <c r="AL41">
        <f t="shared" si="11"/>
        <v>48</v>
      </c>
    </row>
    <row r="42" spans="1:47" x14ac:dyDescent="0.35">
      <c r="AG42" s="25">
        <v>4.8</v>
      </c>
      <c r="AH42" s="23">
        <f>AH41-1</f>
        <v>47</v>
      </c>
      <c r="AI42">
        <f>IF(((AL42+AJ42+AK42)/$AL$3)&gt;=((Endnoten!$AH$5+1)/100),1,IF(((AL42+AJ42+AK42)/$AL$3)&gt;=(Endnoten!$AH$5/100),1.1,IF(((AL42+AJ42+AK42)/$AL$3)&gt;=(Endnoten!$AH$6/100),1.2,IF(((AL42+AJ42+AK42)/$AL$3)&gt;=(Endnoten!$AH$7/100),1.3,IF(((AL42+AJ42+AK42)/$AL$3)&gt;=((Endnoten!$AH$8)/100),1.4,IF(((AL42+AJ42+AK42)/$AL$3)&gt;=((Endnoten!$AH$9)/100),1.5,IF(((AL42+AJ42+AK42)/$AL$3)&gt;=((Endnoten!$AH$10)/100),1.6,IF(((AL42+AJ42+AK42)/$AL$3)&gt;=((Endnoten!$AH$11)/100),1.7,IF(((AL42+AJ42+AK42)/$AL$3)&gt;=((Endnoten!$AH$12)/100),1.8,IF(((AL42+AJ42+AK42)/$AL$3)&gt;=((Endnoten!$AH$13)/100),1.9,IF(((AL42+AJ42+AK42)/$AL$3)&gt;=((Endnoten!$AH$14)/100),2,IF(((AL42+AJ42+AK42)/$AL$3)&gt;=((Endnoten!$AH$15)/100),2.1,IF(((AL42+AJ42+AK42)/$AL$3)&gt;=((Endnoten!$AH$16)/100),2.2,IF(((AL42+AJ42+AK42)/$AL$3)&gt;=((Endnoten!$AH$17)/100),2.3,IF(((AL42+AJ42+AK42)/$AL$3)&gt;=((Endnoten!$AH$18)/100),2.4,IF(((AL42+AJ42+AK42)/$AL$3)&gt;=((Endnoten!$AH$19)/100),2.5,IF(((AL42+AJ42+AK42)/$AL$3)&gt;=((Endnoten!$AH$20)/100),2.6,IF(((AL42+AJ42+AK42)/$AL$3)&gt;=((Endnoten!$AH$21)/100),2.7,IF(((AL42+AJ42+AK42)/$AL$3)&gt;=((Endnoten!$AH$22)/100),2.8,IF(((AL42+AJ42+AK42)/$AL$3)&gt;=((Endnoten!$AH$23)/100),2.9,IF(((AL42+AJ42+AK42)/$AL$3)&gt;=((Endnoten!$AH$24)/100),3,IF(((AL42+AJ42+AK42)/$AL$3)&gt;=((Endnoten!$AH$25)/100),3.1,IF(((AL42+AJ42+AK42)/$AL$3)&gt;=((Endnoten!$AH$26)/100),3.2,IF(((AL42+AJ42+AK42)/$AL$3)&gt;=((Endnoten!$AH$27)/100),3.3,IF(((AL42+AJ42+AK42)/$AL$3)&gt;=((Endnoten!$AH$28)/100),3.4,IF(((AL42+AJ42+AK42)/$AL$3)&gt;=((Endnoten!$AH$29)/100),3.5,IF(((AL42+AJ42+AK42)/$AL$3)&gt;=((Endnoten!$AH$30)/100),3.6,IF(((AL42+AJ42+AK42)/$AL$3)&gt;=((Endnoten!$AH$31)/100),3.7,IF(((AL42+AJ42+AK42)/$AL$3)&gt;=((Endnoten!$AH$32)/100),3.8,IF(((AL42+AJ42+AK42)/$AL$3)&gt;=((Endnoten!$AH$33)/100),3.9,IF(((AL42+AJ42+AK42)/$AL$3)&gt;=((Endnoten!$AH$34)/100),4,IF(((AL42+AJ42+AK42)/$AL$3)&gt;=((Endnoten!$AH$35)/100),4.1,IF(((AL42+AJ42+AK42)/$AL$3)&gt;=((Endnoten!$AH$36)/100),4.2,IF(((AL42+AJ42+AK42)/$AL$3)&gt;=((Endnoten!$AH$37)/100),4.3,IF(((AL42+AJ42+AK42)/$AL$3)&gt;=((Endnoten!$AH$38)/100),4.4,IF(((AL42+AJ42+AK42)/$AL$3)&gt;=((Endnoten!$AH$39)/100),4.5,IF(((AL42+AJ42+AK42)/$AL$3)&gt;=((Endnoten!$AH$40)/100),4.6,IF(((AL42+AJ42+AK42)/$AL$3)&gt;=((Endnoten!$AH$41)/100),4.7,IF(((AL42+AJ42+AK42)/$AL$3)&gt;=((Endnoten!$AH$42)/100),4.8,IF(((AL42+AJ42+AK42)/$AL$3)&gt;=((Endnoten!$AH$43)/100),4.9,5))))))))))))))))))))))))))))))))))))))))</f>
        <v>4.8</v>
      </c>
      <c r="AL42">
        <f t="shared" si="11"/>
        <v>47</v>
      </c>
    </row>
    <row r="43" spans="1:47" x14ac:dyDescent="0.35">
      <c r="AG43" s="24">
        <v>4.9000000000000004</v>
      </c>
      <c r="AH43" s="23">
        <f t="shared" ref="AH43:AH67" si="13">AH42-1</f>
        <v>46</v>
      </c>
      <c r="AI43">
        <f>IF(((AL43+AJ43+AK43)/$AL$3)&gt;=((Endnoten!$AH$5+1)/100),1,IF(((AL43+AJ43+AK43)/$AL$3)&gt;=(Endnoten!$AH$5/100),1.1,IF(((AL43+AJ43+AK43)/$AL$3)&gt;=(Endnoten!$AH$6/100),1.2,IF(((AL43+AJ43+AK43)/$AL$3)&gt;=(Endnoten!$AH$7/100),1.3,IF(((AL43+AJ43+AK43)/$AL$3)&gt;=((Endnoten!$AH$8)/100),1.4,IF(((AL43+AJ43+AK43)/$AL$3)&gt;=((Endnoten!$AH$9)/100),1.5,IF(((AL43+AJ43+AK43)/$AL$3)&gt;=((Endnoten!$AH$10)/100),1.6,IF(((AL43+AJ43+AK43)/$AL$3)&gt;=((Endnoten!$AH$11)/100),1.7,IF(((AL43+AJ43+AK43)/$AL$3)&gt;=((Endnoten!$AH$12)/100),1.8,IF(((AL43+AJ43+AK43)/$AL$3)&gt;=((Endnoten!$AH$13)/100),1.9,IF(((AL43+AJ43+AK43)/$AL$3)&gt;=((Endnoten!$AH$14)/100),2,IF(((AL43+AJ43+AK43)/$AL$3)&gt;=((Endnoten!$AH$15)/100),2.1,IF(((AL43+AJ43+AK43)/$AL$3)&gt;=((Endnoten!$AH$16)/100),2.2,IF(((AL43+AJ43+AK43)/$AL$3)&gt;=((Endnoten!$AH$17)/100),2.3,IF(((AL43+AJ43+AK43)/$AL$3)&gt;=((Endnoten!$AH$18)/100),2.4,IF(((AL43+AJ43+AK43)/$AL$3)&gt;=((Endnoten!$AH$19)/100),2.5,IF(((AL43+AJ43+AK43)/$AL$3)&gt;=((Endnoten!$AH$20)/100),2.6,IF(((AL43+AJ43+AK43)/$AL$3)&gt;=((Endnoten!$AH$21)/100),2.7,IF(((AL43+AJ43+AK43)/$AL$3)&gt;=((Endnoten!$AH$22)/100),2.8,IF(((AL43+AJ43+AK43)/$AL$3)&gt;=((Endnoten!$AH$23)/100),2.9,IF(((AL43+AJ43+AK43)/$AL$3)&gt;=((Endnoten!$AH$24)/100),3,IF(((AL43+AJ43+AK43)/$AL$3)&gt;=((Endnoten!$AH$25)/100),3.1,IF(((AL43+AJ43+AK43)/$AL$3)&gt;=((Endnoten!$AH$26)/100),3.2,IF(((AL43+AJ43+AK43)/$AL$3)&gt;=((Endnoten!$AH$27)/100),3.3,IF(((AL43+AJ43+AK43)/$AL$3)&gt;=((Endnoten!$AH$28)/100),3.4,IF(((AL43+AJ43+AK43)/$AL$3)&gt;=((Endnoten!$AH$29)/100),3.5,IF(((AL43+AJ43+AK43)/$AL$3)&gt;=((Endnoten!$AH$30)/100),3.6,IF(((AL43+AJ43+AK43)/$AL$3)&gt;=((Endnoten!$AH$31)/100),3.7,IF(((AL43+AJ43+AK43)/$AL$3)&gt;=((Endnoten!$AH$32)/100),3.8,IF(((AL43+AJ43+AK43)/$AL$3)&gt;=((Endnoten!$AH$33)/100),3.9,IF(((AL43+AJ43+AK43)/$AL$3)&gt;=((Endnoten!$AH$34)/100),4,IF(((AL43+AJ43+AK43)/$AL$3)&gt;=((Endnoten!$AH$35)/100),4.1,IF(((AL43+AJ43+AK43)/$AL$3)&gt;=((Endnoten!$AH$36)/100),4.2,IF(((AL43+AJ43+AK43)/$AL$3)&gt;=((Endnoten!$AH$37)/100),4.3,IF(((AL43+AJ43+AK43)/$AL$3)&gt;=((Endnoten!$AH$38)/100),4.4,IF(((AL43+AJ43+AK43)/$AL$3)&gt;=((Endnoten!$AH$39)/100),4.5,IF(((AL43+AJ43+AK43)/$AL$3)&gt;=((Endnoten!$AH$40)/100),4.6,IF(((AL43+AJ43+AK43)/$AL$3)&gt;=((Endnoten!$AH$41)/100),4.7,IF(((AL43+AJ43+AK43)/$AL$3)&gt;=((Endnoten!$AH$42)/100),4.8,IF(((AL43+AJ43+AK43)/$AL$3)&gt;=((Endnoten!$AH$43)/100),4.9,5))))))))))))))))))))))))))))))))))))))))</f>
        <v>4.9000000000000004</v>
      </c>
      <c r="AL43">
        <f t="shared" si="11"/>
        <v>46</v>
      </c>
    </row>
    <row r="44" spans="1:47" x14ac:dyDescent="0.35">
      <c r="AG44" s="24">
        <v>5</v>
      </c>
      <c r="AH44" s="23">
        <f t="shared" si="13"/>
        <v>45</v>
      </c>
      <c r="AI44">
        <f>IF(((AL44+AJ44+AK44)/$AL$3)&gt;=((Endnoten!$AH$5+1)/100),1,IF(((AL44+AJ44+AK44)/$AL$3)&gt;=(Endnoten!$AH$5/100),1.1,IF(((AL44+AJ44+AK44)/$AL$3)&gt;=(Endnoten!$AH$6/100),1.2,IF(((AL44+AJ44+AK44)/$AL$3)&gt;=(Endnoten!$AH$7/100),1.3,IF(((AL44+AJ44+AK44)/$AL$3)&gt;=((Endnoten!$AH$8)/100),1.4,IF(((AL44+AJ44+AK44)/$AL$3)&gt;=((Endnoten!$AH$9)/100),1.5,IF(((AL44+AJ44+AK44)/$AL$3)&gt;=((Endnoten!$AH$10)/100),1.6,IF(((AL44+AJ44+AK44)/$AL$3)&gt;=((Endnoten!$AH$11)/100),1.7,IF(((AL44+AJ44+AK44)/$AL$3)&gt;=((Endnoten!$AH$12)/100),1.8,IF(((AL44+AJ44+AK44)/$AL$3)&gt;=((Endnoten!$AH$13)/100),1.9,IF(((AL44+AJ44+AK44)/$AL$3)&gt;=((Endnoten!$AH$14)/100),2,IF(((AL44+AJ44+AK44)/$AL$3)&gt;=((Endnoten!$AH$15)/100),2.1,IF(((AL44+AJ44+AK44)/$AL$3)&gt;=((Endnoten!$AH$16)/100),2.2,IF(((AL44+AJ44+AK44)/$AL$3)&gt;=((Endnoten!$AH$17)/100),2.3,IF(((AL44+AJ44+AK44)/$AL$3)&gt;=((Endnoten!$AH$18)/100),2.4,IF(((AL44+AJ44+AK44)/$AL$3)&gt;=((Endnoten!$AH$19)/100),2.5,IF(((AL44+AJ44+AK44)/$AL$3)&gt;=((Endnoten!$AH$20)/100),2.6,IF(((AL44+AJ44+AK44)/$AL$3)&gt;=((Endnoten!$AH$21)/100),2.7,IF(((AL44+AJ44+AK44)/$AL$3)&gt;=((Endnoten!$AH$22)/100),2.8,IF(((AL44+AJ44+AK44)/$AL$3)&gt;=((Endnoten!$AH$23)/100),2.9,IF(((AL44+AJ44+AK44)/$AL$3)&gt;=((Endnoten!$AH$24)/100),3,IF(((AL44+AJ44+AK44)/$AL$3)&gt;=((Endnoten!$AH$25)/100),3.1,IF(((AL44+AJ44+AK44)/$AL$3)&gt;=((Endnoten!$AH$26)/100),3.2,IF(((AL44+AJ44+AK44)/$AL$3)&gt;=((Endnoten!$AH$27)/100),3.3,IF(((AL44+AJ44+AK44)/$AL$3)&gt;=((Endnoten!$AH$28)/100),3.4,IF(((AL44+AJ44+AK44)/$AL$3)&gt;=((Endnoten!$AH$29)/100),3.5,IF(((AL44+AJ44+AK44)/$AL$3)&gt;=((Endnoten!$AH$30)/100),3.6,IF(((AL44+AJ44+AK44)/$AL$3)&gt;=((Endnoten!$AH$31)/100),3.7,IF(((AL44+AJ44+AK44)/$AL$3)&gt;=((Endnoten!$AH$32)/100),3.8,IF(((AL44+AJ44+AK44)/$AL$3)&gt;=((Endnoten!$AH$33)/100),3.9,IF(((AL44+AJ44+AK44)/$AL$3)&gt;=((Endnoten!$AH$34)/100),4,IF(((AL44+AJ44+AK44)/$AL$3)&gt;=((Endnoten!$AH$35)/100),4.1,IF(((AL44+AJ44+AK44)/$AL$3)&gt;=((Endnoten!$AH$36)/100),4.2,IF(((AL44+AJ44+AK44)/$AL$3)&gt;=((Endnoten!$AH$37)/100),4.3,IF(((AL44+AJ44+AK44)/$AL$3)&gt;=((Endnoten!$AH$38)/100),4.4,IF(((AL44+AJ44+AK44)/$AL$3)&gt;=((Endnoten!$AH$39)/100),4.5,IF(((AL44+AJ44+AK44)/$AL$3)&gt;=((Endnoten!$AH$40)/100),4.6,IF(((AL44+AJ44+AK44)/$AL$3)&gt;=((Endnoten!$AH$41)/100),4.7,IF(((AL44+AJ44+AK44)/$AL$3)&gt;=((Endnoten!$AH$42)/100),4.8,IF(((AL44+AJ44+AK44)/$AL$3)&gt;=((Endnoten!$AH$43)/100),4.9,5))))))))))))))))))))))))))))))))))))))))</f>
        <v>5</v>
      </c>
      <c r="AL44">
        <f t="shared" si="11"/>
        <v>45</v>
      </c>
    </row>
    <row r="45" spans="1:47" x14ac:dyDescent="0.35">
      <c r="AG45" s="24">
        <v>5.0999999999999996</v>
      </c>
      <c r="AH45" s="23">
        <f t="shared" si="13"/>
        <v>44</v>
      </c>
      <c r="AI45">
        <f>IF(((AL45+AJ45+AK45)/$AL$3)&gt;=((Endnoten!$AH$5+1)/100),1,IF(((AL45+AJ45+AK45)/$AL$3)&gt;=(Endnoten!$AH$5/100),1.1,IF(((AL45+AJ45+AK45)/$AL$3)&gt;=(Endnoten!$AH$6/100),1.2,IF(((AL45+AJ45+AK45)/$AL$3)&gt;=(Endnoten!$AH$7/100),1.3,IF(((AL45+AJ45+AK45)/$AL$3)&gt;=((Endnoten!$AH$8)/100),1.4,IF(((AL45+AJ45+AK45)/$AL$3)&gt;=((Endnoten!$AH$9)/100),1.5,IF(((AL45+AJ45+AK45)/$AL$3)&gt;=((Endnoten!$AH$10)/100),1.6,IF(((AL45+AJ45+AK45)/$AL$3)&gt;=((Endnoten!$AH$11)/100),1.7,IF(((AL45+AJ45+AK45)/$AL$3)&gt;=((Endnoten!$AH$12)/100),1.8,IF(((AL45+AJ45+AK45)/$AL$3)&gt;=((Endnoten!$AH$13)/100),1.9,IF(((AL45+AJ45+AK45)/$AL$3)&gt;=((Endnoten!$AH$14)/100),2,IF(((AL45+AJ45+AK45)/$AL$3)&gt;=((Endnoten!$AH$15)/100),2.1,IF(((AL45+AJ45+AK45)/$AL$3)&gt;=((Endnoten!$AH$16)/100),2.2,IF(((AL45+AJ45+AK45)/$AL$3)&gt;=((Endnoten!$AH$17)/100),2.3,IF(((AL45+AJ45+AK45)/$AL$3)&gt;=((Endnoten!$AH$18)/100),2.4,IF(((AL45+AJ45+AK45)/$AL$3)&gt;=((Endnoten!$AH$19)/100),2.5,IF(((AL45+AJ45+AK45)/$AL$3)&gt;=((Endnoten!$AH$20)/100),2.6,IF(((AL45+AJ45+AK45)/$AL$3)&gt;=((Endnoten!$AH$21)/100),2.7,IF(((AL45+AJ45+AK45)/$AL$3)&gt;=((Endnoten!$AH$22)/100),2.8,IF(((AL45+AJ45+AK45)/$AL$3)&gt;=((Endnoten!$AH$23)/100),2.9,IF(((AL45+AJ45+AK45)/$AL$3)&gt;=((Endnoten!$AH$24)/100),3,IF(((AL45+AJ45+AK45)/$AL$3)&gt;=((Endnoten!$AH$25)/100),3.1,IF(((AL45+AJ45+AK45)/$AL$3)&gt;=((Endnoten!$AH$26)/100),3.2,IF(((AL45+AJ45+AK45)/$AL$3)&gt;=((Endnoten!$AH$27)/100),3.3,IF(((AL45+AJ45+AK45)/$AL$3)&gt;=((Endnoten!$AH$28)/100),3.4,IF(((AL45+AJ45+AK45)/$AL$3)&gt;=((Endnoten!$AH$29)/100),3.5,IF(((AL45+AJ45+AK45)/$AL$3)&gt;=((Endnoten!$AH$30)/100),3.6,IF(((AL45+AJ45+AK45)/$AL$3)&gt;=((Endnoten!$AH$31)/100),3.7,IF(((AL45+AJ45+AK45)/$AL$3)&gt;=((Endnoten!$AH$32)/100),3.8,IF(((AL45+AJ45+AK45)/$AL$3)&gt;=((Endnoten!$AH$33)/100),3.9,IF(((AL45+AJ45+AK45)/$AL$3)&gt;=((Endnoten!$AH$34)/100),4,IF(((AL45+AJ45+AK45)/$AL$3)&gt;=((Endnoten!$AH$35)/100),4.1,IF(((AL45+AJ45+AK45)/$AL$3)&gt;=((Endnoten!$AH$36)/100),4.2,IF(((AL45+AJ45+AK45)/$AL$3)&gt;=((Endnoten!$AH$37)/100),4.3,IF(((AL45+AJ45+AK45)/$AL$3)&gt;=((Endnoten!$AH$38)/100),4.4,IF(((AL45+AJ45+AK45)/$AL$3)&gt;=((Endnoten!$AH$39)/100),4.5,IF(((AL45+AJ45+AK45)/$AL$3)&gt;=((Endnoten!$AH$40)/100),4.6,IF(((AL45+AJ45+AK45)/$AL$3)&gt;=((Endnoten!$AH$41)/100),4.7,IF(((AL45+AJ45+AK45)/$AL$3)&gt;=((Endnoten!$AH$42)/100),4.8,IF(((AL45+AJ45+AK45)/$AL$3)&gt;=((Endnoten!$AH$43)/100),4.9,5))))))))))))))))))))))))))))))))))))))))</f>
        <v>5</v>
      </c>
      <c r="AL45">
        <f t="shared" si="11"/>
        <v>44</v>
      </c>
    </row>
    <row r="46" spans="1:47" x14ac:dyDescent="0.35">
      <c r="AG46" s="25">
        <v>5.2</v>
      </c>
      <c r="AH46" s="23">
        <f t="shared" si="13"/>
        <v>43</v>
      </c>
      <c r="AI46">
        <f>IF(((AL46+AJ46+AK46)/$AL$3)&gt;=((Endnoten!$AH$5+1)/100),1,IF(((AL46+AJ46+AK46)/$AL$3)&gt;=(Endnoten!$AH$5/100),1.1,IF(((AL46+AJ46+AK46)/$AL$3)&gt;=(Endnoten!$AH$6/100),1.2,IF(((AL46+AJ46+AK46)/$AL$3)&gt;=(Endnoten!$AH$7/100),1.3,IF(((AL46+AJ46+AK46)/$AL$3)&gt;=((Endnoten!$AH$8)/100),1.4,IF(((AL46+AJ46+AK46)/$AL$3)&gt;=((Endnoten!$AH$9)/100),1.5,IF(((AL46+AJ46+AK46)/$AL$3)&gt;=((Endnoten!$AH$10)/100),1.6,IF(((AL46+AJ46+AK46)/$AL$3)&gt;=((Endnoten!$AH$11)/100),1.7,IF(((AL46+AJ46+AK46)/$AL$3)&gt;=((Endnoten!$AH$12)/100),1.8,IF(((AL46+AJ46+AK46)/$AL$3)&gt;=((Endnoten!$AH$13)/100),1.9,IF(((AL46+AJ46+AK46)/$AL$3)&gt;=((Endnoten!$AH$14)/100),2,IF(((AL46+AJ46+AK46)/$AL$3)&gt;=((Endnoten!$AH$15)/100),2.1,IF(((AL46+AJ46+AK46)/$AL$3)&gt;=((Endnoten!$AH$16)/100),2.2,IF(((AL46+AJ46+AK46)/$AL$3)&gt;=((Endnoten!$AH$17)/100),2.3,IF(((AL46+AJ46+AK46)/$AL$3)&gt;=((Endnoten!$AH$18)/100),2.4,IF(((AL46+AJ46+AK46)/$AL$3)&gt;=((Endnoten!$AH$19)/100),2.5,IF(((AL46+AJ46+AK46)/$AL$3)&gt;=((Endnoten!$AH$20)/100),2.6,IF(((AL46+AJ46+AK46)/$AL$3)&gt;=((Endnoten!$AH$21)/100),2.7,IF(((AL46+AJ46+AK46)/$AL$3)&gt;=((Endnoten!$AH$22)/100),2.8,IF(((AL46+AJ46+AK46)/$AL$3)&gt;=((Endnoten!$AH$23)/100),2.9,IF(((AL46+AJ46+AK46)/$AL$3)&gt;=((Endnoten!$AH$24)/100),3,IF(((AL46+AJ46+AK46)/$AL$3)&gt;=((Endnoten!$AH$25)/100),3.1,IF(((AL46+AJ46+AK46)/$AL$3)&gt;=((Endnoten!$AH$26)/100),3.2,IF(((AL46+AJ46+AK46)/$AL$3)&gt;=((Endnoten!$AH$27)/100),3.3,IF(((AL46+AJ46+AK46)/$AL$3)&gt;=((Endnoten!$AH$28)/100),3.4,IF(((AL46+AJ46+AK46)/$AL$3)&gt;=((Endnoten!$AH$29)/100),3.5,IF(((AL46+AJ46+AK46)/$AL$3)&gt;=((Endnoten!$AH$30)/100),3.6,IF(((AL46+AJ46+AK46)/$AL$3)&gt;=((Endnoten!$AH$31)/100),3.7,IF(((AL46+AJ46+AK46)/$AL$3)&gt;=((Endnoten!$AH$32)/100),3.8,IF(((AL46+AJ46+AK46)/$AL$3)&gt;=((Endnoten!$AH$33)/100),3.9,IF(((AL46+AJ46+AK46)/$AL$3)&gt;=((Endnoten!$AH$34)/100),4,IF(((AL46+AJ46+AK46)/$AL$3)&gt;=((Endnoten!$AH$35)/100),4.1,IF(((AL46+AJ46+AK46)/$AL$3)&gt;=((Endnoten!$AH$36)/100),4.2,IF(((AL46+AJ46+AK46)/$AL$3)&gt;=((Endnoten!$AH$37)/100),4.3,IF(((AL46+AJ46+AK46)/$AL$3)&gt;=((Endnoten!$AH$38)/100),4.4,IF(((AL46+AJ46+AK46)/$AL$3)&gt;=((Endnoten!$AH$39)/100),4.5,IF(((AL46+AJ46+AK46)/$AL$3)&gt;=((Endnoten!$AH$40)/100),4.6,IF(((AL46+AJ46+AK46)/$AL$3)&gt;=((Endnoten!$AH$41)/100),4.7,IF(((AL46+AJ46+AK46)/$AL$3)&gt;=((Endnoten!$AH$42)/100),4.8,IF(((AL46+AJ46+AK46)/$AL$3)&gt;=((Endnoten!$AH$43)/100),4.9,5))))))))))))))))))))))))))))))))))))))))</f>
        <v>5</v>
      </c>
      <c r="AL46">
        <f t="shared" si="11"/>
        <v>43</v>
      </c>
    </row>
    <row r="47" spans="1:47" x14ac:dyDescent="0.35">
      <c r="AG47" s="24">
        <v>5.3</v>
      </c>
      <c r="AH47" s="23">
        <f t="shared" si="13"/>
        <v>42</v>
      </c>
      <c r="AI47">
        <f>IF(((AL47+AJ47+AK47)/$AL$3)&gt;=((Endnoten!$AH$5+1)/100),1,IF(((AL47+AJ47+AK47)/$AL$3)&gt;=(Endnoten!$AH$5/100),1.1,IF(((AL47+AJ47+AK47)/$AL$3)&gt;=(Endnoten!$AH$6/100),1.2,IF(((AL47+AJ47+AK47)/$AL$3)&gt;=(Endnoten!$AH$7/100),1.3,IF(((AL47+AJ47+AK47)/$AL$3)&gt;=((Endnoten!$AH$8)/100),1.4,IF(((AL47+AJ47+AK47)/$AL$3)&gt;=((Endnoten!$AH$9)/100),1.5,IF(((AL47+AJ47+AK47)/$AL$3)&gt;=((Endnoten!$AH$10)/100),1.6,IF(((AL47+AJ47+AK47)/$AL$3)&gt;=((Endnoten!$AH$11)/100),1.7,IF(((AL47+AJ47+AK47)/$AL$3)&gt;=((Endnoten!$AH$12)/100),1.8,IF(((AL47+AJ47+AK47)/$AL$3)&gt;=((Endnoten!$AH$13)/100),1.9,IF(((AL47+AJ47+AK47)/$AL$3)&gt;=((Endnoten!$AH$14)/100),2,IF(((AL47+AJ47+AK47)/$AL$3)&gt;=((Endnoten!$AH$15)/100),2.1,IF(((AL47+AJ47+AK47)/$AL$3)&gt;=((Endnoten!$AH$16)/100),2.2,IF(((AL47+AJ47+AK47)/$AL$3)&gt;=((Endnoten!$AH$17)/100),2.3,IF(((AL47+AJ47+AK47)/$AL$3)&gt;=((Endnoten!$AH$18)/100),2.4,IF(((AL47+AJ47+AK47)/$AL$3)&gt;=((Endnoten!$AH$19)/100),2.5,IF(((AL47+AJ47+AK47)/$AL$3)&gt;=((Endnoten!$AH$20)/100),2.6,IF(((AL47+AJ47+AK47)/$AL$3)&gt;=((Endnoten!$AH$21)/100),2.7,IF(((AL47+AJ47+AK47)/$AL$3)&gt;=((Endnoten!$AH$22)/100),2.8,IF(((AL47+AJ47+AK47)/$AL$3)&gt;=((Endnoten!$AH$23)/100),2.9,IF(((AL47+AJ47+AK47)/$AL$3)&gt;=((Endnoten!$AH$24)/100),3,IF(((AL47+AJ47+AK47)/$AL$3)&gt;=((Endnoten!$AH$25)/100),3.1,IF(((AL47+AJ47+AK47)/$AL$3)&gt;=((Endnoten!$AH$26)/100),3.2,IF(((AL47+AJ47+AK47)/$AL$3)&gt;=((Endnoten!$AH$27)/100),3.3,IF(((AL47+AJ47+AK47)/$AL$3)&gt;=((Endnoten!$AH$28)/100),3.4,IF(((AL47+AJ47+AK47)/$AL$3)&gt;=((Endnoten!$AH$29)/100),3.5,IF(((AL47+AJ47+AK47)/$AL$3)&gt;=((Endnoten!$AH$30)/100),3.6,IF(((AL47+AJ47+AK47)/$AL$3)&gt;=((Endnoten!$AH$31)/100),3.7,IF(((AL47+AJ47+AK47)/$AL$3)&gt;=((Endnoten!$AH$32)/100),3.8,IF(((AL47+AJ47+AK47)/$AL$3)&gt;=((Endnoten!$AH$33)/100),3.9,IF(((AL47+AJ47+AK47)/$AL$3)&gt;=((Endnoten!$AH$34)/100),4,IF(((AL47+AJ47+AK47)/$AL$3)&gt;=((Endnoten!$AH$35)/100),4.1,IF(((AL47+AJ47+AK47)/$AL$3)&gt;=((Endnoten!$AH$36)/100),4.2,IF(((AL47+AJ47+AK47)/$AL$3)&gt;=((Endnoten!$AH$37)/100),4.3,IF(((AL47+AJ47+AK47)/$AL$3)&gt;=((Endnoten!$AH$38)/100),4.4,IF(((AL47+AJ47+AK47)/$AL$3)&gt;=((Endnoten!$AH$39)/100),4.5,IF(((AL47+AJ47+AK47)/$AL$3)&gt;=((Endnoten!$AH$40)/100),4.6,IF(((AL47+AJ47+AK47)/$AL$3)&gt;=((Endnoten!$AH$41)/100),4.7,IF(((AL47+AJ47+AK47)/$AL$3)&gt;=((Endnoten!$AH$42)/100),4.8,IF(((AL47+AJ47+AK47)/$AL$3)&gt;=((Endnoten!$AH$43)/100),4.9,5))))))))))))))))))))))))))))))))))))))))</f>
        <v>5</v>
      </c>
      <c r="AL47">
        <f t="shared" si="11"/>
        <v>42</v>
      </c>
    </row>
    <row r="48" spans="1:47" x14ac:dyDescent="0.35">
      <c r="AG48" s="24">
        <v>5.4</v>
      </c>
      <c r="AH48" s="23">
        <f t="shared" si="13"/>
        <v>41</v>
      </c>
      <c r="AI48">
        <f>IF(((AL48+AJ48+AK48)/$AL$3)&gt;=((Endnoten!$AH$5+1)/100),1,IF(((AL48+AJ48+AK48)/$AL$3)&gt;=(Endnoten!$AH$5/100),1.1,IF(((AL48+AJ48+AK48)/$AL$3)&gt;=(Endnoten!$AH$6/100),1.2,IF(((AL48+AJ48+AK48)/$AL$3)&gt;=(Endnoten!$AH$7/100),1.3,IF(((AL48+AJ48+AK48)/$AL$3)&gt;=((Endnoten!$AH$8)/100),1.4,IF(((AL48+AJ48+AK48)/$AL$3)&gt;=((Endnoten!$AH$9)/100),1.5,IF(((AL48+AJ48+AK48)/$AL$3)&gt;=((Endnoten!$AH$10)/100),1.6,IF(((AL48+AJ48+AK48)/$AL$3)&gt;=((Endnoten!$AH$11)/100),1.7,IF(((AL48+AJ48+AK48)/$AL$3)&gt;=((Endnoten!$AH$12)/100),1.8,IF(((AL48+AJ48+AK48)/$AL$3)&gt;=((Endnoten!$AH$13)/100),1.9,IF(((AL48+AJ48+AK48)/$AL$3)&gt;=((Endnoten!$AH$14)/100),2,IF(((AL48+AJ48+AK48)/$AL$3)&gt;=((Endnoten!$AH$15)/100),2.1,IF(((AL48+AJ48+AK48)/$AL$3)&gt;=((Endnoten!$AH$16)/100),2.2,IF(((AL48+AJ48+AK48)/$AL$3)&gt;=((Endnoten!$AH$17)/100),2.3,IF(((AL48+AJ48+AK48)/$AL$3)&gt;=((Endnoten!$AH$18)/100),2.4,IF(((AL48+AJ48+AK48)/$AL$3)&gt;=((Endnoten!$AH$19)/100),2.5,IF(((AL48+AJ48+AK48)/$AL$3)&gt;=((Endnoten!$AH$20)/100),2.6,IF(((AL48+AJ48+AK48)/$AL$3)&gt;=((Endnoten!$AH$21)/100),2.7,IF(((AL48+AJ48+AK48)/$AL$3)&gt;=((Endnoten!$AH$22)/100),2.8,IF(((AL48+AJ48+AK48)/$AL$3)&gt;=((Endnoten!$AH$23)/100),2.9,IF(((AL48+AJ48+AK48)/$AL$3)&gt;=((Endnoten!$AH$24)/100),3,IF(((AL48+AJ48+AK48)/$AL$3)&gt;=((Endnoten!$AH$25)/100),3.1,IF(((AL48+AJ48+AK48)/$AL$3)&gt;=((Endnoten!$AH$26)/100),3.2,IF(((AL48+AJ48+AK48)/$AL$3)&gt;=((Endnoten!$AH$27)/100),3.3,IF(((AL48+AJ48+AK48)/$AL$3)&gt;=((Endnoten!$AH$28)/100),3.4,IF(((AL48+AJ48+AK48)/$AL$3)&gt;=((Endnoten!$AH$29)/100),3.5,IF(((AL48+AJ48+AK48)/$AL$3)&gt;=((Endnoten!$AH$30)/100),3.6,IF(((AL48+AJ48+AK48)/$AL$3)&gt;=((Endnoten!$AH$31)/100),3.7,IF(((AL48+AJ48+AK48)/$AL$3)&gt;=((Endnoten!$AH$32)/100),3.8,IF(((AL48+AJ48+AK48)/$AL$3)&gt;=((Endnoten!$AH$33)/100),3.9,IF(((AL48+AJ48+AK48)/$AL$3)&gt;=((Endnoten!$AH$34)/100),4,IF(((AL48+AJ48+AK48)/$AL$3)&gt;=((Endnoten!$AH$35)/100),4.1,IF(((AL48+AJ48+AK48)/$AL$3)&gt;=((Endnoten!$AH$36)/100),4.2,IF(((AL48+AJ48+AK48)/$AL$3)&gt;=((Endnoten!$AH$37)/100),4.3,IF(((AL48+AJ48+AK48)/$AL$3)&gt;=((Endnoten!$AH$38)/100),4.4,IF(((AL48+AJ48+AK48)/$AL$3)&gt;=((Endnoten!$AH$39)/100),4.5,IF(((AL48+AJ48+AK48)/$AL$3)&gt;=((Endnoten!$AH$40)/100),4.6,IF(((AL48+AJ48+AK48)/$AL$3)&gt;=((Endnoten!$AH$41)/100),4.7,IF(((AL48+AJ48+AK48)/$AL$3)&gt;=((Endnoten!$AH$42)/100),4.8,IF(((AL48+AJ48+AK48)/$AL$3)&gt;=((Endnoten!$AH$43)/100),4.9,5))))))))))))))))))))))))))))))))))))))))</f>
        <v>5</v>
      </c>
      <c r="AL48">
        <f t="shared" si="11"/>
        <v>41</v>
      </c>
    </row>
    <row r="49" spans="33:38" x14ac:dyDescent="0.35">
      <c r="AG49" s="24">
        <v>5.5</v>
      </c>
      <c r="AH49" s="23">
        <f t="shared" si="13"/>
        <v>40</v>
      </c>
      <c r="AI49">
        <f>IF(((AL49+AJ49+AK49)/$AL$3)&gt;=((Endnoten!$AH$5+1)/100),1,IF(((AL49+AJ49+AK49)/$AL$3)&gt;=(Endnoten!$AH$5/100),1.1,IF(((AL49+AJ49+AK49)/$AL$3)&gt;=(Endnoten!$AH$6/100),1.2,IF(((AL49+AJ49+AK49)/$AL$3)&gt;=(Endnoten!$AH$7/100),1.3,IF(((AL49+AJ49+AK49)/$AL$3)&gt;=((Endnoten!$AH$8)/100),1.4,IF(((AL49+AJ49+AK49)/$AL$3)&gt;=((Endnoten!$AH$9)/100),1.5,IF(((AL49+AJ49+AK49)/$AL$3)&gt;=((Endnoten!$AH$10)/100),1.6,IF(((AL49+AJ49+AK49)/$AL$3)&gt;=((Endnoten!$AH$11)/100),1.7,IF(((AL49+AJ49+AK49)/$AL$3)&gt;=((Endnoten!$AH$12)/100),1.8,IF(((AL49+AJ49+AK49)/$AL$3)&gt;=((Endnoten!$AH$13)/100),1.9,IF(((AL49+AJ49+AK49)/$AL$3)&gt;=((Endnoten!$AH$14)/100),2,IF(((AL49+AJ49+AK49)/$AL$3)&gt;=((Endnoten!$AH$15)/100),2.1,IF(((AL49+AJ49+AK49)/$AL$3)&gt;=((Endnoten!$AH$16)/100),2.2,IF(((AL49+AJ49+AK49)/$AL$3)&gt;=((Endnoten!$AH$17)/100),2.3,IF(((AL49+AJ49+AK49)/$AL$3)&gt;=((Endnoten!$AH$18)/100),2.4,IF(((AL49+AJ49+AK49)/$AL$3)&gt;=((Endnoten!$AH$19)/100),2.5,IF(((AL49+AJ49+AK49)/$AL$3)&gt;=((Endnoten!$AH$20)/100),2.6,IF(((AL49+AJ49+AK49)/$AL$3)&gt;=((Endnoten!$AH$21)/100),2.7,IF(((AL49+AJ49+AK49)/$AL$3)&gt;=((Endnoten!$AH$22)/100),2.8,IF(((AL49+AJ49+AK49)/$AL$3)&gt;=((Endnoten!$AH$23)/100),2.9,IF(((AL49+AJ49+AK49)/$AL$3)&gt;=((Endnoten!$AH$24)/100),3,IF(((AL49+AJ49+AK49)/$AL$3)&gt;=((Endnoten!$AH$25)/100),3.1,IF(((AL49+AJ49+AK49)/$AL$3)&gt;=((Endnoten!$AH$26)/100),3.2,IF(((AL49+AJ49+AK49)/$AL$3)&gt;=((Endnoten!$AH$27)/100),3.3,IF(((AL49+AJ49+AK49)/$AL$3)&gt;=((Endnoten!$AH$28)/100),3.4,IF(((AL49+AJ49+AK49)/$AL$3)&gt;=((Endnoten!$AH$29)/100),3.5,IF(((AL49+AJ49+AK49)/$AL$3)&gt;=((Endnoten!$AH$30)/100),3.6,IF(((AL49+AJ49+AK49)/$AL$3)&gt;=((Endnoten!$AH$31)/100),3.7,IF(((AL49+AJ49+AK49)/$AL$3)&gt;=((Endnoten!$AH$32)/100),3.8,IF(((AL49+AJ49+AK49)/$AL$3)&gt;=((Endnoten!$AH$33)/100),3.9,IF(((AL49+AJ49+AK49)/$AL$3)&gt;=((Endnoten!$AH$34)/100),4,IF(((AL49+AJ49+AK49)/$AL$3)&gt;=((Endnoten!$AH$35)/100),4.1,IF(((AL49+AJ49+AK49)/$AL$3)&gt;=((Endnoten!$AH$36)/100),4.2,IF(((AL49+AJ49+AK49)/$AL$3)&gt;=((Endnoten!$AH$37)/100),4.3,IF(((AL49+AJ49+AK49)/$AL$3)&gt;=((Endnoten!$AH$38)/100),4.4,IF(((AL49+AJ49+AK49)/$AL$3)&gt;=((Endnoten!$AH$39)/100),4.5,IF(((AL49+AJ49+AK49)/$AL$3)&gt;=((Endnoten!$AH$40)/100),4.6,IF(((AL49+AJ49+AK49)/$AL$3)&gt;=((Endnoten!$AH$41)/100),4.7,IF(((AL49+AJ49+AK49)/$AL$3)&gt;=((Endnoten!$AH$42)/100),4.8,IF(((AL49+AJ49+AK49)/$AL$3)&gt;=((Endnoten!$AH$43)/100),4.9,5))))))))))))))))))))))))))))))))))))))))</f>
        <v>5</v>
      </c>
      <c r="AL49">
        <f t="shared" si="11"/>
        <v>40</v>
      </c>
    </row>
    <row r="50" spans="33:38" x14ac:dyDescent="0.35">
      <c r="AG50" s="25">
        <v>5.6</v>
      </c>
      <c r="AH50" s="23">
        <f t="shared" si="13"/>
        <v>39</v>
      </c>
      <c r="AI50">
        <f>IF(((AL50+AJ50+AK50)/$AL$3)&gt;=((Endnoten!$AH$5+1)/100),1,IF(((AL50+AJ50+AK50)/$AL$3)&gt;=(Endnoten!$AH$5/100),1.1,IF(((AL50+AJ50+AK50)/$AL$3)&gt;=(Endnoten!$AH$6/100),1.2,IF(((AL50+AJ50+AK50)/$AL$3)&gt;=(Endnoten!$AH$7/100),1.3,IF(((AL50+AJ50+AK50)/$AL$3)&gt;=((Endnoten!$AH$8)/100),1.4,IF(((AL50+AJ50+AK50)/$AL$3)&gt;=((Endnoten!$AH$9)/100),1.5,IF(((AL50+AJ50+AK50)/$AL$3)&gt;=((Endnoten!$AH$10)/100),1.6,IF(((AL50+AJ50+AK50)/$AL$3)&gt;=((Endnoten!$AH$11)/100),1.7,IF(((AL50+AJ50+AK50)/$AL$3)&gt;=((Endnoten!$AH$12)/100),1.8,IF(((AL50+AJ50+AK50)/$AL$3)&gt;=((Endnoten!$AH$13)/100),1.9,IF(((AL50+AJ50+AK50)/$AL$3)&gt;=((Endnoten!$AH$14)/100),2,IF(((AL50+AJ50+AK50)/$AL$3)&gt;=((Endnoten!$AH$15)/100),2.1,IF(((AL50+AJ50+AK50)/$AL$3)&gt;=((Endnoten!$AH$16)/100),2.2,IF(((AL50+AJ50+AK50)/$AL$3)&gt;=((Endnoten!$AH$17)/100),2.3,IF(((AL50+AJ50+AK50)/$AL$3)&gt;=((Endnoten!$AH$18)/100),2.4,IF(((AL50+AJ50+AK50)/$AL$3)&gt;=((Endnoten!$AH$19)/100),2.5,IF(((AL50+AJ50+AK50)/$AL$3)&gt;=((Endnoten!$AH$20)/100),2.6,IF(((AL50+AJ50+AK50)/$AL$3)&gt;=((Endnoten!$AH$21)/100),2.7,IF(((AL50+AJ50+AK50)/$AL$3)&gt;=((Endnoten!$AH$22)/100),2.8,IF(((AL50+AJ50+AK50)/$AL$3)&gt;=((Endnoten!$AH$23)/100),2.9,IF(((AL50+AJ50+AK50)/$AL$3)&gt;=((Endnoten!$AH$24)/100),3,IF(((AL50+AJ50+AK50)/$AL$3)&gt;=((Endnoten!$AH$25)/100),3.1,IF(((AL50+AJ50+AK50)/$AL$3)&gt;=((Endnoten!$AH$26)/100),3.2,IF(((AL50+AJ50+AK50)/$AL$3)&gt;=((Endnoten!$AH$27)/100),3.3,IF(((AL50+AJ50+AK50)/$AL$3)&gt;=((Endnoten!$AH$28)/100),3.4,IF(((AL50+AJ50+AK50)/$AL$3)&gt;=((Endnoten!$AH$29)/100),3.5,IF(((AL50+AJ50+AK50)/$AL$3)&gt;=((Endnoten!$AH$30)/100),3.6,IF(((AL50+AJ50+AK50)/$AL$3)&gt;=((Endnoten!$AH$31)/100),3.7,IF(((AL50+AJ50+AK50)/$AL$3)&gt;=((Endnoten!$AH$32)/100),3.8,IF(((AL50+AJ50+AK50)/$AL$3)&gt;=((Endnoten!$AH$33)/100),3.9,IF(((AL50+AJ50+AK50)/$AL$3)&gt;=((Endnoten!$AH$34)/100),4,IF(((AL50+AJ50+AK50)/$AL$3)&gt;=((Endnoten!$AH$35)/100),4.1,IF(((AL50+AJ50+AK50)/$AL$3)&gt;=((Endnoten!$AH$36)/100),4.2,IF(((AL50+AJ50+AK50)/$AL$3)&gt;=((Endnoten!$AH$37)/100),4.3,IF(((AL50+AJ50+AK50)/$AL$3)&gt;=((Endnoten!$AH$38)/100),4.4,IF(((AL50+AJ50+AK50)/$AL$3)&gt;=((Endnoten!$AH$39)/100),4.5,IF(((AL50+AJ50+AK50)/$AL$3)&gt;=((Endnoten!$AH$40)/100),4.6,IF(((AL50+AJ50+AK50)/$AL$3)&gt;=((Endnoten!$AH$41)/100),4.7,IF(((AL50+AJ50+AK50)/$AL$3)&gt;=((Endnoten!$AH$42)/100),4.8,IF(((AL50+AJ50+AK50)/$AL$3)&gt;=((Endnoten!$AH$43)/100),4.9,5))))))))))))))))))))))))))))))))))))))))</f>
        <v>5</v>
      </c>
      <c r="AL50">
        <f t="shared" si="11"/>
        <v>39</v>
      </c>
    </row>
    <row r="51" spans="33:38" x14ac:dyDescent="0.35">
      <c r="AG51" s="24">
        <v>5.7</v>
      </c>
      <c r="AH51" s="23">
        <f t="shared" si="13"/>
        <v>38</v>
      </c>
      <c r="AI51">
        <f>IF(((AL51+AJ51+AK51)/$AL$3)&gt;=((Endnoten!$AH$5+1)/100),1,IF(((AL51+AJ51+AK51)/$AL$3)&gt;=(Endnoten!$AH$5/100),1.1,IF(((AL51+AJ51+AK51)/$AL$3)&gt;=(Endnoten!$AH$6/100),1.2,IF(((AL51+AJ51+AK51)/$AL$3)&gt;=(Endnoten!$AH$7/100),1.3,IF(((AL51+AJ51+AK51)/$AL$3)&gt;=((Endnoten!$AH$8)/100),1.4,IF(((AL51+AJ51+AK51)/$AL$3)&gt;=((Endnoten!$AH$9)/100),1.5,IF(((AL51+AJ51+AK51)/$AL$3)&gt;=((Endnoten!$AH$10)/100),1.6,IF(((AL51+AJ51+AK51)/$AL$3)&gt;=((Endnoten!$AH$11)/100),1.7,IF(((AL51+AJ51+AK51)/$AL$3)&gt;=((Endnoten!$AH$12)/100),1.8,IF(((AL51+AJ51+AK51)/$AL$3)&gt;=((Endnoten!$AH$13)/100),1.9,IF(((AL51+AJ51+AK51)/$AL$3)&gt;=((Endnoten!$AH$14)/100),2,IF(((AL51+AJ51+AK51)/$AL$3)&gt;=((Endnoten!$AH$15)/100),2.1,IF(((AL51+AJ51+AK51)/$AL$3)&gt;=((Endnoten!$AH$16)/100),2.2,IF(((AL51+AJ51+AK51)/$AL$3)&gt;=((Endnoten!$AH$17)/100),2.3,IF(((AL51+AJ51+AK51)/$AL$3)&gt;=((Endnoten!$AH$18)/100),2.4,IF(((AL51+AJ51+AK51)/$AL$3)&gt;=((Endnoten!$AH$19)/100),2.5,IF(((AL51+AJ51+AK51)/$AL$3)&gt;=((Endnoten!$AH$20)/100),2.6,IF(((AL51+AJ51+AK51)/$AL$3)&gt;=((Endnoten!$AH$21)/100),2.7,IF(((AL51+AJ51+AK51)/$AL$3)&gt;=((Endnoten!$AH$22)/100),2.8,IF(((AL51+AJ51+AK51)/$AL$3)&gt;=((Endnoten!$AH$23)/100),2.9,IF(((AL51+AJ51+AK51)/$AL$3)&gt;=((Endnoten!$AH$24)/100),3,IF(((AL51+AJ51+AK51)/$AL$3)&gt;=((Endnoten!$AH$25)/100),3.1,IF(((AL51+AJ51+AK51)/$AL$3)&gt;=((Endnoten!$AH$26)/100),3.2,IF(((AL51+AJ51+AK51)/$AL$3)&gt;=((Endnoten!$AH$27)/100),3.3,IF(((AL51+AJ51+AK51)/$AL$3)&gt;=((Endnoten!$AH$28)/100),3.4,IF(((AL51+AJ51+AK51)/$AL$3)&gt;=((Endnoten!$AH$29)/100),3.5,IF(((AL51+AJ51+AK51)/$AL$3)&gt;=((Endnoten!$AH$30)/100),3.6,IF(((AL51+AJ51+AK51)/$AL$3)&gt;=((Endnoten!$AH$31)/100),3.7,IF(((AL51+AJ51+AK51)/$AL$3)&gt;=((Endnoten!$AH$32)/100),3.8,IF(((AL51+AJ51+AK51)/$AL$3)&gt;=((Endnoten!$AH$33)/100),3.9,IF(((AL51+AJ51+AK51)/$AL$3)&gt;=((Endnoten!$AH$34)/100),4,IF(((AL51+AJ51+AK51)/$AL$3)&gt;=((Endnoten!$AH$35)/100),4.1,IF(((AL51+AJ51+AK51)/$AL$3)&gt;=((Endnoten!$AH$36)/100),4.2,IF(((AL51+AJ51+AK51)/$AL$3)&gt;=((Endnoten!$AH$37)/100),4.3,IF(((AL51+AJ51+AK51)/$AL$3)&gt;=((Endnoten!$AH$38)/100),4.4,IF(((AL51+AJ51+AK51)/$AL$3)&gt;=((Endnoten!$AH$39)/100),4.5,IF(((AL51+AJ51+AK51)/$AL$3)&gt;=((Endnoten!$AH$40)/100),4.6,IF(((AL51+AJ51+AK51)/$AL$3)&gt;=((Endnoten!$AH$41)/100),4.7,IF(((AL51+AJ51+AK51)/$AL$3)&gt;=((Endnoten!$AH$42)/100),4.8,IF(((AL51+AJ51+AK51)/$AL$3)&gt;=((Endnoten!$AH$43)/100),4.9,5))))))))))))))))))))))))))))))))))))))))</f>
        <v>5</v>
      </c>
      <c r="AL51">
        <f t="shared" si="11"/>
        <v>38</v>
      </c>
    </row>
    <row r="52" spans="33:38" x14ac:dyDescent="0.35">
      <c r="AG52" s="24">
        <v>5.8</v>
      </c>
      <c r="AH52" s="23">
        <f t="shared" si="13"/>
        <v>37</v>
      </c>
      <c r="AI52">
        <f>IF(((AL52+AJ52+AK52)/$AL$3)&gt;=((Endnoten!$AH$5+1)/100),1,IF(((AL52+AJ52+AK52)/$AL$3)&gt;=(Endnoten!$AH$5/100),1.1,IF(((AL52+AJ52+AK52)/$AL$3)&gt;=(Endnoten!$AH$6/100),1.2,IF(((AL52+AJ52+AK52)/$AL$3)&gt;=(Endnoten!$AH$7/100),1.3,IF(((AL52+AJ52+AK52)/$AL$3)&gt;=((Endnoten!$AH$8)/100),1.4,IF(((AL52+AJ52+AK52)/$AL$3)&gt;=((Endnoten!$AH$9)/100),1.5,IF(((AL52+AJ52+AK52)/$AL$3)&gt;=((Endnoten!$AH$10)/100),1.6,IF(((AL52+AJ52+AK52)/$AL$3)&gt;=((Endnoten!$AH$11)/100),1.7,IF(((AL52+AJ52+AK52)/$AL$3)&gt;=((Endnoten!$AH$12)/100),1.8,IF(((AL52+AJ52+AK52)/$AL$3)&gt;=((Endnoten!$AH$13)/100),1.9,IF(((AL52+AJ52+AK52)/$AL$3)&gt;=((Endnoten!$AH$14)/100),2,IF(((AL52+AJ52+AK52)/$AL$3)&gt;=((Endnoten!$AH$15)/100),2.1,IF(((AL52+AJ52+AK52)/$AL$3)&gt;=((Endnoten!$AH$16)/100),2.2,IF(((AL52+AJ52+AK52)/$AL$3)&gt;=((Endnoten!$AH$17)/100),2.3,IF(((AL52+AJ52+AK52)/$AL$3)&gt;=((Endnoten!$AH$18)/100),2.4,IF(((AL52+AJ52+AK52)/$AL$3)&gt;=((Endnoten!$AH$19)/100),2.5,IF(((AL52+AJ52+AK52)/$AL$3)&gt;=((Endnoten!$AH$20)/100),2.6,IF(((AL52+AJ52+AK52)/$AL$3)&gt;=((Endnoten!$AH$21)/100),2.7,IF(((AL52+AJ52+AK52)/$AL$3)&gt;=((Endnoten!$AH$22)/100),2.8,IF(((AL52+AJ52+AK52)/$AL$3)&gt;=((Endnoten!$AH$23)/100),2.9,IF(((AL52+AJ52+AK52)/$AL$3)&gt;=((Endnoten!$AH$24)/100),3,IF(((AL52+AJ52+AK52)/$AL$3)&gt;=((Endnoten!$AH$25)/100),3.1,IF(((AL52+AJ52+AK52)/$AL$3)&gt;=((Endnoten!$AH$26)/100),3.2,IF(((AL52+AJ52+AK52)/$AL$3)&gt;=((Endnoten!$AH$27)/100),3.3,IF(((AL52+AJ52+AK52)/$AL$3)&gt;=((Endnoten!$AH$28)/100),3.4,IF(((AL52+AJ52+AK52)/$AL$3)&gt;=((Endnoten!$AH$29)/100),3.5,IF(((AL52+AJ52+AK52)/$AL$3)&gt;=((Endnoten!$AH$30)/100),3.6,IF(((AL52+AJ52+AK52)/$AL$3)&gt;=((Endnoten!$AH$31)/100),3.7,IF(((AL52+AJ52+AK52)/$AL$3)&gt;=((Endnoten!$AH$32)/100),3.8,IF(((AL52+AJ52+AK52)/$AL$3)&gt;=((Endnoten!$AH$33)/100),3.9,IF(((AL52+AJ52+AK52)/$AL$3)&gt;=((Endnoten!$AH$34)/100),4,IF(((AL52+AJ52+AK52)/$AL$3)&gt;=((Endnoten!$AH$35)/100),4.1,IF(((AL52+AJ52+AK52)/$AL$3)&gt;=((Endnoten!$AH$36)/100),4.2,IF(((AL52+AJ52+AK52)/$AL$3)&gt;=((Endnoten!$AH$37)/100),4.3,IF(((AL52+AJ52+AK52)/$AL$3)&gt;=((Endnoten!$AH$38)/100),4.4,IF(((AL52+AJ52+AK52)/$AL$3)&gt;=((Endnoten!$AH$39)/100),4.5,IF(((AL52+AJ52+AK52)/$AL$3)&gt;=((Endnoten!$AH$40)/100),4.6,IF(((AL52+AJ52+AK52)/$AL$3)&gt;=((Endnoten!$AH$41)/100),4.7,IF(((AL52+AJ52+AK52)/$AL$3)&gt;=((Endnoten!$AH$42)/100),4.8,IF(((AL52+AJ52+AK52)/$AL$3)&gt;=((Endnoten!$AH$43)/100),4.9,5))))))))))))))))))))))))))))))))))))))))</f>
        <v>5</v>
      </c>
      <c r="AL52">
        <f t="shared" si="11"/>
        <v>37</v>
      </c>
    </row>
    <row r="53" spans="33:38" x14ac:dyDescent="0.35">
      <c r="AG53" s="24">
        <v>5.9</v>
      </c>
      <c r="AH53" s="23">
        <f t="shared" si="13"/>
        <v>36</v>
      </c>
      <c r="AI53">
        <f>IF(((AL53+AJ53+AK53)/$AL$3)&gt;=((Endnoten!$AH$5+1)/100),1,IF(((AL53+AJ53+AK53)/$AL$3)&gt;=(Endnoten!$AH$5/100),1.1,IF(((AL53+AJ53+AK53)/$AL$3)&gt;=(Endnoten!$AH$6/100),1.2,IF(((AL53+AJ53+AK53)/$AL$3)&gt;=(Endnoten!$AH$7/100),1.3,IF(((AL53+AJ53+AK53)/$AL$3)&gt;=((Endnoten!$AH$8)/100),1.4,IF(((AL53+AJ53+AK53)/$AL$3)&gt;=((Endnoten!$AH$9)/100),1.5,IF(((AL53+AJ53+AK53)/$AL$3)&gt;=((Endnoten!$AH$10)/100),1.6,IF(((AL53+AJ53+AK53)/$AL$3)&gt;=((Endnoten!$AH$11)/100),1.7,IF(((AL53+AJ53+AK53)/$AL$3)&gt;=((Endnoten!$AH$12)/100),1.8,IF(((AL53+AJ53+AK53)/$AL$3)&gt;=((Endnoten!$AH$13)/100),1.9,IF(((AL53+AJ53+AK53)/$AL$3)&gt;=((Endnoten!$AH$14)/100),2,IF(((AL53+AJ53+AK53)/$AL$3)&gt;=((Endnoten!$AH$15)/100),2.1,IF(((AL53+AJ53+AK53)/$AL$3)&gt;=((Endnoten!$AH$16)/100),2.2,IF(((AL53+AJ53+AK53)/$AL$3)&gt;=((Endnoten!$AH$17)/100),2.3,IF(((AL53+AJ53+AK53)/$AL$3)&gt;=((Endnoten!$AH$18)/100),2.4,IF(((AL53+AJ53+AK53)/$AL$3)&gt;=((Endnoten!$AH$19)/100),2.5,IF(((AL53+AJ53+AK53)/$AL$3)&gt;=((Endnoten!$AH$20)/100),2.6,IF(((AL53+AJ53+AK53)/$AL$3)&gt;=((Endnoten!$AH$21)/100),2.7,IF(((AL53+AJ53+AK53)/$AL$3)&gt;=((Endnoten!$AH$22)/100),2.8,IF(((AL53+AJ53+AK53)/$AL$3)&gt;=((Endnoten!$AH$23)/100),2.9,IF(((AL53+AJ53+AK53)/$AL$3)&gt;=((Endnoten!$AH$24)/100),3,IF(((AL53+AJ53+AK53)/$AL$3)&gt;=((Endnoten!$AH$25)/100),3.1,IF(((AL53+AJ53+AK53)/$AL$3)&gt;=((Endnoten!$AH$26)/100),3.2,IF(((AL53+AJ53+AK53)/$AL$3)&gt;=((Endnoten!$AH$27)/100),3.3,IF(((AL53+AJ53+AK53)/$AL$3)&gt;=((Endnoten!$AH$28)/100),3.4,IF(((AL53+AJ53+AK53)/$AL$3)&gt;=((Endnoten!$AH$29)/100),3.5,IF(((AL53+AJ53+AK53)/$AL$3)&gt;=((Endnoten!$AH$30)/100),3.6,IF(((AL53+AJ53+AK53)/$AL$3)&gt;=((Endnoten!$AH$31)/100),3.7,IF(((AL53+AJ53+AK53)/$AL$3)&gt;=((Endnoten!$AH$32)/100),3.8,IF(((AL53+AJ53+AK53)/$AL$3)&gt;=((Endnoten!$AH$33)/100),3.9,IF(((AL53+AJ53+AK53)/$AL$3)&gt;=((Endnoten!$AH$34)/100),4,IF(((AL53+AJ53+AK53)/$AL$3)&gt;=((Endnoten!$AH$35)/100),4.1,IF(((AL53+AJ53+AK53)/$AL$3)&gt;=((Endnoten!$AH$36)/100),4.2,IF(((AL53+AJ53+AK53)/$AL$3)&gt;=((Endnoten!$AH$37)/100),4.3,IF(((AL53+AJ53+AK53)/$AL$3)&gt;=((Endnoten!$AH$38)/100),4.4,IF(((AL53+AJ53+AK53)/$AL$3)&gt;=((Endnoten!$AH$39)/100),4.5,IF(((AL53+AJ53+AK53)/$AL$3)&gt;=((Endnoten!$AH$40)/100),4.6,IF(((AL53+AJ53+AK53)/$AL$3)&gt;=((Endnoten!$AH$41)/100),4.7,IF(((AL53+AJ53+AK53)/$AL$3)&gt;=((Endnoten!$AH$42)/100),4.8,IF(((AL53+AJ53+AK53)/$AL$3)&gt;=((Endnoten!$AH$43)/100),4.9,5))))))))))))))))))))))))))))))))))))))))</f>
        <v>5</v>
      </c>
      <c r="AL53">
        <f t="shared" si="11"/>
        <v>36</v>
      </c>
    </row>
    <row r="54" spans="33:38" x14ac:dyDescent="0.35">
      <c r="AG54" s="25">
        <v>5.9999999999999902</v>
      </c>
      <c r="AH54" s="23">
        <f t="shared" si="13"/>
        <v>35</v>
      </c>
      <c r="AI54">
        <f>IF(((AL54+AJ54+AK54)/$AL$3)&gt;=((Endnoten!$AH$5+1)/100),1,IF(((AL54+AJ54+AK54)/$AL$3)&gt;=(Endnoten!$AH$5/100),1.1,IF(((AL54+AJ54+AK54)/$AL$3)&gt;=(Endnoten!$AH$6/100),1.2,IF(((AL54+AJ54+AK54)/$AL$3)&gt;=(Endnoten!$AH$7/100),1.3,IF(((AL54+AJ54+AK54)/$AL$3)&gt;=((Endnoten!$AH$8)/100),1.4,IF(((AL54+AJ54+AK54)/$AL$3)&gt;=((Endnoten!$AH$9)/100),1.5,IF(((AL54+AJ54+AK54)/$AL$3)&gt;=((Endnoten!$AH$10)/100),1.6,IF(((AL54+AJ54+AK54)/$AL$3)&gt;=((Endnoten!$AH$11)/100),1.7,IF(((AL54+AJ54+AK54)/$AL$3)&gt;=((Endnoten!$AH$12)/100),1.8,IF(((AL54+AJ54+AK54)/$AL$3)&gt;=((Endnoten!$AH$13)/100),1.9,IF(((AL54+AJ54+AK54)/$AL$3)&gt;=((Endnoten!$AH$14)/100),2,IF(((AL54+AJ54+AK54)/$AL$3)&gt;=((Endnoten!$AH$15)/100),2.1,IF(((AL54+AJ54+AK54)/$AL$3)&gt;=((Endnoten!$AH$16)/100),2.2,IF(((AL54+AJ54+AK54)/$AL$3)&gt;=((Endnoten!$AH$17)/100),2.3,IF(((AL54+AJ54+AK54)/$AL$3)&gt;=((Endnoten!$AH$18)/100),2.4,IF(((AL54+AJ54+AK54)/$AL$3)&gt;=((Endnoten!$AH$19)/100),2.5,IF(((AL54+AJ54+AK54)/$AL$3)&gt;=((Endnoten!$AH$20)/100),2.6,IF(((AL54+AJ54+AK54)/$AL$3)&gt;=((Endnoten!$AH$21)/100),2.7,IF(((AL54+AJ54+AK54)/$AL$3)&gt;=((Endnoten!$AH$22)/100),2.8,IF(((AL54+AJ54+AK54)/$AL$3)&gt;=((Endnoten!$AH$23)/100),2.9,IF(((AL54+AJ54+AK54)/$AL$3)&gt;=((Endnoten!$AH$24)/100),3,IF(((AL54+AJ54+AK54)/$AL$3)&gt;=((Endnoten!$AH$25)/100),3.1,IF(((AL54+AJ54+AK54)/$AL$3)&gt;=((Endnoten!$AH$26)/100),3.2,IF(((AL54+AJ54+AK54)/$AL$3)&gt;=((Endnoten!$AH$27)/100),3.3,IF(((AL54+AJ54+AK54)/$AL$3)&gt;=((Endnoten!$AH$28)/100),3.4,IF(((AL54+AJ54+AK54)/$AL$3)&gt;=((Endnoten!$AH$29)/100),3.5,IF(((AL54+AJ54+AK54)/$AL$3)&gt;=((Endnoten!$AH$30)/100),3.6,IF(((AL54+AJ54+AK54)/$AL$3)&gt;=((Endnoten!$AH$31)/100),3.7,IF(((AL54+AJ54+AK54)/$AL$3)&gt;=((Endnoten!$AH$32)/100),3.8,IF(((AL54+AJ54+AK54)/$AL$3)&gt;=((Endnoten!$AH$33)/100),3.9,IF(((AL54+AJ54+AK54)/$AL$3)&gt;=((Endnoten!$AH$34)/100),4,IF(((AL54+AJ54+AK54)/$AL$3)&gt;=((Endnoten!$AH$35)/100),4.1,IF(((AL54+AJ54+AK54)/$AL$3)&gt;=((Endnoten!$AH$36)/100),4.2,IF(((AL54+AJ54+AK54)/$AL$3)&gt;=((Endnoten!$AH$37)/100),4.3,IF(((AL54+AJ54+AK54)/$AL$3)&gt;=((Endnoten!$AH$38)/100),4.4,IF(((AL54+AJ54+AK54)/$AL$3)&gt;=((Endnoten!$AH$39)/100),4.5,IF(((AL54+AJ54+AK54)/$AL$3)&gt;=((Endnoten!$AH$40)/100),4.6,IF(((AL54+AJ54+AK54)/$AL$3)&gt;=((Endnoten!$AH$41)/100),4.7,IF(((AL54+AJ54+AK54)/$AL$3)&gt;=((Endnoten!$AH$42)/100),4.8,IF(((AL54+AJ54+AK54)/$AL$3)&gt;=((Endnoten!$AH$43)/100),4.9,5))))))))))))))))))))))))))))))))))))))))</f>
        <v>5</v>
      </c>
      <c r="AL54">
        <f t="shared" si="11"/>
        <v>35</v>
      </c>
    </row>
    <row r="55" spans="33:38" x14ac:dyDescent="0.35">
      <c r="AG55" s="24">
        <v>6.0999999999999899</v>
      </c>
      <c r="AH55" s="23">
        <f t="shared" si="13"/>
        <v>34</v>
      </c>
      <c r="AI55">
        <f>IF(((AL55+AJ55+AK55)/$AL$3)&gt;=((Endnoten!$AH$5+1)/100),1,IF(((AL55+AJ55+AK55)/$AL$3)&gt;=(Endnoten!$AH$5/100),1.1,IF(((AL55+AJ55+AK55)/$AL$3)&gt;=(Endnoten!$AH$6/100),1.2,IF(((AL55+AJ55+AK55)/$AL$3)&gt;=(Endnoten!$AH$7/100),1.3,IF(((AL55+AJ55+AK55)/$AL$3)&gt;=((Endnoten!$AH$8)/100),1.4,IF(((AL55+AJ55+AK55)/$AL$3)&gt;=((Endnoten!$AH$9)/100),1.5,IF(((AL55+AJ55+AK55)/$AL$3)&gt;=((Endnoten!$AH$10)/100),1.6,IF(((AL55+AJ55+AK55)/$AL$3)&gt;=((Endnoten!$AH$11)/100),1.7,IF(((AL55+AJ55+AK55)/$AL$3)&gt;=((Endnoten!$AH$12)/100),1.8,IF(((AL55+AJ55+AK55)/$AL$3)&gt;=((Endnoten!$AH$13)/100),1.9,IF(((AL55+AJ55+AK55)/$AL$3)&gt;=((Endnoten!$AH$14)/100),2,IF(((AL55+AJ55+AK55)/$AL$3)&gt;=((Endnoten!$AH$15)/100),2.1,IF(((AL55+AJ55+AK55)/$AL$3)&gt;=((Endnoten!$AH$16)/100),2.2,IF(((AL55+AJ55+AK55)/$AL$3)&gt;=((Endnoten!$AH$17)/100),2.3,IF(((AL55+AJ55+AK55)/$AL$3)&gt;=((Endnoten!$AH$18)/100),2.4,IF(((AL55+AJ55+AK55)/$AL$3)&gt;=((Endnoten!$AH$19)/100),2.5,IF(((AL55+AJ55+AK55)/$AL$3)&gt;=((Endnoten!$AH$20)/100),2.6,IF(((AL55+AJ55+AK55)/$AL$3)&gt;=((Endnoten!$AH$21)/100),2.7,IF(((AL55+AJ55+AK55)/$AL$3)&gt;=((Endnoten!$AH$22)/100),2.8,IF(((AL55+AJ55+AK55)/$AL$3)&gt;=((Endnoten!$AH$23)/100),2.9,IF(((AL55+AJ55+AK55)/$AL$3)&gt;=((Endnoten!$AH$24)/100),3,IF(((AL55+AJ55+AK55)/$AL$3)&gt;=((Endnoten!$AH$25)/100),3.1,IF(((AL55+AJ55+AK55)/$AL$3)&gt;=((Endnoten!$AH$26)/100),3.2,IF(((AL55+AJ55+AK55)/$AL$3)&gt;=((Endnoten!$AH$27)/100),3.3,IF(((AL55+AJ55+AK55)/$AL$3)&gt;=((Endnoten!$AH$28)/100),3.4,IF(((AL55+AJ55+AK55)/$AL$3)&gt;=((Endnoten!$AH$29)/100),3.5,IF(((AL55+AJ55+AK55)/$AL$3)&gt;=((Endnoten!$AH$30)/100),3.6,IF(((AL55+AJ55+AK55)/$AL$3)&gt;=((Endnoten!$AH$31)/100),3.7,IF(((AL55+AJ55+AK55)/$AL$3)&gt;=((Endnoten!$AH$32)/100),3.8,IF(((AL55+AJ55+AK55)/$AL$3)&gt;=((Endnoten!$AH$33)/100),3.9,IF(((AL55+AJ55+AK55)/$AL$3)&gt;=((Endnoten!$AH$34)/100),4,IF(((AL55+AJ55+AK55)/$AL$3)&gt;=((Endnoten!$AH$35)/100),4.1,IF(((AL55+AJ55+AK55)/$AL$3)&gt;=((Endnoten!$AH$36)/100),4.2,IF(((AL55+AJ55+AK55)/$AL$3)&gt;=((Endnoten!$AH$37)/100),4.3,IF(((AL55+AJ55+AK55)/$AL$3)&gt;=((Endnoten!$AH$38)/100),4.4,IF(((AL55+AJ55+AK55)/$AL$3)&gt;=((Endnoten!$AH$39)/100),4.5,IF(((AL55+AJ55+AK55)/$AL$3)&gt;=((Endnoten!$AH$40)/100),4.6,IF(((AL55+AJ55+AK55)/$AL$3)&gt;=((Endnoten!$AH$41)/100),4.7,IF(((AL55+AJ55+AK55)/$AL$3)&gt;=((Endnoten!$AH$42)/100),4.8,IF(((AL55+AJ55+AK55)/$AL$3)&gt;=((Endnoten!$AH$43)/100),4.9,5))))))))))))))))))))))))))))))))))))))))</f>
        <v>5</v>
      </c>
      <c r="AL55">
        <f t="shared" si="11"/>
        <v>34</v>
      </c>
    </row>
    <row r="56" spans="33:38" x14ac:dyDescent="0.35">
      <c r="AG56" s="24">
        <v>6.1999999999999904</v>
      </c>
      <c r="AH56" s="23">
        <f t="shared" si="13"/>
        <v>33</v>
      </c>
      <c r="AI56">
        <f>IF(((AL56+AJ56+AK56)/$AL$3)&gt;=((Endnoten!$AH$5+1)/100),1,IF(((AL56+AJ56+AK56)/$AL$3)&gt;=(Endnoten!$AH$5/100),1.1,IF(((AL56+AJ56+AK56)/$AL$3)&gt;=(Endnoten!$AH$6/100),1.2,IF(((AL56+AJ56+AK56)/$AL$3)&gt;=(Endnoten!$AH$7/100),1.3,IF(((AL56+AJ56+AK56)/$AL$3)&gt;=((Endnoten!$AH$8)/100),1.4,IF(((AL56+AJ56+AK56)/$AL$3)&gt;=((Endnoten!$AH$9)/100),1.5,IF(((AL56+AJ56+AK56)/$AL$3)&gt;=((Endnoten!$AH$10)/100),1.6,IF(((AL56+AJ56+AK56)/$AL$3)&gt;=((Endnoten!$AH$11)/100),1.7,IF(((AL56+AJ56+AK56)/$AL$3)&gt;=((Endnoten!$AH$12)/100),1.8,IF(((AL56+AJ56+AK56)/$AL$3)&gt;=((Endnoten!$AH$13)/100),1.9,IF(((AL56+AJ56+AK56)/$AL$3)&gt;=((Endnoten!$AH$14)/100),2,IF(((AL56+AJ56+AK56)/$AL$3)&gt;=((Endnoten!$AH$15)/100),2.1,IF(((AL56+AJ56+AK56)/$AL$3)&gt;=((Endnoten!$AH$16)/100),2.2,IF(((AL56+AJ56+AK56)/$AL$3)&gt;=((Endnoten!$AH$17)/100),2.3,IF(((AL56+AJ56+AK56)/$AL$3)&gt;=((Endnoten!$AH$18)/100),2.4,IF(((AL56+AJ56+AK56)/$AL$3)&gt;=((Endnoten!$AH$19)/100),2.5,IF(((AL56+AJ56+AK56)/$AL$3)&gt;=((Endnoten!$AH$20)/100),2.6,IF(((AL56+AJ56+AK56)/$AL$3)&gt;=((Endnoten!$AH$21)/100),2.7,IF(((AL56+AJ56+AK56)/$AL$3)&gt;=((Endnoten!$AH$22)/100),2.8,IF(((AL56+AJ56+AK56)/$AL$3)&gt;=((Endnoten!$AH$23)/100),2.9,IF(((AL56+AJ56+AK56)/$AL$3)&gt;=((Endnoten!$AH$24)/100),3,IF(((AL56+AJ56+AK56)/$AL$3)&gt;=((Endnoten!$AH$25)/100),3.1,IF(((AL56+AJ56+AK56)/$AL$3)&gt;=((Endnoten!$AH$26)/100),3.2,IF(((AL56+AJ56+AK56)/$AL$3)&gt;=((Endnoten!$AH$27)/100),3.3,IF(((AL56+AJ56+AK56)/$AL$3)&gt;=((Endnoten!$AH$28)/100),3.4,IF(((AL56+AJ56+AK56)/$AL$3)&gt;=((Endnoten!$AH$29)/100),3.5,IF(((AL56+AJ56+AK56)/$AL$3)&gt;=((Endnoten!$AH$30)/100),3.6,IF(((AL56+AJ56+AK56)/$AL$3)&gt;=((Endnoten!$AH$31)/100),3.7,IF(((AL56+AJ56+AK56)/$AL$3)&gt;=((Endnoten!$AH$32)/100),3.8,IF(((AL56+AJ56+AK56)/$AL$3)&gt;=((Endnoten!$AH$33)/100),3.9,IF(((AL56+AJ56+AK56)/$AL$3)&gt;=((Endnoten!$AH$34)/100),4,IF(((AL56+AJ56+AK56)/$AL$3)&gt;=((Endnoten!$AH$35)/100),4.1,IF(((AL56+AJ56+AK56)/$AL$3)&gt;=((Endnoten!$AH$36)/100),4.2,IF(((AL56+AJ56+AK56)/$AL$3)&gt;=((Endnoten!$AH$37)/100),4.3,IF(((AL56+AJ56+AK56)/$AL$3)&gt;=((Endnoten!$AH$38)/100),4.4,IF(((AL56+AJ56+AK56)/$AL$3)&gt;=((Endnoten!$AH$39)/100),4.5,IF(((AL56+AJ56+AK56)/$AL$3)&gt;=((Endnoten!$AH$40)/100),4.6,IF(((AL56+AJ56+AK56)/$AL$3)&gt;=((Endnoten!$AH$41)/100),4.7,IF(((AL56+AJ56+AK56)/$AL$3)&gt;=((Endnoten!$AH$42)/100),4.8,IF(((AL56+AJ56+AK56)/$AL$3)&gt;=((Endnoten!$AH$43)/100),4.9,5))))))))))))))))))))))))))))))))))))))))</f>
        <v>5</v>
      </c>
      <c r="AL56">
        <f t="shared" si="11"/>
        <v>33</v>
      </c>
    </row>
    <row r="57" spans="33:38" x14ac:dyDescent="0.35">
      <c r="AG57" s="24">
        <v>6.2999999999999901</v>
      </c>
      <c r="AH57" s="23">
        <f t="shared" si="13"/>
        <v>32</v>
      </c>
      <c r="AI57">
        <f>IF(((AL57+AJ57+AK57)/$AL$3)&gt;=((Endnoten!$AH$5+1)/100),1,IF(((AL57+AJ57+AK57)/$AL$3)&gt;=(Endnoten!$AH$5/100),1.1,IF(((AL57+AJ57+AK57)/$AL$3)&gt;=(Endnoten!$AH$6/100),1.2,IF(((AL57+AJ57+AK57)/$AL$3)&gt;=(Endnoten!$AH$7/100),1.3,IF(((AL57+AJ57+AK57)/$AL$3)&gt;=((Endnoten!$AH$8)/100),1.4,IF(((AL57+AJ57+AK57)/$AL$3)&gt;=((Endnoten!$AH$9)/100),1.5,IF(((AL57+AJ57+AK57)/$AL$3)&gt;=((Endnoten!$AH$10)/100),1.6,IF(((AL57+AJ57+AK57)/$AL$3)&gt;=((Endnoten!$AH$11)/100),1.7,IF(((AL57+AJ57+AK57)/$AL$3)&gt;=((Endnoten!$AH$12)/100),1.8,IF(((AL57+AJ57+AK57)/$AL$3)&gt;=((Endnoten!$AH$13)/100),1.9,IF(((AL57+AJ57+AK57)/$AL$3)&gt;=((Endnoten!$AH$14)/100),2,IF(((AL57+AJ57+AK57)/$AL$3)&gt;=((Endnoten!$AH$15)/100),2.1,IF(((AL57+AJ57+AK57)/$AL$3)&gt;=((Endnoten!$AH$16)/100),2.2,IF(((AL57+AJ57+AK57)/$AL$3)&gt;=((Endnoten!$AH$17)/100),2.3,IF(((AL57+AJ57+AK57)/$AL$3)&gt;=((Endnoten!$AH$18)/100),2.4,IF(((AL57+AJ57+AK57)/$AL$3)&gt;=((Endnoten!$AH$19)/100),2.5,IF(((AL57+AJ57+AK57)/$AL$3)&gt;=((Endnoten!$AH$20)/100),2.6,IF(((AL57+AJ57+AK57)/$AL$3)&gt;=((Endnoten!$AH$21)/100),2.7,IF(((AL57+AJ57+AK57)/$AL$3)&gt;=((Endnoten!$AH$22)/100),2.8,IF(((AL57+AJ57+AK57)/$AL$3)&gt;=((Endnoten!$AH$23)/100),2.9,IF(((AL57+AJ57+AK57)/$AL$3)&gt;=((Endnoten!$AH$24)/100),3,IF(((AL57+AJ57+AK57)/$AL$3)&gt;=((Endnoten!$AH$25)/100),3.1,IF(((AL57+AJ57+AK57)/$AL$3)&gt;=((Endnoten!$AH$26)/100),3.2,IF(((AL57+AJ57+AK57)/$AL$3)&gt;=((Endnoten!$AH$27)/100),3.3,IF(((AL57+AJ57+AK57)/$AL$3)&gt;=((Endnoten!$AH$28)/100),3.4,IF(((AL57+AJ57+AK57)/$AL$3)&gt;=((Endnoten!$AH$29)/100),3.5,IF(((AL57+AJ57+AK57)/$AL$3)&gt;=((Endnoten!$AH$30)/100),3.6,IF(((AL57+AJ57+AK57)/$AL$3)&gt;=((Endnoten!$AH$31)/100),3.7,IF(((AL57+AJ57+AK57)/$AL$3)&gt;=((Endnoten!$AH$32)/100),3.8,IF(((AL57+AJ57+AK57)/$AL$3)&gt;=((Endnoten!$AH$33)/100),3.9,IF(((AL57+AJ57+AK57)/$AL$3)&gt;=((Endnoten!$AH$34)/100),4,IF(((AL57+AJ57+AK57)/$AL$3)&gt;=((Endnoten!$AH$35)/100),4.1,IF(((AL57+AJ57+AK57)/$AL$3)&gt;=((Endnoten!$AH$36)/100),4.2,IF(((AL57+AJ57+AK57)/$AL$3)&gt;=((Endnoten!$AH$37)/100),4.3,IF(((AL57+AJ57+AK57)/$AL$3)&gt;=((Endnoten!$AH$38)/100),4.4,IF(((AL57+AJ57+AK57)/$AL$3)&gt;=((Endnoten!$AH$39)/100),4.5,IF(((AL57+AJ57+AK57)/$AL$3)&gt;=((Endnoten!$AH$40)/100),4.6,IF(((AL57+AJ57+AK57)/$AL$3)&gt;=((Endnoten!$AH$41)/100),4.7,IF(((AL57+AJ57+AK57)/$AL$3)&gt;=((Endnoten!$AH$42)/100),4.8,IF(((AL57+AJ57+AK57)/$AL$3)&gt;=((Endnoten!$AH$43)/100),4.9,5))))))))))))))))))))))))))))))))))))))))</f>
        <v>5</v>
      </c>
      <c r="AL57">
        <f t="shared" si="11"/>
        <v>32</v>
      </c>
    </row>
    <row r="58" spans="33:38" x14ac:dyDescent="0.35">
      <c r="AG58" s="25">
        <v>6.3999999999999897</v>
      </c>
      <c r="AH58" s="23">
        <f t="shared" si="13"/>
        <v>31</v>
      </c>
      <c r="AI58">
        <f>IF(((AL58+AJ58+AK58)/$AL$3)&gt;=((Endnoten!$AH$5+1)/100),1,IF(((AL58+AJ58+AK58)/$AL$3)&gt;=(Endnoten!$AH$5/100),1.1,IF(((AL58+AJ58+AK58)/$AL$3)&gt;=(Endnoten!$AH$6/100),1.2,IF(((AL58+AJ58+AK58)/$AL$3)&gt;=(Endnoten!$AH$7/100),1.3,IF(((AL58+AJ58+AK58)/$AL$3)&gt;=((Endnoten!$AH$8)/100),1.4,IF(((AL58+AJ58+AK58)/$AL$3)&gt;=((Endnoten!$AH$9)/100),1.5,IF(((AL58+AJ58+AK58)/$AL$3)&gt;=((Endnoten!$AH$10)/100),1.6,IF(((AL58+AJ58+AK58)/$AL$3)&gt;=((Endnoten!$AH$11)/100),1.7,IF(((AL58+AJ58+AK58)/$AL$3)&gt;=((Endnoten!$AH$12)/100),1.8,IF(((AL58+AJ58+AK58)/$AL$3)&gt;=((Endnoten!$AH$13)/100),1.9,IF(((AL58+AJ58+AK58)/$AL$3)&gt;=((Endnoten!$AH$14)/100),2,IF(((AL58+AJ58+AK58)/$AL$3)&gt;=((Endnoten!$AH$15)/100),2.1,IF(((AL58+AJ58+AK58)/$AL$3)&gt;=((Endnoten!$AH$16)/100),2.2,IF(((AL58+AJ58+AK58)/$AL$3)&gt;=((Endnoten!$AH$17)/100),2.3,IF(((AL58+AJ58+AK58)/$AL$3)&gt;=((Endnoten!$AH$18)/100),2.4,IF(((AL58+AJ58+AK58)/$AL$3)&gt;=((Endnoten!$AH$19)/100),2.5,IF(((AL58+AJ58+AK58)/$AL$3)&gt;=((Endnoten!$AH$20)/100),2.6,IF(((AL58+AJ58+AK58)/$AL$3)&gt;=((Endnoten!$AH$21)/100),2.7,IF(((AL58+AJ58+AK58)/$AL$3)&gt;=((Endnoten!$AH$22)/100),2.8,IF(((AL58+AJ58+AK58)/$AL$3)&gt;=((Endnoten!$AH$23)/100),2.9,IF(((AL58+AJ58+AK58)/$AL$3)&gt;=((Endnoten!$AH$24)/100),3,IF(((AL58+AJ58+AK58)/$AL$3)&gt;=((Endnoten!$AH$25)/100),3.1,IF(((AL58+AJ58+AK58)/$AL$3)&gt;=((Endnoten!$AH$26)/100),3.2,IF(((AL58+AJ58+AK58)/$AL$3)&gt;=((Endnoten!$AH$27)/100),3.3,IF(((AL58+AJ58+AK58)/$AL$3)&gt;=((Endnoten!$AH$28)/100),3.4,IF(((AL58+AJ58+AK58)/$AL$3)&gt;=((Endnoten!$AH$29)/100),3.5,IF(((AL58+AJ58+AK58)/$AL$3)&gt;=((Endnoten!$AH$30)/100),3.6,IF(((AL58+AJ58+AK58)/$AL$3)&gt;=((Endnoten!$AH$31)/100),3.7,IF(((AL58+AJ58+AK58)/$AL$3)&gt;=((Endnoten!$AH$32)/100),3.8,IF(((AL58+AJ58+AK58)/$AL$3)&gt;=((Endnoten!$AH$33)/100),3.9,IF(((AL58+AJ58+AK58)/$AL$3)&gt;=((Endnoten!$AH$34)/100),4,IF(((AL58+AJ58+AK58)/$AL$3)&gt;=((Endnoten!$AH$35)/100),4.1,IF(((AL58+AJ58+AK58)/$AL$3)&gt;=((Endnoten!$AH$36)/100),4.2,IF(((AL58+AJ58+AK58)/$AL$3)&gt;=((Endnoten!$AH$37)/100),4.3,IF(((AL58+AJ58+AK58)/$AL$3)&gt;=((Endnoten!$AH$38)/100),4.4,IF(((AL58+AJ58+AK58)/$AL$3)&gt;=((Endnoten!$AH$39)/100),4.5,IF(((AL58+AJ58+AK58)/$AL$3)&gt;=((Endnoten!$AH$40)/100),4.6,IF(((AL58+AJ58+AK58)/$AL$3)&gt;=((Endnoten!$AH$41)/100),4.7,IF(((AL58+AJ58+AK58)/$AL$3)&gt;=((Endnoten!$AH$42)/100),4.8,IF(((AL58+AJ58+AK58)/$AL$3)&gt;=((Endnoten!$AH$43)/100),4.9,5))))))))))))))))))))))))))))))))))))))))</f>
        <v>5</v>
      </c>
      <c r="AL58">
        <f t="shared" si="11"/>
        <v>31</v>
      </c>
    </row>
    <row r="59" spans="33:38" x14ac:dyDescent="0.35">
      <c r="AG59" s="24">
        <v>6.4999999999999902</v>
      </c>
      <c r="AH59" s="23">
        <f t="shared" si="13"/>
        <v>30</v>
      </c>
      <c r="AI59">
        <f>IF(((AL59+AJ59+AK59)/$AL$3)&gt;=((Endnoten!$AH$5+1)/100),1,IF(((AL59+AJ59+AK59)/$AL$3)&gt;=(Endnoten!$AH$5/100),1.1,IF(((AL59+AJ59+AK59)/$AL$3)&gt;=(Endnoten!$AH$6/100),1.2,IF(((AL59+AJ59+AK59)/$AL$3)&gt;=(Endnoten!$AH$7/100),1.3,IF(((AL59+AJ59+AK59)/$AL$3)&gt;=((Endnoten!$AH$8)/100),1.4,IF(((AL59+AJ59+AK59)/$AL$3)&gt;=((Endnoten!$AH$9)/100),1.5,IF(((AL59+AJ59+AK59)/$AL$3)&gt;=((Endnoten!$AH$10)/100),1.6,IF(((AL59+AJ59+AK59)/$AL$3)&gt;=((Endnoten!$AH$11)/100),1.7,IF(((AL59+AJ59+AK59)/$AL$3)&gt;=((Endnoten!$AH$12)/100),1.8,IF(((AL59+AJ59+AK59)/$AL$3)&gt;=((Endnoten!$AH$13)/100),1.9,IF(((AL59+AJ59+AK59)/$AL$3)&gt;=((Endnoten!$AH$14)/100),2,IF(((AL59+AJ59+AK59)/$AL$3)&gt;=((Endnoten!$AH$15)/100),2.1,IF(((AL59+AJ59+AK59)/$AL$3)&gt;=((Endnoten!$AH$16)/100),2.2,IF(((AL59+AJ59+AK59)/$AL$3)&gt;=((Endnoten!$AH$17)/100),2.3,IF(((AL59+AJ59+AK59)/$AL$3)&gt;=((Endnoten!$AH$18)/100),2.4,IF(((AL59+AJ59+AK59)/$AL$3)&gt;=((Endnoten!$AH$19)/100),2.5,IF(((AL59+AJ59+AK59)/$AL$3)&gt;=((Endnoten!$AH$20)/100),2.6,IF(((AL59+AJ59+AK59)/$AL$3)&gt;=((Endnoten!$AH$21)/100),2.7,IF(((AL59+AJ59+AK59)/$AL$3)&gt;=((Endnoten!$AH$22)/100),2.8,IF(((AL59+AJ59+AK59)/$AL$3)&gt;=((Endnoten!$AH$23)/100),2.9,IF(((AL59+AJ59+AK59)/$AL$3)&gt;=((Endnoten!$AH$24)/100),3,IF(((AL59+AJ59+AK59)/$AL$3)&gt;=((Endnoten!$AH$25)/100),3.1,IF(((AL59+AJ59+AK59)/$AL$3)&gt;=((Endnoten!$AH$26)/100),3.2,IF(((AL59+AJ59+AK59)/$AL$3)&gt;=((Endnoten!$AH$27)/100),3.3,IF(((AL59+AJ59+AK59)/$AL$3)&gt;=((Endnoten!$AH$28)/100),3.4,IF(((AL59+AJ59+AK59)/$AL$3)&gt;=((Endnoten!$AH$29)/100),3.5,IF(((AL59+AJ59+AK59)/$AL$3)&gt;=((Endnoten!$AH$30)/100),3.6,IF(((AL59+AJ59+AK59)/$AL$3)&gt;=((Endnoten!$AH$31)/100),3.7,IF(((AL59+AJ59+AK59)/$AL$3)&gt;=((Endnoten!$AH$32)/100),3.8,IF(((AL59+AJ59+AK59)/$AL$3)&gt;=((Endnoten!$AH$33)/100),3.9,IF(((AL59+AJ59+AK59)/$AL$3)&gt;=((Endnoten!$AH$34)/100),4,IF(((AL59+AJ59+AK59)/$AL$3)&gt;=((Endnoten!$AH$35)/100),4.1,IF(((AL59+AJ59+AK59)/$AL$3)&gt;=((Endnoten!$AH$36)/100),4.2,IF(((AL59+AJ59+AK59)/$AL$3)&gt;=((Endnoten!$AH$37)/100),4.3,IF(((AL59+AJ59+AK59)/$AL$3)&gt;=((Endnoten!$AH$38)/100),4.4,IF(((AL59+AJ59+AK59)/$AL$3)&gt;=((Endnoten!$AH$39)/100),4.5,IF(((AL59+AJ59+AK59)/$AL$3)&gt;=((Endnoten!$AH$40)/100),4.6,IF(((AL59+AJ59+AK59)/$AL$3)&gt;=((Endnoten!$AH$41)/100),4.7,IF(((AL59+AJ59+AK59)/$AL$3)&gt;=((Endnoten!$AH$42)/100),4.8,IF(((AL59+AJ59+AK59)/$AL$3)&gt;=((Endnoten!$AH$43)/100),4.9,5))))))))))))))))))))))))))))))))))))))))</f>
        <v>5</v>
      </c>
      <c r="AL59">
        <f t="shared" si="11"/>
        <v>30</v>
      </c>
    </row>
    <row r="60" spans="33:38" x14ac:dyDescent="0.35">
      <c r="AG60" s="24">
        <v>6.5999999999999899</v>
      </c>
      <c r="AH60" s="23">
        <f t="shared" si="13"/>
        <v>29</v>
      </c>
      <c r="AI60">
        <f>IF(((AL60+AJ60+AK60)/$AL$3)&gt;=((Endnoten!$AH$5+1)/100),1,IF(((AL60+AJ60+AK60)/$AL$3)&gt;=(Endnoten!$AH$5/100),1.1,IF(((AL60+AJ60+AK60)/$AL$3)&gt;=(Endnoten!$AH$6/100),1.2,IF(((AL60+AJ60+AK60)/$AL$3)&gt;=(Endnoten!$AH$7/100),1.3,IF(((AL60+AJ60+AK60)/$AL$3)&gt;=((Endnoten!$AH$8)/100),1.4,IF(((AL60+AJ60+AK60)/$AL$3)&gt;=((Endnoten!$AH$9)/100),1.5,IF(((AL60+AJ60+AK60)/$AL$3)&gt;=((Endnoten!$AH$10)/100),1.6,IF(((AL60+AJ60+AK60)/$AL$3)&gt;=((Endnoten!$AH$11)/100),1.7,IF(((AL60+AJ60+AK60)/$AL$3)&gt;=((Endnoten!$AH$12)/100),1.8,IF(((AL60+AJ60+AK60)/$AL$3)&gt;=((Endnoten!$AH$13)/100),1.9,IF(((AL60+AJ60+AK60)/$AL$3)&gt;=((Endnoten!$AH$14)/100),2,IF(((AL60+AJ60+AK60)/$AL$3)&gt;=((Endnoten!$AH$15)/100),2.1,IF(((AL60+AJ60+AK60)/$AL$3)&gt;=((Endnoten!$AH$16)/100),2.2,IF(((AL60+AJ60+AK60)/$AL$3)&gt;=((Endnoten!$AH$17)/100),2.3,IF(((AL60+AJ60+AK60)/$AL$3)&gt;=((Endnoten!$AH$18)/100),2.4,IF(((AL60+AJ60+AK60)/$AL$3)&gt;=((Endnoten!$AH$19)/100),2.5,IF(((AL60+AJ60+AK60)/$AL$3)&gt;=((Endnoten!$AH$20)/100),2.6,IF(((AL60+AJ60+AK60)/$AL$3)&gt;=((Endnoten!$AH$21)/100),2.7,IF(((AL60+AJ60+AK60)/$AL$3)&gt;=((Endnoten!$AH$22)/100),2.8,IF(((AL60+AJ60+AK60)/$AL$3)&gt;=((Endnoten!$AH$23)/100),2.9,IF(((AL60+AJ60+AK60)/$AL$3)&gt;=((Endnoten!$AH$24)/100),3,IF(((AL60+AJ60+AK60)/$AL$3)&gt;=((Endnoten!$AH$25)/100),3.1,IF(((AL60+AJ60+AK60)/$AL$3)&gt;=((Endnoten!$AH$26)/100),3.2,IF(((AL60+AJ60+AK60)/$AL$3)&gt;=((Endnoten!$AH$27)/100),3.3,IF(((AL60+AJ60+AK60)/$AL$3)&gt;=((Endnoten!$AH$28)/100),3.4,IF(((AL60+AJ60+AK60)/$AL$3)&gt;=((Endnoten!$AH$29)/100),3.5,IF(((AL60+AJ60+AK60)/$AL$3)&gt;=((Endnoten!$AH$30)/100),3.6,IF(((AL60+AJ60+AK60)/$AL$3)&gt;=((Endnoten!$AH$31)/100),3.7,IF(((AL60+AJ60+AK60)/$AL$3)&gt;=((Endnoten!$AH$32)/100),3.8,IF(((AL60+AJ60+AK60)/$AL$3)&gt;=((Endnoten!$AH$33)/100),3.9,IF(((AL60+AJ60+AK60)/$AL$3)&gt;=((Endnoten!$AH$34)/100),4,IF(((AL60+AJ60+AK60)/$AL$3)&gt;=((Endnoten!$AH$35)/100),4.1,IF(((AL60+AJ60+AK60)/$AL$3)&gt;=((Endnoten!$AH$36)/100),4.2,IF(((AL60+AJ60+AK60)/$AL$3)&gt;=((Endnoten!$AH$37)/100),4.3,IF(((AL60+AJ60+AK60)/$AL$3)&gt;=((Endnoten!$AH$38)/100),4.4,IF(((AL60+AJ60+AK60)/$AL$3)&gt;=((Endnoten!$AH$39)/100),4.5,IF(((AL60+AJ60+AK60)/$AL$3)&gt;=((Endnoten!$AH$40)/100),4.6,IF(((AL60+AJ60+AK60)/$AL$3)&gt;=((Endnoten!$AH$41)/100),4.7,IF(((AL60+AJ60+AK60)/$AL$3)&gt;=((Endnoten!$AH$42)/100),4.8,IF(((AL60+AJ60+AK60)/$AL$3)&gt;=((Endnoten!$AH$43)/100),4.9,5))))))))))))))))))))))))))))))))))))))))</f>
        <v>5</v>
      </c>
      <c r="AL60">
        <f t="shared" si="11"/>
        <v>29</v>
      </c>
    </row>
    <row r="61" spans="33:38" x14ac:dyDescent="0.35">
      <c r="AG61" s="24">
        <v>6.6999999999999904</v>
      </c>
      <c r="AH61" s="23">
        <f t="shared" si="13"/>
        <v>28</v>
      </c>
      <c r="AI61">
        <f>IF(((AL61+AJ61+AK61)/$AL$3)&gt;=((Endnoten!$AH$5+1)/100),1,IF(((AL61+AJ61+AK61)/$AL$3)&gt;=(Endnoten!$AH$5/100),1.1,IF(((AL61+AJ61+AK61)/$AL$3)&gt;=(Endnoten!$AH$6/100),1.2,IF(((AL61+AJ61+AK61)/$AL$3)&gt;=(Endnoten!$AH$7/100),1.3,IF(((AL61+AJ61+AK61)/$AL$3)&gt;=((Endnoten!$AH$8)/100),1.4,IF(((AL61+AJ61+AK61)/$AL$3)&gt;=((Endnoten!$AH$9)/100),1.5,IF(((AL61+AJ61+AK61)/$AL$3)&gt;=((Endnoten!$AH$10)/100),1.6,IF(((AL61+AJ61+AK61)/$AL$3)&gt;=((Endnoten!$AH$11)/100),1.7,IF(((AL61+AJ61+AK61)/$AL$3)&gt;=((Endnoten!$AH$12)/100),1.8,IF(((AL61+AJ61+AK61)/$AL$3)&gt;=((Endnoten!$AH$13)/100),1.9,IF(((AL61+AJ61+AK61)/$AL$3)&gt;=((Endnoten!$AH$14)/100),2,IF(((AL61+AJ61+AK61)/$AL$3)&gt;=((Endnoten!$AH$15)/100),2.1,IF(((AL61+AJ61+AK61)/$AL$3)&gt;=((Endnoten!$AH$16)/100),2.2,IF(((AL61+AJ61+AK61)/$AL$3)&gt;=((Endnoten!$AH$17)/100),2.3,IF(((AL61+AJ61+AK61)/$AL$3)&gt;=((Endnoten!$AH$18)/100),2.4,IF(((AL61+AJ61+AK61)/$AL$3)&gt;=((Endnoten!$AH$19)/100),2.5,IF(((AL61+AJ61+AK61)/$AL$3)&gt;=((Endnoten!$AH$20)/100),2.6,IF(((AL61+AJ61+AK61)/$AL$3)&gt;=((Endnoten!$AH$21)/100),2.7,IF(((AL61+AJ61+AK61)/$AL$3)&gt;=((Endnoten!$AH$22)/100),2.8,IF(((AL61+AJ61+AK61)/$AL$3)&gt;=((Endnoten!$AH$23)/100),2.9,IF(((AL61+AJ61+AK61)/$AL$3)&gt;=((Endnoten!$AH$24)/100),3,IF(((AL61+AJ61+AK61)/$AL$3)&gt;=((Endnoten!$AH$25)/100),3.1,IF(((AL61+AJ61+AK61)/$AL$3)&gt;=((Endnoten!$AH$26)/100),3.2,IF(((AL61+AJ61+AK61)/$AL$3)&gt;=((Endnoten!$AH$27)/100),3.3,IF(((AL61+AJ61+AK61)/$AL$3)&gt;=((Endnoten!$AH$28)/100),3.4,IF(((AL61+AJ61+AK61)/$AL$3)&gt;=((Endnoten!$AH$29)/100),3.5,IF(((AL61+AJ61+AK61)/$AL$3)&gt;=((Endnoten!$AH$30)/100),3.6,IF(((AL61+AJ61+AK61)/$AL$3)&gt;=((Endnoten!$AH$31)/100),3.7,IF(((AL61+AJ61+AK61)/$AL$3)&gt;=((Endnoten!$AH$32)/100),3.8,IF(((AL61+AJ61+AK61)/$AL$3)&gt;=((Endnoten!$AH$33)/100),3.9,IF(((AL61+AJ61+AK61)/$AL$3)&gt;=((Endnoten!$AH$34)/100),4,IF(((AL61+AJ61+AK61)/$AL$3)&gt;=((Endnoten!$AH$35)/100),4.1,IF(((AL61+AJ61+AK61)/$AL$3)&gt;=((Endnoten!$AH$36)/100),4.2,IF(((AL61+AJ61+AK61)/$AL$3)&gt;=((Endnoten!$AH$37)/100),4.3,IF(((AL61+AJ61+AK61)/$AL$3)&gt;=((Endnoten!$AH$38)/100),4.4,IF(((AL61+AJ61+AK61)/$AL$3)&gt;=((Endnoten!$AH$39)/100),4.5,IF(((AL61+AJ61+AK61)/$AL$3)&gt;=((Endnoten!$AH$40)/100),4.6,IF(((AL61+AJ61+AK61)/$AL$3)&gt;=((Endnoten!$AH$41)/100),4.7,IF(((AL61+AJ61+AK61)/$AL$3)&gt;=((Endnoten!$AH$42)/100),4.8,IF(((AL61+AJ61+AK61)/$AL$3)&gt;=((Endnoten!$AH$43)/100),4.9,5))))))))))))))))))))))))))))))))))))))))</f>
        <v>5</v>
      </c>
      <c r="AL61">
        <f t="shared" si="11"/>
        <v>28</v>
      </c>
    </row>
    <row r="62" spans="33:38" x14ac:dyDescent="0.35">
      <c r="AG62" s="25">
        <v>6.7999999999999901</v>
      </c>
      <c r="AH62" s="23">
        <f t="shared" si="13"/>
        <v>27</v>
      </c>
      <c r="AL62">
        <f t="shared" si="11"/>
        <v>27</v>
      </c>
    </row>
    <row r="63" spans="33:38" x14ac:dyDescent="0.35">
      <c r="AG63" s="24">
        <v>6.8999999999999897</v>
      </c>
      <c r="AH63" s="23">
        <f t="shared" si="13"/>
        <v>26</v>
      </c>
    </row>
    <row r="64" spans="33:38" x14ac:dyDescent="0.35">
      <c r="AG64" s="24">
        <v>6.9999999999999902</v>
      </c>
      <c r="AH64" s="23">
        <f t="shared" si="13"/>
        <v>25</v>
      </c>
    </row>
    <row r="65" spans="33:34" x14ac:dyDescent="0.35">
      <c r="AG65" s="24">
        <v>7.0999999999999899</v>
      </c>
      <c r="AH65" s="23">
        <f t="shared" si="13"/>
        <v>24</v>
      </c>
    </row>
    <row r="66" spans="33:34" x14ac:dyDescent="0.35">
      <c r="AG66" s="25">
        <v>7.1999999999999904</v>
      </c>
      <c r="AH66" s="23">
        <f t="shared" si="13"/>
        <v>23</v>
      </c>
    </row>
    <row r="67" spans="33:34" x14ac:dyDescent="0.35">
      <c r="AG67" s="24">
        <v>7.2999999999999901</v>
      </c>
      <c r="AH67" s="23">
        <f t="shared" si="13"/>
        <v>22</v>
      </c>
    </row>
  </sheetData>
  <mergeCells count="24">
    <mergeCell ref="V2:V3"/>
    <mergeCell ref="W1:W2"/>
    <mergeCell ref="X1:X3"/>
    <mergeCell ref="C1:F1"/>
    <mergeCell ref="G1:J1"/>
    <mergeCell ref="K1:N1"/>
    <mergeCell ref="O1:R1"/>
    <mergeCell ref="S1:V1"/>
    <mergeCell ref="AU2:AU3"/>
    <mergeCell ref="AT2:AT3"/>
    <mergeCell ref="AC2:AC3"/>
    <mergeCell ref="AB2:AB3"/>
    <mergeCell ref="A3:B3"/>
    <mergeCell ref="Z2:AA2"/>
    <mergeCell ref="E2:E3"/>
    <mergeCell ref="F2:F3"/>
    <mergeCell ref="I2:I3"/>
    <mergeCell ref="J2:J3"/>
    <mergeCell ref="M2:M3"/>
    <mergeCell ref="N2:N3"/>
    <mergeCell ref="Q2:Q3"/>
    <mergeCell ref="Y1:Y3"/>
    <mergeCell ref="R2:R3"/>
    <mergeCell ref="U2:U3"/>
  </mergeCells>
  <conditionalFormatting sqref="AT4:AU33">
    <cfRule type="colorScale" priority="1">
      <colorScale>
        <cfvo type="num" val="1"/>
        <cfvo type="percentile" val="50"/>
        <cfvo type="num" val="4"/>
        <color rgb="FF63BE7B"/>
        <color rgb="FFFFEB84"/>
        <color rgb="FFF8696B"/>
      </colorScale>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01846-61DA-40E8-A0EC-A1BFD2F576B1}">
  <dimension ref="A1:O39"/>
  <sheetViews>
    <sheetView zoomScale="92" zoomScaleNormal="190" workbookViewId="0">
      <selection activeCell="R10" sqref="R10"/>
    </sheetView>
  </sheetViews>
  <sheetFormatPr baseColWidth="10" defaultColWidth="11.453125" defaultRowHeight="14.5" x14ac:dyDescent="0.35"/>
  <cols>
    <col min="1" max="1" width="10.81640625" customWidth="1"/>
    <col min="2" max="2" width="8.1796875" customWidth="1"/>
    <col min="3" max="3" width="3.1796875" customWidth="1"/>
    <col min="4" max="4" width="8.453125" bestFit="1" customWidth="1"/>
    <col min="5" max="5" width="1.81640625" customWidth="1"/>
    <col min="6" max="6" width="7.81640625" customWidth="1"/>
    <col min="7" max="7" width="1.81640625" bestFit="1" customWidth="1"/>
    <col min="8" max="8" width="8.453125" hidden="1" customWidth="1"/>
    <col min="9" max="9" width="1.81640625" hidden="1" customWidth="1"/>
    <col min="10" max="10" width="7.08984375" hidden="1" customWidth="1"/>
    <col min="11" max="11" width="2.1796875" hidden="1" customWidth="1"/>
    <col min="12" max="12" width="7.81640625" style="30" customWidth="1"/>
    <col min="13" max="13" width="10.453125" customWidth="1"/>
    <col min="14" max="14" width="13.1796875" customWidth="1"/>
  </cols>
  <sheetData>
    <row r="1" spans="1:15" ht="15" thickBot="1" x14ac:dyDescent="0.4">
      <c r="A1" s="184" t="s">
        <v>79</v>
      </c>
      <c r="B1" s="186" t="s">
        <v>19</v>
      </c>
      <c r="C1" s="187"/>
      <c r="D1" s="187"/>
      <c r="E1" s="187"/>
      <c r="F1" s="187"/>
      <c r="G1" s="187"/>
      <c r="H1" s="187"/>
      <c r="I1" s="187"/>
      <c r="J1" s="187"/>
      <c r="K1" s="187"/>
      <c r="L1" s="187"/>
      <c r="M1" s="106" t="s">
        <v>80</v>
      </c>
      <c r="N1" s="180">
        <f>Notenliste!AK1</f>
        <v>0.4</v>
      </c>
      <c r="O1" s="181"/>
    </row>
    <row r="2" spans="1:15" ht="15" thickBot="1" x14ac:dyDescent="0.4">
      <c r="A2" s="185"/>
      <c r="B2" s="78">
        <f>Notenliste!C1</f>
        <v>0</v>
      </c>
      <c r="C2" s="79">
        <v>1</v>
      </c>
      <c r="D2" s="78">
        <f>Notenliste!E1</f>
        <v>0</v>
      </c>
      <c r="E2" s="79">
        <v>2</v>
      </c>
      <c r="F2" s="78">
        <f>Notenliste!G1</f>
        <v>0</v>
      </c>
      <c r="G2" s="94">
        <v>3</v>
      </c>
      <c r="H2" s="78">
        <f>Notenliste!I1</f>
        <v>0</v>
      </c>
      <c r="I2" s="94">
        <v>4</v>
      </c>
      <c r="J2" s="78">
        <f>Notenliste!K1</f>
        <v>0</v>
      </c>
      <c r="K2" s="94" t="s">
        <v>82</v>
      </c>
      <c r="L2" s="93" t="s">
        <v>81</v>
      </c>
      <c r="M2" s="116" t="s">
        <v>81</v>
      </c>
      <c r="N2" s="182" t="s">
        <v>11</v>
      </c>
      <c r="O2" s="183"/>
    </row>
    <row r="3" spans="1:15" x14ac:dyDescent="0.35">
      <c r="A3" s="80">
        <f>Notenliste!A3</f>
        <v>1</v>
      </c>
      <c r="B3" s="81">
        <f>Notenliste!C3</f>
        <v>0</v>
      </c>
      <c r="C3" s="82">
        <f>Notenliste!D3</f>
        <v>0</v>
      </c>
      <c r="D3" s="81">
        <f>Notenliste!E3</f>
        <v>0</v>
      </c>
      <c r="E3" s="82">
        <f>Notenliste!F3</f>
        <v>0</v>
      </c>
      <c r="F3" s="81">
        <f>Notenliste!G3</f>
        <v>0</v>
      </c>
      <c r="G3" s="82">
        <f>Notenliste!H3</f>
        <v>0</v>
      </c>
      <c r="H3" s="81">
        <f>Notenliste!I3</f>
        <v>0</v>
      </c>
      <c r="I3" s="82">
        <f>Notenliste!J3</f>
        <v>0</v>
      </c>
      <c r="J3" s="81">
        <f>Notenliste!K3</f>
        <v>0</v>
      </c>
      <c r="K3" s="95">
        <f>Notenliste!L3</f>
        <v>0</v>
      </c>
      <c r="L3" s="104" t="str">
        <f>Notenliste!M3</f>
        <v>ND</v>
      </c>
      <c r="M3" s="107">
        <f>IF(Notenliste!AK3&lt;Endnoten!$AF$11,1,IF(Notenliste!AK3&lt;Endnoten!$AF$12,Endnoten!$AE$12,IF(Notenliste!AK3&lt;Endnoten!$AF$13,Endnoten!$AE$13,IF(Notenliste!AK3&lt;Endnoten!$AF$14,Endnoten!$AE$14,IF(Notenliste!AK3&lt;Endnoten!$AF$15,Endnoten!$AE$15,IF(Notenliste!AK3&lt;Endnoten!$AF$16,Endnoten!$AE$16,IF(Notenliste!AK3&lt;Endnoten!$AF$17,Endnoten!$AE$17,Endnoten!$AE$18)))))))</f>
        <v>1</v>
      </c>
      <c r="N3" s="92" t="str">
        <f>Notenliste!AL3</f>
        <v>Nur MA</v>
      </c>
      <c r="O3" s="92" t="str">
        <f>IF(Endnoten!AB4&lt;Endnoten!$AF$11,1,IF(Endnoten!AB4&lt;Endnoten!$AF$12,Endnoten!$AE$12,IF(Endnoten!AB4&lt;Endnoten!$AF$13,Endnoten!$AE$13,IF(Endnoten!AB4&lt;Endnoten!$AF$14,Endnoten!$AE$14,IF(Endnoten!AB4&lt;Endnoten!$AF$15,Endnoten!$AE$15,IF(Endnoten!AB4&lt;Endnoten!$AF$16,Endnoten!$AE$16,IF(Endnoten!AB4&lt;Endnoten!$AF$17,Endnoten!$AE$17,Endnoten!$AE$18)))))))</f>
        <v>4-5</v>
      </c>
    </row>
    <row r="4" spans="1:15" x14ac:dyDescent="0.35">
      <c r="A4" s="96">
        <f>Notenliste!A4</f>
        <v>2</v>
      </c>
      <c r="B4" s="97">
        <f>Notenliste!C4</f>
        <v>0</v>
      </c>
      <c r="C4" s="98">
        <f>Notenliste!D4</f>
        <v>0</v>
      </c>
      <c r="D4" s="97">
        <f>Notenliste!E4</f>
        <v>0</v>
      </c>
      <c r="E4" s="98">
        <f>Notenliste!F4</f>
        <v>0</v>
      </c>
      <c r="F4" s="97">
        <f>Notenliste!G4</f>
        <v>0</v>
      </c>
      <c r="G4" s="98">
        <f>Notenliste!H4</f>
        <v>0</v>
      </c>
      <c r="H4" s="97">
        <f>Notenliste!I4</f>
        <v>0</v>
      </c>
      <c r="I4" s="98">
        <f>Notenliste!J4</f>
        <v>0</v>
      </c>
      <c r="J4" s="97">
        <f>Notenliste!K4</f>
        <v>0</v>
      </c>
      <c r="K4" s="99">
        <f>Notenliste!L4</f>
        <v>0</v>
      </c>
      <c r="L4" s="105" t="str">
        <f>Notenliste!M4</f>
        <v>ND</v>
      </c>
      <c r="M4" s="108">
        <f>IF(Notenliste!AK4&lt;Endnoten!$AF$11,1,IF(Notenliste!AK4&lt;Endnoten!$AF$12,Endnoten!$AE$12,IF(Notenliste!AK4&lt;Endnoten!$AF$13,Endnoten!$AE$13,IF(Notenliste!AK4&lt;Endnoten!$AF$14,Endnoten!$AE$14,IF(Notenliste!AK4&lt;Endnoten!$AF$15,Endnoten!$AE$15,IF(Notenliste!AK4&lt;Endnoten!$AF$16,Endnoten!$AE$16,IF(Notenliste!AK4&lt;Endnoten!$AF$17,Endnoten!$AE$17,Endnoten!$AE$18)))))))</f>
        <v>1</v>
      </c>
      <c r="N4" s="101" t="str">
        <f>Notenliste!AL4</f>
        <v>Nur MA</v>
      </c>
      <c r="O4" s="101" t="str">
        <f>IF(Endnoten!AB5&lt;Endnoten!$AF$11,1,IF(Endnoten!AB5&lt;Endnoten!$AF$12,Endnoten!$AE$12,IF(Endnoten!AB5&lt;Endnoten!$AF$13,Endnoten!$AE$13,IF(Endnoten!AB5&lt;Endnoten!$AF$14,Endnoten!$AE$14,IF(Endnoten!AB5&lt;Endnoten!$AF$15,Endnoten!$AE$15,IF(Endnoten!AB5&lt;Endnoten!$AF$16,Endnoten!$AE$16,IF(Endnoten!AB5&lt;Endnoten!$AF$17,Endnoten!$AE$17,Endnoten!$AE$18)))))))</f>
        <v>4-5</v>
      </c>
    </row>
    <row r="5" spans="1:15" x14ac:dyDescent="0.35">
      <c r="A5" s="80">
        <f>Notenliste!A5</f>
        <v>3</v>
      </c>
      <c r="B5" s="81">
        <f>Notenliste!C5</f>
        <v>0</v>
      </c>
      <c r="C5" s="82">
        <f>Notenliste!D5</f>
        <v>0</v>
      </c>
      <c r="D5" s="81">
        <f>Notenliste!E5</f>
        <v>0</v>
      </c>
      <c r="E5" s="82">
        <f>Notenliste!F5</f>
        <v>0</v>
      </c>
      <c r="F5" s="81">
        <f>Notenliste!G5</f>
        <v>0</v>
      </c>
      <c r="G5" s="82">
        <f>Notenliste!H5</f>
        <v>0</v>
      </c>
      <c r="H5" s="81">
        <f>Notenliste!I5</f>
        <v>0</v>
      </c>
      <c r="I5" s="82">
        <f>Notenliste!J5</f>
        <v>0</v>
      </c>
      <c r="J5" s="81">
        <f>Notenliste!K5</f>
        <v>0</v>
      </c>
      <c r="K5" s="95">
        <f>Notenliste!L5</f>
        <v>0</v>
      </c>
      <c r="L5" s="104" t="str">
        <f>Notenliste!M5</f>
        <v>ND</v>
      </c>
      <c r="M5" s="107">
        <f>IF(Notenliste!AK5&lt;Endnoten!$AF$11,1,IF(Notenliste!AK5&lt;Endnoten!$AF$12,Endnoten!$AE$12,IF(Notenliste!AK5&lt;Endnoten!$AF$13,Endnoten!$AE$13,IF(Notenliste!AK5&lt;Endnoten!$AF$14,Endnoten!$AE$14,IF(Notenliste!AK5&lt;Endnoten!$AF$15,Endnoten!$AE$15,IF(Notenliste!AK5&lt;Endnoten!$AF$16,Endnoten!$AE$16,IF(Notenliste!AK5&lt;Endnoten!$AF$17,Endnoten!$AE$17,Endnoten!$AE$18)))))))</f>
        <v>1</v>
      </c>
      <c r="N5" s="92" t="str">
        <f>Notenliste!AL5</f>
        <v>Nur MA</v>
      </c>
      <c r="O5" s="92" t="str">
        <f>IF(Endnoten!AB6&lt;Endnoten!$AF$11,1,IF(Endnoten!AB6&lt;Endnoten!$AF$12,Endnoten!$AE$12,IF(Endnoten!AB6&lt;Endnoten!$AF$13,Endnoten!$AE$13,IF(Endnoten!AB6&lt;Endnoten!$AF$14,Endnoten!$AE$14,IF(Endnoten!AB6&lt;Endnoten!$AF$15,Endnoten!$AE$15,IF(Endnoten!AB6&lt;Endnoten!$AF$16,Endnoten!$AE$16,IF(Endnoten!AB6&lt;Endnoten!$AF$17,Endnoten!$AE$17,Endnoten!$AE$18)))))))</f>
        <v>4-5</v>
      </c>
    </row>
    <row r="6" spans="1:15" x14ac:dyDescent="0.35">
      <c r="A6" s="96">
        <f>Notenliste!A6</f>
        <v>4</v>
      </c>
      <c r="B6" s="97">
        <f>Notenliste!C6</f>
        <v>0</v>
      </c>
      <c r="C6" s="98">
        <f>Notenliste!D6</f>
        <v>0</v>
      </c>
      <c r="D6" s="97">
        <f>Notenliste!E6</f>
        <v>0</v>
      </c>
      <c r="E6" s="98">
        <f>Notenliste!F6</f>
        <v>0</v>
      </c>
      <c r="F6" s="97">
        <f>Notenliste!G6</f>
        <v>0</v>
      </c>
      <c r="G6" s="98">
        <f>Notenliste!H6</f>
        <v>0</v>
      </c>
      <c r="H6" s="97">
        <f>Notenliste!I6</f>
        <v>0</v>
      </c>
      <c r="I6" s="98">
        <f>Notenliste!J6</f>
        <v>0</v>
      </c>
      <c r="J6" s="97">
        <f>Notenliste!K6</f>
        <v>0</v>
      </c>
      <c r="K6" s="99">
        <f>Notenliste!L6</f>
        <v>0</v>
      </c>
      <c r="L6" s="105" t="str">
        <f>Notenliste!M6</f>
        <v>ND</v>
      </c>
      <c r="M6" s="108">
        <f>IF(Notenliste!AK6&lt;Endnoten!$AF$11,1,IF(Notenliste!AK6&lt;Endnoten!$AF$12,Endnoten!$AE$12,IF(Notenliste!AK6&lt;Endnoten!$AF$13,Endnoten!$AE$13,IF(Notenliste!AK6&lt;Endnoten!$AF$14,Endnoten!$AE$14,IF(Notenliste!AK6&lt;Endnoten!$AF$15,Endnoten!$AE$15,IF(Notenliste!AK6&lt;Endnoten!$AF$16,Endnoten!$AE$16,IF(Notenliste!AK6&lt;Endnoten!$AF$17,Endnoten!$AE$17,Endnoten!$AE$18)))))))</f>
        <v>1</v>
      </c>
      <c r="N6" s="101" t="str">
        <f>Notenliste!AL6</f>
        <v>Nur MA</v>
      </c>
      <c r="O6" s="101" t="str">
        <f>IF(Endnoten!AB7&lt;Endnoten!$AF$11,1,IF(Endnoten!AB7&lt;Endnoten!$AF$12,Endnoten!$AE$12,IF(Endnoten!AB7&lt;Endnoten!$AF$13,Endnoten!$AE$13,IF(Endnoten!AB7&lt;Endnoten!$AF$14,Endnoten!$AE$14,IF(Endnoten!AB7&lt;Endnoten!$AF$15,Endnoten!$AE$15,IF(Endnoten!AB7&lt;Endnoten!$AF$16,Endnoten!$AE$16,IF(Endnoten!AB7&lt;Endnoten!$AF$17,Endnoten!$AE$17,Endnoten!$AE$18)))))))</f>
        <v>4-5</v>
      </c>
    </row>
    <row r="7" spans="1:15" x14ac:dyDescent="0.35">
      <c r="A7" s="80">
        <f>Notenliste!A7</f>
        <v>5</v>
      </c>
      <c r="B7" s="81">
        <f>Notenliste!C7</f>
        <v>0</v>
      </c>
      <c r="C7" s="82">
        <f>Notenliste!D7</f>
        <v>0</v>
      </c>
      <c r="D7" s="81">
        <f>Notenliste!E7</f>
        <v>0</v>
      </c>
      <c r="E7" s="82">
        <f>Notenliste!F7</f>
        <v>0</v>
      </c>
      <c r="F7" s="81">
        <f>Notenliste!G7</f>
        <v>0</v>
      </c>
      <c r="G7" s="82">
        <f>Notenliste!H7</f>
        <v>0</v>
      </c>
      <c r="H7" s="81">
        <f>Notenliste!I7</f>
        <v>0</v>
      </c>
      <c r="I7" s="82">
        <f>Notenliste!J7</f>
        <v>0</v>
      </c>
      <c r="J7" s="81">
        <f>Notenliste!K7</f>
        <v>0</v>
      </c>
      <c r="K7" s="95">
        <f>Notenliste!L7</f>
        <v>0</v>
      </c>
      <c r="L7" s="104" t="str">
        <f>Notenliste!M7</f>
        <v>ND</v>
      </c>
      <c r="M7" s="107">
        <f>IF(Notenliste!AK7&lt;Endnoten!$AF$11,1,IF(Notenliste!AK7&lt;Endnoten!$AF$12,Endnoten!$AE$12,IF(Notenliste!AK7&lt;Endnoten!$AF$13,Endnoten!$AE$13,IF(Notenliste!AK7&lt;Endnoten!$AF$14,Endnoten!$AE$14,IF(Notenliste!AK7&lt;Endnoten!$AF$15,Endnoten!$AE$15,IF(Notenliste!AK7&lt;Endnoten!$AF$16,Endnoten!$AE$16,IF(Notenliste!AK7&lt;Endnoten!$AF$17,Endnoten!$AE$17,Endnoten!$AE$18)))))))</f>
        <v>1</v>
      </c>
      <c r="N7" s="92" t="str">
        <f>Notenliste!AL7</f>
        <v>Nur MA</v>
      </c>
      <c r="O7" s="92" t="str">
        <f>IF(Endnoten!AB8&lt;Endnoten!$AF$11,1,IF(Endnoten!AB8&lt;Endnoten!$AF$12,Endnoten!$AE$12,IF(Endnoten!AB8&lt;Endnoten!$AF$13,Endnoten!$AE$13,IF(Endnoten!AB8&lt;Endnoten!$AF$14,Endnoten!$AE$14,IF(Endnoten!AB8&lt;Endnoten!$AF$15,Endnoten!$AE$15,IF(Endnoten!AB8&lt;Endnoten!$AF$16,Endnoten!$AE$16,IF(Endnoten!AB8&lt;Endnoten!$AF$17,Endnoten!$AE$17,Endnoten!$AE$18)))))))</f>
        <v>4-5</v>
      </c>
    </row>
    <row r="8" spans="1:15" x14ac:dyDescent="0.35">
      <c r="A8" s="96">
        <f>Notenliste!A8</f>
        <v>6</v>
      </c>
      <c r="B8" s="97">
        <f>Notenliste!C8</f>
        <v>0</v>
      </c>
      <c r="C8" s="98">
        <f>Notenliste!D8</f>
        <v>0</v>
      </c>
      <c r="D8" s="97">
        <f>Notenliste!E8</f>
        <v>0</v>
      </c>
      <c r="E8" s="98">
        <f>Notenliste!F8</f>
        <v>0</v>
      </c>
      <c r="F8" s="97">
        <f>Notenliste!G8</f>
        <v>0</v>
      </c>
      <c r="G8" s="98">
        <f>Notenliste!H8</f>
        <v>0</v>
      </c>
      <c r="H8" s="97">
        <f>Notenliste!I8</f>
        <v>0</v>
      </c>
      <c r="I8" s="98">
        <f>Notenliste!J8</f>
        <v>0</v>
      </c>
      <c r="J8" s="97">
        <f>Notenliste!K8</f>
        <v>0</v>
      </c>
      <c r="K8" s="99">
        <f>Notenliste!L8</f>
        <v>0</v>
      </c>
      <c r="L8" s="105" t="str">
        <f>Notenliste!M8</f>
        <v>ND</v>
      </c>
      <c r="M8" s="108">
        <f>IF(Notenliste!AK8&lt;Endnoten!$AF$11,1,IF(Notenliste!AK8&lt;Endnoten!$AF$12,Endnoten!$AE$12,IF(Notenliste!AK8&lt;Endnoten!$AF$13,Endnoten!$AE$13,IF(Notenliste!AK8&lt;Endnoten!$AF$14,Endnoten!$AE$14,IF(Notenliste!AK8&lt;Endnoten!$AF$15,Endnoten!$AE$15,IF(Notenliste!AK8&lt;Endnoten!$AF$16,Endnoten!$AE$16,IF(Notenliste!AK8&lt;Endnoten!$AF$17,Endnoten!$AE$17,Endnoten!$AE$18)))))))</f>
        <v>1</v>
      </c>
      <c r="N8" s="101" t="str">
        <f>Notenliste!AL8</f>
        <v>Nur MA</v>
      </c>
      <c r="O8" s="101" t="str">
        <f>IF(Endnoten!AB9&lt;Endnoten!$AF$11,1,IF(Endnoten!AB9&lt;Endnoten!$AF$12,Endnoten!$AE$12,IF(Endnoten!AB9&lt;Endnoten!$AF$13,Endnoten!$AE$13,IF(Endnoten!AB9&lt;Endnoten!$AF$14,Endnoten!$AE$14,IF(Endnoten!AB9&lt;Endnoten!$AF$15,Endnoten!$AE$15,IF(Endnoten!AB9&lt;Endnoten!$AF$16,Endnoten!$AE$16,IF(Endnoten!AB9&lt;Endnoten!$AF$17,Endnoten!$AE$17,Endnoten!$AE$18)))))))</f>
        <v>4-5</v>
      </c>
    </row>
    <row r="9" spans="1:15" x14ac:dyDescent="0.35">
      <c r="A9" s="80">
        <f>Notenliste!A9</f>
        <v>7</v>
      </c>
      <c r="B9" s="81">
        <f>Notenliste!C9</f>
        <v>0</v>
      </c>
      <c r="C9" s="82">
        <f>Notenliste!D9</f>
        <v>0</v>
      </c>
      <c r="D9" s="81">
        <f>Notenliste!E9</f>
        <v>0</v>
      </c>
      <c r="E9" s="82">
        <f>Notenliste!F9</f>
        <v>0</v>
      </c>
      <c r="F9" s="81">
        <f>Notenliste!G9</f>
        <v>0</v>
      </c>
      <c r="G9" s="82">
        <f>Notenliste!H9</f>
        <v>0</v>
      </c>
      <c r="H9" s="81">
        <f>Notenliste!I9</f>
        <v>0</v>
      </c>
      <c r="I9" s="82">
        <f>Notenliste!J9</f>
        <v>0</v>
      </c>
      <c r="J9" s="81">
        <f>Notenliste!K9</f>
        <v>0</v>
      </c>
      <c r="K9" s="95">
        <f>Notenliste!L9</f>
        <v>0</v>
      </c>
      <c r="L9" s="104" t="str">
        <f>Notenliste!M9</f>
        <v>ND</v>
      </c>
      <c r="M9" s="107">
        <f>IF(Notenliste!AK9&lt;Endnoten!$AF$11,1,IF(Notenliste!AK9&lt;Endnoten!$AF$12,Endnoten!$AE$12,IF(Notenliste!AK9&lt;Endnoten!$AF$13,Endnoten!$AE$13,IF(Notenliste!AK9&lt;Endnoten!$AF$14,Endnoten!$AE$14,IF(Notenliste!AK9&lt;Endnoten!$AF$15,Endnoten!$AE$15,IF(Notenliste!AK9&lt;Endnoten!$AF$16,Endnoten!$AE$16,IF(Notenliste!AK9&lt;Endnoten!$AF$17,Endnoten!$AE$17,Endnoten!$AE$18)))))))</f>
        <v>1</v>
      </c>
      <c r="N9" s="92" t="str">
        <f>Notenliste!AL9</f>
        <v>Nur MA</v>
      </c>
      <c r="O9" s="92" t="str">
        <f>IF(Endnoten!AB10&lt;Endnoten!$AF$11,1,IF(Endnoten!AB10&lt;Endnoten!$AF$12,Endnoten!$AE$12,IF(Endnoten!AB10&lt;Endnoten!$AF$13,Endnoten!$AE$13,IF(Endnoten!AB10&lt;Endnoten!$AF$14,Endnoten!$AE$14,IF(Endnoten!AB10&lt;Endnoten!$AF$15,Endnoten!$AE$15,IF(Endnoten!AB10&lt;Endnoten!$AF$16,Endnoten!$AE$16,IF(Endnoten!AB10&lt;Endnoten!$AF$17,Endnoten!$AE$17,Endnoten!$AE$18)))))))</f>
        <v>4-5</v>
      </c>
    </row>
    <row r="10" spans="1:15" x14ac:dyDescent="0.35">
      <c r="A10" s="96">
        <f>Notenliste!A10</f>
        <v>8</v>
      </c>
      <c r="B10" s="97">
        <f>Notenliste!C10</f>
        <v>0</v>
      </c>
      <c r="C10" s="98">
        <f>Notenliste!D10</f>
        <v>0</v>
      </c>
      <c r="D10" s="97">
        <f>Notenliste!E10</f>
        <v>0</v>
      </c>
      <c r="E10" s="98">
        <f>Notenliste!F10</f>
        <v>0</v>
      </c>
      <c r="F10" s="97">
        <f>Notenliste!G10</f>
        <v>0</v>
      </c>
      <c r="G10" s="98">
        <f>Notenliste!H10</f>
        <v>0</v>
      </c>
      <c r="H10" s="97">
        <f>Notenliste!I10</f>
        <v>0</v>
      </c>
      <c r="I10" s="98">
        <f>Notenliste!J10</f>
        <v>0</v>
      </c>
      <c r="J10" s="97">
        <f>Notenliste!K10</f>
        <v>0</v>
      </c>
      <c r="K10" s="99">
        <f>Notenliste!L10</f>
        <v>0</v>
      </c>
      <c r="L10" s="105" t="str">
        <f>Notenliste!M10</f>
        <v>ND</v>
      </c>
      <c r="M10" s="108">
        <f>IF(Notenliste!AK10&lt;Endnoten!$AF$11,1,IF(Notenliste!AK10&lt;Endnoten!$AF$12,Endnoten!$AE$12,IF(Notenliste!AK10&lt;Endnoten!$AF$13,Endnoten!$AE$13,IF(Notenliste!AK10&lt;Endnoten!$AF$14,Endnoten!$AE$14,IF(Notenliste!AK10&lt;Endnoten!$AF$15,Endnoten!$AE$15,IF(Notenliste!AK10&lt;Endnoten!$AF$16,Endnoten!$AE$16,IF(Notenliste!AK10&lt;Endnoten!$AF$17,Endnoten!$AE$17,Endnoten!$AE$18)))))))</f>
        <v>1</v>
      </c>
      <c r="N10" s="101" t="str">
        <f>Notenliste!AL10</f>
        <v>Nur MA</v>
      </c>
      <c r="O10" s="101" t="str">
        <f>IF(Endnoten!AB11&lt;Endnoten!$AF$11,1,IF(Endnoten!AB11&lt;Endnoten!$AF$12,Endnoten!$AE$12,IF(Endnoten!AB11&lt;Endnoten!$AF$13,Endnoten!$AE$13,IF(Endnoten!AB11&lt;Endnoten!$AF$14,Endnoten!$AE$14,IF(Endnoten!AB11&lt;Endnoten!$AF$15,Endnoten!$AE$15,IF(Endnoten!AB11&lt;Endnoten!$AF$16,Endnoten!$AE$16,IF(Endnoten!AB11&lt;Endnoten!$AF$17,Endnoten!$AE$17,Endnoten!$AE$18)))))))</f>
        <v>4-5</v>
      </c>
    </row>
    <row r="11" spans="1:15" x14ac:dyDescent="0.35">
      <c r="A11" s="80">
        <f>Notenliste!A11</f>
        <v>9</v>
      </c>
      <c r="B11" s="81">
        <f>Notenliste!C11</f>
        <v>0</v>
      </c>
      <c r="C11" s="82">
        <f>Notenliste!D11</f>
        <v>0</v>
      </c>
      <c r="D11" s="81">
        <f>Notenliste!E11</f>
        <v>0</v>
      </c>
      <c r="E11" s="82">
        <f>Notenliste!F11</f>
        <v>0</v>
      </c>
      <c r="F11" s="81">
        <f>Notenliste!G11</f>
        <v>0</v>
      </c>
      <c r="G11" s="82">
        <f>Notenliste!H11</f>
        <v>0</v>
      </c>
      <c r="H11" s="81">
        <f>Notenliste!I11</f>
        <v>0</v>
      </c>
      <c r="I11" s="82">
        <f>Notenliste!J11</f>
        <v>0</v>
      </c>
      <c r="J11" s="81">
        <f>Notenliste!K11</f>
        <v>0</v>
      </c>
      <c r="K11" s="95">
        <f>Notenliste!L11</f>
        <v>0</v>
      </c>
      <c r="L11" s="104" t="str">
        <f>Notenliste!M11</f>
        <v>ND</v>
      </c>
      <c r="M11" s="107">
        <f>IF(Notenliste!AK11&lt;Endnoten!$AF$11,1,IF(Notenliste!AK11&lt;Endnoten!$AF$12,Endnoten!$AE$12,IF(Notenliste!AK11&lt;Endnoten!$AF$13,Endnoten!$AE$13,IF(Notenliste!AK11&lt;Endnoten!$AF$14,Endnoten!$AE$14,IF(Notenliste!AK11&lt;Endnoten!$AF$15,Endnoten!$AE$15,IF(Notenliste!AK11&lt;Endnoten!$AF$16,Endnoten!$AE$16,IF(Notenliste!AK11&lt;Endnoten!$AF$17,Endnoten!$AE$17,Endnoten!$AE$18)))))))</f>
        <v>1</v>
      </c>
      <c r="N11" s="92" t="str">
        <f>Notenliste!AL11</f>
        <v>Nur MA</v>
      </c>
      <c r="O11" s="92" t="str">
        <f>IF(Endnoten!AB12&lt;Endnoten!$AF$11,1,IF(Endnoten!AB12&lt;Endnoten!$AF$12,Endnoten!$AE$12,IF(Endnoten!AB12&lt;Endnoten!$AF$13,Endnoten!$AE$13,IF(Endnoten!AB12&lt;Endnoten!$AF$14,Endnoten!$AE$14,IF(Endnoten!AB12&lt;Endnoten!$AF$15,Endnoten!$AE$15,IF(Endnoten!AB12&lt;Endnoten!$AF$16,Endnoten!$AE$16,IF(Endnoten!AB12&lt;Endnoten!$AF$17,Endnoten!$AE$17,Endnoten!$AE$18)))))))</f>
        <v>4-5</v>
      </c>
    </row>
    <row r="12" spans="1:15" x14ac:dyDescent="0.35">
      <c r="A12" s="96">
        <f>Notenliste!A12</f>
        <v>10</v>
      </c>
      <c r="B12" s="97">
        <f>Notenliste!C12</f>
        <v>0</v>
      </c>
      <c r="C12" s="98">
        <f>Notenliste!D12</f>
        <v>0</v>
      </c>
      <c r="D12" s="97">
        <f>Notenliste!E12</f>
        <v>0</v>
      </c>
      <c r="E12" s="98">
        <f>Notenliste!F12</f>
        <v>0</v>
      </c>
      <c r="F12" s="97">
        <f>Notenliste!G12</f>
        <v>0</v>
      </c>
      <c r="G12" s="98">
        <f>Notenliste!H12</f>
        <v>0</v>
      </c>
      <c r="H12" s="97">
        <f>Notenliste!I12</f>
        <v>0</v>
      </c>
      <c r="I12" s="98">
        <f>Notenliste!J12</f>
        <v>0</v>
      </c>
      <c r="J12" s="97">
        <f>Notenliste!K12</f>
        <v>0</v>
      </c>
      <c r="K12" s="99">
        <f>Notenliste!L12</f>
        <v>0</v>
      </c>
      <c r="L12" s="105" t="str">
        <f>Notenliste!M12</f>
        <v>ND</v>
      </c>
      <c r="M12" s="108">
        <f>IF(Notenliste!AK12&lt;Endnoten!$AF$11,1,IF(Notenliste!AK12&lt;Endnoten!$AF$12,Endnoten!$AE$12,IF(Notenliste!AK12&lt;Endnoten!$AF$13,Endnoten!$AE$13,IF(Notenliste!AK12&lt;Endnoten!$AF$14,Endnoten!$AE$14,IF(Notenliste!AK12&lt;Endnoten!$AF$15,Endnoten!$AE$15,IF(Notenliste!AK12&lt;Endnoten!$AF$16,Endnoten!$AE$16,IF(Notenliste!AK12&lt;Endnoten!$AF$17,Endnoten!$AE$17,Endnoten!$AE$18)))))))</f>
        <v>1</v>
      </c>
      <c r="N12" s="101" t="str">
        <f>Notenliste!AL12</f>
        <v>Nur MA</v>
      </c>
      <c r="O12" s="101" t="str">
        <f>IF(Endnoten!AB13&lt;Endnoten!$AF$11,1,IF(Endnoten!AB13&lt;Endnoten!$AF$12,Endnoten!$AE$12,IF(Endnoten!AB13&lt;Endnoten!$AF$13,Endnoten!$AE$13,IF(Endnoten!AB13&lt;Endnoten!$AF$14,Endnoten!$AE$14,IF(Endnoten!AB13&lt;Endnoten!$AF$15,Endnoten!$AE$15,IF(Endnoten!AB13&lt;Endnoten!$AF$16,Endnoten!$AE$16,IF(Endnoten!AB13&lt;Endnoten!$AF$17,Endnoten!$AE$17,Endnoten!$AE$18)))))))</f>
        <v>4-5</v>
      </c>
    </row>
    <row r="13" spans="1:15" x14ac:dyDescent="0.35">
      <c r="A13" s="80">
        <f>Notenliste!A13</f>
        <v>11</v>
      </c>
      <c r="B13" s="81">
        <f>Notenliste!C13</f>
        <v>0</v>
      </c>
      <c r="C13" s="82">
        <f>Notenliste!D13</f>
        <v>0</v>
      </c>
      <c r="D13" s="81">
        <f>Notenliste!E13</f>
        <v>0</v>
      </c>
      <c r="E13" s="82">
        <f>Notenliste!F13</f>
        <v>0</v>
      </c>
      <c r="F13" s="81">
        <f>Notenliste!G13</f>
        <v>0</v>
      </c>
      <c r="G13" s="82">
        <f>Notenliste!H13</f>
        <v>0</v>
      </c>
      <c r="H13" s="81">
        <f>Notenliste!I13</f>
        <v>0</v>
      </c>
      <c r="I13" s="82">
        <f>Notenliste!J13</f>
        <v>0</v>
      </c>
      <c r="J13" s="81">
        <f>Notenliste!K13</f>
        <v>0</v>
      </c>
      <c r="K13" s="95">
        <f>Notenliste!L13</f>
        <v>0</v>
      </c>
      <c r="L13" s="104" t="str">
        <f>Notenliste!M13</f>
        <v>ND</v>
      </c>
      <c r="M13" s="107">
        <f>IF(Notenliste!AK13&lt;Endnoten!$AF$11,1,IF(Notenliste!AK13&lt;Endnoten!$AF$12,Endnoten!$AE$12,IF(Notenliste!AK13&lt;Endnoten!$AF$13,Endnoten!$AE$13,IF(Notenliste!AK13&lt;Endnoten!$AF$14,Endnoten!$AE$14,IF(Notenliste!AK13&lt;Endnoten!$AF$15,Endnoten!$AE$15,IF(Notenliste!AK13&lt;Endnoten!$AF$16,Endnoten!$AE$16,IF(Notenliste!AK13&lt;Endnoten!$AF$17,Endnoten!$AE$17,Endnoten!$AE$18)))))))</f>
        <v>1</v>
      </c>
      <c r="N13" s="92" t="str">
        <f>Notenliste!AL13</f>
        <v>Nur MA</v>
      </c>
      <c r="O13" s="92" t="str">
        <f>IF(Endnoten!AB14&lt;Endnoten!$AF$11,1,IF(Endnoten!AB14&lt;Endnoten!$AF$12,Endnoten!$AE$12,IF(Endnoten!AB14&lt;Endnoten!$AF$13,Endnoten!$AE$13,IF(Endnoten!AB14&lt;Endnoten!$AF$14,Endnoten!$AE$14,IF(Endnoten!AB14&lt;Endnoten!$AF$15,Endnoten!$AE$15,IF(Endnoten!AB14&lt;Endnoten!$AF$16,Endnoten!$AE$16,IF(Endnoten!AB14&lt;Endnoten!$AF$17,Endnoten!$AE$17,Endnoten!$AE$18)))))))</f>
        <v>4-5</v>
      </c>
    </row>
    <row r="14" spans="1:15" x14ac:dyDescent="0.35">
      <c r="A14" s="96">
        <f>Notenliste!A14</f>
        <v>12</v>
      </c>
      <c r="B14" s="97">
        <f>Notenliste!C14</f>
        <v>0</v>
      </c>
      <c r="C14" s="98">
        <f>Notenliste!D14</f>
        <v>0</v>
      </c>
      <c r="D14" s="97">
        <f>Notenliste!E14</f>
        <v>0</v>
      </c>
      <c r="E14" s="98">
        <f>Notenliste!F14</f>
        <v>0</v>
      </c>
      <c r="F14" s="97">
        <f>Notenliste!G14</f>
        <v>0</v>
      </c>
      <c r="G14" s="98">
        <f>Notenliste!H14</f>
        <v>0</v>
      </c>
      <c r="H14" s="97">
        <f>Notenliste!I14</f>
        <v>0</v>
      </c>
      <c r="I14" s="98">
        <f>Notenliste!J14</f>
        <v>0</v>
      </c>
      <c r="J14" s="97">
        <f>Notenliste!K14</f>
        <v>0</v>
      </c>
      <c r="K14" s="99">
        <f>Notenliste!L14</f>
        <v>0</v>
      </c>
      <c r="L14" s="105" t="str">
        <f>Notenliste!M14</f>
        <v>ND</v>
      </c>
      <c r="M14" s="108">
        <f>IF(Notenliste!AK14&lt;Endnoten!$AF$11,1,IF(Notenliste!AK14&lt;Endnoten!$AF$12,Endnoten!$AE$12,IF(Notenliste!AK14&lt;Endnoten!$AF$13,Endnoten!$AE$13,IF(Notenliste!AK14&lt;Endnoten!$AF$14,Endnoten!$AE$14,IF(Notenliste!AK14&lt;Endnoten!$AF$15,Endnoten!$AE$15,IF(Notenliste!AK14&lt;Endnoten!$AF$16,Endnoten!$AE$16,IF(Notenliste!AK14&lt;Endnoten!$AF$17,Endnoten!$AE$17,Endnoten!$AE$18)))))))</f>
        <v>1</v>
      </c>
      <c r="N14" s="101" t="str">
        <f>Notenliste!AL14</f>
        <v>Nur MA</v>
      </c>
      <c r="O14" s="101" t="str">
        <f>IF(Endnoten!AB15&lt;Endnoten!$AF$11,1,IF(Endnoten!AB15&lt;Endnoten!$AF$12,Endnoten!$AE$12,IF(Endnoten!AB15&lt;Endnoten!$AF$13,Endnoten!$AE$13,IF(Endnoten!AB15&lt;Endnoten!$AF$14,Endnoten!$AE$14,IF(Endnoten!AB15&lt;Endnoten!$AF$15,Endnoten!$AE$15,IF(Endnoten!AB15&lt;Endnoten!$AF$16,Endnoten!$AE$16,IF(Endnoten!AB15&lt;Endnoten!$AF$17,Endnoten!$AE$17,Endnoten!$AE$18)))))))</f>
        <v>4-5</v>
      </c>
    </row>
    <row r="15" spans="1:15" x14ac:dyDescent="0.35">
      <c r="A15" s="80">
        <f>Notenliste!A15</f>
        <v>13</v>
      </c>
      <c r="B15" s="81">
        <f>Notenliste!C15</f>
        <v>0</v>
      </c>
      <c r="C15" s="82">
        <f>Notenliste!D15</f>
        <v>0</v>
      </c>
      <c r="D15" s="81">
        <f>Notenliste!E15</f>
        <v>0</v>
      </c>
      <c r="E15" s="82">
        <f>Notenliste!F15</f>
        <v>0</v>
      </c>
      <c r="F15" s="81">
        <f>Notenliste!G15</f>
        <v>0</v>
      </c>
      <c r="G15" s="82">
        <f>Notenliste!H15</f>
        <v>0</v>
      </c>
      <c r="H15" s="81">
        <f>Notenliste!I15</f>
        <v>0</v>
      </c>
      <c r="I15" s="82">
        <f>Notenliste!J15</f>
        <v>0</v>
      </c>
      <c r="J15" s="81">
        <f>Notenliste!K15</f>
        <v>0</v>
      </c>
      <c r="K15" s="95">
        <f>Notenliste!L15</f>
        <v>0</v>
      </c>
      <c r="L15" s="104" t="str">
        <f>Notenliste!M15</f>
        <v>ND</v>
      </c>
      <c r="M15" s="107">
        <f>IF(Notenliste!AK15&lt;Endnoten!$AF$11,1,IF(Notenliste!AK15&lt;Endnoten!$AF$12,Endnoten!$AE$12,IF(Notenliste!AK15&lt;Endnoten!$AF$13,Endnoten!$AE$13,IF(Notenliste!AK15&lt;Endnoten!$AF$14,Endnoten!$AE$14,IF(Notenliste!AK15&lt;Endnoten!$AF$15,Endnoten!$AE$15,IF(Notenliste!AK15&lt;Endnoten!$AF$16,Endnoten!$AE$16,IF(Notenliste!AK15&lt;Endnoten!$AF$17,Endnoten!$AE$17,Endnoten!$AE$18)))))))</f>
        <v>1</v>
      </c>
      <c r="N15" s="92" t="str">
        <f>Notenliste!AL15</f>
        <v>Nur MA</v>
      </c>
      <c r="O15" s="92" t="str">
        <f>IF(Endnoten!AB16&lt;Endnoten!$AF$11,1,IF(Endnoten!AB16&lt;Endnoten!$AF$12,Endnoten!$AE$12,IF(Endnoten!AB16&lt;Endnoten!$AF$13,Endnoten!$AE$13,IF(Endnoten!AB16&lt;Endnoten!$AF$14,Endnoten!$AE$14,IF(Endnoten!AB16&lt;Endnoten!$AF$15,Endnoten!$AE$15,IF(Endnoten!AB16&lt;Endnoten!$AF$16,Endnoten!$AE$16,IF(Endnoten!AB16&lt;Endnoten!$AF$17,Endnoten!$AE$17,Endnoten!$AE$18)))))))</f>
        <v>4-5</v>
      </c>
    </row>
    <row r="16" spans="1:15" x14ac:dyDescent="0.35">
      <c r="A16" s="96">
        <f>Notenliste!A16</f>
        <v>14</v>
      </c>
      <c r="B16" s="97">
        <f>Notenliste!C16</f>
        <v>0</v>
      </c>
      <c r="C16" s="98">
        <f>Notenliste!D16</f>
        <v>0</v>
      </c>
      <c r="D16" s="97">
        <f>Notenliste!E16</f>
        <v>0</v>
      </c>
      <c r="E16" s="98">
        <f>Notenliste!F16</f>
        <v>0</v>
      </c>
      <c r="F16" s="97">
        <f>Notenliste!G16</f>
        <v>0</v>
      </c>
      <c r="G16" s="98">
        <f>Notenliste!H16</f>
        <v>0</v>
      </c>
      <c r="H16" s="97">
        <f>Notenliste!I16</f>
        <v>0</v>
      </c>
      <c r="I16" s="98">
        <f>Notenliste!J16</f>
        <v>0</v>
      </c>
      <c r="J16" s="97">
        <f>Notenliste!K16</f>
        <v>0</v>
      </c>
      <c r="K16" s="99">
        <f>Notenliste!L16</f>
        <v>0</v>
      </c>
      <c r="L16" s="105" t="str">
        <f>Notenliste!M16</f>
        <v>ND</v>
      </c>
      <c r="M16" s="108">
        <f>IF(Notenliste!AK16&lt;Endnoten!$AF$11,1,IF(Notenliste!AK16&lt;Endnoten!$AF$12,Endnoten!$AE$12,IF(Notenliste!AK16&lt;Endnoten!$AF$13,Endnoten!$AE$13,IF(Notenliste!AK16&lt;Endnoten!$AF$14,Endnoten!$AE$14,IF(Notenliste!AK16&lt;Endnoten!$AF$15,Endnoten!$AE$15,IF(Notenliste!AK16&lt;Endnoten!$AF$16,Endnoten!$AE$16,IF(Notenliste!AK16&lt;Endnoten!$AF$17,Endnoten!$AE$17,Endnoten!$AE$18)))))))</f>
        <v>1</v>
      </c>
      <c r="N16" s="101" t="str">
        <f>Notenliste!AL16</f>
        <v>Nur MA</v>
      </c>
      <c r="O16" s="101" t="str">
        <f>IF(Endnoten!AB17&lt;Endnoten!$AF$11,1,IF(Endnoten!AB17&lt;Endnoten!$AF$12,Endnoten!$AE$12,IF(Endnoten!AB17&lt;Endnoten!$AF$13,Endnoten!$AE$13,IF(Endnoten!AB17&lt;Endnoten!$AF$14,Endnoten!$AE$14,IF(Endnoten!AB17&lt;Endnoten!$AF$15,Endnoten!$AE$15,IF(Endnoten!AB17&lt;Endnoten!$AF$16,Endnoten!$AE$16,IF(Endnoten!AB17&lt;Endnoten!$AF$17,Endnoten!$AE$17,Endnoten!$AE$18)))))))</f>
        <v>4-5</v>
      </c>
    </row>
    <row r="17" spans="1:15" x14ac:dyDescent="0.35">
      <c r="A17" s="80">
        <f>Notenliste!A17</f>
        <v>15</v>
      </c>
      <c r="B17" s="81">
        <f>Notenliste!C17</f>
        <v>0</v>
      </c>
      <c r="C17" s="82">
        <f>Notenliste!D17</f>
        <v>0</v>
      </c>
      <c r="D17" s="81">
        <f>Notenliste!E17</f>
        <v>0</v>
      </c>
      <c r="E17" s="82">
        <f>Notenliste!F17</f>
        <v>0</v>
      </c>
      <c r="F17" s="81">
        <f>Notenliste!G17</f>
        <v>0</v>
      </c>
      <c r="G17" s="82">
        <f>Notenliste!H17</f>
        <v>0</v>
      </c>
      <c r="H17" s="81">
        <f>Notenliste!I17</f>
        <v>0</v>
      </c>
      <c r="I17" s="82">
        <f>Notenliste!J17</f>
        <v>0</v>
      </c>
      <c r="J17" s="81">
        <f>Notenliste!K17</f>
        <v>0</v>
      </c>
      <c r="K17" s="95">
        <f>Notenliste!L17</f>
        <v>0</v>
      </c>
      <c r="L17" s="104" t="str">
        <f>Notenliste!M17</f>
        <v>ND</v>
      </c>
      <c r="M17" s="107">
        <f>IF(Notenliste!AK17&lt;Endnoten!$AF$11,1,IF(Notenliste!AK17&lt;Endnoten!$AF$12,Endnoten!$AE$12,IF(Notenliste!AK17&lt;Endnoten!$AF$13,Endnoten!$AE$13,IF(Notenliste!AK17&lt;Endnoten!$AF$14,Endnoten!$AE$14,IF(Notenliste!AK17&lt;Endnoten!$AF$15,Endnoten!$AE$15,IF(Notenliste!AK17&lt;Endnoten!$AF$16,Endnoten!$AE$16,IF(Notenliste!AK17&lt;Endnoten!$AF$17,Endnoten!$AE$17,Endnoten!$AE$18)))))))</f>
        <v>1</v>
      </c>
      <c r="N17" s="92" t="str">
        <f>Notenliste!AL17</f>
        <v>Nur MA</v>
      </c>
      <c r="O17" s="92" t="str">
        <f>IF(Endnoten!AB18&lt;Endnoten!$AF$11,1,IF(Endnoten!AB18&lt;Endnoten!$AF$12,Endnoten!$AE$12,IF(Endnoten!AB18&lt;Endnoten!$AF$13,Endnoten!$AE$13,IF(Endnoten!AB18&lt;Endnoten!$AF$14,Endnoten!$AE$14,IF(Endnoten!AB18&lt;Endnoten!$AF$15,Endnoten!$AE$15,IF(Endnoten!AB18&lt;Endnoten!$AF$16,Endnoten!$AE$16,IF(Endnoten!AB18&lt;Endnoten!$AF$17,Endnoten!$AE$17,Endnoten!$AE$18)))))))</f>
        <v>4-5</v>
      </c>
    </row>
    <row r="18" spans="1:15" x14ac:dyDescent="0.35">
      <c r="A18" s="96">
        <f>Notenliste!A18</f>
        <v>16</v>
      </c>
      <c r="B18" s="97">
        <f>Notenliste!C18</f>
        <v>0</v>
      </c>
      <c r="C18" s="98">
        <f>Notenliste!D18</f>
        <v>0</v>
      </c>
      <c r="D18" s="97">
        <f>Notenliste!E18</f>
        <v>0</v>
      </c>
      <c r="E18" s="98">
        <f>Notenliste!F18</f>
        <v>0</v>
      </c>
      <c r="F18" s="97">
        <f>Notenliste!G18</f>
        <v>0</v>
      </c>
      <c r="G18" s="98">
        <f>Notenliste!H18</f>
        <v>0</v>
      </c>
      <c r="H18" s="97">
        <f>Notenliste!I18</f>
        <v>0</v>
      </c>
      <c r="I18" s="98">
        <f>Notenliste!J18</f>
        <v>0</v>
      </c>
      <c r="J18" s="97">
        <f>Notenliste!K18</f>
        <v>0</v>
      </c>
      <c r="K18" s="99">
        <f>Notenliste!L18</f>
        <v>0</v>
      </c>
      <c r="L18" s="105" t="str">
        <f>Notenliste!M18</f>
        <v>ND</v>
      </c>
      <c r="M18" s="108">
        <f>IF(Notenliste!AK18&lt;Endnoten!$AF$11,1,IF(Notenliste!AK18&lt;Endnoten!$AF$12,Endnoten!$AE$12,IF(Notenliste!AK18&lt;Endnoten!$AF$13,Endnoten!$AE$13,IF(Notenliste!AK18&lt;Endnoten!$AF$14,Endnoten!$AE$14,IF(Notenliste!AK18&lt;Endnoten!$AF$15,Endnoten!$AE$15,IF(Notenliste!AK18&lt;Endnoten!$AF$16,Endnoten!$AE$16,IF(Notenliste!AK18&lt;Endnoten!$AF$17,Endnoten!$AE$17,Endnoten!$AE$18)))))))</f>
        <v>1</v>
      </c>
      <c r="N18" s="101" t="str">
        <f>Notenliste!AL18</f>
        <v>Nur MA</v>
      </c>
      <c r="O18" s="101" t="str">
        <f>IF(Endnoten!AB19&lt;Endnoten!$AF$11,1,IF(Endnoten!AB19&lt;Endnoten!$AF$12,Endnoten!$AE$12,IF(Endnoten!AB19&lt;Endnoten!$AF$13,Endnoten!$AE$13,IF(Endnoten!AB19&lt;Endnoten!$AF$14,Endnoten!$AE$14,IF(Endnoten!AB19&lt;Endnoten!$AF$15,Endnoten!$AE$15,IF(Endnoten!AB19&lt;Endnoten!$AF$16,Endnoten!$AE$16,IF(Endnoten!AB19&lt;Endnoten!$AF$17,Endnoten!$AE$17,Endnoten!$AE$18)))))))</f>
        <v>4-5</v>
      </c>
    </row>
    <row r="19" spans="1:15" x14ac:dyDescent="0.35">
      <c r="A19" s="80">
        <f>Notenliste!A19</f>
        <v>17</v>
      </c>
      <c r="B19" s="81">
        <f>Notenliste!C19</f>
        <v>0</v>
      </c>
      <c r="C19" s="82">
        <f>Notenliste!D19</f>
        <v>0</v>
      </c>
      <c r="D19" s="81">
        <f>Notenliste!E19</f>
        <v>0</v>
      </c>
      <c r="E19" s="82">
        <f>Notenliste!F19</f>
        <v>0</v>
      </c>
      <c r="F19" s="81">
        <f>Notenliste!G19</f>
        <v>0</v>
      </c>
      <c r="G19" s="82">
        <f>Notenliste!H19</f>
        <v>0</v>
      </c>
      <c r="H19" s="81">
        <f>Notenliste!I19</f>
        <v>0</v>
      </c>
      <c r="I19" s="82">
        <f>Notenliste!J19</f>
        <v>0</v>
      </c>
      <c r="J19" s="81">
        <f>Notenliste!K19</f>
        <v>0</v>
      </c>
      <c r="K19" s="95">
        <f>Notenliste!L19</f>
        <v>0</v>
      </c>
      <c r="L19" s="104" t="str">
        <f>Notenliste!M19</f>
        <v>ND</v>
      </c>
      <c r="M19" s="107">
        <f>IF(Notenliste!AK19&lt;Endnoten!$AF$11,1,IF(Notenliste!AK19&lt;Endnoten!$AF$12,Endnoten!$AE$12,IF(Notenliste!AK19&lt;Endnoten!$AF$13,Endnoten!$AE$13,IF(Notenliste!AK19&lt;Endnoten!$AF$14,Endnoten!$AE$14,IF(Notenliste!AK19&lt;Endnoten!$AF$15,Endnoten!$AE$15,IF(Notenliste!AK19&lt;Endnoten!$AF$16,Endnoten!$AE$16,IF(Notenliste!AK19&lt;Endnoten!$AF$17,Endnoten!$AE$17,Endnoten!$AE$18)))))))</f>
        <v>1</v>
      </c>
      <c r="N19" s="92" t="str">
        <f>Notenliste!AL19</f>
        <v>Nur MA</v>
      </c>
      <c r="O19" s="92" t="str">
        <f>IF(Endnoten!AB20&lt;Endnoten!$AF$11,1,IF(Endnoten!AB20&lt;Endnoten!$AF$12,Endnoten!$AE$12,IF(Endnoten!AB20&lt;Endnoten!$AF$13,Endnoten!$AE$13,IF(Endnoten!AB20&lt;Endnoten!$AF$14,Endnoten!$AE$14,IF(Endnoten!AB20&lt;Endnoten!$AF$15,Endnoten!$AE$15,IF(Endnoten!AB20&lt;Endnoten!$AF$16,Endnoten!$AE$16,IF(Endnoten!AB20&lt;Endnoten!$AF$17,Endnoten!$AE$17,Endnoten!$AE$18)))))))</f>
        <v>4-5</v>
      </c>
    </row>
    <row r="20" spans="1:15" x14ac:dyDescent="0.35">
      <c r="A20" s="96">
        <f>Notenliste!A20</f>
        <v>18</v>
      </c>
      <c r="B20" s="97">
        <f>Notenliste!C20</f>
        <v>0</v>
      </c>
      <c r="C20" s="98">
        <f>Notenliste!D20</f>
        <v>0</v>
      </c>
      <c r="D20" s="97">
        <f>Notenliste!E20</f>
        <v>0</v>
      </c>
      <c r="E20" s="98">
        <f>Notenliste!F20</f>
        <v>0</v>
      </c>
      <c r="F20" s="97">
        <f>Notenliste!G20</f>
        <v>0</v>
      </c>
      <c r="G20" s="98">
        <f>Notenliste!H20</f>
        <v>0</v>
      </c>
      <c r="H20" s="97">
        <f>Notenliste!I20</f>
        <v>0</v>
      </c>
      <c r="I20" s="98">
        <f>Notenliste!J20</f>
        <v>0</v>
      </c>
      <c r="J20" s="97">
        <f>Notenliste!K20</f>
        <v>0</v>
      </c>
      <c r="K20" s="99">
        <f>Notenliste!L20</f>
        <v>0</v>
      </c>
      <c r="L20" s="105" t="str">
        <f>Notenliste!M20</f>
        <v>ND</v>
      </c>
      <c r="M20" s="108">
        <f>IF(Notenliste!AK20&lt;Endnoten!$AF$11,1,IF(Notenliste!AK20&lt;Endnoten!$AF$12,Endnoten!$AE$12,IF(Notenliste!AK20&lt;Endnoten!$AF$13,Endnoten!$AE$13,IF(Notenliste!AK20&lt;Endnoten!$AF$14,Endnoten!$AE$14,IF(Notenliste!AK20&lt;Endnoten!$AF$15,Endnoten!$AE$15,IF(Notenliste!AK20&lt;Endnoten!$AF$16,Endnoten!$AE$16,IF(Notenliste!AK20&lt;Endnoten!$AF$17,Endnoten!$AE$17,Endnoten!$AE$18)))))))</f>
        <v>1</v>
      </c>
      <c r="N20" s="101" t="str">
        <f>Notenliste!AL20</f>
        <v>Nur MA</v>
      </c>
      <c r="O20" s="101" t="str">
        <f>IF(Endnoten!AB21&lt;Endnoten!$AF$11,1,IF(Endnoten!AB21&lt;Endnoten!$AF$12,Endnoten!$AE$12,IF(Endnoten!AB21&lt;Endnoten!$AF$13,Endnoten!$AE$13,IF(Endnoten!AB21&lt;Endnoten!$AF$14,Endnoten!$AE$14,IF(Endnoten!AB21&lt;Endnoten!$AF$15,Endnoten!$AE$15,IF(Endnoten!AB21&lt;Endnoten!$AF$16,Endnoten!$AE$16,IF(Endnoten!AB21&lt;Endnoten!$AF$17,Endnoten!$AE$17,Endnoten!$AE$18)))))))</f>
        <v>4-5</v>
      </c>
    </row>
    <row r="21" spans="1:15" x14ac:dyDescent="0.35">
      <c r="A21" s="80">
        <f>Notenliste!A21</f>
        <v>19</v>
      </c>
      <c r="B21" s="81">
        <f>Notenliste!C21</f>
        <v>0</v>
      </c>
      <c r="C21" s="82">
        <f>Notenliste!D21</f>
        <v>0</v>
      </c>
      <c r="D21" s="81">
        <f>Notenliste!E21</f>
        <v>0</v>
      </c>
      <c r="E21" s="82">
        <f>Notenliste!F21</f>
        <v>0</v>
      </c>
      <c r="F21" s="81">
        <f>Notenliste!G21</f>
        <v>0</v>
      </c>
      <c r="G21" s="82">
        <f>Notenliste!H21</f>
        <v>0</v>
      </c>
      <c r="H21" s="81">
        <f>Notenliste!I21</f>
        <v>0</v>
      </c>
      <c r="I21" s="82">
        <f>Notenliste!J21</f>
        <v>0</v>
      </c>
      <c r="J21" s="81">
        <f>Notenliste!K21</f>
        <v>0</v>
      </c>
      <c r="K21" s="95">
        <f>Notenliste!L21</f>
        <v>0</v>
      </c>
      <c r="L21" s="104" t="str">
        <f>Notenliste!M21</f>
        <v>ND</v>
      </c>
      <c r="M21" s="107">
        <f>IF(Notenliste!AK21&lt;Endnoten!$AF$11,1,IF(Notenliste!AK21&lt;Endnoten!$AF$12,Endnoten!$AE$12,IF(Notenliste!AK21&lt;Endnoten!$AF$13,Endnoten!$AE$13,IF(Notenliste!AK21&lt;Endnoten!$AF$14,Endnoten!$AE$14,IF(Notenliste!AK21&lt;Endnoten!$AF$15,Endnoten!$AE$15,IF(Notenliste!AK21&lt;Endnoten!$AF$16,Endnoten!$AE$16,IF(Notenliste!AK21&lt;Endnoten!$AF$17,Endnoten!$AE$17,Endnoten!$AE$18)))))))</f>
        <v>1</v>
      </c>
      <c r="N21" s="92" t="str">
        <f>Notenliste!AL21</f>
        <v>Nur MA</v>
      </c>
      <c r="O21" s="92" t="str">
        <f>IF(Endnoten!AB22&lt;Endnoten!$AF$11,1,IF(Endnoten!AB22&lt;Endnoten!$AF$12,Endnoten!$AE$12,IF(Endnoten!AB22&lt;Endnoten!$AF$13,Endnoten!$AE$13,IF(Endnoten!AB22&lt;Endnoten!$AF$14,Endnoten!$AE$14,IF(Endnoten!AB22&lt;Endnoten!$AF$15,Endnoten!$AE$15,IF(Endnoten!AB22&lt;Endnoten!$AF$16,Endnoten!$AE$16,IF(Endnoten!AB22&lt;Endnoten!$AF$17,Endnoten!$AE$17,Endnoten!$AE$18)))))))</f>
        <v>4-5</v>
      </c>
    </row>
    <row r="22" spans="1:15" x14ac:dyDescent="0.35">
      <c r="A22" s="96">
        <f>Notenliste!A22</f>
        <v>20</v>
      </c>
      <c r="B22" s="97">
        <f>Notenliste!C22</f>
        <v>0</v>
      </c>
      <c r="C22" s="98">
        <f>Notenliste!D22</f>
        <v>0</v>
      </c>
      <c r="D22" s="97">
        <f>Notenliste!E22</f>
        <v>0</v>
      </c>
      <c r="E22" s="98">
        <f>Notenliste!F22</f>
        <v>0</v>
      </c>
      <c r="F22" s="97">
        <f>Notenliste!G22</f>
        <v>0</v>
      </c>
      <c r="G22" s="98">
        <f>Notenliste!H22</f>
        <v>0</v>
      </c>
      <c r="H22" s="97">
        <f>Notenliste!I22</f>
        <v>0</v>
      </c>
      <c r="I22" s="98">
        <f>Notenliste!J22</f>
        <v>0</v>
      </c>
      <c r="J22" s="97">
        <f>Notenliste!K22</f>
        <v>0</v>
      </c>
      <c r="K22" s="99">
        <f>Notenliste!L22</f>
        <v>0</v>
      </c>
      <c r="L22" s="105" t="str">
        <f>Notenliste!M22</f>
        <v>ND</v>
      </c>
      <c r="M22" s="108">
        <f>IF(Notenliste!AK22&lt;Endnoten!$AF$11,1,IF(Notenliste!AK22&lt;Endnoten!$AF$12,Endnoten!$AE$12,IF(Notenliste!AK22&lt;Endnoten!$AF$13,Endnoten!$AE$13,IF(Notenliste!AK22&lt;Endnoten!$AF$14,Endnoten!$AE$14,IF(Notenliste!AK22&lt;Endnoten!$AF$15,Endnoten!$AE$15,IF(Notenliste!AK22&lt;Endnoten!$AF$16,Endnoten!$AE$16,IF(Notenliste!AK22&lt;Endnoten!$AF$17,Endnoten!$AE$17,Endnoten!$AE$18)))))))</f>
        <v>1</v>
      </c>
      <c r="N22" s="101" t="str">
        <f>Notenliste!AL22</f>
        <v>Nur MA</v>
      </c>
      <c r="O22" s="101" t="str">
        <f>IF(Endnoten!AB23&lt;Endnoten!$AF$11,1,IF(Endnoten!AB23&lt;Endnoten!$AF$12,Endnoten!$AE$12,IF(Endnoten!AB23&lt;Endnoten!$AF$13,Endnoten!$AE$13,IF(Endnoten!AB23&lt;Endnoten!$AF$14,Endnoten!$AE$14,IF(Endnoten!AB23&lt;Endnoten!$AF$15,Endnoten!$AE$15,IF(Endnoten!AB23&lt;Endnoten!$AF$16,Endnoten!$AE$16,IF(Endnoten!AB23&lt;Endnoten!$AF$17,Endnoten!$AE$17,Endnoten!$AE$18)))))))</f>
        <v>4-5</v>
      </c>
    </row>
    <row r="23" spans="1:15" x14ac:dyDescent="0.35">
      <c r="A23" s="80">
        <f>Notenliste!A23</f>
        <v>21</v>
      </c>
      <c r="B23" s="81">
        <f>Notenliste!C23</f>
        <v>0</v>
      </c>
      <c r="C23" s="82">
        <f>Notenliste!D23</f>
        <v>0</v>
      </c>
      <c r="D23" s="81">
        <f>Notenliste!E23</f>
        <v>0</v>
      </c>
      <c r="E23" s="82">
        <f>Notenliste!F23</f>
        <v>0</v>
      </c>
      <c r="F23" s="81">
        <f>Notenliste!G23</f>
        <v>0</v>
      </c>
      <c r="G23" s="82">
        <f>Notenliste!H23</f>
        <v>0</v>
      </c>
      <c r="H23" s="81">
        <f>Notenliste!I23</f>
        <v>0</v>
      </c>
      <c r="I23" s="82">
        <f>Notenliste!J23</f>
        <v>0</v>
      </c>
      <c r="J23" s="81">
        <f>Notenliste!K23</f>
        <v>0</v>
      </c>
      <c r="K23" s="95">
        <f>Notenliste!L23</f>
        <v>0</v>
      </c>
      <c r="L23" s="104" t="str">
        <f>Notenliste!M23</f>
        <v>ND</v>
      </c>
      <c r="M23" s="107">
        <f>IF(Notenliste!AK23&lt;Endnoten!$AF$11,1,IF(Notenliste!AK23&lt;Endnoten!$AF$12,Endnoten!$AE$12,IF(Notenliste!AK23&lt;Endnoten!$AF$13,Endnoten!$AE$13,IF(Notenliste!AK23&lt;Endnoten!$AF$14,Endnoten!$AE$14,IF(Notenliste!AK23&lt;Endnoten!$AF$15,Endnoten!$AE$15,IF(Notenliste!AK23&lt;Endnoten!$AF$16,Endnoten!$AE$16,IF(Notenliste!AK23&lt;Endnoten!$AF$17,Endnoten!$AE$17,Endnoten!$AE$18)))))))</f>
        <v>1</v>
      </c>
      <c r="N23" s="92" t="str">
        <f>Notenliste!AL23</f>
        <v>Nur MA</v>
      </c>
      <c r="O23" s="92" t="str">
        <f>IF(Endnoten!AB24&lt;Endnoten!$AF$11,1,IF(Endnoten!AB24&lt;Endnoten!$AF$12,Endnoten!$AE$12,IF(Endnoten!AB24&lt;Endnoten!$AF$13,Endnoten!$AE$13,IF(Endnoten!AB24&lt;Endnoten!$AF$14,Endnoten!$AE$14,IF(Endnoten!AB24&lt;Endnoten!$AF$15,Endnoten!$AE$15,IF(Endnoten!AB24&lt;Endnoten!$AF$16,Endnoten!$AE$16,IF(Endnoten!AB24&lt;Endnoten!$AF$17,Endnoten!$AE$17,Endnoten!$AE$18)))))))</f>
        <v>4-5</v>
      </c>
    </row>
    <row r="24" spans="1:15" x14ac:dyDescent="0.35">
      <c r="A24" s="96">
        <f>Notenliste!A24</f>
        <v>22</v>
      </c>
      <c r="B24" s="97">
        <f>Notenliste!C24</f>
        <v>0</v>
      </c>
      <c r="C24" s="98">
        <f>Notenliste!D24</f>
        <v>0</v>
      </c>
      <c r="D24" s="97">
        <f>Notenliste!E24</f>
        <v>0</v>
      </c>
      <c r="E24" s="98">
        <f>Notenliste!F24</f>
        <v>0</v>
      </c>
      <c r="F24" s="97">
        <f>Notenliste!G24</f>
        <v>0</v>
      </c>
      <c r="G24" s="98">
        <f>Notenliste!H24</f>
        <v>0</v>
      </c>
      <c r="H24" s="97">
        <f>Notenliste!I24</f>
        <v>0</v>
      </c>
      <c r="I24" s="98">
        <f>Notenliste!J24</f>
        <v>0</v>
      </c>
      <c r="J24" s="97">
        <f>Notenliste!K24</f>
        <v>0</v>
      </c>
      <c r="K24" s="99">
        <f>Notenliste!L24</f>
        <v>0</v>
      </c>
      <c r="L24" s="105" t="str">
        <f>Notenliste!M24</f>
        <v>ND</v>
      </c>
      <c r="M24" s="108">
        <f>IF(Notenliste!AK24&lt;Endnoten!$AF$11,1,IF(Notenliste!AK24&lt;Endnoten!$AF$12,Endnoten!$AE$12,IF(Notenliste!AK24&lt;Endnoten!$AF$13,Endnoten!$AE$13,IF(Notenliste!AK24&lt;Endnoten!$AF$14,Endnoten!$AE$14,IF(Notenliste!AK24&lt;Endnoten!$AF$15,Endnoten!$AE$15,IF(Notenliste!AK24&lt;Endnoten!$AF$16,Endnoten!$AE$16,IF(Notenliste!AK24&lt;Endnoten!$AF$17,Endnoten!$AE$17,Endnoten!$AE$18)))))))</f>
        <v>1</v>
      </c>
      <c r="N24" s="101" t="str">
        <f>Notenliste!AL24</f>
        <v>Nur MA</v>
      </c>
      <c r="O24" s="101" t="str">
        <f>IF(Endnoten!AB25&lt;Endnoten!$AF$11,1,IF(Endnoten!AB25&lt;Endnoten!$AF$12,Endnoten!$AE$12,IF(Endnoten!AB25&lt;Endnoten!$AF$13,Endnoten!$AE$13,IF(Endnoten!AB25&lt;Endnoten!$AF$14,Endnoten!$AE$14,IF(Endnoten!AB25&lt;Endnoten!$AF$15,Endnoten!$AE$15,IF(Endnoten!AB25&lt;Endnoten!$AF$16,Endnoten!$AE$16,IF(Endnoten!AB25&lt;Endnoten!$AF$17,Endnoten!$AE$17,Endnoten!$AE$18)))))))</f>
        <v>4-5</v>
      </c>
    </row>
    <row r="25" spans="1:15" x14ac:dyDescent="0.35">
      <c r="A25" s="80">
        <f>Notenliste!A25</f>
        <v>23</v>
      </c>
      <c r="B25" s="81">
        <f>Notenliste!C25</f>
        <v>0</v>
      </c>
      <c r="C25" s="82">
        <f>Notenliste!D25</f>
        <v>0</v>
      </c>
      <c r="D25" s="81">
        <f>Notenliste!E25</f>
        <v>0</v>
      </c>
      <c r="E25" s="82">
        <f>Notenliste!F25</f>
        <v>0</v>
      </c>
      <c r="F25" s="81">
        <f>Notenliste!G25</f>
        <v>0</v>
      </c>
      <c r="G25" s="82">
        <f>Notenliste!H25</f>
        <v>0</v>
      </c>
      <c r="H25" s="81">
        <f>Notenliste!I25</f>
        <v>0</v>
      </c>
      <c r="I25" s="82">
        <f>Notenliste!J25</f>
        <v>0</v>
      </c>
      <c r="J25" s="81">
        <f>Notenliste!K25</f>
        <v>0</v>
      </c>
      <c r="K25" s="95">
        <f>Notenliste!L25</f>
        <v>0</v>
      </c>
      <c r="L25" s="104" t="str">
        <f>Notenliste!M25</f>
        <v>ND</v>
      </c>
      <c r="M25" s="107">
        <f>IF(Notenliste!AK25&lt;Endnoten!$AF$11,1,IF(Notenliste!AK25&lt;Endnoten!$AF$12,Endnoten!$AE$12,IF(Notenliste!AK25&lt;Endnoten!$AF$13,Endnoten!$AE$13,IF(Notenliste!AK25&lt;Endnoten!$AF$14,Endnoten!$AE$14,IF(Notenliste!AK25&lt;Endnoten!$AF$15,Endnoten!$AE$15,IF(Notenliste!AK25&lt;Endnoten!$AF$16,Endnoten!$AE$16,IF(Notenliste!AK25&lt;Endnoten!$AF$17,Endnoten!$AE$17,Endnoten!$AE$18)))))))</f>
        <v>1</v>
      </c>
      <c r="N25" s="92" t="str">
        <f>Notenliste!AL25</f>
        <v>Nur MA</v>
      </c>
      <c r="O25" s="92" t="str">
        <f>IF(Endnoten!AB26&lt;Endnoten!$AF$11,1,IF(Endnoten!AB26&lt;Endnoten!$AF$12,Endnoten!$AE$12,IF(Endnoten!AB26&lt;Endnoten!$AF$13,Endnoten!$AE$13,IF(Endnoten!AB26&lt;Endnoten!$AF$14,Endnoten!$AE$14,IF(Endnoten!AB26&lt;Endnoten!$AF$15,Endnoten!$AE$15,IF(Endnoten!AB26&lt;Endnoten!$AF$16,Endnoten!$AE$16,IF(Endnoten!AB26&lt;Endnoten!$AF$17,Endnoten!$AE$17,Endnoten!$AE$18)))))))</f>
        <v>4-5</v>
      </c>
    </row>
    <row r="26" spans="1:15" x14ac:dyDescent="0.35">
      <c r="A26" s="96">
        <f>Notenliste!A26</f>
        <v>24</v>
      </c>
      <c r="B26" s="97">
        <f>Notenliste!C26</f>
        <v>0</v>
      </c>
      <c r="C26" s="98">
        <f>Notenliste!D26</f>
        <v>0</v>
      </c>
      <c r="D26" s="97">
        <f>Notenliste!E26</f>
        <v>0</v>
      </c>
      <c r="E26" s="98">
        <f>Notenliste!F26</f>
        <v>0</v>
      </c>
      <c r="F26" s="97">
        <f>Notenliste!G26</f>
        <v>0</v>
      </c>
      <c r="G26" s="98">
        <f>Notenliste!H26</f>
        <v>0</v>
      </c>
      <c r="H26" s="97">
        <f>Notenliste!I26</f>
        <v>0</v>
      </c>
      <c r="I26" s="98">
        <f>Notenliste!J26</f>
        <v>0</v>
      </c>
      <c r="J26" s="97">
        <f>Notenliste!K26</f>
        <v>0</v>
      </c>
      <c r="K26" s="99">
        <f>Notenliste!L26</f>
        <v>0</v>
      </c>
      <c r="L26" s="105" t="str">
        <f>Notenliste!M26</f>
        <v>ND</v>
      </c>
      <c r="M26" s="108">
        <f>IF(Notenliste!AK26&lt;Endnoten!$AF$11,1,IF(Notenliste!AK26&lt;Endnoten!$AF$12,Endnoten!$AE$12,IF(Notenliste!AK26&lt;Endnoten!$AF$13,Endnoten!$AE$13,IF(Notenliste!AK26&lt;Endnoten!$AF$14,Endnoten!$AE$14,IF(Notenliste!AK26&lt;Endnoten!$AF$15,Endnoten!$AE$15,IF(Notenliste!AK26&lt;Endnoten!$AF$16,Endnoten!$AE$16,IF(Notenliste!AK26&lt;Endnoten!$AF$17,Endnoten!$AE$17,Endnoten!$AE$18)))))))</f>
        <v>1</v>
      </c>
      <c r="N26" s="101" t="str">
        <f>Notenliste!AL26</f>
        <v>Nur MA</v>
      </c>
      <c r="O26" s="101" t="str">
        <f>IF(Endnoten!AB27&lt;Endnoten!$AF$11,1,IF(Endnoten!AB27&lt;Endnoten!$AF$12,Endnoten!$AE$12,IF(Endnoten!AB27&lt;Endnoten!$AF$13,Endnoten!$AE$13,IF(Endnoten!AB27&lt;Endnoten!$AF$14,Endnoten!$AE$14,IF(Endnoten!AB27&lt;Endnoten!$AF$15,Endnoten!$AE$15,IF(Endnoten!AB27&lt;Endnoten!$AF$16,Endnoten!$AE$16,IF(Endnoten!AB27&lt;Endnoten!$AF$17,Endnoten!$AE$17,Endnoten!$AE$18)))))))</f>
        <v>4-5</v>
      </c>
    </row>
    <row r="27" spans="1:15" x14ac:dyDescent="0.35">
      <c r="A27" s="80">
        <f>Notenliste!A27</f>
        <v>25</v>
      </c>
      <c r="B27" s="81">
        <f>Notenliste!C27</f>
        <v>0</v>
      </c>
      <c r="C27" s="82">
        <f>Notenliste!D27</f>
        <v>0</v>
      </c>
      <c r="D27" s="81">
        <f>Notenliste!E27</f>
        <v>0</v>
      </c>
      <c r="E27" s="82">
        <f>Notenliste!F27</f>
        <v>0</v>
      </c>
      <c r="F27" s="81">
        <f>Notenliste!G27</f>
        <v>0</v>
      </c>
      <c r="G27" s="82">
        <f>Notenliste!H27</f>
        <v>0</v>
      </c>
      <c r="H27" s="81">
        <f>Notenliste!I27</f>
        <v>0</v>
      </c>
      <c r="I27" s="82">
        <f>Notenliste!J27</f>
        <v>0</v>
      </c>
      <c r="J27" s="81">
        <f>Notenliste!K27</f>
        <v>0</v>
      </c>
      <c r="K27" s="95">
        <f>Notenliste!L27</f>
        <v>0</v>
      </c>
      <c r="L27" s="104" t="str">
        <f>Notenliste!M27</f>
        <v>ND</v>
      </c>
      <c r="M27" s="107">
        <f>IF(Notenliste!AK27&lt;Endnoten!$AF$11,1,IF(Notenliste!AK27&lt;Endnoten!$AF$12,Endnoten!$AE$12,IF(Notenliste!AK27&lt;Endnoten!$AF$13,Endnoten!$AE$13,IF(Notenliste!AK27&lt;Endnoten!$AF$14,Endnoten!$AE$14,IF(Notenliste!AK27&lt;Endnoten!$AF$15,Endnoten!$AE$15,IF(Notenliste!AK27&lt;Endnoten!$AF$16,Endnoten!$AE$16,IF(Notenliste!AK27&lt;Endnoten!$AF$17,Endnoten!$AE$17,Endnoten!$AE$18)))))))</f>
        <v>1</v>
      </c>
      <c r="N27" s="92" t="str">
        <f>Notenliste!AL27</f>
        <v>Nur MA</v>
      </c>
      <c r="O27" s="92" t="str">
        <f>IF(Endnoten!AB28&lt;Endnoten!$AF$11,1,IF(Endnoten!AB28&lt;Endnoten!$AF$12,Endnoten!$AE$12,IF(Endnoten!AB28&lt;Endnoten!$AF$13,Endnoten!$AE$13,IF(Endnoten!AB28&lt;Endnoten!$AF$14,Endnoten!$AE$14,IF(Endnoten!AB28&lt;Endnoten!$AF$15,Endnoten!$AE$15,IF(Endnoten!AB28&lt;Endnoten!$AF$16,Endnoten!$AE$16,IF(Endnoten!AB28&lt;Endnoten!$AF$17,Endnoten!$AE$17,Endnoten!$AE$18)))))))</f>
        <v>4-5</v>
      </c>
    </row>
    <row r="28" spans="1:15" x14ac:dyDescent="0.35">
      <c r="A28" s="96">
        <f>Notenliste!A28</f>
        <v>26</v>
      </c>
      <c r="B28" s="97">
        <f>Notenliste!C28</f>
        <v>0</v>
      </c>
      <c r="C28" s="98">
        <f>Notenliste!D28</f>
        <v>0</v>
      </c>
      <c r="D28" s="97">
        <f>Notenliste!E28</f>
        <v>0</v>
      </c>
      <c r="E28" s="98">
        <f>Notenliste!F28</f>
        <v>0</v>
      </c>
      <c r="F28" s="97">
        <f>Notenliste!G28</f>
        <v>0</v>
      </c>
      <c r="G28" s="98">
        <f>Notenliste!H28</f>
        <v>0</v>
      </c>
      <c r="H28" s="97">
        <f>Notenliste!I28</f>
        <v>0</v>
      </c>
      <c r="I28" s="98">
        <f>Notenliste!J28</f>
        <v>0</v>
      </c>
      <c r="J28" s="97">
        <f>Notenliste!K28</f>
        <v>0</v>
      </c>
      <c r="K28" s="99">
        <f>Notenliste!L28</f>
        <v>0</v>
      </c>
      <c r="L28" s="105" t="str">
        <f>Notenliste!M28</f>
        <v>ND</v>
      </c>
      <c r="M28" s="108">
        <f>IF(Notenliste!AK28&lt;Endnoten!$AF$11,1,IF(Notenliste!AK28&lt;Endnoten!$AF$12,Endnoten!$AE$12,IF(Notenliste!AK28&lt;Endnoten!$AF$13,Endnoten!$AE$13,IF(Notenliste!AK28&lt;Endnoten!$AF$14,Endnoten!$AE$14,IF(Notenliste!AK28&lt;Endnoten!$AF$15,Endnoten!$AE$15,IF(Notenliste!AK28&lt;Endnoten!$AF$16,Endnoten!$AE$16,IF(Notenliste!AK28&lt;Endnoten!$AF$17,Endnoten!$AE$17,Endnoten!$AE$18)))))))</f>
        <v>1</v>
      </c>
      <c r="N28" s="101" t="str">
        <f>Notenliste!AL28</f>
        <v>Nur MA</v>
      </c>
      <c r="O28" s="101" t="str">
        <f>IF(Endnoten!AB29&lt;Endnoten!$AF$11,1,IF(Endnoten!AB29&lt;Endnoten!$AF$12,Endnoten!$AE$12,IF(Endnoten!AB29&lt;Endnoten!$AF$13,Endnoten!$AE$13,IF(Endnoten!AB29&lt;Endnoten!$AF$14,Endnoten!$AE$14,IF(Endnoten!AB29&lt;Endnoten!$AF$15,Endnoten!$AE$15,IF(Endnoten!AB29&lt;Endnoten!$AF$16,Endnoten!$AE$16,IF(Endnoten!AB29&lt;Endnoten!$AF$17,Endnoten!$AE$17,Endnoten!$AE$18)))))))</f>
        <v>4-5</v>
      </c>
    </row>
    <row r="29" spans="1:15" x14ac:dyDescent="0.35">
      <c r="A29" s="80">
        <f>Notenliste!A29</f>
        <v>27</v>
      </c>
      <c r="B29" s="81">
        <f>Notenliste!C29</f>
        <v>0</v>
      </c>
      <c r="C29" s="82">
        <f>Notenliste!D29</f>
        <v>0</v>
      </c>
      <c r="D29" s="81">
        <f>Notenliste!E29</f>
        <v>0</v>
      </c>
      <c r="E29" s="82">
        <f>Notenliste!F29</f>
        <v>0</v>
      </c>
      <c r="F29" s="81">
        <f>Notenliste!G29</f>
        <v>0</v>
      </c>
      <c r="G29" s="82">
        <f>Notenliste!H29</f>
        <v>0</v>
      </c>
      <c r="H29" s="81">
        <f>Notenliste!I29</f>
        <v>0</v>
      </c>
      <c r="I29" s="82">
        <f>Notenliste!J29</f>
        <v>0</v>
      </c>
      <c r="J29" s="81">
        <f>Notenliste!K29</f>
        <v>0</v>
      </c>
      <c r="K29" s="95">
        <f>Notenliste!L29</f>
        <v>0</v>
      </c>
      <c r="L29" s="104" t="str">
        <f>Notenliste!M29</f>
        <v>ND</v>
      </c>
      <c r="M29" s="107">
        <f>IF(Notenliste!AK29&lt;Endnoten!$AF$11,1,IF(Notenliste!AK29&lt;Endnoten!$AF$12,Endnoten!$AE$12,IF(Notenliste!AK29&lt;Endnoten!$AF$13,Endnoten!$AE$13,IF(Notenliste!AK29&lt;Endnoten!$AF$14,Endnoten!$AE$14,IF(Notenliste!AK29&lt;Endnoten!$AF$15,Endnoten!$AE$15,IF(Notenliste!AK29&lt;Endnoten!$AF$16,Endnoten!$AE$16,IF(Notenliste!AK29&lt;Endnoten!$AF$17,Endnoten!$AE$17,Endnoten!$AE$18)))))))</f>
        <v>1</v>
      </c>
      <c r="N29" s="92" t="str">
        <f>Notenliste!AL29</f>
        <v>Nur MA</v>
      </c>
      <c r="O29" s="92" t="str">
        <f>IF(Endnoten!AB30&lt;Endnoten!$AF$11,1,IF(Endnoten!AB30&lt;Endnoten!$AF$12,Endnoten!$AE$12,IF(Endnoten!AB30&lt;Endnoten!$AF$13,Endnoten!$AE$13,IF(Endnoten!AB30&lt;Endnoten!$AF$14,Endnoten!$AE$14,IF(Endnoten!AB30&lt;Endnoten!$AF$15,Endnoten!$AE$15,IF(Endnoten!AB30&lt;Endnoten!$AF$16,Endnoten!$AE$16,IF(Endnoten!AB30&lt;Endnoten!$AF$17,Endnoten!$AE$17,Endnoten!$AE$18)))))))</f>
        <v>4-5</v>
      </c>
    </row>
    <row r="30" spans="1:15" x14ac:dyDescent="0.35">
      <c r="A30" s="96">
        <f>Notenliste!A30</f>
        <v>28</v>
      </c>
      <c r="B30" s="97">
        <f>Notenliste!C30</f>
        <v>0</v>
      </c>
      <c r="C30" s="98">
        <f>Notenliste!D30</f>
        <v>0</v>
      </c>
      <c r="D30" s="97">
        <f>Notenliste!E30</f>
        <v>0</v>
      </c>
      <c r="E30" s="98">
        <f>Notenliste!F30</f>
        <v>0</v>
      </c>
      <c r="F30" s="97">
        <f>Notenliste!G30</f>
        <v>0</v>
      </c>
      <c r="G30" s="98">
        <f>Notenliste!H30</f>
        <v>0</v>
      </c>
      <c r="H30" s="97">
        <f>Notenliste!I30</f>
        <v>0</v>
      </c>
      <c r="I30" s="98">
        <f>Notenliste!J30</f>
        <v>0</v>
      </c>
      <c r="J30" s="97">
        <f>Notenliste!K30</f>
        <v>0</v>
      </c>
      <c r="K30" s="99">
        <f>Notenliste!L30</f>
        <v>0</v>
      </c>
      <c r="L30" s="105" t="str">
        <f>Notenliste!M30</f>
        <v>ND</v>
      </c>
      <c r="M30" s="108">
        <f>IF(Notenliste!AK30&lt;Endnoten!$AF$11,1,IF(Notenliste!AK30&lt;Endnoten!$AF$12,Endnoten!$AE$12,IF(Notenliste!AK30&lt;Endnoten!$AF$13,Endnoten!$AE$13,IF(Notenliste!AK30&lt;Endnoten!$AF$14,Endnoten!$AE$14,IF(Notenliste!AK30&lt;Endnoten!$AF$15,Endnoten!$AE$15,IF(Notenliste!AK30&lt;Endnoten!$AF$16,Endnoten!$AE$16,IF(Notenliste!AK30&lt;Endnoten!$AF$17,Endnoten!$AE$17,Endnoten!$AE$18)))))))</f>
        <v>1</v>
      </c>
      <c r="N30" s="101" t="str">
        <f>Notenliste!AL30</f>
        <v>Nur MA</v>
      </c>
      <c r="O30" s="101" t="str">
        <f>IF(Endnoten!AB31&lt;Endnoten!$AF$11,1,IF(Endnoten!AB31&lt;Endnoten!$AF$12,Endnoten!$AE$12,IF(Endnoten!AB31&lt;Endnoten!$AF$13,Endnoten!$AE$13,IF(Endnoten!AB31&lt;Endnoten!$AF$14,Endnoten!$AE$14,IF(Endnoten!AB31&lt;Endnoten!$AF$15,Endnoten!$AE$15,IF(Endnoten!AB31&lt;Endnoten!$AF$16,Endnoten!$AE$16,IF(Endnoten!AB31&lt;Endnoten!$AF$17,Endnoten!$AE$17,Endnoten!$AE$18)))))))</f>
        <v>4-5</v>
      </c>
    </row>
    <row r="31" spans="1:15" x14ac:dyDescent="0.35">
      <c r="A31" s="80">
        <f>Notenliste!A31</f>
        <v>29</v>
      </c>
      <c r="B31" s="81">
        <f>Notenliste!C31</f>
        <v>0</v>
      </c>
      <c r="C31" s="82">
        <f>Notenliste!D31</f>
        <v>0</v>
      </c>
      <c r="D31" s="81">
        <f>Notenliste!E31</f>
        <v>0</v>
      </c>
      <c r="E31" s="82">
        <f>Notenliste!F31</f>
        <v>0</v>
      </c>
      <c r="F31" s="81">
        <f>Notenliste!G31</f>
        <v>0</v>
      </c>
      <c r="G31" s="82">
        <f>Notenliste!H31</f>
        <v>0</v>
      </c>
      <c r="H31" s="81">
        <f>Notenliste!I31</f>
        <v>0</v>
      </c>
      <c r="I31" s="82">
        <f>Notenliste!J31</f>
        <v>0</v>
      </c>
      <c r="J31" s="81">
        <f>Notenliste!K31</f>
        <v>0</v>
      </c>
      <c r="K31" s="95">
        <f>Notenliste!L31</f>
        <v>0</v>
      </c>
      <c r="L31" s="104" t="str">
        <f>Notenliste!M31</f>
        <v>ND</v>
      </c>
      <c r="M31" s="107">
        <f>IF(Notenliste!AK31&lt;Endnoten!$AF$11,1,IF(Notenliste!AK31&lt;Endnoten!$AF$12,Endnoten!$AE$12,IF(Notenliste!AK31&lt;Endnoten!$AF$13,Endnoten!$AE$13,IF(Notenliste!AK31&lt;Endnoten!$AF$14,Endnoten!$AE$14,IF(Notenliste!AK31&lt;Endnoten!$AF$15,Endnoten!$AE$15,IF(Notenliste!AK31&lt;Endnoten!$AF$16,Endnoten!$AE$16,IF(Notenliste!AK31&lt;Endnoten!$AF$17,Endnoten!$AE$17,Endnoten!$AE$18)))))))</f>
        <v>1</v>
      </c>
      <c r="N31" s="92" t="str">
        <f>Notenliste!AL31</f>
        <v>Nur MA</v>
      </c>
      <c r="O31" s="92" t="str">
        <f>IF(Endnoten!AB32&lt;Endnoten!$AF$11,1,IF(Endnoten!AB32&lt;Endnoten!$AF$12,Endnoten!$AE$12,IF(Endnoten!AB32&lt;Endnoten!$AF$13,Endnoten!$AE$13,IF(Endnoten!AB32&lt;Endnoten!$AF$14,Endnoten!$AE$14,IF(Endnoten!AB32&lt;Endnoten!$AF$15,Endnoten!$AE$15,IF(Endnoten!AB32&lt;Endnoten!$AF$16,Endnoten!$AE$16,IF(Endnoten!AB32&lt;Endnoten!$AF$17,Endnoten!$AE$17,Endnoten!$AE$18)))))))</f>
        <v>4-5</v>
      </c>
    </row>
    <row r="32" spans="1:15" ht="15" thickBot="1" x14ac:dyDescent="0.4">
      <c r="A32" s="96">
        <f>Notenliste!A32</f>
        <v>30</v>
      </c>
      <c r="B32" s="97">
        <f>Notenliste!C32</f>
        <v>0</v>
      </c>
      <c r="C32" s="98">
        <f>Notenliste!D32</f>
        <v>0</v>
      </c>
      <c r="D32" s="97">
        <f>Notenliste!E32</f>
        <v>0</v>
      </c>
      <c r="E32" s="98">
        <f>Notenliste!F32</f>
        <v>0</v>
      </c>
      <c r="F32" s="97">
        <f>Notenliste!G32</f>
        <v>0</v>
      </c>
      <c r="G32" s="98">
        <f>Notenliste!H32</f>
        <v>0</v>
      </c>
      <c r="H32" s="97">
        <f>Notenliste!I32</f>
        <v>0</v>
      </c>
      <c r="I32" s="98">
        <f>Notenliste!J32</f>
        <v>0</v>
      </c>
      <c r="J32" s="97">
        <f>Notenliste!K32</f>
        <v>0</v>
      </c>
      <c r="K32" s="99">
        <f>Notenliste!L32</f>
        <v>0</v>
      </c>
      <c r="L32" s="105" t="str">
        <f>Notenliste!M32</f>
        <v>ND</v>
      </c>
      <c r="M32" s="109">
        <f>IF(Notenliste!AK32&lt;Endnoten!$AF$11,1,IF(Notenliste!AK32&lt;Endnoten!$AF$12,Endnoten!$AE$12,IF(Notenliste!AK32&lt;Endnoten!$AF$13,Endnoten!$AE$13,IF(Notenliste!AK32&lt;Endnoten!$AF$14,Endnoten!$AE$14,IF(Notenliste!AK32&lt;Endnoten!$AF$15,Endnoten!$AE$15,IF(Notenliste!AK32&lt;Endnoten!$AF$16,Endnoten!$AE$16,IF(Notenliste!AK32&lt;Endnoten!$AF$17,Endnoten!$AE$17,Endnoten!$AE$18)))))))</f>
        <v>1</v>
      </c>
      <c r="N32" s="110" t="str">
        <f>Notenliste!AL32</f>
        <v>Nur MA</v>
      </c>
      <c r="O32" s="110" t="str">
        <f>IF(Endnoten!AB33&lt;Endnoten!$AF$11,1,IF(Endnoten!AB33&lt;Endnoten!$AF$12,Endnoten!$AE$12,IF(Endnoten!AB33&lt;Endnoten!$AF$13,Endnoten!$AE$13,IF(Endnoten!AB33&lt;Endnoten!$AF$14,Endnoten!$AE$14,IF(Endnoten!AB33&lt;Endnoten!$AF$15,Endnoten!$AE$15,IF(Endnoten!AB33&lt;Endnoten!$AF$16,Endnoten!$AE$16,IF(Endnoten!AB33&lt;Endnoten!$AF$17,Endnoten!$AE$17,Endnoten!$AE$18)))))))</f>
        <v>4-5</v>
      </c>
    </row>
    <row r="33" spans="2:5" x14ac:dyDescent="0.35">
      <c r="B33" s="84"/>
      <c r="D33" s="84"/>
      <c r="E33" s="85"/>
    </row>
    <row r="34" spans="2:5" x14ac:dyDescent="0.35">
      <c r="B34" s="84"/>
      <c r="D34" s="84"/>
      <c r="E34" s="85"/>
    </row>
    <row r="35" spans="2:5" x14ac:dyDescent="0.35">
      <c r="B35" s="84"/>
      <c r="D35" s="84"/>
      <c r="E35" s="85"/>
    </row>
    <row r="36" spans="2:5" x14ac:dyDescent="0.35">
      <c r="B36" s="84"/>
      <c r="D36" s="84"/>
      <c r="E36" s="85"/>
    </row>
    <row r="37" spans="2:5" x14ac:dyDescent="0.35">
      <c r="B37" s="84"/>
      <c r="D37" s="84"/>
      <c r="E37" s="85"/>
    </row>
    <row r="38" spans="2:5" ht="15" thickBot="1" x14ac:dyDescent="0.4">
      <c r="B38" s="86"/>
      <c r="C38" s="87"/>
      <c r="D38" s="84"/>
      <c r="E38" s="85"/>
    </row>
    <row r="39" spans="2:5" ht="15" thickBot="1" x14ac:dyDescent="0.4">
      <c r="D39" s="86"/>
      <c r="E39" s="88"/>
    </row>
  </sheetData>
  <mergeCells count="4">
    <mergeCell ref="N1:O1"/>
    <mergeCell ref="N2:O2"/>
    <mergeCell ref="A1:A2"/>
    <mergeCell ref="B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A45A-7383-4C4E-9903-AF20DA9D09FC}">
  <dimension ref="A1:T82"/>
  <sheetViews>
    <sheetView topLeftCell="P1" workbookViewId="0">
      <selection activeCell="N38" sqref="N38"/>
    </sheetView>
  </sheetViews>
  <sheetFormatPr baseColWidth="10" defaultColWidth="11.453125" defaultRowHeight="14.5" x14ac:dyDescent="0.35"/>
  <cols>
    <col min="1" max="1" width="13.1796875" customWidth="1"/>
    <col min="2" max="2" width="9.453125" customWidth="1"/>
    <col min="3" max="3" width="3.1796875" customWidth="1"/>
    <col min="4" max="4" width="9.1796875" customWidth="1"/>
    <col min="5" max="5" width="3.1796875" customWidth="1"/>
    <col min="6" max="6" width="9.1796875" customWidth="1"/>
    <col min="7" max="7" width="2.81640625" customWidth="1"/>
    <col min="8" max="8" width="9.54296875" customWidth="1"/>
    <col min="9" max="9" width="2.1796875" bestFit="1" customWidth="1"/>
    <col min="10" max="10" width="9.1796875" bestFit="1" customWidth="1"/>
    <col min="11" max="11" width="2.1796875" customWidth="1"/>
    <col min="12" max="12" width="7.81640625" style="30" customWidth="1"/>
    <col min="13" max="13" width="9.81640625" customWidth="1"/>
    <col min="14" max="14" width="8.90625" customWidth="1"/>
    <col min="15" max="15" width="9.90625" customWidth="1"/>
  </cols>
  <sheetData>
    <row r="1" spans="1:20" ht="19" thickBot="1" x14ac:dyDescent="0.5">
      <c r="A1" s="140" t="s">
        <v>83</v>
      </c>
      <c r="B1" s="124" t="s">
        <v>19</v>
      </c>
      <c r="C1" s="125"/>
      <c r="D1" s="125"/>
      <c r="E1" s="125"/>
      <c r="F1" s="125"/>
      <c r="G1" s="125"/>
      <c r="H1" s="125"/>
      <c r="I1" s="125"/>
      <c r="J1" s="125"/>
      <c r="K1" s="125"/>
      <c r="L1" s="126"/>
      <c r="M1" s="133" t="s">
        <v>80</v>
      </c>
      <c r="N1" s="188">
        <f>Notenliste!AK1</f>
        <v>0.4</v>
      </c>
      <c r="O1" s="189"/>
      <c r="Q1" s="13" t="e">
        <f>VLOOKUP(Tabelle2[[#This Row],[Spalte1]],SuSAlle!A3:O32,16,FALSE)</f>
        <v>#VALUE!</v>
      </c>
    </row>
    <row r="2" spans="1:20" ht="19" thickBot="1" x14ac:dyDescent="0.5">
      <c r="A2" s="138" t="s">
        <v>79</v>
      </c>
      <c r="B2" s="127">
        <f>Notenliste!C1</f>
        <v>0</v>
      </c>
      <c r="C2" s="128">
        <v>1</v>
      </c>
      <c r="D2" s="127">
        <f>Notenliste!E1</f>
        <v>0</v>
      </c>
      <c r="E2" s="128">
        <v>2</v>
      </c>
      <c r="F2" s="127">
        <f>Notenliste!G1</f>
        <v>0</v>
      </c>
      <c r="G2" s="128">
        <v>3</v>
      </c>
      <c r="H2" s="127">
        <f>Notenliste!I1</f>
        <v>0</v>
      </c>
      <c r="I2" s="128">
        <v>4</v>
      </c>
      <c r="J2" s="127">
        <f>Notenliste!K1</f>
        <v>0</v>
      </c>
      <c r="K2" s="128" t="s">
        <v>82</v>
      </c>
      <c r="L2" s="129" t="s">
        <v>81</v>
      </c>
      <c r="M2" s="134" t="s">
        <v>81</v>
      </c>
      <c r="N2" s="190" t="s">
        <v>11</v>
      </c>
      <c r="O2" s="191"/>
    </row>
    <row r="3" spans="1:20" ht="19" thickBot="1" x14ac:dyDescent="0.5">
      <c r="A3" s="139">
        <v>6</v>
      </c>
      <c r="B3" s="130">
        <f>VLOOKUP(Tabelle2[[#This Row],[Spalte1]],SuSAlle!A3:O32,2,FALSE)</f>
        <v>0</v>
      </c>
      <c r="C3" s="131">
        <f>VLOOKUP(Tabelle2[[#This Row],[Spalte1]],SuSAlle!A3:O32,3,FALSE)</f>
        <v>0</v>
      </c>
      <c r="D3" s="130">
        <f>VLOOKUP(Tabelle2[[#This Row],[Spalte1]],SuSAlle!A3:O32,4,FALSE)</f>
        <v>0</v>
      </c>
      <c r="E3" s="131">
        <f>VLOOKUP(Tabelle2[[#This Row],[Spalte1]],SuSAlle!A3:O32,5,FALSE)</f>
        <v>0</v>
      </c>
      <c r="F3" s="130">
        <f>VLOOKUP(Tabelle2[[#This Row],[Spalte1]],SuSAlle!A3:O32,6,FALSE)</f>
        <v>0</v>
      </c>
      <c r="G3" s="131">
        <f>VLOOKUP(Tabelle2[[#This Row],[Spalte1]],SuSAlle!A3:O32,7,FALSE)</f>
        <v>0</v>
      </c>
      <c r="H3" s="130">
        <f>VLOOKUP(Tabelle2[[#This Row],[Spalte1]],SuSAlle!A3:O32,8,FALSE)</f>
        <v>0</v>
      </c>
      <c r="I3" s="131">
        <f>VLOOKUP(Tabelle2[[#This Row],[Spalte1]],SuSAlle!A3:O32,9,FALSE)</f>
        <v>0</v>
      </c>
      <c r="J3" s="130">
        <f>VLOOKUP(Tabelle2[[#This Row],[Spalte1]],SuSAlle!A3:O32,10,FALSE)</f>
        <v>0</v>
      </c>
      <c r="K3" s="131">
        <f>VLOOKUP(Tabelle2[[#This Row],[Spalte1]],SuSAlle!A3:O32,11,FALSE)</f>
        <v>0</v>
      </c>
      <c r="L3" s="132" t="str">
        <f>VLOOKUP(Tabelle2[[#This Row],[Spalte1]],SuSAlle!A3:O32,12,FALSE)</f>
        <v>ND</v>
      </c>
      <c r="M3" s="135">
        <f>VLOOKUP(Tabelle2[[#This Row],[Spalte1]],SuSAlle!A3:O32,13,FALSE)</f>
        <v>1</v>
      </c>
      <c r="N3" s="136" t="str">
        <f>VLOOKUP(Tabelle2[[#This Row],[Spalte1]],SuSAlle!A3:O32,14,FALSE)</f>
        <v>Nur MA</v>
      </c>
      <c r="O3" s="137" t="str">
        <f>VLOOKUP(Tabelle2[[#This Row],[Spalte1]],SuSAlle!A3:O32,15,FALSE)</f>
        <v>4-5</v>
      </c>
      <c r="Q3" s="13" t="e">
        <f>VLOOKUP(Tabelle2[[#This Row],[Spalte1]],SuSAlle!A3:O32,17,FALSE)</f>
        <v>#REF!</v>
      </c>
      <c r="R3" s="13" t="e">
        <f>VLOOKUP(Tabelle2[[#This Row],[Spalte1]],SuSAlle!A3:O32,18,FALSE)</f>
        <v>#REF!</v>
      </c>
      <c r="S3" s="13" t="e">
        <f>VLOOKUP(Tabelle2[[#This Row],[Spalte1]],SuSAlle!A3:O32,19,FALSE)</f>
        <v>#REF!</v>
      </c>
      <c r="T3" s="13" t="e">
        <f>VLOOKUP(Tabelle2[[#This Row],[Spalte1]],SuSAlle!A3:O32,20,FALSE)</f>
        <v>#REF!</v>
      </c>
    </row>
    <row r="4" spans="1:20" hidden="1" x14ac:dyDescent="0.35">
      <c r="A4" s="91">
        <f>Notenliste!A3</f>
        <v>1</v>
      </c>
      <c r="B4" s="83">
        <f>Notenliste!C3</f>
        <v>0</v>
      </c>
      <c r="C4" s="82">
        <f>Notenliste!D3</f>
        <v>0</v>
      </c>
      <c r="D4" s="81">
        <f>Notenliste!E3</f>
        <v>0</v>
      </c>
      <c r="E4" s="82">
        <f>Notenliste!F3</f>
        <v>0</v>
      </c>
      <c r="F4" s="81">
        <f>Notenliste!G3</f>
        <v>0</v>
      </c>
      <c r="G4" s="82">
        <f>Notenliste!H3</f>
        <v>0</v>
      </c>
      <c r="H4" s="81">
        <f>Notenliste!I3</f>
        <v>0</v>
      </c>
      <c r="I4" s="82">
        <f>Notenliste!J3</f>
        <v>0</v>
      </c>
      <c r="J4" s="81">
        <f>Notenliste!K3</f>
        <v>0</v>
      </c>
      <c r="K4" s="95">
        <f>Notenliste!L3</f>
        <v>0</v>
      </c>
      <c r="L4" s="104" t="str">
        <f>Notenliste!M3</f>
        <v>ND</v>
      </c>
      <c r="M4" s="107">
        <f>IF(Notenliste!AK3&lt;Endnoten!$AF$11,1,IF(Notenliste!AK3&lt;Endnoten!$AF$12,Endnoten!$AE$12,IF(Notenliste!AK3&lt;Endnoten!$AF$13,Endnoten!$AE$13,IF(Notenliste!AK3&lt;Endnoten!$AF$14,Endnoten!$AE$14,IF(Notenliste!AK3&lt;Endnoten!$AF$15,Endnoten!$AE$15,IF(Notenliste!AK3&lt;Endnoten!$AF$16,Endnoten!$AE$16,IF(Notenliste!AK3&lt;Endnoten!$AF$17,Endnoten!$AE$17,Endnoten!$AE$18)))))))</f>
        <v>1</v>
      </c>
      <c r="N4" s="92" t="str">
        <f>Notenliste!AL3</f>
        <v>Nur MA</v>
      </c>
      <c r="O4" s="92" t="str">
        <f>IF(Endnoten!AB4&lt;Endnoten!$AF$11,1,IF(Endnoten!AB4&lt;Endnoten!$AF$12,Endnoten!$AE$12,IF(Endnoten!AB4&lt;Endnoten!$AF$13,Endnoten!$AE$13,IF(Endnoten!AB4&lt;Endnoten!$AF$14,Endnoten!$AE$14,IF(Endnoten!AB4&lt;Endnoten!$AF$15,Endnoten!$AE$15,IF(Endnoten!AB4&lt;Endnoten!$AF$16,Endnoten!$AE$16,IF(Endnoten!AB4&lt;Endnoten!$AF$17,Endnoten!$AE$17,Endnoten!$AE$18)))))))</f>
        <v>4-5</v>
      </c>
    </row>
    <row r="5" spans="1:20" hidden="1" x14ac:dyDescent="0.35">
      <c r="A5" s="100">
        <f>Notenliste!A4</f>
        <v>2</v>
      </c>
      <c r="B5" s="111">
        <f>Notenliste!C4</f>
        <v>0</v>
      </c>
      <c r="C5" s="112">
        <f>Notenliste!D4</f>
        <v>0</v>
      </c>
      <c r="D5" s="113">
        <f>Notenliste!E4</f>
        <v>0</v>
      </c>
      <c r="E5" s="112">
        <f>Notenliste!F4</f>
        <v>0</v>
      </c>
      <c r="F5" s="113">
        <f>Notenliste!G4</f>
        <v>0</v>
      </c>
      <c r="G5" s="112">
        <f>Notenliste!H4</f>
        <v>0</v>
      </c>
      <c r="H5" s="113">
        <f>Notenliste!I4</f>
        <v>0</v>
      </c>
      <c r="I5" s="112">
        <f>Notenliste!J4</f>
        <v>0</v>
      </c>
      <c r="J5" s="113">
        <f>Notenliste!K4</f>
        <v>0</v>
      </c>
      <c r="K5" s="114">
        <f>Notenliste!L4</f>
        <v>0</v>
      </c>
      <c r="L5" s="115" t="str">
        <f>Notenliste!M4</f>
        <v>ND</v>
      </c>
      <c r="M5" s="108">
        <f>IF(Notenliste!AK4&lt;Endnoten!$AF$11,1,IF(Notenliste!AK4&lt;Endnoten!$AF$12,Endnoten!$AE$12,IF(Notenliste!AK4&lt;Endnoten!$AF$13,Endnoten!$AE$13,IF(Notenliste!AK4&lt;Endnoten!$AF$14,Endnoten!$AE$14,IF(Notenliste!AK4&lt;Endnoten!$AF$15,Endnoten!$AE$15,IF(Notenliste!AK4&lt;Endnoten!$AF$16,Endnoten!$AE$16,IF(Notenliste!AK4&lt;Endnoten!$AF$17,Endnoten!$AE$17,Endnoten!$AE$18)))))))</f>
        <v>1</v>
      </c>
      <c r="N5" s="101" t="str">
        <f>Notenliste!AL4</f>
        <v>Nur MA</v>
      </c>
      <c r="O5" s="101" t="str">
        <f>IF(Endnoten!AB5&lt;Endnoten!$AF$11,1,IF(Endnoten!AB5&lt;Endnoten!$AF$12,Endnoten!$AE$12,IF(Endnoten!AB5&lt;Endnoten!$AF$13,Endnoten!$AE$13,IF(Endnoten!AB5&lt;Endnoten!$AF$14,Endnoten!$AE$14,IF(Endnoten!AB5&lt;Endnoten!$AF$15,Endnoten!$AE$15,IF(Endnoten!AB5&lt;Endnoten!$AF$16,Endnoten!$AE$16,IF(Endnoten!AB5&lt;Endnoten!$AF$17,Endnoten!$AE$17,Endnoten!$AE$18)))))))</f>
        <v>4-5</v>
      </c>
    </row>
    <row r="6" spans="1:20" hidden="1" x14ac:dyDescent="0.35">
      <c r="A6" s="91">
        <f>Notenliste!A5</f>
        <v>3</v>
      </c>
      <c r="B6" s="83">
        <f>Notenliste!C5</f>
        <v>0</v>
      </c>
      <c r="C6" s="82">
        <f>Notenliste!D5</f>
        <v>0</v>
      </c>
      <c r="D6" s="81">
        <f>Notenliste!E5</f>
        <v>0</v>
      </c>
      <c r="E6" s="82">
        <f>Notenliste!F5</f>
        <v>0</v>
      </c>
      <c r="F6" s="81">
        <f>Notenliste!G5</f>
        <v>0</v>
      </c>
      <c r="G6" s="82">
        <f>Notenliste!H5</f>
        <v>0</v>
      </c>
      <c r="H6" s="81">
        <f>Notenliste!I5</f>
        <v>0</v>
      </c>
      <c r="I6" s="82">
        <f>Notenliste!J5</f>
        <v>0</v>
      </c>
      <c r="J6" s="81">
        <f>Notenliste!K5</f>
        <v>0</v>
      </c>
      <c r="K6" s="95">
        <f>Notenliste!L5</f>
        <v>0</v>
      </c>
      <c r="L6" s="104" t="str">
        <f>Notenliste!M5</f>
        <v>ND</v>
      </c>
      <c r="M6" s="107">
        <f>IF(Notenliste!AK5&lt;Endnoten!$AF$11,1,IF(Notenliste!AK5&lt;Endnoten!$AF$12,Endnoten!$AE$12,IF(Notenliste!AK5&lt;Endnoten!$AF$13,Endnoten!$AE$13,IF(Notenliste!AK5&lt;Endnoten!$AF$14,Endnoten!$AE$14,IF(Notenliste!AK5&lt;Endnoten!$AF$15,Endnoten!$AE$15,IF(Notenliste!AK5&lt;Endnoten!$AF$16,Endnoten!$AE$16,IF(Notenliste!AK5&lt;Endnoten!$AF$17,Endnoten!$AE$17,Endnoten!$AE$18)))))))</f>
        <v>1</v>
      </c>
      <c r="N6" s="92" t="str">
        <f>Notenliste!AL5</f>
        <v>Nur MA</v>
      </c>
      <c r="O6" s="92" t="str">
        <f>IF(Endnoten!AB6&lt;Endnoten!$AF$11,1,IF(Endnoten!AB6&lt;Endnoten!$AF$12,Endnoten!$AE$12,IF(Endnoten!AB6&lt;Endnoten!$AF$13,Endnoten!$AE$13,IF(Endnoten!AB6&lt;Endnoten!$AF$14,Endnoten!$AE$14,IF(Endnoten!AB6&lt;Endnoten!$AF$15,Endnoten!$AE$15,IF(Endnoten!AB6&lt;Endnoten!$AF$16,Endnoten!$AE$16,IF(Endnoten!AB6&lt;Endnoten!$AF$17,Endnoten!$AE$17,Endnoten!$AE$18)))))))</f>
        <v>4-5</v>
      </c>
    </row>
    <row r="7" spans="1:20" hidden="1" x14ac:dyDescent="0.35">
      <c r="A7" s="100">
        <f>Notenliste!A6</f>
        <v>4</v>
      </c>
      <c r="B7" s="102">
        <f>Notenliste!C6</f>
        <v>0</v>
      </c>
      <c r="C7" s="98">
        <f>Notenliste!D6</f>
        <v>0</v>
      </c>
      <c r="D7" s="97">
        <f>Notenliste!E6</f>
        <v>0</v>
      </c>
      <c r="E7" s="98">
        <f>Notenliste!F6</f>
        <v>0</v>
      </c>
      <c r="F7" s="97">
        <f>Notenliste!G6</f>
        <v>0</v>
      </c>
      <c r="G7" s="98">
        <f>Notenliste!H6</f>
        <v>0</v>
      </c>
      <c r="H7" s="97">
        <f>Notenliste!I6</f>
        <v>0</v>
      </c>
      <c r="I7" s="98">
        <f>Notenliste!J6</f>
        <v>0</v>
      </c>
      <c r="J7" s="97">
        <f>Notenliste!K6</f>
        <v>0</v>
      </c>
      <c r="K7" s="99">
        <f>Notenliste!L6</f>
        <v>0</v>
      </c>
      <c r="L7" s="105" t="str">
        <f>Notenliste!M6</f>
        <v>ND</v>
      </c>
      <c r="M7" s="108">
        <f>IF(Notenliste!AK6&lt;Endnoten!$AF$11,1,IF(Notenliste!AK6&lt;Endnoten!$AF$12,Endnoten!$AE$12,IF(Notenliste!AK6&lt;Endnoten!$AF$13,Endnoten!$AE$13,IF(Notenliste!AK6&lt;Endnoten!$AF$14,Endnoten!$AE$14,IF(Notenliste!AK6&lt;Endnoten!$AF$15,Endnoten!$AE$15,IF(Notenliste!AK6&lt;Endnoten!$AF$16,Endnoten!$AE$16,IF(Notenliste!AK6&lt;Endnoten!$AF$17,Endnoten!$AE$17,Endnoten!$AE$18)))))))</f>
        <v>1</v>
      </c>
      <c r="N7" s="101" t="str">
        <f>Notenliste!AL6</f>
        <v>Nur MA</v>
      </c>
      <c r="O7" s="101" t="str">
        <f>IF(Endnoten!AB7&lt;Endnoten!$AF$11,1,IF(Endnoten!AB7&lt;Endnoten!$AF$12,Endnoten!$AE$12,IF(Endnoten!AB7&lt;Endnoten!$AF$13,Endnoten!$AE$13,IF(Endnoten!AB7&lt;Endnoten!$AF$14,Endnoten!$AE$14,IF(Endnoten!AB7&lt;Endnoten!$AF$15,Endnoten!$AE$15,IF(Endnoten!AB7&lt;Endnoten!$AF$16,Endnoten!$AE$16,IF(Endnoten!AB7&lt;Endnoten!$AF$17,Endnoten!$AE$17,Endnoten!$AE$18)))))))</f>
        <v>4-5</v>
      </c>
    </row>
    <row r="8" spans="1:20" hidden="1" x14ac:dyDescent="0.35">
      <c r="A8" s="91">
        <f>Notenliste!A7</f>
        <v>5</v>
      </c>
      <c r="B8" s="83">
        <f>Notenliste!C7</f>
        <v>0</v>
      </c>
      <c r="C8" s="82">
        <f>Notenliste!D7</f>
        <v>0</v>
      </c>
      <c r="D8" s="81">
        <f>Notenliste!E7</f>
        <v>0</v>
      </c>
      <c r="E8" s="82">
        <f>Notenliste!F7</f>
        <v>0</v>
      </c>
      <c r="F8" s="81">
        <f>Notenliste!G7</f>
        <v>0</v>
      </c>
      <c r="G8" s="82">
        <f>Notenliste!H7</f>
        <v>0</v>
      </c>
      <c r="H8" s="81">
        <f>Notenliste!I7</f>
        <v>0</v>
      </c>
      <c r="I8" s="82">
        <f>Notenliste!J7</f>
        <v>0</v>
      </c>
      <c r="J8" s="81">
        <f>Notenliste!K7</f>
        <v>0</v>
      </c>
      <c r="K8" s="95">
        <f>Notenliste!L7</f>
        <v>0</v>
      </c>
      <c r="L8" s="104" t="str">
        <f>Notenliste!M7</f>
        <v>ND</v>
      </c>
      <c r="M8" s="107">
        <f>IF(Notenliste!AK7&lt;Endnoten!$AF$11,1,IF(Notenliste!AK7&lt;Endnoten!$AF$12,Endnoten!$AE$12,IF(Notenliste!AK7&lt;Endnoten!$AF$13,Endnoten!$AE$13,IF(Notenliste!AK7&lt;Endnoten!$AF$14,Endnoten!$AE$14,IF(Notenliste!AK7&lt;Endnoten!$AF$15,Endnoten!$AE$15,IF(Notenliste!AK7&lt;Endnoten!$AF$16,Endnoten!$AE$16,IF(Notenliste!AK7&lt;Endnoten!$AF$17,Endnoten!$AE$17,Endnoten!$AE$18)))))))</f>
        <v>1</v>
      </c>
      <c r="N8" s="92" t="str">
        <f>Notenliste!AL7</f>
        <v>Nur MA</v>
      </c>
      <c r="O8" s="92" t="str">
        <f>IF(Endnoten!AB8&lt;Endnoten!$AF$11,1,IF(Endnoten!AB8&lt;Endnoten!$AF$12,Endnoten!$AE$12,IF(Endnoten!AB8&lt;Endnoten!$AF$13,Endnoten!$AE$13,IF(Endnoten!AB8&lt;Endnoten!$AF$14,Endnoten!$AE$14,IF(Endnoten!AB8&lt;Endnoten!$AF$15,Endnoten!$AE$15,IF(Endnoten!AB8&lt;Endnoten!$AF$16,Endnoten!$AE$16,IF(Endnoten!AB8&lt;Endnoten!$AF$17,Endnoten!$AE$17,Endnoten!$AE$18)))))))</f>
        <v>4-5</v>
      </c>
    </row>
    <row r="9" spans="1:20" hidden="1" x14ac:dyDescent="0.35">
      <c r="A9" s="100">
        <f>Notenliste!A8</f>
        <v>6</v>
      </c>
      <c r="B9" s="102">
        <f>Notenliste!C8</f>
        <v>0</v>
      </c>
      <c r="C9" s="98">
        <f>Notenliste!D8</f>
        <v>0</v>
      </c>
      <c r="D9" s="97">
        <f>Notenliste!E8</f>
        <v>0</v>
      </c>
      <c r="E9" s="98">
        <f>Notenliste!F8</f>
        <v>0</v>
      </c>
      <c r="F9" s="97">
        <f>Notenliste!G8</f>
        <v>0</v>
      </c>
      <c r="G9" s="98">
        <f>Notenliste!H8</f>
        <v>0</v>
      </c>
      <c r="H9" s="97">
        <f>Notenliste!I8</f>
        <v>0</v>
      </c>
      <c r="I9" s="98">
        <f>Notenliste!J8</f>
        <v>0</v>
      </c>
      <c r="J9" s="97">
        <f>Notenliste!K8</f>
        <v>0</v>
      </c>
      <c r="K9" s="99">
        <f>Notenliste!L8</f>
        <v>0</v>
      </c>
      <c r="L9" s="105" t="str">
        <f>Notenliste!M8</f>
        <v>ND</v>
      </c>
      <c r="M9" s="108">
        <f>IF(Notenliste!AK8&lt;Endnoten!$AF$11,1,IF(Notenliste!AK8&lt;Endnoten!$AF$12,Endnoten!$AE$12,IF(Notenliste!AK8&lt;Endnoten!$AF$13,Endnoten!$AE$13,IF(Notenliste!AK8&lt;Endnoten!$AF$14,Endnoten!$AE$14,IF(Notenliste!AK8&lt;Endnoten!$AF$15,Endnoten!$AE$15,IF(Notenliste!AK8&lt;Endnoten!$AF$16,Endnoten!$AE$16,IF(Notenliste!AK8&lt;Endnoten!$AF$17,Endnoten!$AE$17,Endnoten!$AE$18)))))))</f>
        <v>1</v>
      </c>
      <c r="N9" s="101" t="str">
        <f>Notenliste!AL8</f>
        <v>Nur MA</v>
      </c>
      <c r="O9" s="101" t="str">
        <f>IF(Endnoten!AB9&lt;Endnoten!$AF$11,1,IF(Endnoten!AB9&lt;Endnoten!$AF$12,Endnoten!$AE$12,IF(Endnoten!AB9&lt;Endnoten!$AF$13,Endnoten!$AE$13,IF(Endnoten!AB9&lt;Endnoten!$AF$14,Endnoten!$AE$14,IF(Endnoten!AB9&lt;Endnoten!$AF$15,Endnoten!$AE$15,IF(Endnoten!AB9&lt;Endnoten!$AF$16,Endnoten!$AE$16,IF(Endnoten!AB9&lt;Endnoten!$AF$17,Endnoten!$AE$17,Endnoten!$AE$18)))))))</f>
        <v>4-5</v>
      </c>
    </row>
    <row r="10" spans="1:20" hidden="1" x14ac:dyDescent="0.35">
      <c r="A10" s="91">
        <f>Notenliste!A9</f>
        <v>7</v>
      </c>
      <c r="B10" s="83">
        <f>Notenliste!C9</f>
        <v>0</v>
      </c>
      <c r="C10" s="82">
        <f>Notenliste!D9</f>
        <v>0</v>
      </c>
      <c r="D10" s="81">
        <f>Notenliste!E9</f>
        <v>0</v>
      </c>
      <c r="E10" s="82">
        <f>Notenliste!F9</f>
        <v>0</v>
      </c>
      <c r="F10" s="81">
        <f>Notenliste!G9</f>
        <v>0</v>
      </c>
      <c r="G10" s="82">
        <f>Notenliste!H9</f>
        <v>0</v>
      </c>
      <c r="H10" s="81">
        <f>Notenliste!I9</f>
        <v>0</v>
      </c>
      <c r="I10" s="82">
        <f>Notenliste!J9</f>
        <v>0</v>
      </c>
      <c r="J10" s="81">
        <f>Notenliste!K9</f>
        <v>0</v>
      </c>
      <c r="K10" s="95">
        <f>Notenliste!L9</f>
        <v>0</v>
      </c>
      <c r="L10" s="104" t="str">
        <f>Notenliste!M9</f>
        <v>ND</v>
      </c>
      <c r="M10" s="107">
        <f>IF(Notenliste!AK9&lt;Endnoten!$AF$11,1,IF(Notenliste!AK9&lt;Endnoten!$AF$12,Endnoten!$AE$12,IF(Notenliste!AK9&lt;Endnoten!$AF$13,Endnoten!$AE$13,IF(Notenliste!AK9&lt;Endnoten!$AF$14,Endnoten!$AE$14,IF(Notenliste!AK9&lt;Endnoten!$AF$15,Endnoten!$AE$15,IF(Notenliste!AK9&lt;Endnoten!$AF$16,Endnoten!$AE$16,IF(Notenliste!AK9&lt;Endnoten!$AF$17,Endnoten!$AE$17,Endnoten!$AE$18)))))))</f>
        <v>1</v>
      </c>
      <c r="N10" s="92" t="str">
        <f>Notenliste!AL9</f>
        <v>Nur MA</v>
      </c>
      <c r="O10" s="92" t="str">
        <f>IF(Endnoten!AB10&lt;Endnoten!$AF$11,1,IF(Endnoten!AB10&lt;Endnoten!$AF$12,Endnoten!$AE$12,IF(Endnoten!AB10&lt;Endnoten!$AF$13,Endnoten!$AE$13,IF(Endnoten!AB10&lt;Endnoten!$AF$14,Endnoten!$AE$14,IF(Endnoten!AB10&lt;Endnoten!$AF$15,Endnoten!$AE$15,IF(Endnoten!AB10&lt;Endnoten!$AF$16,Endnoten!$AE$16,IF(Endnoten!AB10&lt;Endnoten!$AF$17,Endnoten!$AE$17,Endnoten!$AE$18)))))))</f>
        <v>4-5</v>
      </c>
    </row>
    <row r="11" spans="1:20" hidden="1" x14ac:dyDescent="0.35">
      <c r="A11" s="100">
        <f>Notenliste!A10</f>
        <v>8</v>
      </c>
      <c r="B11" s="102">
        <f>Notenliste!C10</f>
        <v>0</v>
      </c>
      <c r="C11" s="98">
        <f>Notenliste!D10</f>
        <v>0</v>
      </c>
      <c r="D11" s="97">
        <f>Notenliste!E10</f>
        <v>0</v>
      </c>
      <c r="E11" s="98">
        <f>Notenliste!F10</f>
        <v>0</v>
      </c>
      <c r="F11" s="97">
        <f>Notenliste!G10</f>
        <v>0</v>
      </c>
      <c r="G11" s="98">
        <f>Notenliste!H10</f>
        <v>0</v>
      </c>
      <c r="H11" s="97">
        <f>Notenliste!I10</f>
        <v>0</v>
      </c>
      <c r="I11" s="98">
        <f>Notenliste!J10</f>
        <v>0</v>
      </c>
      <c r="J11" s="97">
        <f>Notenliste!K10</f>
        <v>0</v>
      </c>
      <c r="K11" s="99">
        <f>Notenliste!L10</f>
        <v>0</v>
      </c>
      <c r="L11" s="105" t="str">
        <f>Notenliste!M10</f>
        <v>ND</v>
      </c>
      <c r="M11" s="108">
        <f>IF(Notenliste!AK10&lt;Endnoten!$AF$11,1,IF(Notenliste!AK10&lt;Endnoten!$AF$12,Endnoten!$AE$12,IF(Notenliste!AK10&lt;Endnoten!$AF$13,Endnoten!$AE$13,IF(Notenliste!AK10&lt;Endnoten!$AF$14,Endnoten!$AE$14,IF(Notenliste!AK10&lt;Endnoten!$AF$15,Endnoten!$AE$15,IF(Notenliste!AK10&lt;Endnoten!$AF$16,Endnoten!$AE$16,IF(Notenliste!AK10&lt;Endnoten!$AF$17,Endnoten!$AE$17,Endnoten!$AE$18)))))))</f>
        <v>1</v>
      </c>
      <c r="N11" s="101" t="str">
        <f>Notenliste!AL10</f>
        <v>Nur MA</v>
      </c>
      <c r="O11" s="101" t="str">
        <f>IF(Endnoten!AB11&lt;Endnoten!$AF$11,1,IF(Endnoten!AB11&lt;Endnoten!$AF$12,Endnoten!$AE$12,IF(Endnoten!AB11&lt;Endnoten!$AF$13,Endnoten!$AE$13,IF(Endnoten!AB11&lt;Endnoten!$AF$14,Endnoten!$AE$14,IF(Endnoten!AB11&lt;Endnoten!$AF$15,Endnoten!$AE$15,IF(Endnoten!AB11&lt;Endnoten!$AF$16,Endnoten!$AE$16,IF(Endnoten!AB11&lt;Endnoten!$AF$17,Endnoten!$AE$17,Endnoten!$AE$18)))))))</f>
        <v>4-5</v>
      </c>
    </row>
    <row r="12" spans="1:20" hidden="1" x14ac:dyDescent="0.35">
      <c r="A12" s="91">
        <f>Notenliste!A11</f>
        <v>9</v>
      </c>
      <c r="B12" s="83">
        <f>Notenliste!C11</f>
        <v>0</v>
      </c>
      <c r="C12" s="82">
        <f>Notenliste!D11</f>
        <v>0</v>
      </c>
      <c r="D12" s="81">
        <f>Notenliste!E11</f>
        <v>0</v>
      </c>
      <c r="E12" s="82">
        <f>Notenliste!F11</f>
        <v>0</v>
      </c>
      <c r="F12" s="81">
        <f>Notenliste!G11</f>
        <v>0</v>
      </c>
      <c r="G12" s="82">
        <f>Notenliste!H11</f>
        <v>0</v>
      </c>
      <c r="H12" s="81">
        <f>Notenliste!I11</f>
        <v>0</v>
      </c>
      <c r="I12" s="82">
        <f>Notenliste!J11</f>
        <v>0</v>
      </c>
      <c r="J12" s="81">
        <f>Notenliste!K11</f>
        <v>0</v>
      </c>
      <c r="K12" s="95">
        <f>Notenliste!L11</f>
        <v>0</v>
      </c>
      <c r="L12" s="104" t="str">
        <f>Notenliste!M11</f>
        <v>ND</v>
      </c>
      <c r="M12" s="107">
        <f>IF(Notenliste!AK11&lt;Endnoten!$AF$11,1,IF(Notenliste!AK11&lt;Endnoten!$AF$12,Endnoten!$AE$12,IF(Notenliste!AK11&lt;Endnoten!$AF$13,Endnoten!$AE$13,IF(Notenliste!AK11&lt;Endnoten!$AF$14,Endnoten!$AE$14,IF(Notenliste!AK11&lt;Endnoten!$AF$15,Endnoten!$AE$15,IF(Notenliste!AK11&lt;Endnoten!$AF$16,Endnoten!$AE$16,IF(Notenliste!AK11&lt;Endnoten!$AF$17,Endnoten!$AE$17,Endnoten!$AE$18)))))))</f>
        <v>1</v>
      </c>
      <c r="N12" s="92" t="str">
        <f>Notenliste!AL11</f>
        <v>Nur MA</v>
      </c>
      <c r="O12" s="92" t="str">
        <f>IF(Endnoten!AB12&lt;Endnoten!$AF$11,1,IF(Endnoten!AB12&lt;Endnoten!$AF$12,Endnoten!$AE$12,IF(Endnoten!AB12&lt;Endnoten!$AF$13,Endnoten!$AE$13,IF(Endnoten!AB12&lt;Endnoten!$AF$14,Endnoten!$AE$14,IF(Endnoten!AB12&lt;Endnoten!$AF$15,Endnoten!$AE$15,IF(Endnoten!AB12&lt;Endnoten!$AF$16,Endnoten!$AE$16,IF(Endnoten!AB12&lt;Endnoten!$AF$17,Endnoten!$AE$17,Endnoten!$AE$18)))))))</f>
        <v>4-5</v>
      </c>
    </row>
    <row r="13" spans="1:20" hidden="1" x14ac:dyDescent="0.35">
      <c r="A13" s="100">
        <f>Notenliste!A12</f>
        <v>10</v>
      </c>
      <c r="B13" s="102">
        <f>Notenliste!C12</f>
        <v>0</v>
      </c>
      <c r="C13" s="98">
        <f>Notenliste!D12</f>
        <v>0</v>
      </c>
      <c r="D13" s="97">
        <f>Notenliste!E12</f>
        <v>0</v>
      </c>
      <c r="E13" s="98">
        <f>Notenliste!F12</f>
        <v>0</v>
      </c>
      <c r="F13" s="97">
        <f>Notenliste!G12</f>
        <v>0</v>
      </c>
      <c r="G13" s="98">
        <f>Notenliste!H12</f>
        <v>0</v>
      </c>
      <c r="H13" s="97">
        <f>Notenliste!I12</f>
        <v>0</v>
      </c>
      <c r="I13" s="98">
        <f>Notenliste!J12</f>
        <v>0</v>
      </c>
      <c r="J13" s="97">
        <f>Notenliste!K12</f>
        <v>0</v>
      </c>
      <c r="K13" s="99">
        <f>Notenliste!L12</f>
        <v>0</v>
      </c>
      <c r="L13" s="105" t="str">
        <f>Notenliste!M12</f>
        <v>ND</v>
      </c>
      <c r="M13" s="108">
        <f>IF(Notenliste!AK12&lt;Endnoten!$AF$11,1,IF(Notenliste!AK12&lt;Endnoten!$AF$12,Endnoten!$AE$12,IF(Notenliste!AK12&lt;Endnoten!$AF$13,Endnoten!$AE$13,IF(Notenliste!AK12&lt;Endnoten!$AF$14,Endnoten!$AE$14,IF(Notenliste!AK12&lt;Endnoten!$AF$15,Endnoten!$AE$15,IF(Notenliste!AK12&lt;Endnoten!$AF$16,Endnoten!$AE$16,IF(Notenliste!AK12&lt;Endnoten!$AF$17,Endnoten!$AE$17,Endnoten!$AE$18)))))))</f>
        <v>1</v>
      </c>
      <c r="N13" s="101" t="str">
        <f>Notenliste!AL12</f>
        <v>Nur MA</v>
      </c>
      <c r="O13" s="101" t="str">
        <f>IF(Endnoten!AB13&lt;Endnoten!$AF$11,1,IF(Endnoten!AB13&lt;Endnoten!$AF$12,Endnoten!$AE$12,IF(Endnoten!AB13&lt;Endnoten!$AF$13,Endnoten!$AE$13,IF(Endnoten!AB13&lt;Endnoten!$AF$14,Endnoten!$AE$14,IF(Endnoten!AB13&lt;Endnoten!$AF$15,Endnoten!$AE$15,IF(Endnoten!AB13&lt;Endnoten!$AF$16,Endnoten!$AE$16,IF(Endnoten!AB13&lt;Endnoten!$AF$17,Endnoten!$AE$17,Endnoten!$AE$18)))))))</f>
        <v>4-5</v>
      </c>
    </row>
    <row r="14" spans="1:20" hidden="1" x14ac:dyDescent="0.35">
      <c r="A14" s="91">
        <f>Notenliste!A13</f>
        <v>11</v>
      </c>
      <c r="B14" s="83">
        <f>Notenliste!C13</f>
        <v>0</v>
      </c>
      <c r="C14" s="82">
        <f>Notenliste!D13</f>
        <v>0</v>
      </c>
      <c r="D14" s="81">
        <f>Notenliste!E13</f>
        <v>0</v>
      </c>
      <c r="E14" s="82">
        <f>Notenliste!F13</f>
        <v>0</v>
      </c>
      <c r="F14" s="81">
        <f>Notenliste!G13</f>
        <v>0</v>
      </c>
      <c r="G14" s="82">
        <f>Notenliste!H13</f>
        <v>0</v>
      </c>
      <c r="H14" s="81">
        <f>Notenliste!I13</f>
        <v>0</v>
      </c>
      <c r="I14" s="82">
        <f>Notenliste!J13</f>
        <v>0</v>
      </c>
      <c r="J14" s="81">
        <f>Notenliste!K13</f>
        <v>0</v>
      </c>
      <c r="K14" s="95">
        <f>Notenliste!L13</f>
        <v>0</v>
      </c>
      <c r="L14" s="104" t="str">
        <f>Notenliste!M13</f>
        <v>ND</v>
      </c>
      <c r="M14" s="107">
        <f>IF(Notenliste!AK13&lt;Endnoten!$AF$11,1,IF(Notenliste!AK13&lt;Endnoten!$AF$12,Endnoten!$AE$12,IF(Notenliste!AK13&lt;Endnoten!$AF$13,Endnoten!$AE$13,IF(Notenliste!AK13&lt;Endnoten!$AF$14,Endnoten!$AE$14,IF(Notenliste!AK13&lt;Endnoten!$AF$15,Endnoten!$AE$15,IF(Notenliste!AK13&lt;Endnoten!$AF$16,Endnoten!$AE$16,IF(Notenliste!AK13&lt;Endnoten!$AF$17,Endnoten!$AE$17,Endnoten!$AE$18)))))))</f>
        <v>1</v>
      </c>
      <c r="N14" s="92" t="str">
        <f>Notenliste!AL13</f>
        <v>Nur MA</v>
      </c>
      <c r="O14" s="92" t="str">
        <f>IF(Endnoten!AB14&lt;Endnoten!$AF$11,1,IF(Endnoten!AB14&lt;Endnoten!$AF$12,Endnoten!$AE$12,IF(Endnoten!AB14&lt;Endnoten!$AF$13,Endnoten!$AE$13,IF(Endnoten!AB14&lt;Endnoten!$AF$14,Endnoten!$AE$14,IF(Endnoten!AB14&lt;Endnoten!$AF$15,Endnoten!$AE$15,IF(Endnoten!AB14&lt;Endnoten!$AF$16,Endnoten!$AE$16,IF(Endnoten!AB14&lt;Endnoten!$AF$17,Endnoten!$AE$17,Endnoten!$AE$18)))))))</f>
        <v>4-5</v>
      </c>
    </row>
    <row r="15" spans="1:20" hidden="1" x14ac:dyDescent="0.35">
      <c r="A15" s="100">
        <f>Notenliste!A14</f>
        <v>12</v>
      </c>
      <c r="B15" s="102">
        <f>Notenliste!C14</f>
        <v>0</v>
      </c>
      <c r="C15" s="98">
        <f>Notenliste!D14</f>
        <v>0</v>
      </c>
      <c r="D15" s="97">
        <f>Notenliste!E14</f>
        <v>0</v>
      </c>
      <c r="E15" s="98">
        <f>Notenliste!F14</f>
        <v>0</v>
      </c>
      <c r="F15" s="97">
        <f>Notenliste!G14</f>
        <v>0</v>
      </c>
      <c r="G15" s="98">
        <f>Notenliste!H14</f>
        <v>0</v>
      </c>
      <c r="H15" s="97">
        <f>Notenliste!I14</f>
        <v>0</v>
      </c>
      <c r="I15" s="98">
        <f>Notenliste!J14</f>
        <v>0</v>
      </c>
      <c r="J15" s="97">
        <f>Notenliste!K14</f>
        <v>0</v>
      </c>
      <c r="K15" s="99">
        <f>Notenliste!L14</f>
        <v>0</v>
      </c>
      <c r="L15" s="105" t="str">
        <f>Notenliste!M14</f>
        <v>ND</v>
      </c>
      <c r="M15" s="108">
        <f>IF(Notenliste!AK14&lt;Endnoten!$AF$11,1,IF(Notenliste!AK14&lt;Endnoten!$AF$12,Endnoten!$AE$12,IF(Notenliste!AK14&lt;Endnoten!$AF$13,Endnoten!$AE$13,IF(Notenliste!AK14&lt;Endnoten!$AF$14,Endnoten!$AE$14,IF(Notenliste!AK14&lt;Endnoten!$AF$15,Endnoten!$AE$15,IF(Notenliste!AK14&lt;Endnoten!$AF$16,Endnoten!$AE$16,IF(Notenliste!AK14&lt;Endnoten!$AF$17,Endnoten!$AE$17,Endnoten!$AE$18)))))))</f>
        <v>1</v>
      </c>
      <c r="N15" s="101" t="str">
        <f>Notenliste!AL14</f>
        <v>Nur MA</v>
      </c>
      <c r="O15" s="101" t="str">
        <f>IF(Endnoten!AB15&lt;Endnoten!$AF$11,1,IF(Endnoten!AB15&lt;Endnoten!$AF$12,Endnoten!$AE$12,IF(Endnoten!AB15&lt;Endnoten!$AF$13,Endnoten!$AE$13,IF(Endnoten!AB15&lt;Endnoten!$AF$14,Endnoten!$AE$14,IF(Endnoten!AB15&lt;Endnoten!$AF$15,Endnoten!$AE$15,IF(Endnoten!AB15&lt;Endnoten!$AF$16,Endnoten!$AE$16,IF(Endnoten!AB15&lt;Endnoten!$AF$17,Endnoten!$AE$17,Endnoten!$AE$18)))))))</f>
        <v>4-5</v>
      </c>
    </row>
    <row r="16" spans="1:20" hidden="1" x14ac:dyDescent="0.35">
      <c r="A16" s="91">
        <f>Notenliste!A15</f>
        <v>13</v>
      </c>
      <c r="B16" s="83">
        <f>Notenliste!C15</f>
        <v>0</v>
      </c>
      <c r="C16" s="82">
        <f>Notenliste!D15</f>
        <v>0</v>
      </c>
      <c r="D16" s="81">
        <f>Notenliste!E15</f>
        <v>0</v>
      </c>
      <c r="E16" s="82">
        <f>Notenliste!F15</f>
        <v>0</v>
      </c>
      <c r="F16" s="81">
        <f>Notenliste!G15</f>
        <v>0</v>
      </c>
      <c r="G16" s="82">
        <f>Notenliste!H15</f>
        <v>0</v>
      </c>
      <c r="H16" s="81">
        <f>Notenliste!I15</f>
        <v>0</v>
      </c>
      <c r="I16" s="82">
        <f>Notenliste!J15</f>
        <v>0</v>
      </c>
      <c r="J16" s="81">
        <f>Notenliste!K15</f>
        <v>0</v>
      </c>
      <c r="K16" s="95">
        <f>Notenliste!L15</f>
        <v>0</v>
      </c>
      <c r="L16" s="104" t="str">
        <f>Notenliste!M15</f>
        <v>ND</v>
      </c>
      <c r="M16" s="107">
        <f>IF(Notenliste!AK15&lt;Endnoten!$AF$11,1,IF(Notenliste!AK15&lt;Endnoten!$AF$12,Endnoten!$AE$12,IF(Notenliste!AK15&lt;Endnoten!$AF$13,Endnoten!$AE$13,IF(Notenliste!AK15&lt;Endnoten!$AF$14,Endnoten!$AE$14,IF(Notenliste!AK15&lt;Endnoten!$AF$15,Endnoten!$AE$15,IF(Notenliste!AK15&lt;Endnoten!$AF$16,Endnoten!$AE$16,IF(Notenliste!AK15&lt;Endnoten!$AF$17,Endnoten!$AE$17,Endnoten!$AE$18)))))))</f>
        <v>1</v>
      </c>
      <c r="N16" s="92" t="str">
        <f>Notenliste!AL15</f>
        <v>Nur MA</v>
      </c>
      <c r="O16" s="92" t="str">
        <f>IF(Endnoten!AB16&lt;Endnoten!$AF$11,1,IF(Endnoten!AB16&lt;Endnoten!$AF$12,Endnoten!$AE$12,IF(Endnoten!AB16&lt;Endnoten!$AF$13,Endnoten!$AE$13,IF(Endnoten!AB16&lt;Endnoten!$AF$14,Endnoten!$AE$14,IF(Endnoten!AB16&lt;Endnoten!$AF$15,Endnoten!$AE$15,IF(Endnoten!AB16&lt;Endnoten!$AF$16,Endnoten!$AE$16,IF(Endnoten!AB16&lt;Endnoten!$AF$17,Endnoten!$AE$17,Endnoten!$AE$18)))))))</f>
        <v>4-5</v>
      </c>
    </row>
    <row r="17" spans="1:15" hidden="1" x14ac:dyDescent="0.35">
      <c r="A17" s="100">
        <f>Notenliste!A16</f>
        <v>14</v>
      </c>
      <c r="B17" s="102">
        <f>Notenliste!C16</f>
        <v>0</v>
      </c>
      <c r="C17" s="98">
        <f>Notenliste!D16</f>
        <v>0</v>
      </c>
      <c r="D17" s="97">
        <f>Notenliste!E16</f>
        <v>0</v>
      </c>
      <c r="E17" s="98">
        <f>Notenliste!F16</f>
        <v>0</v>
      </c>
      <c r="F17" s="97">
        <f>Notenliste!G16</f>
        <v>0</v>
      </c>
      <c r="G17" s="98">
        <f>Notenliste!H16</f>
        <v>0</v>
      </c>
      <c r="H17" s="97">
        <f>Notenliste!I16</f>
        <v>0</v>
      </c>
      <c r="I17" s="98">
        <f>Notenliste!J16</f>
        <v>0</v>
      </c>
      <c r="J17" s="97">
        <f>Notenliste!K16</f>
        <v>0</v>
      </c>
      <c r="K17" s="99">
        <f>Notenliste!L16</f>
        <v>0</v>
      </c>
      <c r="L17" s="105" t="str">
        <f>Notenliste!M16</f>
        <v>ND</v>
      </c>
      <c r="M17" s="108">
        <f>IF(Notenliste!AK16&lt;Endnoten!$AF$11,1,IF(Notenliste!AK16&lt;Endnoten!$AF$12,Endnoten!$AE$12,IF(Notenliste!AK16&lt;Endnoten!$AF$13,Endnoten!$AE$13,IF(Notenliste!AK16&lt;Endnoten!$AF$14,Endnoten!$AE$14,IF(Notenliste!AK16&lt;Endnoten!$AF$15,Endnoten!$AE$15,IF(Notenliste!AK16&lt;Endnoten!$AF$16,Endnoten!$AE$16,IF(Notenliste!AK16&lt;Endnoten!$AF$17,Endnoten!$AE$17,Endnoten!$AE$18)))))))</f>
        <v>1</v>
      </c>
      <c r="N17" s="101" t="str">
        <f>Notenliste!AL16</f>
        <v>Nur MA</v>
      </c>
      <c r="O17" s="101" t="str">
        <f>IF(Endnoten!AB17&lt;Endnoten!$AF$11,1,IF(Endnoten!AB17&lt;Endnoten!$AF$12,Endnoten!$AE$12,IF(Endnoten!AB17&lt;Endnoten!$AF$13,Endnoten!$AE$13,IF(Endnoten!AB17&lt;Endnoten!$AF$14,Endnoten!$AE$14,IF(Endnoten!AB17&lt;Endnoten!$AF$15,Endnoten!$AE$15,IF(Endnoten!AB17&lt;Endnoten!$AF$16,Endnoten!$AE$16,IF(Endnoten!AB17&lt;Endnoten!$AF$17,Endnoten!$AE$17,Endnoten!$AE$18)))))))</f>
        <v>4-5</v>
      </c>
    </row>
    <row r="18" spans="1:15" hidden="1" x14ac:dyDescent="0.35">
      <c r="A18" s="91">
        <f>Notenliste!A17</f>
        <v>15</v>
      </c>
      <c r="B18" s="83">
        <f>Notenliste!C17</f>
        <v>0</v>
      </c>
      <c r="C18" s="82">
        <f>Notenliste!D17</f>
        <v>0</v>
      </c>
      <c r="D18" s="81">
        <f>Notenliste!E17</f>
        <v>0</v>
      </c>
      <c r="E18" s="82">
        <f>Notenliste!F17</f>
        <v>0</v>
      </c>
      <c r="F18" s="81">
        <f>Notenliste!G17</f>
        <v>0</v>
      </c>
      <c r="G18" s="82">
        <f>Notenliste!H17</f>
        <v>0</v>
      </c>
      <c r="H18" s="81">
        <f>Notenliste!I17</f>
        <v>0</v>
      </c>
      <c r="I18" s="82">
        <f>Notenliste!J17</f>
        <v>0</v>
      </c>
      <c r="J18" s="81">
        <f>Notenliste!K17</f>
        <v>0</v>
      </c>
      <c r="K18" s="95">
        <f>Notenliste!L17</f>
        <v>0</v>
      </c>
      <c r="L18" s="104" t="str">
        <f>Notenliste!M17</f>
        <v>ND</v>
      </c>
      <c r="M18" s="107">
        <f>IF(Notenliste!AK17&lt;Endnoten!$AF$11,1,IF(Notenliste!AK17&lt;Endnoten!$AF$12,Endnoten!$AE$12,IF(Notenliste!AK17&lt;Endnoten!$AF$13,Endnoten!$AE$13,IF(Notenliste!AK17&lt;Endnoten!$AF$14,Endnoten!$AE$14,IF(Notenliste!AK17&lt;Endnoten!$AF$15,Endnoten!$AE$15,IF(Notenliste!AK17&lt;Endnoten!$AF$16,Endnoten!$AE$16,IF(Notenliste!AK17&lt;Endnoten!$AF$17,Endnoten!$AE$17,Endnoten!$AE$18)))))))</f>
        <v>1</v>
      </c>
      <c r="N18" s="92" t="str">
        <f>Notenliste!AL17</f>
        <v>Nur MA</v>
      </c>
      <c r="O18" s="92" t="str">
        <f>IF(Endnoten!AB18&lt;Endnoten!$AF$11,1,IF(Endnoten!AB18&lt;Endnoten!$AF$12,Endnoten!$AE$12,IF(Endnoten!AB18&lt;Endnoten!$AF$13,Endnoten!$AE$13,IF(Endnoten!AB18&lt;Endnoten!$AF$14,Endnoten!$AE$14,IF(Endnoten!AB18&lt;Endnoten!$AF$15,Endnoten!$AE$15,IF(Endnoten!AB18&lt;Endnoten!$AF$16,Endnoten!$AE$16,IF(Endnoten!AB18&lt;Endnoten!$AF$17,Endnoten!$AE$17,Endnoten!$AE$18)))))))</f>
        <v>4-5</v>
      </c>
    </row>
    <row r="19" spans="1:15" hidden="1" x14ac:dyDescent="0.35">
      <c r="A19" s="100">
        <f>Notenliste!A18</f>
        <v>16</v>
      </c>
      <c r="B19" s="102">
        <f>Notenliste!C18</f>
        <v>0</v>
      </c>
      <c r="C19" s="98">
        <f>Notenliste!D18</f>
        <v>0</v>
      </c>
      <c r="D19" s="97">
        <f>Notenliste!E18</f>
        <v>0</v>
      </c>
      <c r="E19" s="98">
        <f>Notenliste!F18</f>
        <v>0</v>
      </c>
      <c r="F19" s="97">
        <f>Notenliste!G18</f>
        <v>0</v>
      </c>
      <c r="G19" s="98">
        <f>Notenliste!H18</f>
        <v>0</v>
      </c>
      <c r="H19" s="97">
        <f>Notenliste!I18</f>
        <v>0</v>
      </c>
      <c r="I19" s="98">
        <f>Notenliste!J18</f>
        <v>0</v>
      </c>
      <c r="J19" s="97">
        <f>Notenliste!K18</f>
        <v>0</v>
      </c>
      <c r="K19" s="99">
        <f>Notenliste!L18</f>
        <v>0</v>
      </c>
      <c r="L19" s="105" t="str">
        <f>Notenliste!M18</f>
        <v>ND</v>
      </c>
      <c r="M19" s="108">
        <f>IF(Notenliste!AK18&lt;Endnoten!$AF$11,1,IF(Notenliste!AK18&lt;Endnoten!$AF$12,Endnoten!$AE$12,IF(Notenliste!AK18&lt;Endnoten!$AF$13,Endnoten!$AE$13,IF(Notenliste!AK18&lt;Endnoten!$AF$14,Endnoten!$AE$14,IF(Notenliste!AK18&lt;Endnoten!$AF$15,Endnoten!$AE$15,IF(Notenliste!AK18&lt;Endnoten!$AF$16,Endnoten!$AE$16,IF(Notenliste!AK18&lt;Endnoten!$AF$17,Endnoten!$AE$17,Endnoten!$AE$18)))))))</f>
        <v>1</v>
      </c>
      <c r="N19" s="101" t="str">
        <f>Notenliste!AL18</f>
        <v>Nur MA</v>
      </c>
      <c r="O19" s="101" t="str">
        <f>IF(Endnoten!AB19&lt;Endnoten!$AF$11,1,IF(Endnoten!AB19&lt;Endnoten!$AF$12,Endnoten!$AE$12,IF(Endnoten!AB19&lt;Endnoten!$AF$13,Endnoten!$AE$13,IF(Endnoten!AB19&lt;Endnoten!$AF$14,Endnoten!$AE$14,IF(Endnoten!AB19&lt;Endnoten!$AF$15,Endnoten!$AE$15,IF(Endnoten!AB19&lt;Endnoten!$AF$16,Endnoten!$AE$16,IF(Endnoten!AB19&lt;Endnoten!$AF$17,Endnoten!$AE$17,Endnoten!$AE$18)))))))</f>
        <v>4-5</v>
      </c>
    </row>
    <row r="20" spans="1:15" hidden="1" x14ac:dyDescent="0.35">
      <c r="A20" s="91">
        <f>Notenliste!A19</f>
        <v>17</v>
      </c>
      <c r="B20" s="83">
        <f>Notenliste!C19</f>
        <v>0</v>
      </c>
      <c r="C20" s="82">
        <f>Notenliste!D19</f>
        <v>0</v>
      </c>
      <c r="D20" s="81">
        <f>Notenliste!E19</f>
        <v>0</v>
      </c>
      <c r="E20" s="82">
        <f>Notenliste!F19</f>
        <v>0</v>
      </c>
      <c r="F20" s="81">
        <f>Notenliste!G19</f>
        <v>0</v>
      </c>
      <c r="G20" s="82">
        <f>Notenliste!H19</f>
        <v>0</v>
      </c>
      <c r="H20" s="81">
        <f>Notenliste!I19</f>
        <v>0</v>
      </c>
      <c r="I20" s="82">
        <f>Notenliste!J19</f>
        <v>0</v>
      </c>
      <c r="J20" s="81">
        <f>Notenliste!K19</f>
        <v>0</v>
      </c>
      <c r="K20" s="95">
        <f>Notenliste!L19</f>
        <v>0</v>
      </c>
      <c r="L20" s="104" t="str">
        <f>Notenliste!M19</f>
        <v>ND</v>
      </c>
      <c r="M20" s="107">
        <f>IF(Notenliste!AK19&lt;Endnoten!$AF$11,1,IF(Notenliste!AK19&lt;Endnoten!$AF$12,Endnoten!$AE$12,IF(Notenliste!AK19&lt;Endnoten!$AF$13,Endnoten!$AE$13,IF(Notenliste!AK19&lt;Endnoten!$AF$14,Endnoten!$AE$14,IF(Notenliste!AK19&lt;Endnoten!$AF$15,Endnoten!$AE$15,IF(Notenliste!AK19&lt;Endnoten!$AF$16,Endnoten!$AE$16,IF(Notenliste!AK19&lt;Endnoten!$AF$17,Endnoten!$AE$17,Endnoten!$AE$18)))))))</f>
        <v>1</v>
      </c>
      <c r="N20" s="92" t="str">
        <f>Notenliste!AL19</f>
        <v>Nur MA</v>
      </c>
      <c r="O20" s="92" t="str">
        <f>IF(Endnoten!AB20&lt;Endnoten!$AF$11,1,IF(Endnoten!AB20&lt;Endnoten!$AF$12,Endnoten!$AE$12,IF(Endnoten!AB20&lt;Endnoten!$AF$13,Endnoten!$AE$13,IF(Endnoten!AB20&lt;Endnoten!$AF$14,Endnoten!$AE$14,IF(Endnoten!AB20&lt;Endnoten!$AF$15,Endnoten!$AE$15,IF(Endnoten!AB20&lt;Endnoten!$AF$16,Endnoten!$AE$16,IF(Endnoten!AB20&lt;Endnoten!$AF$17,Endnoten!$AE$17,Endnoten!$AE$18)))))))</f>
        <v>4-5</v>
      </c>
    </row>
    <row r="21" spans="1:15" hidden="1" x14ac:dyDescent="0.35">
      <c r="A21" s="100">
        <f>Notenliste!A20</f>
        <v>18</v>
      </c>
      <c r="B21" s="102">
        <f>Notenliste!C20</f>
        <v>0</v>
      </c>
      <c r="C21" s="98">
        <f>Notenliste!D20</f>
        <v>0</v>
      </c>
      <c r="D21" s="97">
        <f>Notenliste!E20</f>
        <v>0</v>
      </c>
      <c r="E21" s="98">
        <f>Notenliste!F20</f>
        <v>0</v>
      </c>
      <c r="F21" s="97">
        <f>Notenliste!G20</f>
        <v>0</v>
      </c>
      <c r="G21" s="98">
        <f>Notenliste!H20</f>
        <v>0</v>
      </c>
      <c r="H21" s="97">
        <f>Notenliste!I20</f>
        <v>0</v>
      </c>
      <c r="I21" s="98">
        <f>Notenliste!J20</f>
        <v>0</v>
      </c>
      <c r="J21" s="97">
        <f>Notenliste!K20</f>
        <v>0</v>
      </c>
      <c r="K21" s="99">
        <f>Notenliste!L20</f>
        <v>0</v>
      </c>
      <c r="L21" s="105" t="str">
        <f>Notenliste!M20</f>
        <v>ND</v>
      </c>
      <c r="M21" s="108">
        <f>IF(Notenliste!AK20&lt;Endnoten!$AF$11,1,IF(Notenliste!AK20&lt;Endnoten!$AF$12,Endnoten!$AE$12,IF(Notenliste!AK20&lt;Endnoten!$AF$13,Endnoten!$AE$13,IF(Notenliste!AK20&lt;Endnoten!$AF$14,Endnoten!$AE$14,IF(Notenliste!AK20&lt;Endnoten!$AF$15,Endnoten!$AE$15,IF(Notenliste!AK20&lt;Endnoten!$AF$16,Endnoten!$AE$16,IF(Notenliste!AK20&lt;Endnoten!$AF$17,Endnoten!$AE$17,Endnoten!$AE$18)))))))</f>
        <v>1</v>
      </c>
      <c r="N21" s="101" t="str">
        <f>Notenliste!AL20</f>
        <v>Nur MA</v>
      </c>
      <c r="O21" s="101" t="str">
        <f>IF(Endnoten!AB21&lt;Endnoten!$AF$11,1,IF(Endnoten!AB21&lt;Endnoten!$AF$12,Endnoten!$AE$12,IF(Endnoten!AB21&lt;Endnoten!$AF$13,Endnoten!$AE$13,IF(Endnoten!AB21&lt;Endnoten!$AF$14,Endnoten!$AE$14,IF(Endnoten!AB21&lt;Endnoten!$AF$15,Endnoten!$AE$15,IF(Endnoten!AB21&lt;Endnoten!$AF$16,Endnoten!$AE$16,IF(Endnoten!AB21&lt;Endnoten!$AF$17,Endnoten!$AE$17,Endnoten!$AE$18)))))))</f>
        <v>4-5</v>
      </c>
    </row>
    <row r="22" spans="1:15" hidden="1" x14ac:dyDescent="0.35">
      <c r="A22" s="91">
        <f>Notenliste!A21</f>
        <v>19</v>
      </c>
      <c r="B22" s="83">
        <f>Notenliste!C21</f>
        <v>0</v>
      </c>
      <c r="C22" s="82">
        <f>Notenliste!D21</f>
        <v>0</v>
      </c>
      <c r="D22" s="81">
        <f>Notenliste!E21</f>
        <v>0</v>
      </c>
      <c r="E22" s="82">
        <f>Notenliste!F21</f>
        <v>0</v>
      </c>
      <c r="F22" s="81">
        <f>Notenliste!G21</f>
        <v>0</v>
      </c>
      <c r="G22" s="82">
        <f>Notenliste!H21</f>
        <v>0</v>
      </c>
      <c r="H22" s="81">
        <f>Notenliste!I21</f>
        <v>0</v>
      </c>
      <c r="I22" s="82">
        <f>Notenliste!J21</f>
        <v>0</v>
      </c>
      <c r="J22" s="81">
        <f>Notenliste!K21</f>
        <v>0</v>
      </c>
      <c r="K22" s="95">
        <f>Notenliste!L21</f>
        <v>0</v>
      </c>
      <c r="L22" s="104" t="str">
        <f>Notenliste!M21</f>
        <v>ND</v>
      </c>
      <c r="M22" s="107">
        <f>IF(Notenliste!AK21&lt;Endnoten!$AF$11,1,IF(Notenliste!AK21&lt;Endnoten!$AF$12,Endnoten!$AE$12,IF(Notenliste!AK21&lt;Endnoten!$AF$13,Endnoten!$AE$13,IF(Notenliste!AK21&lt;Endnoten!$AF$14,Endnoten!$AE$14,IF(Notenliste!AK21&lt;Endnoten!$AF$15,Endnoten!$AE$15,IF(Notenliste!AK21&lt;Endnoten!$AF$16,Endnoten!$AE$16,IF(Notenliste!AK21&lt;Endnoten!$AF$17,Endnoten!$AE$17,Endnoten!$AE$18)))))))</f>
        <v>1</v>
      </c>
      <c r="N22" s="92" t="str">
        <f>Notenliste!AL21</f>
        <v>Nur MA</v>
      </c>
      <c r="O22" s="92" t="str">
        <f>IF(Endnoten!AB22&lt;Endnoten!$AF$11,1,IF(Endnoten!AB22&lt;Endnoten!$AF$12,Endnoten!$AE$12,IF(Endnoten!AB22&lt;Endnoten!$AF$13,Endnoten!$AE$13,IF(Endnoten!AB22&lt;Endnoten!$AF$14,Endnoten!$AE$14,IF(Endnoten!AB22&lt;Endnoten!$AF$15,Endnoten!$AE$15,IF(Endnoten!AB22&lt;Endnoten!$AF$16,Endnoten!$AE$16,IF(Endnoten!AB22&lt;Endnoten!$AF$17,Endnoten!$AE$17,Endnoten!$AE$18)))))))</f>
        <v>4-5</v>
      </c>
    </row>
    <row r="23" spans="1:15" hidden="1" x14ac:dyDescent="0.35">
      <c r="A23" s="100">
        <f>Notenliste!A22</f>
        <v>20</v>
      </c>
      <c r="B23" s="102">
        <f>Notenliste!C22</f>
        <v>0</v>
      </c>
      <c r="C23" s="98">
        <f>Notenliste!D22</f>
        <v>0</v>
      </c>
      <c r="D23" s="97">
        <f>Notenliste!E22</f>
        <v>0</v>
      </c>
      <c r="E23" s="98">
        <f>Notenliste!F22</f>
        <v>0</v>
      </c>
      <c r="F23" s="97">
        <f>Notenliste!G22</f>
        <v>0</v>
      </c>
      <c r="G23" s="98">
        <f>Notenliste!H22</f>
        <v>0</v>
      </c>
      <c r="H23" s="97">
        <f>Notenliste!I22</f>
        <v>0</v>
      </c>
      <c r="I23" s="98">
        <f>Notenliste!J22</f>
        <v>0</v>
      </c>
      <c r="J23" s="97">
        <f>Notenliste!K22</f>
        <v>0</v>
      </c>
      <c r="K23" s="99">
        <f>Notenliste!L22</f>
        <v>0</v>
      </c>
      <c r="L23" s="105" t="str">
        <f>Notenliste!M22</f>
        <v>ND</v>
      </c>
      <c r="M23" s="108">
        <f>IF(Notenliste!AK22&lt;Endnoten!$AF$11,1,IF(Notenliste!AK22&lt;Endnoten!$AF$12,Endnoten!$AE$12,IF(Notenliste!AK22&lt;Endnoten!$AF$13,Endnoten!$AE$13,IF(Notenliste!AK22&lt;Endnoten!$AF$14,Endnoten!$AE$14,IF(Notenliste!AK22&lt;Endnoten!$AF$15,Endnoten!$AE$15,IF(Notenliste!AK22&lt;Endnoten!$AF$16,Endnoten!$AE$16,IF(Notenliste!AK22&lt;Endnoten!$AF$17,Endnoten!$AE$17,Endnoten!$AE$18)))))))</f>
        <v>1</v>
      </c>
      <c r="N23" s="101" t="str">
        <f>Notenliste!AL22</f>
        <v>Nur MA</v>
      </c>
      <c r="O23" s="101" t="str">
        <f>IF(Endnoten!AB23&lt;Endnoten!$AF$11,1,IF(Endnoten!AB23&lt;Endnoten!$AF$12,Endnoten!$AE$12,IF(Endnoten!AB23&lt;Endnoten!$AF$13,Endnoten!$AE$13,IF(Endnoten!AB23&lt;Endnoten!$AF$14,Endnoten!$AE$14,IF(Endnoten!AB23&lt;Endnoten!$AF$15,Endnoten!$AE$15,IF(Endnoten!AB23&lt;Endnoten!$AF$16,Endnoten!$AE$16,IF(Endnoten!AB23&lt;Endnoten!$AF$17,Endnoten!$AE$17,Endnoten!$AE$18)))))))</f>
        <v>4-5</v>
      </c>
    </row>
    <row r="24" spans="1:15" hidden="1" x14ac:dyDescent="0.35">
      <c r="A24" s="91">
        <f>Notenliste!A23</f>
        <v>21</v>
      </c>
      <c r="B24" s="83">
        <f>Notenliste!C23</f>
        <v>0</v>
      </c>
      <c r="C24" s="82">
        <f>Notenliste!D23</f>
        <v>0</v>
      </c>
      <c r="D24" s="81">
        <f>Notenliste!E23</f>
        <v>0</v>
      </c>
      <c r="E24" s="82">
        <f>Notenliste!F23</f>
        <v>0</v>
      </c>
      <c r="F24" s="81">
        <f>Notenliste!G23</f>
        <v>0</v>
      </c>
      <c r="G24" s="82">
        <f>Notenliste!H23</f>
        <v>0</v>
      </c>
      <c r="H24" s="81">
        <f>Notenliste!I23</f>
        <v>0</v>
      </c>
      <c r="I24" s="82">
        <f>Notenliste!J23</f>
        <v>0</v>
      </c>
      <c r="J24" s="81">
        <f>Notenliste!K23</f>
        <v>0</v>
      </c>
      <c r="K24" s="95">
        <f>Notenliste!L23</f>
        <v>0</v>
      </c>
      <c r="L24" s="104" t="str">
        <f>Notenliste!M23</f>
        <v>ND</v>
      </c>
      <c r="M24" s="107">
        <f>IF(Notenliste!AK23&lt;Endnoten!$AF$11,1,IF(Notenliste!AK23&lt;Endnoten!$AF$12,Endnoten!$AE$12,IF(Notenliste!AK23&lt;Endnoten!$AF$13,Endnoten!$AE$13,IF(Notenliste!AK23&lt;Endnoten!$AF$14,Endnoten!$AE$14,IF(Notenliste!AK23&lt;Endnoten!$AF$15,Endnoten!$AE$15,IF(Notenliste!AK23&lt;Endnoten!$AF$16,Endnoten!$AE$16,IF(Notenliste!AK23&lt;Endnoten!$AF$17,Endnoten!$AE$17,Endnoten!$AE$18)))))))</f>
        <v>1</v>
      </c>
      <c r="N24" s="92" t="str">
        <f>Notenliste!AL23</f>
        <v>Nur MA</v>
      </c>
      <c r="O24" s="92" t="str">
        <f>IF(Endnoten!AB24&lt;Endnoten!$AF$11,1,IF(Endnoten!AB24&lt;Endnoten!$AF$12,Endnoten!$AE$12,IF(Endnoten!AB24&lt;Endnoten!$AF$13,Endnoten!$AE$13,IF(Endnoten!AB24&lt;Endnoten!$AF$14,Endnoten!$AE$14,IF(Endnoten!AB24&lt;Endnoten!$AF$15,Endnoten!$AE$15,IF(Endnoten!AB24&lt;Endnoten!$AF$16,Endnoten!$AE$16,IF(Endnoten!AB24&lt;Endnoten!$AF$17,Endnoten!$AE$17,Endnoten!$AE$18)))))))</f>
        <v>4-5</v>
      </c>
    </row>
    <row r="25" spans="1:15" hidden="1" x14ac:dyDescent="0.35">
      <c r="A25" s="100">
        <f>Notenliste!A24</f>
        <v>22</v>
      </c>
      <c r="B25" s="102">
        <f>Notenliste!C24</f>
        <v>0</v>
      </c>
      <c r="C25" s="98">
        <f>Notenliste!D24</f>
        <v>0</v>
      </c>
      <c r="D25" s="97">
        <f>Notenliste!E24</f>
        <v>0</v>
      </c>
      <c r="E25" s="98">
        <f>Notenliste!F24</f>
        <v>0</v>
      </c>
      <c r="F25" s="97">
        <f>Notenliste!G24</f>
        <v>0</v>
      </c>
      <c r="G25" s="98">
        <f>Notenliste!H24</f>
        <v>0</v>
      </c>
      <c r="H25" s="97">
        <f>Notenliste!I24</f>
        <v>0</v>
      </c>
      <c r="I25" s="98">
        <f>Notenliste!J24</f>
        <v>0</v>
      </c>
      <c r="J25" s="97">
        <f>Notenliste!K24</f>
        <v>0</v>
      </c>
      <c r="K25" s="99">
        <f>Notenliste!L24</f>
        <v>0</v>
      </c>
      <c r="L25" s="105" t="str">
        <f>Notenliste!M24</f>
        <v>ND</v>
      </c>
      <c r="M25" s="108">
        <f>IF(Notenliste!AK24&lt;Endnoten!$AF$11,1,IF(Notenliste!AK24&lt;Endnoten!$AF$12,Endnoten!$AE$12,IF(Notenliste!AK24&lt;Endnoten!$AF$13,Endnoten!$AE$13,IF(Notenliste!AK24&lt;Endnoten!$AF$14,Endnoten!$AE$14,IF(Notenliste!AK24&lt;Endnoten!$AF$15,Endnoten!$AE$15,IF(Notenliste!AK24&lt;Endnoten!$AF$16,Endnoten!$AE$16,IF(Notenliste!AK24&lt;Endnoten!$AF$17,Endnoten!$AE$17,Endnoten!$AE$18)))))))</f>
        <v>1</v>
      </c>
      <c r="N25" s="101" t="str">
        <f>Notenliste!AL24</f>
        <v>Nur MA</v>
      </c>
      <c r="O25" s="101" t="str">
        <f>IF(Endnoten!AB25&lt;Endnoten!$AF$11,1,IF(Endnoten!AB25&lt;Endnoten!$AF$12,Endnoten!$AE$12,IF(Endnoten!AB25&lt;Endnoten!$AF$13,Endnoten!$AE$13,IF(Endnoten!AB25&lt;Endnoten!$AF$14,Endnoten!$AE$14,IF(Endnoten!AB25&lt;Endnoten!$AF$15,Endnoten!$AE$15,IF(Endnoten!AB25&lt;Endnoten!$AF$16,Endnoten!$AE$16,IF(Endnoten!AB25&lt;Endnoten!$AF$17,Endnoten!$AE$17,Endnoten!$AE$18)))))))</f>
        <v>4-5</v>
      </c>
    </row>
    <row r="26" spans="1:15" hidden="1" x14ac:dyDescent="0.35">
      <c r="A26" s="91">
        <f>Notenliste!A25</f>
        <v>23</v>
      </c>
      <c r="B26" s="83">
        <f>Notenliste!C25</f>
        <v>0</v>
      </c>
      <c r="C26" s="82">
        <f>Notenliste!D25</f>
        <v>0</v>
      </c>
      <c r="D26" s="81">
        <f>Notenliste!E25</f>
        <v>0</v>
      </c>
      <c r="E26" s="82">
        <f>Notenliste!F25</f>
        <v>0</v>
      </c>
      <c r="F26" s="81">
        <f>Notenliste!G25</f>
        <v>0</v>
      </c>
      <c r="G26" s="82">
        <f>Notenliste!H25</f>
        <v>0</v>
      </c>
      <c r="H26" s="81">
        <f>Notenliste!I25</f>
        <v>0</v>
      </c>
      <c r="I26" s="82">
        <f>Notenliste!J25</f>
        <v>0</v>
      </c>
      <c r="J26" s="81">
        <f>Notenliste!K25</f>
        <v>0</v>
      </c>
      <c r="K26" s="95">
        <f>Notenliste!L25</f>
        <v>0</v>
      </c>
      <c r="L26" s="104" t="str">
        <f>Notenliste!M25</f>
        <v>ND</v>
      </c>
      <c r="M26" s="107">
        <f>IF(Notenliste!AK25&lt;Endnoten!$AF$11,1,IF(Notenliste!AK25&lt;Endnoten!$AF$12,Endnoten!$AE$12,IF(Notenliste!AK25&lt;Endnoten!$AF$13,Endnoten!$AE$13,IF(Notenliste!AK25&lt;Endnoten!$AF$14,Endnoten!$AE$14,IF(Notenliste!AK25&lt;Endnoten!$AF$15,Endnoten!$AE$15,IF(Notenliste!AK25&lt;Endnoten!$AF$16,Endnoten!$AE$16,IF(Notenliste!AK25&lt;Endnoten!$AF$17,Endnoten!$AE$17,Endnoten!$AE$18)))))))</f>
        <v>1</v>
      </c>
      <c r="N26" s="92" t="str">
        <f>Notenliste!AL25</f>
        <v>Nur MA</v>
      </c>
      <c r="O26" s="92" t="str">
        <f>IF(Endnoten!AB26&lt;Endnoten!$AF$11,1,IF(Endnoten!AB26&lt;Endnoten!$AF$12,Endnoten!$AE$12,IF(Endnoten!AB26&lt;Endnoten!$AF$13,Endnoten!$AE$13,IF(Endnoten!AB26&lt;Endnoten!$AF$14,Endnoten!$AE$14,IF(Endnoten!AB26&lt;Endnoten!$AF$15,Endnoten!$AE$15,IF(Endnoten!AB26&lt;Endnoten!$AF$16,Endnoten!$AE$16,IF(Endnoten!AB26&lt;Endnoten!$AF$17,Endnoten!$AE$17,Endnoten!$AE$18)))))))</f>
        <v>4-5</v>
      </c>
    </row>
    <row r="27" spans="1:15" hidden="1" x14ac:dyDescent="0.35">
      <c r="A27" s="100">
        <f>Notenliste!A26</f>
        <v>24</v>
      </c>
      <c r="B27" s="102">
        <f>Notenliste!C26</f>
        <v>0</v>
      </c>
      <c r="C27" s="98">
        <f>Notenliste!D26</f>
        <v>0</v>
      </c>
      <c r="D27" s="97">
        <f>Notenliste!E26</f>
        <v>0</v>
      </c>
      <c r="E27" s="98">
        <f>Notenliste!F26</f>
        <v>0</v>
      </c>
      <c r="F27" s="97">
        <f>Notenliste!G26</f>
        <v>0</v>
      </c>
      <c r="G27" s="98">
        <f>Notenliste!H26</f>
        <v>0</v>
      </c>
      <c r="H27" s="97">
        <f>Notenliste!I26</f>
        <v>0</v>
      </c>
      <c r="I27" s="98">
        <f>Notenliste!J26</f>
        <v>0</v>
      </c>
      <c r="J27" s="97">
        <f>Notenliste!K26</f>
        <v>0</v>
      </c>
      <c r="K27" s="99">
        <f>Notenliste!L26</f>
        <v>0</v>
      </c>
      <c r="L27" s="105" t="str">
        <f>Notenliste!M26</f>
        <v>ND</v>
      </c>
      <c r="M27" s="108">
        <f>IF(Notenliste!AK26&lt;Endnoten!$AF$11,1,IF(Notenliste!AK26&lt;Endnoten!$AF$12,Endnoten!$AE$12,IF(Notenliste!AK26&lt;Endnoten!$AF$13,Endnoten!$AE$13,IF(Notenliste!AK26&lt;Endnoten!$AF$14,Endnoten!$AE$14,IF(Notenliste!AK26&lt;Endnoten!$AF$15,Endnoten!$AE$15,IF(Notenliste!AK26&lt;Endnoten!$AF$16,Endnoten!$AE$16,IF(Notenliste!AK26&lt;Endnoten!$AF$17,Endnoten!$AE$17,Endnoten!$AE$18)))))))</f>
        <v>1</v>
      </c>
      <c r="N27" s="101" t="str">
        <f>Notenliste!AL26</f>
        <v>Nur MA</v>
      </c>
      <c r="O27" s="101" t="str">
        <f>IF(Endnoten!AB27&lt;Endnoten!$AF$11,1,IF(Endnoten!AB27&lt;Endnoten!$AF$12,Endnoten!$AE$12,IF(Endnoten!AB27&lt;Endnoten!$AF$13,Endnoten!$AE$13,IF(Endnoten!AB27&lt;Endnoten!$AF$14,Endnoten!$AE$14,IF(Endnoten!AB27&lt;Endnoten!$AF$15,Endnoten!$AE$15,IF(Endnoten!AB27&lt;Endnoten!$AF$16,Endnoten!$AE$16,IF(Endnoten!AB27&lt;Endnoten!$AF$17,Endnoten!$AE$17,Endnoten!$AE$18)))))))</f>
        <v>4-5</v>
      </c>
    </row>
    <row r="28" spans="1:15" hidden="1" x14ac:dyDescent="0.35">
      <c r="A28" s="91">
        <f>Notenliste!A27</f>
        <v>25</v>
      </c>
      <c r="B28" s="83">
        <f>Notenliste!C27</f>
        <v>0</v>
      </c>
      <c r="C28" s="82">
        <f>Notenliste!D27</f>
        <v>0</v>
      </c>
      <c r="D28" s="81">
        <f>Notenliste!E27</f>
        <v>0</v>
      </c>
      <c r="E28" s="82">
        <f>Notenliste!F27</f>
        <v>0</v>
      </c>
      <c r="F28" s="81">
        <f>Notenliste!G27</f>
        <v>0</v>
      </c>
      <c r="G28" s="82">
        <f>Notenliste!H27</f>
        <v>0</v>
      </c>
      <c r="H28" s="81">
        <f>Notenliste!I27</f>
        <v>0</v>
      </c>
      <c r="I28" s="82">
        <f>Notenliste!J27</f>
        <v>0</v>
      </c>
      <c r="J28" s="81">
        <f>Notenliste!K27</f>
        <v>0</v>
      </c>
      <c r="K28" s="95">
        <f>Notenliste!L27</f>
        <v>0</v>
      </c>
      <c r="L28" s="104" t="str">
        <f>Notenliste!M27</f>
        <v>ND</v>
      </c>
      <c r="M28" s="107">
        <f>IF(Notenliste!AK27&lt;Endnoten!$AF$11,1,IF(Notenliste!AK27&lt;Endnoten!$AF$12,Endnoten!$AE$12,IF(Notenliste!AK27&lt;Endnoten!$AF$13,Endnoten!$AE$13,IF(Notenliste!AK27&lt;Endnoten!$AF$14,Endnoten!$AE$14,IF(Notenliste!AK27&lt;Endnoten!$AF$15,Endnoten!$AE$15,IF(Notenliste!AK27&lt;Endnoten!$AF$16,Endnoten!$AE$16,IF(Notenliste!AK27&lt;Endnoten!$AF$17,Endnoten!$AE$17,Endnoten!$AE$18)))))))</f>
        <v>1</v>
      </c>
      <c r="N28" s="92" t="str">
        <f>Notenliste!AL27</f>
        <v>Nur MA</v>
      </c>
      <c r="O28" s="92" t="str">
        <f>IF(Endnoten!AB28&lt;Endnoten!$AF$11,1,IF(Endnoten!AB28&lt;Endnoten!$AF$12,Endnoten!$AE$12,IF(Endnoten!AB28&lt;Endnoten!$AF$13,Endnoten!$AE$13,IF(Endnoten!AB28&lt;Endnoten!$AF$14,Endnoten!$AE$14,IF(Endnoten!AB28&lt;Endnoten!$AF$15,Endnoten!$AE$15,IF(Endnoten!AB28&lt;Endnoten!$AF$16,Endnoten!$AE$16,IF(Endnoten!AB28&lt;Endnoten!$AF$17,Endnoten!$AE$17,Endnoten!$AE$18)))))))</f>
        <v>4-5</v>
      </c>
    </row>
    <row r="29" spans="1:15" hidden="1" x14ac:dyDescent="0.35">
      <c r="A29" s="100">
        <f>Notenliste!A28</f>
        <v>26</v>
      </c>
      <c r="B29" s="102">
        <f>Notenliste!C28</f>
        <v>0</v>
      </c>
      <c r="C29" s="98">
        <f>Notenliste!D28</f>
        <v>0</v>
      </c>
      <c r="D29" s="97">
        <f>Notenliste!E28</f>
        <v>0</v>
      </c>
      <c r="E29" s="98">
        <f>Notenliste!F28</f>
        <v>0</v>
      </c>
      <c r="F29" s="97">
        <f>Notenliste!G28</f>
        <v>0</v>
      </c>
      <c r="G29" s="98">
        <f>Notenliste!H28</f>
        <v>0</v>
      </c>
      <c r="H29" s="97">
        <f>Notenliste!I28</f>
        <v>0</v>
      </c>
      <c r="I29" s="98">
        <f>Notenliste!J28</f>
        <v>0</v>
      </c>
      <c r="J29" s="97">
        <f>Notenliste!K28</f>
        <v>0</v>
      </c>
      <c r="K29" s="99">
        <f>Notenliste!L28</f>
        <v>0</v>
      </c>
      <c r="L29" s="105" t="str">
        <f>Notenliste!M28</f>
        <v>ND</v>
      </c>
      <c r="M29" s="108">
        <f>IF(Notenliste!AK28&lt;Endnoten!$AF$11,1,IF(Notenliste!AK28&lt;Endnoten!$AF$12,Endnoten!$AE$12,IF(Notenliste!AK28&lt;Endnoten!$AF$13,Endnoten!$AE$13,IF(Notenliste!AK28&lt;Endnoten!$AF$14,Endnoten!$AE$14,IF(Notenliste!AK28&lt;Endnoten!$AF$15,Endnoten!$AE$15,IF(Notenliste!AK28&lt;Endnoten!$AF$16,Endnoten!$AE$16,IF(Notenliste!AK28&lt;Endnoten!$AF$17,Endnoten!$AE$17,Endnoten!$AE$18)))))))</f>
        <v>1</v>
      </c>
      <c r="N29" s="101" t="str">
        <f>Notenliste!AL28</f>
        <v>Nur MA</v>
      </c>
      <c r="O29" s="101" t="str">
        <f>IF(Endnoten!AB29&lt;Endnoten!$AF$11,1,IF(Endnoten!AB29&lt;Endnoten!$AF$12,Endnoten!$AE$12,IF(Endnoten!AB29&lt;Endnoten!$AF$13,Endnoten!$AE$13,IF(Endnoten!AB29&lt;Endnoten!$AF$14,Endnoten!$AE$14,IF(Endnoten!AB29&lt;Endnoten!$AF$15,Endnoten!$AE$15,IF(Endnoten!AB29&lt;Endnoten!$AF$16,Endnoten!$AE$16,IF(Endnoten!AB29&lt;Endnoten!$AF$17,Endnoten!$AE$17,Endnoten!$AE$18)))))))</f>
        <v>4-5</v>
      </c>
    </row>
    <row r="30" spans="1:15" hidden="1" x14ac:dyDescent="0.35">
      <c r="A30" s="91">
        <f>Notenliste!A29</f>
        <v>27</v>
      </c>
      <c r="B30" s="83">
        <f>Notenliste!C29</f>
        <v>0</v>
      </c>
      <c r="C30" s="82">
        <f>Notenliste!D29</f>
        <v>0</v>
      </c>
      <c r="D30" s="81">
        <f>Notenliste!E29</f>
        <v>0</v>
      </c>
      <c r="E30" s="82">
        <f>Notenliste!F29</f>
        <v>0</v>
      </c>
      <c r="F30" s="81">
        <f>Notenliste!G29</f>
        <v>0</v>
      </c>
      <c r="G30" s="82">
        <f>Notenliste!H29</f>
        <v>0</v>
      </c>
      <c r="H30" s="81">
        <f>Notenliste!I29</f>
        <v>0</v>
      </c>
      <c r="I30" s="82">
        <f>Notenliste!J29</f>
        <v>0</v>
      </c>
      <c r="J30" s="81">
        <f>Notenliste!K29</f>
        <v>0</v>
      </c>
      <c r="K30" s="95">
        <f>Notenliste!L29</f>
        <v>0</v>
      </c>
      <c r="L30" s="104" t="str">
        <f>Notenliste!M29</f>
        <v>ND</v>
      </c>
      <c r="M30" s="107">
        <f>IF(Notenliste!AK29&lt;Endnoten!$AF$11,1,IF(Notenliste!AK29&lt;Endnoten!$AF$12,Endnoten!$AE$12,IF(Notenliste!AK29&lt;Endnoten!$AF$13,Endnoten!$AE$13,IF(Notenliste!AK29&lt;Endnoten!$AF$14,Endnoten!$AE$14,IF(Notenliste!AK29&lt;Endnoten!$AF$15,Endnoten!$AE$15,IF(Notenliste!AK29&lt;Endnoten!$AF$16,Endnoten!$AE$16,IF(Notenliste!AK29&lt;Endnoten!$AF$17,Endnoten!$AE$17,Endnoten!$AE$18)))))))</f>
        <v>1</v>
      </c>
      <c r="N30" s="92" t="str">
        <f>Notenliste!AL29</f>
        <v>Nur MA</v>
      </c>
      <c r="O30" s="92" t="str">
        <f>IF(Endnoten!AB30&lt;Endnoten!$AF$11,1,IF(Endnoten!AB30&lt;Endnoten!$AF$12,Endnoten!$AE$12,IF(Endnoten!AB30&lt;Endnoten!$AF$13,Endnoten!$AE$13,IF(Endnoten!AB30&lt;Endnoten!$AF$14,Endnoten!$AE$14,IF(Endnoten!AB30&lt;Endnoten!$AF$15,Endnoten!$AE$15,IF(Endnoten!AB30&lt;Endnoten!$AF$16,Endnoten!$AE$16,IF(Endnoten!AB30&lt;Endnoten!$AF$17,Endnoten!$AE$17,Endnoten!$AE$18)))))))</f>
        <v>4-5</v>
      </c>
    </row>
    <row r="31" spans="1:15" hidden="1" x14ac:dyDescent="0.35">
      <c r="A31" s="100">
        <f>Notenliste!A30</f>
        <v>28</v>
      </c>
      <c r="B31" s="102">
        <f>Notenliste!C30</f>
        <v>0</v>
      </c>
      <c r="C31" s="98">
        <f>Notenliste!D30</f>
        <v>0</v>
      </c>
      <c r="D31" s="97">
        <f>Notenliste!E30</f>
        <v>0</v>
      </c>
      <c r="E31" s="98">
        <f>Notenliste!F30</f>
        <v>0</v>
      </c>
      <c r="F31" s="97">
        <f>Notenliste!G30</f>
        <v>0</v>
      </c>
      <c r="G31" s="98">
        <f>Notenliste!H30</f>
        <v>0</v>
      </c>
      <c r="H31" s="97">
        <f>Notenliste!I30</f>
        <v>0</v>
      </c>
      <c r="I31" s="98">
        <f>Notenliste!J30</f>
        <v>0</v>
      </c>
      <c r="J31" s="97">
        <f>Notenliste!K30</f>
        <v>0</v>
      </c>
      <c r="K31" s="99">
        <f>Notenliste!L30</f>
        <v>0</v>
      </c>
      <c r="L31" s="105" t="str">
        <f>Notenliste!M30</f>
        <v>ND</v>
      </c>
      <c r="M31" s="108">
        <f>IF(Notenliste!AK30&lt;Endnoten!$AF$11,1,IF(Notenliste!AK30&lt;Endnoten!$AF$12,Endnoten!$AE$12,IF(Notenliste!AK30&lt;Endnoten!$AF$13,Endnoten!$AE$13,IF(Notenliste!AK30&lt;Endnoten!$AF$14,Endnoten!$AE$14,IF(Notenliste!AK30&lt;Endnoten!$AF$15,Endnoten!$AE$15,IF(Notenliste!AK30&lt;Endnoten!$AF$16,Endnoten!$AE$16,IF(Notenliste!AK30&lt;Endnoten!$AF$17,Endnoten!$AE$17,Endnoten!$AE$18)))))))</f>
        <v>1</v>
      </c>
      <c r="N31" s="101" t="str">
        <f>Notenliste!AL30</f>
        <v>Nur MA</v>
      </c>
      <c r="O31" s="101" t="str">
        <f>IF(Endnoten!AB31&lt;Endnoten!$AF$11,1,IF(Endnoten!AB31&lt;Endnoten!$AF$12,Endnoten!$AE$12,IF(Endnoten!AB31&lt;Endnoten!$AF$13,Endnoten!$AE$13,IF(Endnoten!AB31&lt;Endnoten!$AF$14,Endnoten!$AE$14,IF(Endnoten!AB31&lt;Endnoten!$AF$15,Endnoten!$AE$15,IF(Endnoten!AB31&lt;Endnoten!$AF$16,Endnoten!$AE$16,IF(Endnoten!AB31&lt;Endnoten!$AF$17,Endnoten!$AE$17,Endnoten!$AE$18)))))))</f>
        <v>4-5</v>
      </c>
    </row>
    <row r="32" spans="1:15" hidden="1" x14ac:dyDescent="0.35">
      <c r="A32" s="91">
        <f>Notenliste!A31</f>
        <v>29</v>
      </c>
      <c r="B32" s="83">
        <f>Notenliste!C31</f>
        <v>0</v>
      </c>
      <c r="C32" s="82">
        <f>Notenliste!D31</f>
        <v>0</v>
      </c>
      <c r="D32" s="81">
        <f>Notenliste!E31</f>
        <v>0</v>
      </c>
      <c r="E32" s="82">
        <f>Notenliste!F31</f>
        <v>0</v>
      </c>
      <c r="F32" s="81">
        <f>Notenliste!G31</f>
        <v>0</v>
      </c>
      <c r="G32" s="82">
        <f>Notenliste!H31</f>
        <v>0</v>
      </c>
      <c r="H32" s="81">
        <f>Notenliste!I31</f>
        <v>0</v>
      </c>
      <c r="I32" s="82">
        <f>Notenliste!J31</f>
        <v>0</v>
      </c>
      <c r="J32" s="81">
        <f>Notenliste!K31</f>
        <v>0</v>
      </c>
      <c r="K32" s="95">
        <f>Notenliste!L31</f>
        <v>0</v>
      </c>
      <c r="L32" s="104" t="str">
        <f>Notenliste!M31</f>
        <v>ND</v>
      </c>
      <c r="M32" s="107">
        <f>IF(Notenliste!AK31&lt;Endnoten!$AF$11,1,IF(Notenliste!AK31&lt;Endnoten!$AF$12,Endnoten!$AE$12,IF(Notenliste!AK31&lt;Endnoten!$AF$13,Endnoten!$AE$13,IF(Notenliste!AK31&lt;Endnoten!$AF$14,Endnoten!$AE$14,IF(Notenliste!AK31&lt;Endnoten!$AF$15,Endnoten!$AE$15,IF(Notenliste!AK31&lt;Endnoten!$AF$16,Endnoten!$AE$16,IF(Notenliste!AK31&lt;Endnoten!$AF$17,Endnoten!$AE$17,Endnoten!$AE$18)))))))</f>
        <v>1</v>
      </c>
      <c r="N32" s="92" t="str">
        <f>Notenliste!AL31</f>
        <v>Nur MA</v>
      </c>
      <c r="O32" s="92" t="str">
        <f>IF(Endnoten!AB32&lt;Endnoten!$AF$11,1,IF(Endnoten!AB32&lt;Endnoten!$AF$12,Endnoten!$AE$12,IF(Endnoten!AB32&lt;Endnoten!$AF$13,Endnoten!$AE$13,IF(Endnoten!AB32&lt;Endnoten!$AF$14,Endnoten!$AE$14,IF(Endnoten!AB32&lt;Endnoten!$AF$15,Endnoten!$AE$15,IF(Endnoten!AB32&lt;Endnoten!$AF$16,Endnoten!$AE$16,IF(Endnoten!AB32&lt;Endnoten!$AF$17,Endnoten!$AE$17,Endnoten!$AE$18)))))))</f>
        <v>4-5</v>
      </c>
    </row>
    <row r="33" spans="1:15" ht="15" hidden="1" thickBot="1" x14ac:dyDescent="0.4">
      <c r="A33" s="100">
        <f>Notenliste!A32</f>
        <v>30</v>
      </c>
      <c r="B33" s="102">
        <f>Notenliste!C32</f>
        <v>0</v>
      </c>
      <c r="C33" s="98">
        <f>Notenliste!D32</f>
        <v>0</v>
      </c>
      <c r="D33" s="97">
        <f>Notenliste!E32</f>
        <v>0</v>
      </c>
      <c r="E33" s="98">
        <f>Notenliste!F32</f>
        <v>0</v>
      </c>
      <c r="F33" s="97">
        <f>Notenliste!G32</f>
        <v>0</v>
      </c>
      <c r="G33" s="98">
        <f>Notenliste!H32</f>
        <v>0</v>
      </c>
      <c r="H33" s="97">
        <f>Notenliste!I32</f>
        <v>0</v>
      </c>
      <c r="I33" s="98">
        <f>Notenliste!J32</f>
        <v>0</v>
      </c>
      <c r="J33" s="97">
        <f>Notenliste!K32</f>
        <v>0</v>
      </c>
      <c r="K33" s="99">
        <f>Notenliste!L32</f>
        <v>0</v>
      </c>
      <c r="L33" s="105" t="str">
        <f>Notenliste!M32</f>
        <v>ND</v>
      </c>
      <c r="M33" s="109">
        <f>IF(Notenliste!AK32&lt;Endnoten!$AF$11,1,IF(Notenliste!AK32&lt;Endnoten!$AF$12,Endnoten!$AE$12,IF(Notenliste!AK32&lt;Endnoten!$AF$13,Endnoten!$AE$13,IF(Notenliste!AK32&lt;Endnoten!$AF$14,Endnoten!$AE$14,IF(Notenliste!AK32&lt;Endnoten!$AF$15,Endnoten!$AE$15,IF(Notenliste!AK32&lt;Endnoten!$AF$16,Endnoten!$AE$16,IF(Notenliste!AK32&lt;Endnoten!$AF$17,Endnoten!$AE$17,Endnoten!$AE$18)))))))</f>
        <v>1</v>
      </c>
      <c r="N33" s="110" t="str">
        <f>Notenliste!AL32</f>
        <v>Nur MA</v>
      </c>
      <c r="O33" s="110" t="str">
        <f>IF(Endnoten!AB33&lt;Endnoten!$AF$11,1,IF(Endnoten!AB33&lt;Endnoten!$AF$12,Endnoten!$AE$12,IF(Endnoten!AB33&lt;Endnoten!$AF$13,Endnoten!$AE$13,IF(Endnoten!AB33&lt;Endnoten!$AF$14,Endnoten!$AE$14,IF(Endnoten!AB33&lt;Endnoten!$AF$15,Endnoten!$AE$15,IF(Endnoten!AB33&lt;Endnoten!$AF$16,Endnoten!$AE$16,IF(Endnoten!AB33&lt;Endnoten!$AF$17,Endnoten!$AE$17,Endnoten!$AE$18)))))))</f>
        <v>4-5</v>
      </c>
    </row>
    <row r="34" spans="1:15" hidden="1" x14ac:dyDescent="0.35">
      <c r="A34" s="103"/>
      <c r="D34" s="84"/>
      <c r="E34" s="85"/>
    </row>
    <row r="35" spans="1:15" x14ac:dyDescent="0.35">
      <c r="A35" s="123"/>
    </row>
    <row r="36" spans="1:15" ht="15" thickBot="1" x14ac:dyDescent="0.4">
      <c r="D36" s="30"/>
    </row>
    <row r="37" spans="1:15" ht="19" thickBot="1" x14ac:dyDescent="0.5">
      <c r="D37" s="30"/>
      <c r="M37" s="117">
        <f>Notenliste!Y2</f>
        <v>0</v>
      </c>
      <c r="N37" s="118" t="str">
        <f>IF(VLOOKUP(SuSEinzell!A82,Notenliste!A3:AJ32,25,FALSE)=1,"+",IF(VLOOKUP(SuSEinzell!A82,Notenliste!A3:AJ32,25,FALSE)=2,"+&amp;o",IF(VLOOKUP(SuSEinzell!A82,Notenliste!A3:AJ32,25,FALSE)=3,"o",IF(VLOOKUP(SuSEinzell!A82,Notenliste!A3:AJ32,25,FALSE)=4,"o&amp;-",IF(VLOOKUP(SuSEinzell!A82,Notenliste!A3:AJ32,25,FALSE)=5,"-","?")))))</f>
        <v>?</v>
      </c>
    </row>
    <row r="38" spans="1:15" ht="19" thickBot="1" x14ac:dyDescent="0.5">
      <c r="D38" s="30"/>
      <c r="M38" s="117">
        <f>Notenliste!Z2</f>
        <v>0</v>
      </c>
      <c r="N38" s="118" t="str">
        <f>IF(VLOOKUP(SuSEinzell!A82,Notenliste!A3:AJ32,26,FALSE)=1,"+",IF(VLOOKUP(SuSEinzell!A82,Notenliste!A3:AJ32,26,FALSE)=2,"+&amp;o",IF(VLOOKUP(SuSEinzell!A82,Notenliste!A3:AJ32,26,FALSE)=3,"o",IF(VLOOKUP(SuSEinzell!A82,Notenliste!A3:AJ32,26,FALSE)=4,"o&amp;-",IF(VLOOKUP(SuSEinzell!A82,Notenliste!A3:AJ32,26,FALSE)=5,"-","?")))))</f>
        <v>?</v>
      </c>
    </row>
    <row r="39" spans="1:15" ht="19" thickBot="1" x14ac:dyDescent="0.5">
      <c r="D39" s="30"/>
      <c r="M39" s="117">
        <f>Notenliste!AA2</f>
        <v>0</v>
      </c>
      <c r="N39" s="118" t="str">
        <f>IF(VLOOKUP(SuSEinzell!A82,Notenliste!A3:AJ32,27,FALSE)=1,"+",IF(VLOOKUP(SuSEinzell!A82,Notenliste!A3:AJ32,27,FALSE)=2,"+&amp;o",IF(VLOOKUP(SuSEinzell!A82,Notenliste!A3:AJ32,27,FALSE)=3,"o",IF(VLOOKUP(SuSEinzell!A82,Notenliste!A3:AJ32,27,FALSE)=4,"o&amp;-",IF(VLOOKUP(SuSEinzell!A82,Notenliste!A3:AJ32,27,FALSE)=5,"-","?")))))</f>
        <v>?</v>
      </c>
    </row>
    <row r="40" spans="1:15" ht="19" thickBot="1" x14ac:dyDescent="0.5">
      <c r="D40" s="30"/>
      <c r="M40" s="117">
        <f>Notenliste!AB2</f>
        <v>0</v>
      </c>
      <c r="N40" s="118" t="str">
        <f>IF(VLOOKUP(SuSEinzell!A82,Notenliste!A3:AJ32,28,FALSE)=1,"+",IF(VLOOKUP(SuSEinzell!A82,Notenliste!A3:AJ32,28,FALSE)=2,"+&amp;o",IF(VLOOKUP(SuSEinzell!A82,Notenliste!A3:AJ32,28,FALSE)=3,"o",IF(VLOOKUP(SuSEinzell!A82,Notenliste!A3:AJ32,28,FALSE)=4,"o&amp;-",IF(VLOOKUP(SuSEinzell!A82,Notenliste!A3:AJ32,28,FALSE)=5,"-","?")))))</f>
        <v>?</v>
      </c>
    </row>
    <row r="41" spans="1:15" ht="19" thickBot="1" x14ac:dyDescent="0.5">
      <c r="D41" s="30"/>
      <c r="M41" s="117">
        <f>Notenliste!AC2</f>
        <v>0</v>
      </c>
      <c r="N41" s="118" t="str">
        <f>IF(VLOOKUP(SuSEinzell!A82,Notenliste!A3:AJ32,29,FALSE)=1,"+",IF(VLOOKUP(SuSEinzell!A82,Notenliste!A3:AJ32,29,FALSE)=2,"+&amp;o",IF(VLOOKUP(SuSEinzell!A82,Notenliste!A3:AJ32,29,FALSE)=3,"o",IF(VLOOKUP(SuSEinzell!A82,Notenliste!A3:AJ32,29,FALSE)=4,"o&amp;-",IF(VLOOKUP(SuSEinzell!A82,Notenliste!A3:AJ32,29,FALSE)=5,"-","?")))))</f>
        <v>?</v>
      </c>
    </row>
    <row r="42" spans="1:15" ht="19" thickBot="1" x14ac:dyDescent="0.5">
      <c r="D42" s="30"/>
      <c r="M42" s="117">
        <f>Notenliste!AD2</f>
        <v>0</v>
      </c>
      <c r="N42" s="118" t="str">
        <f>IF(VLOOKUP(SuSEinzell!A82,Notenliste!A3:AJ32,30,FALSE)=1,"+",IF(VLOOKUP(SuSEinzell!A82,Notenliste!A3:AJ32,30,FALSE)=2,"+&amp;o",IF(VLOOKUP(SuSEinzell!A82,Notenliste!A3:AJ32,30,FALSE)=3,"o",IF(VLOOKUP(SuSEinzell!A82,Notenliste!A3:AJ32,30,FALSE)=4,"o&amp;-",IF(VLOOKUP(SuSEinzell!A82,Notenliste!A3:AJ32,30,FALSE)=5,"-","?")))))</f>
        <v>?</v>
      </c>
    </row>
    <row r="43" spans="1:15" ht="19" thickBot="1" x14ac:dyDescent="0.5">
      <c r="D43" s="30"/>
      <c r="M43" s="117">
        <f>Notenliste!AE2</f>
        <v>0</v>
      </c>
      <c r="N43" s="118" t="str">
        <f>IF(VLOOKUP(SuSEinzell!A82,Notenliste!A3:AJ32,31,FALSE)=1,"+",IF(VLOOKUP(SuSEinzell!A82,Notenliste!A3:AJ32,31,FALSE)=2,"+&amp;o",IF(VLOOKUP(SuSEinzell!A82,Notenliste!A3:AJ32,31,FALSE)=3,"o",IF(VLOOKUP(SuSEinzell!A82,Notenliste!A3:AJ32,31,FALSE)=4,"o&amp;-",IF(VLOOKUP(SuSEinzell!A82,Notenliste!A3:AJ32,31,FALSE)=5,"-","?")))))</f>
        <v>?</v>
      </c>
    </row>
    <row r="44" spans="1:15" ht="19" thickBot="1" x14ac:dyDescent="0.5">
      <c r="D44" s="30"/>
      <c r="M44" s="117">
        <f>Notenliste!AF2</f>
        <v>0</v>
      </c>
      <c r="N44" s="118" t="str">
        <f>IF(VLOOKUP(SuSEinzell!A82,Notenliste!A3:AJ32,32,FALSE)=1,"+",IF(VLOOKUP(SuSEinzell!A82,Notenliste!A3:AJ32,32,FALSE)=2,"+&amp;o",IF(VLOOKUP(SuSEinzell!A82,Notenliste!A3:AJ32,32,FALSE)=3,"o",IF(VLOOKUP(SuSEinzell!A82,Notenliste!A3:AJ32,32,FALSE)=4,"o&amp;-",IF(VLOOKUP(SuSEinzell!A82,Notenliste!A3:AJ32,32,FALSE)=5,"-","?")))))</f>
        <v>?</v>
      </c>
    </row>
    <row r="45" spans="1:15" ht="19" thickBot="1" x14ac:dyDescent="0.5">
      <c r="M45" s="117">
        <f>Notenliste!AG2</f>
        <v>0</v>
      </c>
      <c r="N45" s="118" t="str">
        <f>IF(VLOOKUP(SuSEinzell!A82,Notenliste!A3:AJ32,33,FALSE)=1,"+",IF(VLOOKUP(SuSEinzell!A82,Notenliste!A3:AJ32,33,FALSE)=2,"+&amp;o",IF(VLOOKUP(SuSEinzell!A82,Notenliste!A3:AJ32,33,FALSE)=3,"o",IF(VLOOKUP(SuSEinzell!A82,Notenliste!A3:AJ32,33,FALSE)=4,"o&amp;-",IF(VLOOKUP(SuSEinzell!A82,Notenliste!A3:AJ32,33,FALSE)=5,"-","?")))))</f>
        <v>?</v>
      </c>
    </row>
    <row r="46" spans="1:15" ht="19" thickBot="1" x14ac:dyDescent="0.5">
      <c r="M46" s="117">
        <f>Notenliste!AH2</f>
        <v>0</v>
      </c>
      <c r="N46" s="118" t="str">
        <f>IF(VLOOKUP(SuSEinzell!A82,Notenliste!A3:AJ33,34,FALSE)=1,"+",IF(VLOOKUP(SuSEinzell!A82,Notenliste!A3:AJ33,34,FALSE)=2,"+&amp;o",IF(VLOOKUP(SuSEinzell!A82,Notenliste!A3:AJ33,34,FALSE)=3,"o",IF(VLOOKUP(SuSEinzell!A82,Notenliste!A3:AJ33,34,FALSE)=4,"o&amp;-",IF(VLOOKUP(SuSEinzell!A82,Notenliste!A3:AJ33,34,FALSE)=5,"-","?")))))</f>
        <v>?</v>
      </c>
    </row>
    <row r="47" spans="1:15" ht="19" thickBot="1" x14ac:dyDescent="0.5">
      <c r="M47" s="117" t="s">
        <v>95</v>
      </c>
      <c r="N47" s="118" t="s">
        <v>97</v>
      </c>
    </row>
    <row r="48" spans="1:15" ht="19" thickBot="1" x14ac:dyDescent="0.5">
      <c r="M48" s="117" t="s">
        <v>96</v>
      </c>
      <c r="N48" s="118" t="s">
        <v>97</v>
      </c>
    </row>
    <row r="81" spans="1:11" x14ac:dyDescent="0.35">
      <c r="A81" t="s">
        <v>79</v>
      </c>
      <c r="B81" t="str">
        <f>Notenliste!O2</f>
        <v>W1</v>
      </c>
      <c r="C81" t="str">
        <f>Notenliste!P2</f>
        <v>W2</v>
      </c>
      <c r="D81" t="str">
        <f>Notenliste!Q2</f>
        <v>W3</v>
      </c>
      <c r="E81" t="str">
        <f>Notenliste!R2</f>
        <v>W4</v>
      </c>
      <c r="F81" t="str">
        <f>Notenliste!S2</f>
        <v>W5</v>
      </c>
      <c r="G81" t="str">
        <f>Notenliste!T2</f>
        <v>W6</v>
      </c>
      <c r="H81" t="str">
        <f>Notenliste!U2</f>
        <v>W7</v>
      </c>
      <c r="I81" t="str">
        <f>Notenliste!V2</f>
        <v>W8</v>
      </c>
      <c r="J81" t="str">
        <f>Notenliste!W2</f>
        <v>W9</v>
      </c>
      <c r="K81" t="str">
        <f>Notenliste!X2</f>
        <v>W10</v>
      </c>
    </row>
    <row r="82" spans="1:11" x14ac:dyDescent="0.35">
      <c r="A82" s="15">
        <f>A3</f>
        <v>6</v>
      </c>
      <c r="B82">
        <f>VLOOKUP(SuSEinzell!A82,Notenliste!A3:AJ32,15,FALSE)</f>
        <v>1</v>
      </c>
      <c r="C82">
        <f>VLOOKUP(SuSEinzell!A82,Notenliste!A3:AJ32,16,FALSE)</f>
        <v>0</v>
      </c>
      <c r="D82">
        <f>VLOOKUP(SuSEinzell!A82,Notenliste!A3:AJ32,17,FALSE)</f>
        <v>0</v>
      </c>
      <c r="E82">
        <f>VLOOKUP(SuSEinzell!A82,Notenliste!A3:AJ32,18,FALSE)</f>
        <v>0</v>
      </c>
      <c r="F82">
        <f>VLOOKUP(SuSEinzell!A82,Notenliste!A3:AJ32,19,FALSE)</f>
        <v>0</v>
      </c>
      <c r="G82">
        <f>VLOOKUP(SuSEinzell!A82,Notenliste!A3:AJ32,20,FALSE)</f>
        <v>0</v>
      </c>
      <c r="H82">
        <f>VLOOKUP(SuSEinzell!A82,Notenliste!A3:AJ32,21,FALSE)</f>
        <v>0</v>
      </c>
      <c r="I82">
        <f>VLOOKUP(SuSEinzell!A82,Notenliste!A3:AJ32,22,FALSE)</f>
        <v>0</v>
      </c>
      <c r="J82">
        <f>VLOOKUP(SuSEinzell!A82,Notenliste!A3:AJ32,23,FALSE)</f>
        <v>0</v>
      </c>
      <c r="K82">
        <f>VLOOKUP(SuSEinzell!A82,Notenliste!A3:AJ32,24,FALSE)</f>
        <v>0</v>
      </c>
    </row>
  </sheetData>
  <mergeCells count="2">
    <mergeCell ref="N1:O1"/>
    <mergeCell ref="N2:O2"/>
  </mergeCells>
  <conditionalFormatting sqref="P45:Q45 O38:O46 N37:N48">
    <cfRule type="colorScale" priority="7">
      <colorScale>
        <cfvo type="num" val="1"/>
        <cfvo type="num" val="3"/>
        <cfvo type="num" val="4"/>
        <color rgb="FF63BE7B"/>
        <color rgb="FFFFEB84"/>
        <color rgb="FFF8696B"/>
      </colorScale>
    </cfRule>
  </conditionalFormatting>
  <dataValidations count="1">
    <dataValidation type="list" allowBlank="1" showInputMessage="1" showErrorMessage="1" sqref="A3" xr:uid="{4E41D878-AB34-440E-B2D9-FF2C976E2E76}">
      <formula1>$A$4:$A$33</formula1>
    </dataValidation>
  </dataValidations>
  <pageMargins left="0.7" right="0.7" top="0.78740157499999996" bottom="0.78740157499999996"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718D0-385D-4B79-A643-54E63B24005C}">
  <dimension ref="A1:A50"/>
  <sheetViews>
    <sheetView workbookViewId="0">
      <selection activeCell="A4" sqref="A4"/>
    </sheetView>
  </sheetViews>
  <sheetFormatPr baseColWidth="10" defaultColWidth="11.453125" defaultRowHeight="14.5" x14ac:dyDescent="0.35"/>
  <sheetData>
    <row r="1" spans="1:1" ht="18.5" x14ac:dyDescent="0.45">
      <c r="A1" s="28" t="s">
        <v>40</v>
      </c>
    </row>
    <row r="2" spans="1:1" ht="18.5" x14ac:dyDescent="0.45">
      <c r="A2" s="28" t="s">
        <v>41</v>
      </c>
    </row>
    <row r="3" spans="1:1" ht="18.5" x14ac:dyDescent="0.45">
      <c r="A3" s="28" t="s">
        <v>42</v>
      </c>
    </row>
    <row r="4" spans="1:1" ht="18.5" x14ac:dyDescent="0.45">
      <c r="A4" s="28" t="s">
        <v>43</v>
      </c>
    </row>
    <row r="5" spans="1:1" ht="18.5" x14ac:dyDescent="0.45">
      <c r="A5" s="28" t="s">
        <v>44</v>
      </c>
    </row>
    <row r="6" spans="1:1" ht="18.5" x14ac:dyDescent="0.45">
      <c r="A6" s="28" t="s">
        <v>45</v>
      </c>
    </row>
    <row r="7" spans="1:1" ht="18.5" x14ac:dyDescent="0.45">
      <c r="A7" s="28" t="s">
        <v>46</v>
      </c>
    </row>
    <row r="8" spans="1:1" ht="18.5" x14ac:dyDescent="0.45">
      <c r="A8" s="28" t="s">
        <v>47</v>
      </c>
    </row>
    <row r="9" spans="1:1" ht="18.5" x14ac:dyDescent="0.45">
      <c r="A9" s="28" t="s">
        <v>48</v>
      </c>
    </row>
    <row r="10" spans="1:1" ht="18.5" x14ac:dyDescent="0.45">
      <c r="A10" s="28" t="s">
        <v>49</v>
      </c>
    </row>
    <row r="11" spans="1:1" ht="18.5" x14ac:dyDescent="0.45">
      <c r="A11" s="28" t="s">
        <v>50</v>
      </c>
    </row>
    <row r="12" spans="1:1" ht="18.5" x14ac:dyDescent="0.45">
      <c r="A12" s="28" t="s">
        <v>51</v>
      </c>
    </row>
    <row r="13" spans="1:1" ht="18.5" x14ac:dyDescent="0.45">
      <c r="A13" s="28" t="s">
        <v>52</v>
      </c>
    </row>
    <row r="14" spans="1:1" ht="18.5" x14ac:dyDescent="0.45">
      <c r="A14" s="28" t="s">
        <v>53</v>
      </c>
    </row>
    <row r="15" spans="1:1" ht="18.5" x14ac:dyDescent="0.45">
      <c r="A15" s="28" t="s">
        <v>54</v>
      </c>
    </row>
    <row r="16" spans="1:1" ht="18.5" x14ac:dyDescent="0.45">
      <c r="A16" s="28" t="s">
        <v>55</v>
      </c>
    </row>
    <row r="17" spans="1:1" ht="18.5" x14ac:dyDescent="0.45">
      <c r="A17" s="28" t="s">
        <v>56</v>
      </c>
    </row>
    <row r="18" spans="1:1" ht="18.5" x14ac:dyDescent="0.45">
      <c r="A18" s="28" t="s">
        <v>57</v>
      </c>
    </row>
    <row r="19" spans="1:1" ht="18.5" x14ac:dyDescent="0.45">
      <c r="A19" s="28" t="s">
        <v>58</v>
      </c>
    </row>
    <row r="21" spans="1:1" ht="18.5" x14ac:dyDescent="0.45">
      <c r="A21" s="28" t="s">
        <v>59</v>
      </c>
    </row>
    <row r="22" spans="1:1" ht="18.5" x14ac:dyDescent="0.45">
      <c r="A22" s="28" t="s">
        <v>60</v>
      </c>
    </row>
    <row r="23" spans="1:1" ht="18.5" x14ac:dyDescent="0.45">
      <c r="A23" s="28" t="s">
        <v>61</v>
      </c>
    </row>
    <row r="25" spans="1:1" x14ac:dyDescent="0.35">
      <c r="A25" t="s">
        <v>62</v>
      </c>
    </row>
    <row r="27" spans="1:1" x14ac:dyDescent="0.35">
      <c r="A27" t="s">
        <v>63</v>
      </c>
    </row>
    <row r="32" spans="1:1" x14ac:dyDescent="0.35">
      <c r="A32" t="s">
        <v>64</v>
      </c>
    </row>
    <row r="34" spans="1:1" x14ac:dyDescent="0.35">
      <c r="A34" t="s">
        <v>65</v>
      </c>
    </row>
    <row r="35" spans="1:1" x14ac:dyDescent="0.35">
      <c r="A35" s="29" t="s">
        <v>66</v>
      </c>
    </row>
    <row r="36" spans="1:1" x14ac:dyDescent="0.35">
      <c r="A36" t="s">
        <v>67</v>
      </c>
    </row>
    <row r="37" spans="1:1" x14ac:dyDescent="0.35">
      <c r="A37" t="s">
        <v>68</v>
      </c>
    </row>
    <row r="39" spans="1:1" x14ac:dyDescent="0.35">
      <c r="A39" t="s">
        <v>69</v>
      </c>
    </row>
    <row r="41" spans="1:1" x14ac:dyDescent="0.35">
      <c r="A41" t="s">
        <v>70</v>
      </c>
    </row>
    <row r="43" spans="1:1" x14ac:dyDescent="0.35">
      <c r="A43" t="s">
        <v>71</v>
      </c>
    </row>
    <row r="44" spans="1:1" x14ac:dyDescent="0.35">
      <c r="A44" t="s">
        <v>72</v>
      </c>
    </row>
    <row r="45" spans="1:1" x14ac:dyDescent="0.35">
      <c r="A45" t="s">
        <v>73</v>
      </c>
    </row>
    <row r="46" spans="1:1" x14ac:dyDescent="0.35">
      <c r="A46" t="s">
        <v>74</v>
      </c>
    </row>
    <row r="47" spans="1:1" x14ac:dyDescent="0.35">
      <c r="A47" t="s">
        <v>75</v>
      </c>
    </row>
    <row r="48" spans="1:1" x14ac:dyDescent="0.35">
      <c r="A48" t="s">
        <v>76</v>
      </c>
    </row>
    <row r="49" spans="1:1" x14ac:dyDescent="0.35">
      <c r="A49" t="s">
        <v>77</v>
      </c>
    </row>
    <row r="50" spans="1:1" x14ac:dyDescent="0.35">
      <c r="A50" t="s">
        <v>78</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6E205-F0AB-4763-A9DF-50B24B3D326E}">
  <dimension ref="A1:CH31"/>
  <sheetViews>
    <sheetView topLeftCell="V16" workbookViewId="0">
      <selection activeCell="AB2" sqref="AB2:AB31"/>
    </sheetView>
  </sheetViews>
  <sheetFormatPr baseColWidth="10" defaultColWidth="10.81640625" defaultRowHeight="14.5" x14ac:dyDescent="0.35"/>
  <cols>
    <col min="3" max="3" width="14.90625" bestFit="1" customWidth="1"/>
  </cols>
  <sheetData>
    <row r="1" spans="1:86" x14ac:dyDescent="0.35">
      <c r="A1" t="s">
        <v>101</v>
      </c>
      <c r="B1" t="s">
        <v>102</v>
      </c>
      <c r="C1" t="s">
        <v>103</v>
      </c>
      <c r="D1" t="s">
        <v>104</v>
      </c>
      <c r="E1" t="s">
        <v>11</v>
      </c>
      <c r="F1" t="s">
        <v>117</v>
      </c>
      <c r="G1" t="s">
        <v>118</v>
      </c>
      <c r="H1" t="s">
        <v>119</v>
      </c>
      <c r="I1" t="s">
        <v>120</v>
      </c>
      <c r="J1" t="s">
        <v>121</v>
      </c>
      <c r="K1" t="s">
        <v>122</v>
      </c>
      <c r="L1" t="s">
        <v>123</v>
      </c>
      <c r="M1" t="s">
        <v>141</v>
      </c>
      <c r="N1" t="s">
        <v>124</v>
      </c>
      <c r="O1" t="s">
        <v>142</v>
      </c>
      <c r="P1" t="s">
        <v>125</v>
      </c>
      <c r="Q1" t="s">
        <v>143</v>
      </c>
      <c r="R1" t="s">
        <v>126</v>
      </c>
      <c r="S1" t="s">
        <v>144</v>
      </c>
      <c r="T1" t="s">
        <v>127</v>
      </c>
      <c r="U1" t="s">
        <v>145</v>
      </c>
      <c r="V1" t="s">
        <v>128</v>
      </c>
      <c r="W1" t="s">
        <v>146</v>
      </c>
      <c r="X1" t="s">
        <v>129</v>
      </c>
      <c r="Y1" t="s">
        <v>147</v>
      </c>
      <c r="Z1" t="s">
        <v>130</v>
      </c>
      <c r="AA1" t="s">
        <v>148</v>
      </c>
      <c r="AB1" t="s">
        <v>131</v>
      </c>
      <c r="AC1" t="s">
        <v>149</v>
      </c>
      <c r="AD1" t="s">
        <v>132</v>
      </c>
      <c r="AE1" t="s">
        <v>150</v>
      </c>
      <c r="AF1" t="s">
        <v>133</v>
      </c>
      <c r="AG1" t="s">
        <v>151</v>
      </c>
      <c r="AH1" t="s">
        <v>134</v>
      </c>
      <c r="AI1" t="s">
        <v>152</v>
      </c>
      <c r="AJ1" t="s">
        <v>135</v>
      </c>
      <c r="AK1" t="s">
        <v>153</v>
      </c>
      <c r="AL1" t="s">
        <v>136</v>
      </c>
      <c r="AM1" t="s">
        <v>154</v>
      </c>
      <c r="AN1" t="s">
        <v>137</v>
      </c>
      <c r="AO1" t="s">
        <v>155</v>
      </c>
      <c r="AP1" t="s">
        <v>138</v>
      </c>
      <c r="AQ1" t="s">
        <v>156</v>
      </c>
      <c r="AR1" t="s">
        <v>139</v>
      </c>
      <c r="AS1" t="s">
        <v>157</v>
      </c>
      <c r="AT1" t="s">
        <v>140</v>
      </c>
      <c r="AU1" t="s">
        <v>158</v>
      </c>
      <c r="AV1" t="s">
        <v>159</v>
      </c>
      <c r="AW1" t="s">
        <v>160</v>
      </c>
      <c r="AX1" t="s">
        <v>161</v>
      </c>
      <c r="AY1" t="s">
        <v>160</v>
      </c>
      <c r="AZ1" t="s">
        <v>162</v>
      </c>
      <c r="BA1" t="s">
        <v>163</v>
      </c>
      <c r="BB1" t="s">
        <v>164</v>
      </c>
      <c r="BC1" t="s">
        <v>165</v>
      </c>
      <c r="BD1" t="s">
        <v>166</v>
      </c>
      <c r="BE1" t="s">
        <v>167</v>
      </c>
      <c r="BF1" t="s">
        <v>168</v>
      </c>
      <c r="BG1" t="s">
        <v>169</v>
      </c>
      <c r="BH1" t="s">
        <v>170</v>
      </c>
      <c r="BI1" t="s">
        <v>171</v>
      </c>
      <c r="BJ1" t="s">
        <v>172</v>
      </c>
      <c r="BK1" t="s">
        <v>173</v>
      </c>
      <c r="BL1" t="s">
        <v>174</v>
      </c>
      <c r="BM1" t="s">
        <v>175</v>
      </c>
      <c r="BN1" t="s">
        <v>187</v>
      </c>
      <c r="BO1" t="s">
        <v>188</v>
      </c>
      <c r="BP1" t="s">
        <v>189</v>
      </c>
      <c r="BQ1" t="s">
        <v>190</v>
      </c>
      <c r="BR1" t="s">
        <v>191</v>
      </c>
      <c r="BS1" t="s">
        <v>192</v>
      </c>
      <c r="BT1" t="s">
        <v>193</v>
      </c>
      <c r="BU1" t="s">
        <v>194</v>
      </c>
      <c r="BV1" t="s">
        <v>105</v>
      </c>
      <c r="BW1" t="s">
        <v>106</v>
      </c>
      <c r="BX1" t="s">
        <v>107</v>
      </c>
      <c r="BY1" t="s">
        <v>108</v>
      </c>
      <c r="BZ1" t="s">
        <v>109</v>
      </c>
      <c r="CA1" t="s">
        <v>110</v>
      </c>
      <c r="CB1" t="s">
        <v>111</v>
      </c>
      <c r="CC1" t="s">
        <v>112</v>
      </c>
      <c r="CD1" t="s">
        <v>113</v>
      </c>
      <c r="CE1" t="s">
        <v>114</v>
      </c>
      <c r="CF1" t="s">
        <v>115</v>
      </c>
      <c r="CG1" t="s">
        <v>116</v>
      </c>
      <c r="CH1" t="s">
        <v>197</v>
      </c>
    </row>
    <row r="2" spans="1:86" x14ac:dyDescent="0.35">
      <c r="A2">
        <f>'Schüler+Bedienungsanleitung'!C18</f>
        <v>12345</v>
      </c>
      <c r="B2" t="str">
        <f>Notenliste!$A$2</f>
        <v>Klasse Fach</v>
      </c>
      <c r="C2">
        <f>Notenliste!AK3</f>
        <v>1</v>
      </c>
      <c r="D2" t="str">
        <f>Notenliste!M3</f>
        <v>ND</v>
      </c>
      <c r="E2" s="14" t="str">
        <f>Notenliste!AL3</f>
        <v>Nur MA</v>
      </c>
      <c r="F2" s="14" t="str">
        <f>Notenliste!O$2</f>
        <v>W1</v>
      </c>
      <c r="G2">
        <f>Notenliste!O3</f>
        <v>1</v>
      </c>
      <c r="H2" t="str">
        <f>Notenliste!P$2</f>
        <v>W2</v>
      </c>
      <c r="I2">
        <f>Notenliste!P3</f>
        <v>0</v>
      </c>
      <c r="J2" t="str">
        <f>Notenliste!$Q$2</f>
        <v>W3</v>
      </c>
      <c r="K2">
        <f>Notenliste!Q3</f>
        <v>0</v>
      </c>
      <c r="L2" t="str">
        <f>Notenliste!$R$2</f>
        <v>W4</v>
      </c>
      <c r="M2">
        <f>Notenliste!R3</f>
        <v>0</v>
      </c>
      <c r="N2" t="str">
        <f>Notenliste!$S$2</f>
        <v>W5</v>
      </c>
      <c r="O2">
        <f>Notenliste!S3</f>
        <v>0</v>
      </c>
      <c r="P2" t="str">
        <f>Notenliste!$T$2</f>
        <v>W6</v>
      </c>
      <c r="Q2">
        <f>Notenliste!T3</f>
        <v>0</v>
      </c>
      <c r="R2" t="str">
        <f>Notenliste!$U$2</f>
        <v>W7</v>
      </c>
      <c r="S2">
        <f>Notenliste!U3</f>
        <v>0</v>
      </c>
      <c r="T2" t="str">
        <f>Notenliste!$V$2</f>
        <v>W8</v>
      </c>
      <c r="U2">
        <f>Notenliste!V3</f>
        <v>0</v>
      </c>
      <c r="V2" t="str">
        <f>Notenliste!$W$2</f>
        <v>W9</v>
      </c>
      <c r="W2">
        <f>Notenliste!W3</f>
        <v>0</v>
      </c>
      <c r="X2" t="str">
        <f>Notenliste!$X$2</f>
        <v>W10</v>
      </c>
      <c r="Y2">
        <f>Notenliste!X3</f>
        <v>0</v>
      </c>
      <c r="Z2">
        <f>Notenliste!$Y$2</f>
        <v>0</v>
      </c>
      <c r="AA2">
        <f>Notenliste!Y3</f>
        <v>0</v>
      </c>
      <c r="AB2">
        <f>Notenliste!$Z$2</f>
        <v>0</v>
      </c>
      <c r="AC2">
        <f>Notenliste!Z3</f>
        <v>0</v>
      </c>
      <c r="AD2">
        <f>Notenliste!$AA$2</f>
        <v>0</v>
      </c>
      <c r="AE2">
        <f>Notenliste!AA3</f>
        <v>0</v>
      </c>
      <c r="AF2">
        <f>Notenliste!$AB$2</f>
        <v>0</v>
      </c>
      <c r="AG2">
        <f>Notenliste!AB3</f>
        <v>0</v>
      </c>
      <c r="AH2">
        <f>Notenliste!$AC$2</f>
        <v>0</v>
      </c>
      <c r="AI2">
        <f>Notenliste!AC3</f>
        <v>0</v>
      </c>
      <c r="AJ2">
        <f>Notenliste!$AD$2</f>
        <v>0</v>
      </c>
      <c r="AK2">
        <f>Notenliste!AD3</f>
        <v>0</v>
      </c>
      <c r="AL2">
        <f>Notenliste!$AE$2</f>
        <v>0</v>
      </c>
      <c r="AM2">
        <f>Notenliste!AE3</f>
        <v>0</v>
      </c>
      <c r="AN2">
        <f>Notenliste!$AF$2</f>
        <v>0</v>
      </c>
      <c r="AO2">
        <f>Notenliste!AF3</f>
        <v>0</v>
      </c>
      <c r="AP2">
        <f>Notenliste!$AG$2</f>
        <v>0</v>
      </c>
      <c r="AQ2">
        <f>Notenliste!AG3</f>
        <v>0</v>
      </c>
      <c r="AR2">
        <f>Notenliste!$AH$2</f>
        <v>0</v>
      </c>
      <c r="AS2">
        <f>Notenliste!AH3</f>
        <v>0</v>
      </c>
      <c r="AT2" s="15">
        <f>Notenliste!$AI$2</f>
        <v>0</v>
      </c>
      <c r="AU2" s="15">
        <f>Notenliste!AI3</f>
        <v>0</v>
      </c>
      <c r="AV2" t="str">
        <f>Notenliste!$AJ$2</f>
        <v>12                       .</v>
      </c>
      <c r="AW2">
        <f>Notenliste!AJ3</f>
        <v>0</v>
      </c>
      <c r="AX2">
        <v>0</v>
      </c>
      <c r="AY2">
        <f>AX2</f>
        <v>0</v>
      </c>
      <c r="AZ2">
        <f t="shared" ref="AZ2:BB2" si="0">AY2</f>
        <v>0</v>
      </c>
      <c r="BA2">
        <f t="shared" si="0"/>
        <v>0</v>
      </c>
      <c r="BB2">
        <f t="shared" si="0"/>
        <v>0</v>
      </c>
      <c r="BC2">
        <f t="shared" ref="BC2:BM2" si="1">BB2</f>
        <v>0</v>
      </c>
      <c r="BD2">
        <f t="shared" si="1"/>
        <v>0</v>
      </c>
      <c r="BE2">
        <f t="shared" si="1"/>
        <v>0</v>
      </c>
      <c r="BF2">
        <f t="shared" si="1"/>
        <v>0</v>
      </c>
      <c r="BG2">
        <f t="shared" si="1"/>
        <v>0</v>
      </c>
      <c r="BH2">
        <f t="shared" si="1"/>
        <v>0</v>
      </c>
      <c r="BI2">
        <f t="shared" si="1"/>
        <v>0</v>
      </c>
      <c r="BJ2">
        <f t="shared" si="1"/>
        <v>0</v>
      </c>
      <c r="BK2">
        <f t="shared" si="1"/>
        <v>0</v>
      </c>
      <c r="BL2">
        <f t="shared" si="1"/>
        <v>0</v>
      </c>
      <c r="BM2">
        <f t="shared" si="1"/>
        <v>0</v>
      </c>
      <c r="BN2" t="s">
        <v>183</v>
      </c>
      <c r="BO2">
        <v>0</v>
      </c>
      <c r="BP2" t="s">
        <v>184</v>
      </c>
      <c r="BQ2">
        <f t="shared" ref="BQ2:BQ31" si="2">BO2</f>
        <v>0</v>
      </c>
      <c r="BR2" t="s">
        <v>185</v>
      </c>
      <c r="BS2">
        <f t="shared" ref="BS2:BS31" si="3">BQ2</f>
        <v>0</v>
      </c>
      <c r="BT2" t="s">
        <v>186</v>
      </c>
      <c r="BU2">
        <f t="shared" ref="BU2:BU30" si="4">BS2</f>
        <v>0</v>
      </c>
      <c r="BV2">
        <f>Notenliste!D3</f>
        <v>0</v>
      </c>
      <c r="BW2">
        <f>Notenliste!C3</f>
        <v>0</v>
      </c>
      <c r="BX2">
        <f>Notenliste!$C$1</f>
        <v>0</v>
      </c>
      <c r="BY2">
        <f>Notenliste!F3</f>
        <v>0</v>
      </c>
      <c r="BZ2">
        <f>Notenliste!E3</f>
        <v>0</v>
      </c>
      <c r="CA2">
        <f>Notenliste!$E$1</f>
        <v>0</v>
      </c>
      <c r="CB2">
        <f>Notenliste!H3</f>
        <v>0</v>
      </c>
      <c r="CC2">
        <f>Notenliste!G3</f>
        <v>0</v>
      </c>
      <c r="CD2">
        <f>Notenliste!$G$1</f>
        <v>0</v>
      </c>
      <c r="CE2">
        <f>Notenliste!J3</f>
        <v>0</v>
      </c>
      <c r="CF2">
        <f>Notenliste!I3</f>
        <v>0</v>
      </c>
      <c r="CG2">
        <f>Notenliste!$I$1</f>
        <v>0</v>
      </c>
      <c r="CH2">
        <f>Notenliste!AN3</f>
        <v>0</v>
      </c>
    </row>
    <row r="3" spans="1:86" x14ac:dyDescent="0.35">
      <c r="A3">
        <f>'Schüler+Bedienungsanleitung'!C19</f>
        <v>12346</v>
      </c>
      <c r="B3" t="str">
        <f>Notenliste!$A$2</f>
        <v>Klasse Fach</v>
      </c>
      <c r="C3">
        <f>Notenliste!AK4</f>
        <v>1</v>
      </c>
      <c r="D3" t="str">
        <f>Notenliste!M4</f>
        <v>ND</v>
      </c>
      <c r="E3" s="14" t="str">
        <f>Notenliste!AL4</f>
        <v>Nur MA</v>
      </c>
      <c r="F3" s="14" t="str">
        <f>Notenliste!O$2</f>
        <v>W1</v>
      </c>
      <c r="G3">
        <f>Notenliste!O4</f>
        <v>1</v>
      </c>
      <c r="H3" t="str">
        <f>Notenliste!P$2</f>
        <v>W2</v>
      </c>
      <c r="I3">
        <f>Notenliste!P4</f>
        <v>0</v>
      </c>
      <c r="J3" t="str">
        <f>Notenliste!$Q$2</f>
        <v>W3</v>
      </c>
      <c r="K3">
        <f>Notenliste!Q4</f>
        <v>0</v>
      </c>
      <c r="L3" t="str">
        <f>Notenliste!$R$2</f>
        <v>W4</v>
      </c>
      <c r="M3">
        <f>Notenliste!R4</f>
        <v>0</v>
      </c>
      <c r="N3" t="str">
        <f>Notenliste!$S$2</f>
        <v>W5</v>
      </c>
      <c r="O3">
        <f>Notenliste!S4</f>
        <v>0</v>
      </c>
      <c r="P3" t="str">
        <f>Notenliste!$T$2</f>
        <v>W6</v>
      </c>
      <c r="Q3">
        <f>Notenliste!T4</f>
        <v>0</v>
      </c>
      <c r="R3" t="str">
        <f>Notenliste!$U$2</f>
        <v>W7</v>
      </c>
      <c r="S3">
        <f>Notenliste!U4</f>
        <v>0</v>
      </c>
      <c r="T3" t="str">
        <f>Notenliste!$V$2</f>
        <v>W8</v>
      </c>
      <c r="U3">
        <f>Notenliste!V4</f>
        <v>0</v>
      </c>
      <c r="V3" t="str">
        <f>Notenliste!$W$2</f>
        <v>W9</v>
      </c>
      <c r="W3">
        <f>Notenliste!W4</f>
        <v>0</v>
      </c>
      <c r="X3" t="str">
        <f>Notenliste!$X$2</f>
        <v>W10</v>
      </c>
      <c r="Y3">
        <f>Notenliste!X4</f>
        <v>0</v>
      </c>
      <c r="Z3">
        <f>Notenliste!$Y$2</f>
        <v>0</v>
      </c>
      <c r="AA3">
        <f>Notenliste!Y4</f>
        <v>0</v>
      </c>
      <c r="AB3">
        <f>Notenliste!$Z$2</f>
        <v>0</v>
      </c>
      <c r="AC3">
        <f>Notenliste!Z4</f>
        <v>0</v>
      </c>
      <c r="AD3">
        <f>Notenliste!$AA$2</f>
        <v>0</v>
      </c>
      <c r="AE3">
        <f>Notenliste!AA4</f>
        <v>0</v>
      </c>
      <c r="AF3">
        <f>Notenliste!$AB$2</f>
        <v>0</v>
      </c>
      <c r="AG3">
        <f>Notenliste!AB4</f>
        <v>0</v>
      </c>
      <c r="AH3">
        <f>Notenliste!$AC$2</f>
        <v>0</v>
      </c>
      <c r="AI3">
        <f>Notenliste!AC4</f>
        <v>0</v>
      </c>
      <c r="AJ3">
        <f>Notenliste!$AD$2</f>
        <v>0</v>
      </c>
      <c r="AK3">
        <f>Notenliste!AD4</f>
        <v>0</v>
      </c>
      <c r="AL3">
        <f>Notenliste!$AE$2</f>
        <v>0</v>
      </c>
      <c r="AM3">
        <f>Notenliste!AE4</f>
        <v>0</v>
      </c>
      <c r="AN3">
        <f>Notenliste!$AF$2</f>
        <v>0</v>
      </c>
      <c r="AO3">
        <f>Notenliste!AF4</f>
        <v>0</v>
      </c>
      <c r="AP3">
        <f>Notenliste!$AG$2</f>
        <v>0</v>
      </c>
      <c r="AQ3">
        <f>Notenliste!AG4</f>
        <v>0</v>
      </c>
      <c r="AR3">
        <f>Notenliste!$AH$2</f>
        <v>0</v>
      </c>
      <c r="AS3">
        <f>Notenliste!AH4</f>
        <v>0</v>
      </c>
      <c r="AT3" s="15">
        <f>Notenliste!$AI$2</f>
        <v>0</v>
      </c>
      <c r="AU3" s="15">
        <f>Notenliste!AI4</f>
        <v>0</v>
      </c>
      <c r="AV3" t="str">
        <f>Notenliste!$AJ$2</f>
        <v>12                       .</v>
      </c>
      <c r="AW3">
        <f>Notenliste!AJ4</f>
        <v>0</v>
      </c>
      <c r="AX3">
        <v>0</v>
      </c>
      <c r="AY3">
        <f t="shared" ref="AY3:BA31" si="5">AX3</f>
        <v>0</v>
      </c>
      <c r="AZ3">
        <f t="shared" si="5"/>
        <v>0</v>
      </c>
      <c r="BA3">
        <f t="shared" si="5"/>
        <v>0</v>
      </c>
      <c r="BB3">
        <f t="shared" ref="BB3:BM3" si="6">BA3</f>
        <v>0</v>
      </c>
      <c r="BC3">
        <f t="shared" si="6"/>
        <v>0</v>
      </c>
      <c r="BD3">
        <f t="shared" si="6"/>
        <v>0</v>
      </c>
      <c r="BE3">
        <f t="shared" si="6"/>
        <v>0</v>
      </c>
      <c r="BF3">
        <f t="shared" si="6"/>
        <v>0</v>
      </c>
      <c r="BG3">
        <f t="shared" si="6"/>
        <v>0</v>
      </c>
      <c r="BH3">
        <f t="shared" si="6"/>
        <v>0</v>
      </c>
      <c r="BI3">
        <f t="shared" si="6"/>
        <v>0</v>
      </c>
      <c r="BJ3">
        <f t="shared" si="6"/>
        <v>0</v>
      </c>
      <c r="BK3">
        <f t="shared" si="6"/>
        <v>0</v>
      </c>
      <c r="BL3">
        <f t="shared" si="6"/>
        <v>0</v>
      </c>
      <c r="BM3">
        <f t="shared" si="6"/>
        <v>0</v>
      </c>
      <c r="BN3" t="str">
        <f>BN2</f>
        <v>Laborutensilien, Pünktlichkeit (13,3%)</v>
      </c>
      <c r="BO3">
        <v>0</v>
      </c>
      <c r="BP3" t="str">
        <f>BP2</f>
        <v>Soziale Kompetenz (13,3%)</v>
      </c>
      <c r="BQ3">
        <f t="shared" si="2"/>
        <v>0</v>
      </c>
      <c r="BR3" t="str">
        <f>BR2</f>
        <v>Sicherheitsaspekte (13,4%)</v>
      </c>
      <c r="BS3">
        <f t="shared" si="3"/>
        <v>0</v>
      </c>
      <c r="BT3" t="str">
        <f>BT2</f>
        <v>Labor-Handling (30%)</v>
      </c>
      <c r="BU3">
        <f t="shared" si="4"/>
        <v>0</v>
      </c>
      <c r="BV3">
        <f>Notenliste!D4</f>
        <v>0</v>
      </c>
      <c r="BW3">
        <f>Notenliste!C4</f>
        <v>0</v>
      </c>
      <c r="BX3">
        <f>Notenliste!$C$1</f>
        <v>0</v>
      </c>
      <c r="BY3">
        <f>Notenliste!F4</f>
        <v>0</v>
      </c>
      <c r="BZ3">
        <f>Notenliste!E4</f>
        <v>0</v>
      </c>
      <c r="CA3">
        <f>Notenliste!$E$1</f>
        <v>0</v>
      </c>
      <c r="CB3">
        <f>Notenliste!H4</f>
        <v>0</v>
      </c>
      <c r="CC3">
        <f>Notenliste!G4</f>
        <v>0</v>
      </c>
      <c r="CD3">
        <f>Notenliste!$G$1</f>
        <v>0</v>
      </c>
      <c r="CE3">
        <f>Notenliste!J4</f>
        <v>0</v>
      </c>
      <c r="CF3">
        <f>Notenliste!I4</f>
        <v>0</v>
      </c>
      <c r="CG3">
        <f>Notenliste!$I$1</f>
        <v>0</v>
      </c>
      <c r="CH3">
        <f>Notenliste!AN4</f>
        <v>0</v>
      </c>
    </row>
    <row r="4" spans="1:86" x14ac:dyDescent="0.35">
      <c r="A4">
        <f>'Schüler+Bedienungsanleitung'!C20</f>
        <v>12347</v>
      </c>
      <c r="B4" t="str">
        <f>Notenliste!$A$2</f>
        <v>Klasse Fach</v>
      </c>
      <c r="C4">
        <f>Notenliste!AK5</f>
        <v>1</v>
      </c>
      <c r="D4" t="str">
        <f>Notenliste!M5</f>
        <v>ND</v>
      </c>
      <c r="E4" s="14" t="str">
        <f>Notenliste!AL5</f>
        <v>Nur MA</v>
      </c>
      <c r="F4" s="14" t="str">
        <f>Notenliste!O$2</f>
        <v>W1</v>
      </c>
      <c r="G4">
        <f>Notenliste!O5</f>
        <v>1</v>
      </c>
      <c r="H4" t="str">
        <f>Notenliste!P$2</f>
        <v>W2</v>
      </c>
      <c r="I4">
        <f>Notenliste!P5</f>
        <v>0</v>
      </c>
      <c r="J4" t="str">
        <f>Notenliste!$Q$2</f>
        <v>W3</v>
      </c>
      <c r="K4">
        <f>Notenliste!Q5</f>
        <v>0</v>
      </c>
      <c r="L4" t="str">
        <f>Notenliste!$R$2</f>
        <v>W4</v>
      </c>
      <c r="M4">
        <f>Notenliste!R5</f>
        <v>0</v>
      </c>
      <c r="N4" t="str">
        <f>Notenliste!$S$2</f>
        <v>W5</v>
      </c>
      <c r="O4">
        <f>Notenliste!S5</f>
        <v>0</v>
      </c>
      <c r="P4" t="str">
        <f>Notenliste!$T$2</f>
        <v>W6</v>
      </c>
      <c r="Q4">
        <f>Notenliste!T5</f>
        <v>0</v>
      </c>
      <c r="R4" t="str">
        <f>Notenliste!$U$2</f>
        <v>W7</v>
      </c>
      <c r="S4">
        <f>Notenliste!U5</f>
        <v>0</v>
      </c>
      <c r="T4" t="str">
        <f>Notenliste!$V$2</f>
        <v>W8</v>
      </c>
      <c r="U4">
        <f>Notenliste!V5</f>
        <v>0</v>
      </c>
      <c r="V4" t="str">
        <f>Notenliste!$W$2</f>
        <v>W9</v>
      </c>
      <c r="W4">
        <f>Notenliste!W5</f>
        <v>0</v>
      </c>
      <c r="X4" t="str">
        <f>Notenliste!$X$2</f>
        <v>W10</v>
      </c>
      <c r="Y4">
        <f>Notenliste!X5</f>
        <v>0</v>
      </c>
      <c r="Z4">
        <f>Notenliste!$Y$2</f>
        <v>0</v>
      </c>
      <c r="AA4">
        <f>Notenliste!Y5</f>
        <v>0</v>
      </c>
      <c r="AB4">
        <f>Notenliste!$Z$2</f>
        <v>0</v>
      </c>
      <c r="AC4">
        <f>Notenliste!Z5</f>
        <v>0</v>
      </c>
      <c r="AD4">
        <f>Notenliste!$AA$2</f>
        <v>0</v>
      </c>
      <c r="AE4">
        <f>Notenliste!AA5</f>
        <v>0</v>
      </c>
      <c r="AF4">
        <f>Notenliste!$AB$2</f>
        <v>0</v>
      </c>
      <c r="AG4">
        <f>Notenliste!AB5</f>
        <v>0</v>
      </c>
      <c r="AH4">
        <f>Notenliste!$AC$2</f>
        <v>0</v>
      </c>
      <c r="AI4">
        <f>Notenliste!AC5</f>
        <v>0</v>
      </c>
      <c r="AJ4">
        <f>Notenliste!$AD$2</f>
        <v>0</v>
      </c>
      <c r="AK4">
        <f>Notenliste!AD5</f>
        <v>0</v>
      </c>
      <c r="AL4">
        <f>Notenliste!$AE$2</f>
        <v>0</v>
      </c>
      <c r="AM4">
        <f>Notenliste!AE5</f>
        <v>0</v>
      </c>
      <c r="AN4">
        <f>Notenliste!$AF$2</f>
        <v>0</v>
      </c>
      <c r="AO4">
        <f>Notenliste!AF5</f>
        <v>0</v>
      </c>
      <c r="AP4">
        <f>Notenliste!$AG$2</f>
        <v>0</v>
      </c>
      <c r="AQ4">
        <f>Notenliste!AG5</f>
        <v>0</v>
      </c>
      <c r="AR4">
        <f>Notenliste!$AH$2</f>
        <v>0</v>
      </c>
      <c r="AS4">
        <f>Notenliste!AH5</f>
        <v>0</v>
      </c>
      <c r="AT4" s="15">
        <f>Notenliste!$AI$2</f>
        <v>0</v>
      </c>
      <c r="AU4" s="15">
        <f>Notenliste!AI5</f>
        <v>0</v>
      </c>
      <c r="AV4" t="str">
        <f>Notenliste!$AJ$2</f>
        <v>12                       .</v>
      </c>
      <c r="AW4">
        <f>Notenliste!AJ5</f>
        <v>0</v>
      </c>
      <c r="AX4">
        <v>0</v>
      </c>
      <c r="AY4">
        <f t="shared" si="5"/>
        <v>0</v>
      </c>
      <c r="AZ4">
        <f t="shared" si="5"/>
        <v>0</v>
      </c>
      <c r="BA4">
        <f t="shared" si="5"/>
        <v>0</v>
      </c>
      <c r="BB4">
        <f t="shared" ref="BB4:BM4" si="7">BA4</f>
        <v>0</v>
      </c>
      <c r="BC4">
        <f t="shared" si="7"/>
        <v>0</v>
      </c>
      <c r="BD4">
        <f t="shared" si="7"/>
        <v>0</v>
      </c>
      <c r="BE4">
        <f t="shared" si="7"/>
        <v>0</v>
      </c>
      <c r="BF4">
        <f t="shared" si="7"/>
        <v>0</v>
      </c>
      <c r="BG4">
        <f t="shared" si="7"/>
        <v>0</v>
      </c>
      <c r="BH4">
        <f t="shared" si="7"/>
        <v>0</v>
      </c>
      <c r="BI4">
        <f t="shared" si="7"/>
        <v>0</v>
      </c>
      <c r="BJ4">
        <f t="shared" si="7"/>
        <v>0</v>
      </c>
      <c r="BK4">
        <f t="shared" si="7"/>
        <v>0</v>
      </c>
      <c r="BL4">
        <f t="shared" si="7"/>
        <v>0</v>
      </c>
      <c r="BM4">
        <f t="shared" si="7"/>
        <v>0</v>
      </c>
      <c r="BN4" t="str">
        <f t="shared" ref="BN4:BN31" si="8">BN3</f>
        <v>Laborutensilien, Pünktlichkeit (13,3%)</v>
      </c>
      <c r="BO4">
        <v>0</v>
      </c>
      <c r="BP4" t="str">
        <f t="shared" ref="BP4:BP31" si="9">BP3</f>
        <v>Soziale Kompetenz (13,3%)</v>
      </c>
      <c r="BQ4">
        <f t="shared" si="2"/>
        <v>0</v>
      </c>
      <c r="BR4" t="str">
        <f t="shared" ref="BR4:BR31" si="10">BR3</f>
        <v>Sicherheitsaspekte (13,4%)</v>
      </c>
      <c r="BS4">
        <f t="shared" si="3"/>
        <v>0</v>
      </c>
      <c r="BT4" t="str">
        <f t="shared" ref="BT4:BT31" si="11">BT3</f>
        <v>Labor-Handling (30%)</v>
      </c>
      <c r="BU4">
        <f t="shared" si="4"/>
        <v>0</v>
      </c>
      <c r="BV4">
        <f>Notenliste!D5</f>
        <v>0</v>
      </c>
      <c r="BW4">
        <f>Notenliste!C5</f>
        <v>0</v>
      </c>
      <c r="BX4">
        <f>Notenliste!$C$1</f>
        <v>0</v>
      </c>
      <c r="BY4">
        <f>Notenliste!F5</f>
        <v>0</v>
      </c>
      <c r="BZ4">
        <f>Notenliste!E5</f>
        <v>0</v>
      </c>
      <c r="CA4">
        <f>Notenliste!$E$1</f>
        <v>0</v>
      </c>
      <c r="CB4">
        <f>Notenliste!H5</f>
        <v>0</v>
      </c>
      <c r="CC4">
        <f>Notenliste!G5</f>
        <v>0</v>
      </c>
      <c r="CD4">
        <f>Notenliste!$G$1</f>
        <v>0</v>
      </c>
      <c r="CE4">
        <f>Notenliste!J5</f>
        <v>0</v>
      </c>
      <c r="CF4">
        <f>Notenliste!I5</f>
        <v>0</v>
      </c>
      <c r="CG4">
        <f>Notenliste!$I$1</f>
        <v>0</v>
      </c>
      <c r="CH4">
        <f>Notenliste!AN5</f>
        <v>0</v>
      </c>
    </row>
    <row r="5" spans="1:86" x14ac:dyDescent="0.35">
      <c r="A5">
        <f>'Schüler+Bedienungsanleitung'!C21</f>
        <v>0</v>
      </c>
      <c r="B5" t="str">
        <f>Notenliste!$A$2</f>
        <v>Klasse Fach</v>
      </c>
      <c r="C5">
        <f>Notenliste!AK6</f>
        <v>1</v>
      </c>
      <c r="D5" t="str">
        <f>Notenliste!M6</f>
        <v>ND</v>
      </c>
      <c r="E5" s="14" t="str">
        <f>Notenliste!AL6</f>
        <v>Nur MA</v>
      </c>
      <c r="F5" s="14" t="str">
        <f>Notenliste!O$2</f>
        <v>W1</v>
      </c>
      <c r="G5">
        <f>Notenliste!O6</f>
        <v>1</v>
      </c>
      <c r="H5" t="str">
        <f>Notenliste!P$2</f>
        <v>W2</v>
      </c>
      <c r="I5">
        <f>Notenliste!P6</f>
        <v>0</v>
      </c>
      <c r="J5" t="str">
        <f>Notenliste!$Q$2</f>
        <v>W3</v>
      </c>
      <c r="K5">
        <f>Notenliste!Q6</f>
        <v>0</v>
      </c>
      <c r="L5" t="str">
        <f>Notenliste!$R$2</f>
        <v>W4</v>
      </c>
      <c r="M5">
        <f>Notenliste!R6</f>
        <v>0</v>
      </c>
      <c r="N5" t="str">
        <f>Notenliste!$S$2</f>
        <v>W5</v>
      </c>
      <c r="O5">
        <f>Notenliste!S6</f>
        <v>0</v>
      </c>
      <c r="P5" t="str">
        <f>Notenliste!$T$2</f>
        <v>W6</v>
      </c>
      <c r="Q5">
        <f>Notenliste!T6</f>
        <v>0</v>
      </c>
      <c r="R5" t="str">
        <f>Notenliste!$U$2</f>
        <v>W7</v>
      </c>
      <c r="S5">
        <f>Notenliste!U6</f>
        <v>0</v>
      </c>
      <c r="T5" t="str">
        <f>Notenliste!$V$2</f>
        <v>W8</v>
      </c>
      <c r="U5">
        <f>Notenliste!V6</f>
        <v>0</v>
      </c>
      <c r="V5" t="str">
        <f>Notenliste!$W$2</f>
        <v>W9</v>
      </c>
      <c r="W5">
        <f>Notenliste!W6</f>
        <v>0</v>
      </c>
      <c r="X5" t="str">
        <f>Notenliste!$X$2</f>
        <v>W10</v>
      </c>
      <c r="Y5">
        <f>Notenliste!X6</f>
        <v>0</v>
      </c>
      <c r="Z5">
        <f>Notenliste!$Y$2</f>
        <v>0</v>
      </c>
      <c r="AA5">
        <f>Notenliste!Y6</f>
        <v>0</v>
      </c>
      <c r="AB5">
        <f>Notenliste!$Z$2</f>
        <v>0</v>
      </c>
      <c r="AC5">
        <f>Notenliste!Z6</f>
        <v>0</v>
      </c>
      <c r="AD5">
        <f>Notenliste!$AA$2</f>
        <v>0</v>
      </c>
      <c r="AE5">
        <f>Notenliste!AA6</f>
        <v>0</v>
      </c>
      <c r="AF5">
        <f>Notenliste!$AB$2</f>
        <v>0</v>
      </c>
      <c r="AG5">
        <f>Notenliste!AB6</f>
        <v>0</v>
      </c>
      <c r="AH5">
        <f>Notenliste!$AC$2</f>
        <v>0</v>
      </c>
      <c r="AI5">
        <f>Notenliste!AC6</f>
        <v>0</v>
      </c>
      <c r="AJ5">
        <f>Notenliste!$AD$2</f>
        <v>0</v>
      </c>
      <c r="AK5">
        <f>Notenliste!AD6</f>
        <v>0</v>
      </c>
      <c r="AL5">
        <f>Notenliste!$AE$2</f>
        <v>0</v>
      </c>
      <c r="AM5">
        <f>Notenliste!AE6</f>
        <v>0</v>
      </c>
      <c r="AN5">
        <f>Notenliste!$AF$2</f>
        <v>0</v>
      </c>
      <c r="AO5">
        <f>Notenliste!AF6</f>
        <v>0</v>
      </c>
      <c r="AP5">
        <f>Notenliste!$AG$2</f>
        <v>0</v>
      </c>
      <c r="AQ5">
        <f>Notenliste!AG6</f>
        <v>0</v>
      </c>
      <c r="AR5">
        <f>Notenliste!$AH$2</f>
        <v>0</v>
      </c>
      <c r="AS5">
        <f>Notenliste!AH6</f>
        <v>0</v>
      </c>
      <c r="AT5" s="15">
        <f>Notenliste!$AI$2</f>
        <v>0</v>
      </c>
      <c r="AU5" s="15">
        <f>Notenliste!AI6</f>
        <v>0</v>
      </c>
      <c r="AV5" t="str">
        <f>Notenliste!$AJ$2</f>
        <v>12                       .</v>
      </c>
      <c r="AW5">
        <f>Notenliste!AJ6</f>
        <v>0</v>
      </c>
      <c r="AX5">
        <v>0</v>
      </c>
      <c r="AY5">
        <f t="shared" si="5"/>
        <v>0</v>
      </c>
      <c r="AZ5">
        <f t="shared" si="5"/>
        <v>0</v>
      </c>
      <c r="BA5">
        <f t="shared" si="5"/>
        <v>0</v>
      </c>
      <c r="BB5">
        <f t="shared" ref="BB5:BM5" si="12">BA5</f>
        <v>0</v>
      </c>
      <c r="BC5">
        <f t="shared" si="12"/>
        <v>0</v>
      </c>
      <c r="BD5">
        <f t="shared" si="12"/>
        <v>0</v>
      </c>
      <c r="BE5">
        <f t="shared" si="12"/>
        <v>0</v>
      </c>
      <c r="BF5">
        <f t="shared" si="12"/>
        <v>0</v>
      </c>
      <c r="BG5">
        <f t="shared" si="12"/>
        <v>0</v>
      </c>
      <c r="BH5">
        <f t="shared" si="12"/>
        <v>0</v>
      </c>
      <c r="BI5">
        <f t="shared" si="12"/>
        <v>0</v>
      </c>
      <c r="BJ5">
        <f t="shared" si="12"/>
        <v>0</v>
      </c>
      <c r="BK5">
        <f t="shared" si="12"/>
        <v>0</v>
      </c>
      <c r="BL5">
        <f t="shared" si="12"/>
        <v>0</v>
      </c>
      <c r="BM5">
        <f t="shared" si="12"/>
        <v>0</v>
      </c>
      <c r="BN5" t="str">
        <f t="shared" si="8"/>
        <v>Laborutensilien, Pünktlichkeit (13,3%)</v>
      </c>
      <c r="BO5">
        <v>0</v>
      </c>
      <c r="BP5" t="str">
        <f t="shared" si="9"/>
        <v>Soziale Kompetenz (13,3%)</v>
      </c>
      <c r="BQ5">
        <f t="shared" si="2"/>
        <v>0</v>
      </c>
      <c r="BR5" t="str">
        <f t="shared" si="10"/>
        <v>Sicherheitsaspekte (13,4%)</v>
      </c>
      <c r="BS5">
        <f t="shared" si="3"/>
        <v>0</v>
      </c>
      <c r="BT5" t="str">
        <f t="shared" si="11"/>
        <v>Labor-Handling (30%)</v>
      </c>
      <c r="BU5">
        <f t="shared" si="4"/>
        <v>0</v>
      </c>
      <c r="BV5">
        <f>Notenliste!D6</f>
        <v>0</v>
      </c>
      <c r="BW5">
        <f>Notenliste!C6</f>
        <v>0</v>
      </c>
      <c r="BX5">
        <f>Notenliste!$C$1</f>
        <v>0</v>
      </c>
      <c r="BY5">
        <f>Notenliste!F6</f>
        <v>0</v>
      </c>
      <c r="BZ5">
        <f>Notenliste!E6</f>
        <v>0</v>
      </c>
      <c r="CA5">
        <f>Notenliste!$E$1</f>
        <v>0</v>
      </c>
      <c r="CB5">
        <f>Notenliste!H6</f>
        <v>0</v>
      </c>
      <c r="CC5">
        <f>Notenliste!G6</f>
        <v>0</v>
      </c>
      <c r="CD5">
        <f>Notenliste!$G$1</f>
        <v>0</v>
      </c>
      <c r="CE5">
        <f>Notenliste!J6</f>
        <v>0</v>
      </c>
      <c r="CF5">
        <f>Notenliste!I6</f>
        <v>0</v>
      </c>
      <c r="CG5">
        <f>Notenliste!$I$1</f>
        <v>0</v>
      </c>
      <c r="CH5">
        <f>Notenliste!AN6</f>
        <v>0</v>
      </c>
    </row>
    <row r="6" spans="1:86" x14ac:dyDescent="0.35">
      <c r="A6">
        <f>'Schüler+Bedienungsanleitung'!C22</f>
        <v>0</v>
      </c>
      <c r="B6" t="str">
        <f>Notenliste!$A$2</f>
        <v>Klasse Fach</v>
      </c>
      <c r="C6">
        <f>Notenliste!AK7</f>
        <v>1</v>
      </c>
      <c r="D6" t="str">
        <f>Notenliste!M7</f>
        <v>ND</v>
      </c>
      <c r="E6" s="14" t="str">
        <f>Notenliste!AL7</f>
        <v>Nur MA</v>
      </c>
      <c r="F6" s="14" t="str">
        <f>Notenliste!O$2</f>
        <v>W1</v>
      </c>
      <c r="G6">
        <f>Notenliste!O7</f>
        <v>1</v>
      </c>
      <c r="H6" t="str">
        <f>Notenliste!P$2</f>
        <v>W2</v>
      </c>
      <c r="I6">
        <f>Notenliste!P7</f>
        <v>0</v>
      </c>
      <c r="J6" t="str">
        <f>Notenliste!$Q$2</f>
        <v>W3</v>
      </c>
      <c r="K6">
        <f>Notenliste!Q7</f>
        <v>0</v>
      </c>
      <c r="L6" t="str">
        <f>Notenliste!$R$2</f>
        <v>W4</v>
      </c>
      <c r="M6">
        <f>Notenliste!R7</f>
        <v>0</v>
      </c>
      <c r="N6" t="str">
        <f>Notenliste!$S$2</f>
        <v>W5</v>
      </c>
      <c r="O6">
        <f>Notenliste!S7</f>
        <v>0</v>
      </c>
      <c r="P6" t="str">
        <f>Notenliste!$T$2</f>
        <v>W6</v>
      </c>
      <c r="Q6">
        <f>Notenliste!T7</f>
        <v>0</v>
      </c>
      <c r="R6" t="str">
        <f>Notenliste!$U$2</f>
        <v>W7</v>
      </c>
      <c r="S6">
        <f>Notenliste!U7</f>
        <v>0</v>
      </c>
      <c r="T6" t="str">
        <f>Notenliste!$V$2</f>
        <v>W8</v>
      </c>
      <c r="U6">
        <f>Notenliste!V7</f>
        <v>0</v>
      </c>
      <c r="V6" t="str">
        <f>Notenliste!$W$2</f>
        <v>W9</v>
      </c>
      <c r="W6">
        <f>Notenliste!W7</f>
        <v>0</v>
      </c>
      <c r="X6" t="str">
        <f>Notenliste!$X$2</f>
        <v>W10</v>
      </c>
      <c r="Y6">
        <f>Notenliste!X7</f>
        <v>0</v>
      </c>
      <c r="Z6">
        <f>Notenliste!$Y$2</f>
        <v>0</v>
      </c>
      <c r="AA6">
        <f>Notenliste!Y7</f>
        <v>0</v>
      </c>
      <c r="AB6">
        <f>Notenliste!$Z$2</f>
        <v>0</v>
      </c>
      <c r="AC6">
        <f>Notenliste!Z7</f>
        <v>0</v>
      </c>
      <c r="AD6">
        <f>Notenliste!$AA$2</f>
        <v>0</v>
      </c>
      <c r="AE6">
        <f>Notenliste!AA7</f>
        <v>0</v>
      </c>
      <c r="AF6">
        <f>Notenliste!$AB$2</f>
        <v>0</v>
      </c>
      <c r="AG6">
        <f>Notenliste!AB7</f>
        <v>0</v>
      </c>
      <c r="AH6">
        <f>Notenliste!$AC$2</f>
        <v>0</v>
      </c>
      <c r="AI6">
        <f>Notenliste!AC7</f>
        <v>0</v>
      </c>
      <c r="AJ6">
        <f>Notenliste!$AD$2</f>
        <v>0</v>
      </c>
      <c r="AK6">
        <f>Notenliste!AD7</f>
        <v>0</v>
      </c>
      <c r="AL6">
        <f>Notenliste!$AE$2</f>
        <v>0</v>
      </c>
      <c r="AM6">
        <f>Notenliste!AE7</f>
        <v>0</v>
      </c>
      <c r="AN6">
        <f>Notenliste!$AF$2</f>
        <v>0</v>
      </c>
      <c r="AO6">
        <f>Notenliste!AF7</f>
        <v>0</v>
      </c>
      <c r="AP6">
        <f>Notenliste!$AG$2</f>
        <v>0</v>
      </c>
      <c r="AQ6">
        <f>Notenliste!AG7</f>
        <v>0</v>
      </c>
      <c r="AR6">
        <f>Notenliste!$AH$2</f>
        <v>0</v>
      </c>
      <c r="AS6">
        <f>Notenliste!AH7</f>
        <v>0</v>
      </c>
      <c r="AT6" s="15">
        <f>Notenliste!$AI$2</f>
        <v>0</v>
      </c>
      <c r="AU6" s="15">
        <f>Notenliste!AI7</f>
        <v>0</v>
      </c>
      <c r="AV6" t="str">
        <f>Notenliste!$AJ$2</f>
        <v>12                       .</v>
      </c>
      <c r="AW6">
        <f>Notenliste!AJ7</f>
        <v>0</v>
      </c>
      <c r="AX6">
        <v>0</v>
      </c>
      <c r="AY6">
        <f t="shared" si="5"/>
        <v>0</v>
      </c>
      <c r="AZ6">
        <f t="shared" si="5"/>
        <v>0</v>
      </c>
      <c r="BA6">
        <f t="shared" si="5"/>
        <v>0</v>
      </c>
      <c r="BB6">
        <f t="shared" ref="BB6:BM6" si="13">BA6</f>
        <v>0</v>
      </c>
      <c r="BC6">
        <f t="shared" si="13"/>
        <v>0</v>
      </c>
      <c r="BD6">
        <f t="shared" si="13"/>
        <v>0</v>
      </c>
      <c r="BE6">
        <f t="shared" si="13"/>
        <v>0</v>
      </c>
      <c r="BF6">
        <f t="shared" si="13"/>
        <v>0</v>
      </c>
      <c r="BG6">
        <f t="shared" si="13"/>
        <v>0</v>
      </c>
      <c r="BH6">
        <f t="shared" si="13"/>
        <v>0</v>
      </c>
      <c r="BI6">
        <f t="shared" si="13"/>
        <v>0</v>
      </c>
      <c r="BJ6">
        <f t="shared" si="13"/>
        <v>0</v>
      </c>
      <c r="BK6">
        <f t="shared" si="13"/>
        <v>0</v>
      </c>
      <c r="BL6">
        <f t="shared" si="13"/>
        <v>0</v>
      </c>
      <c r="BM6">
        <f t="shared" si="13"/>
        <v>0</v>
      </c>
      <c r="BN6" t="str">
        <f t="shared" si="8"/>
        <v>Laborutensilien, Pünktlichkeit (13,3%)</v>
      </c>
      <c r="BO6">
        <v>0</v>
      </c>
      <c r="BP6" t="str">
        <f t="shared" si="9"/>
        <v>Soziale Kompetenz (13,3%)</v>
      </c>
      <c r="BQ6">
        <f t="shared" si="2"/>
        <v>0</v>
      </c>
      <c r="BR6" t="str">
        <f t="shared" si="10"/>
        <v>Sicherheitsaspekte (13,4%)</v>
      </c>
      <c r="BS6">
        <f t="shared" si="3"/>
        <v>0</v>
      </c>
      <c r="BT6" t="str">
        <f t="shared" si="11"/>
        <v>Labor-Handling (30%)</v>
      </c>
      <c r="BU6">
        <f t="shared" si="4"/>
        <v>0</v>
      </c>
      <c r="BV6">
        <f>Notenliste!D7</f>
        <v>0</v>
      </c>
      <c r="BW6">
        <f>Notenliste!C7</f>
        <v>0</v>
      </c>
      <c r="BX6">
        <f>Notenliste!$C$1</f>
        <v>0</v>
      </c>
      <c r="BY6">
        <f>Notenliste!F7</f>
        <v>0</v>
      </c>
      <c r="BZ6">
        <f>Notenliste!E7</f>
        <v>0</v>
      </c>
      <c r="CA6">
        <f>Notenliste!$E$1</f>
        <v>0</v>
      </c>
      <c r="CB6">
        <f>Notenliste!H7</f>
        <v>0</v>
      </c>
      <c r="CC6">
        <f>Notenliste!G7</f>
        <v>0</v>
      </c>
      <c r="CD6">
        <f>Notenliste!$G$1</f>
        <v>0</v>
      </c>
      <c r="CE6">
        <f>Notenliste!J7</f>
        <v>0</v>
      </c>
      <c r="CF6">
        <f>Notenliste!I7</f>
        <v>0</v>
      </c>
      <c r="CG6">
        <f>Notenliste!$I$1</f>
        <v>0</v>
      </c>
      <c r="CH6">
        <f>Notenliste!AN7</f>
        <v>0</v>
      </c>
    </row>
    <row r="7" spans="1:86" x14ac:dyDescent="0.35">
      <c r="A7">
        <f>'Schüler+Bedienungsanleitung'!C23</f>
        <v>0</v>
      </c>
      <c r="B7" t="str">
        <f>Notenliste!$A$2</f>
        <v>Klasse Fach</v>
      </c>
      <c r="C7">
        <f>Notenliste!AK8</f>
        <v>1</v>
      </c>
      <c r="D7" t="str">
        <f>Notenliste!M8</f>
        <v>ND</v>
      </c>
      <c r="E7" s="14" t="str">
        <f>Notenliste!AL8</f>
        <v>Nur MA</v>
      </c>
      <c r="F7" s="14" t="str">
        <f>Notenliste!O$2</f>
        <v>W1</v>
      </c>
      <c r="G7">
        <f>Notenliste!O8</f>
        <v>1</v>
      </c>
      <c r="H7" t="str">
        <f>Notenliste!P$2</f>
        <v>W2</v>
      </c>
      <c r="I7">
        <f>Notenliste!P8</f>
        <v>0</v>
      </c>
      <c r="J7" t="str">
        <f>Notenliste!$Q$2</f>
        <v>W3</v>
      </c>
      <c r="K7">
        <f>Notenliste!Q8</f>
        <v>0</v>
      </c>
      <c r="L7" t="str">
        <f>Notenliste!$R$2</f>
        <v>W4</v>
      </c>
      <c r="M7">
        <f>Notenliste!R8</f>
        <v>0</v>
      </c>
      <c r="N7" t="str">
        <f>Notenliste!$S$2</f>
        <v>W5</v>
      </c>
      <c r="O7">
        <f>Notenliste!S8</f>
        <v>0</v>
      </c>
      <c r="P7" t="str">
        <f>Notenliste!$T$2</f>
        <v>W6</v>
      </c>
      <c r="Q7">
        <f>Notenliste!T8</f>
        <v>0</v>
      </c>
      <c r="R7" t="str">
        <f>Notenliste!$U$2</f>
        <v>W7</v>
      </c>
      <c r="S7">
        <f>Notenliste!U8</f>
        <v>0</v>
      </c>
      <c r="T7" t="str">
        <f>Notenliste!$V$2</f>
        <v>W8</v>
      </c>
      <c r="U7">
        <f>Notenliste!V8</f>
        <v>0</v>
      </c>
      <c r="V7" t="str">
        <f>Notenliste!$W$2</f>
        <v>W9</v>
      </c>
      <c r="W7">
        <f>Notenliste!W8</f>
        <v>0</v>
      </c>
      <c r="X7" t="str">
        <f>Notenliste!$X$2</f>
        <v>W10</v>
      </c>
      <c r="Y7">
        <f>Notenliste!X8</f>
        <v>0</v>
      </c>
      <c r="Z7">
        <f>Notenliste!$Y$2</f>
        <v>0</v>
      </c>
      <c r="AA7">
        <f>Notenliste!Y8</f>
        <v>0</v>
      </c>
      <c r="AB7">
        <f>Notenliste!$Z$2</f>
        <v>0</v>
      </c>
      <c r="AC7">
        <f>Notenliste!Z8</f>
        <v>0</v>
      </c>
      <c r="AD7">
        <f>Notenliste!$AA$2</f>
        <v>0</v>
      </c>
      <c r="AE7">
        <f>Notenliste!AA8</f>
        <v>0</v>
      </c>
      <c r="AF7">
        <f>Notenliste!$AB$2</f>
        <v>0</v>
      </c>
      <c r="AG7">
        <f>Notenliste!AB8</f>
        <v>0</v>
      </c>
      <c r="AH7">
        <f>Notenliste!$AC$2</f>
        <v>0</v>
      </c>
      <c r="AI7">
        <f>Notenliste!AC8</f>
        <v>0</v>
      </c>
      <c r="AJ7">
        <f>Notenliste!$AD$2</f>
        <v>0</v>
      </c>
      <c r="AK7">
        <f>Notenliste!AD8</f>
        <v>0</v>
      </c>
      <c r="AL7">
        <f>Notenliste!$AE$2</f>
        <v>0</v>
      </c>
      <c r="AM7">
        <f>Notenliste!AE8</f>
        <v>0</v>
      </c>
      <c r="AN7">
        <f>Notenliste!$AF$2</f>
        <v>0</v>
      </c>
      <c r="AO7">
        <f>Notenliste!AF8</f>
        <v>0</v>
      </c>
      <c r="AP7">
        <f>Notenliste!$AG$2</f>
        <v>0</v>
      </c>
      <c r="AQ7">
        <f>Notenliste!AG8</f>
        <v>0</v>
      </c>
      <c r="AR7">
        <f>Notenliste!$AH$2</f>
        <v>0</v>
      </c>
      <c r="AS7">
        <f>Notenliste!AH8</f>
        <v>0</v>
      </c>
      <c r="AT7" s="15">
        <f>Notenliste!$AI$2</f>
        <v>0</v>
      </c>
      <c r="AU7" s="15">
        <f>Notenliste!AI8</f>
        <v>0</v>
      </c>
      <c r="AV7" t="str">
        <f>Notenliste!$AJ$2</f>
        <v>12                       .</v>
      </c>
      <c r="AW7">
        <f>Notenliste!AJ8</f>
        <v>0</v>
      </c>
      <c r="AX7">
        <v>0</v>
      </c>
      <c r="AY7">
        <f t="shared" si="5"/>
        <v>0</v>
      </c>
      <c r="AZ7">
        <f t="shared" si="5"/>
        <v>0</v>
      </c>
      <c r="BA7">
        <f t="shared" si="5"/>
        <v>0</v>
      </c>
      <c r="BB7">
        <f t="shared" ref="BB7:BM7" si="14">BA7</f>
        <v>0</v>
      </c>
      <c r="BC7">
        <f t="shared" si="14"/>
        <v>0</v>
      </c>
      <c r="BD7">
        <f t="shared" si="14"/>
        <v>0</v>
      </c>
      <c r="BE7">
        <f t="shared" si="14"/>
        <v>0</v>
      </c>
      <c r="BF7">
        <f t="shared" si="14"/>
        <v>0</v>
      </c>
      <c r="BG7">
        <f t="shared" si="14"/>
        <v>0</v>
      </c>
      <c r="BH7">
        <f t="shared" si="14"/>
        <v>0</v>
      </c>
      <c r="BI7">
        <f t="shared" si="14"/>
        <v>0</v>
      </c>
      <c r="BJ7">
        <f t="shared" si="14"/>
        <v>0</v>
      </c>
      <c r="BK7">
        <f t="shared" si="14"/>
        <v>0</v>
      </c>
      <c r="BL7">
        <f t="shared" si="14"/>
        <v>0</v>
      </c>
      <c r="BM7">
        <f t="shared" si="14"/>
        <v>0</v>
      </c>
      <c r="BN7" t="str">
        <f t="shared" si="8"/>
        <v>Laborutensilien, Pünktlichkeit (13,3%)</v>
      </c>
      <c r="BO7">
        <v>0</v>
      </c>
      <c r="BP7" t="str">
        <f t="shared" si="9"/>
        <v>Soziale Kompetenz (13,3%)</v>
      </c>
      <c r="BQ7">
        <f t="shared" si="2"/>
        <v>0</v>
      </c>
      <c r="BR7" t="str">
        <f t="shared" si="10"/>
        <v>Sicherheitsaspekte (13,4%)</v>
      </c>
      <c r="BS7">
        <f t="shared" si="3"/>
        <v>0</v>
      </c>
      <c r="BT7" t="str">
        <f t="shared" si="11"/>
        <v>Labor-Handling (30%)</v>
      </c>
      <c r="BU7">
        <f t="shared" si="4"/>
        <v>0</v>
      </c>
      <c r="BV7">
        <f>Notenliste!D8</f>
        <v>0</v>
      </c>
      <c r="BW7">
        <f>Notenliste!C8</f>
        <v>0</v>
      </c>
      <c r="BX7">
        <f>Notenliste!$C$1</f>
        <v>0</v>
      </c>
      <c r="BY7">
        <f>Notenliste!F8</f>
        <v>0</v>
      </c>
      <c r="BZ7">
        <f>Notenliste!E8</f>
        <v>0</v>
      </c>
      <c r="CA7">
        <f>Notenliste!$E$1</f>
        <v>0</v>
      </c>
      <c r="CB7">
        <f>Notenliste!H8</f>
        <v>0</v>
      </c>
      <c r="CC7">
        <f>Notenliste!G8</f>
        <v>0</v>
      </c>
      <c r="CD7">
        <f>Notenliste!$G$1</f>
        <v>0</v>
      </c>
      <c r="CE7">
        <f>Notenliste!J8</f>
        <v>0</v>
      </c>
      <c r="CF7">
        <f>Notenliste!I8</f>
        <v>0</v>
      </c>
      <c r="CG7">
        <f>Notenliste!$I$1</f>
        <v>0</v>
      </c>
      <c r="CH7">
        <f>Notenliste!AN8</f>
        <v>0</v>
      </c>
    </row>
    <row r="8" spans="1:86" x14ac:dyDescent="0.35">
      <c r="A8">
        <f>'Schüler+Bedienungsanleitung'!C24</f>
        <v>0</v>
      </c>
      <c r="B8" t="str">
        <f>Notenliste!$A$2</f>
        <v>Klasse Fach</v>
      </c>
      <c r="C8">
        <f>Notenliste!AK9</f>
        <v>1</v>
      </c>
      <c r="D8" t="str">
        <f>Notenliste!M9</f>
        <v>ND</v>
      </c>
      <c r="E8" s="14" t="str">
        <f>Notenliste!AL9</f>
        <v>Nur MA</v>
      </c>
      <c r="F8" s="14" t="str">
        <f>Notenliste!O$2</f>
        <v>W1</v>
      </c>
      <c r="G8">
        <f>Notenliste!O9</f>
        <v>1</v>
      </c>
      <c r="H8" t="str">
        <f>Notenliste!P$2</f>
        <v>W2</v>
      </c>
      <c r="I8">
        <f>Notenliste!P9</f>
        <v>0</v>
      </c>
      <c r="J8" t="str">
        <f>Notenliste!$Q$2</f>
        <v>W3</v>
      </c>
      <c r="K8">
        <f>Notenliste!Q9</f>
        <v>0</v>
      </c>
      <c r="L8" t="str">
        <f>Notenliste!$R$2</f>
        <v>W4</v>
      </c>
      <c r="M8">
        <f>Notenliste!R9</f>
        <v>0</v>
      </c>
      <c r="N8" t="str">
        <f>Notenliste!$S$2</f>
        <v>W5</v>
      </c>
      <c r="O8">
        <f>Notenliste!S9</f>
        <v>0</v>
      </c>
      <c r="P8" t="str">
        <f>Notenliste!$T$2</f>
        <v>W6</v>
      </c>
      <c r="Q8">
        <f>Notenliste!T9</f>
        <v>0</v>
      </c>
      <c r="R8" t="str">
        <f>Notenliste!$U$2</f>
        <v>W7</v>
      </c>
      <c r="S8">
        <f>Notenliste!U9</f>
        <v>0</v>
      </c>
      <c r="T8" t="str">
        <f>Notenliste!$V$2</f>
        <v>W8</v>
      </c>
      <c r="U8">
        <f>Notenliste!V9</f>
        <v>0</v>
      </c>
      <c r="V8" t="str">
        <f>Notenliste!$W$2</f>
        <v>W9</v>
      </c>
      <c r="W8">
        <f>Notenliste!W9</f>
        <v>0</v>
      </c>
      <c r="X8" t="str">
        <f>Notenliste!$X$2</f>
        <v>W10</v>
      </c>
      <c r="Y8">
        <f>Notenliste!X9</f>
        <v>0</v>
      </c>
      <c r="Z8">
        <f>Notenliste!$Y$2</f>
        <v>0</v>
      </c>
      <c r="AA8">
        <f>Notenliste!Y9</f>
        <v>0</v>
      </c>
      <c r="AB8">
        <f>Notenliste!$Z$2</f>
        <v>0</v>
      </c>
      <c r="AC8">
        <f>Notenliste!Z9</f>
        <v>0</v>
      </c>
      <c r="AD8">
        <f>Notenliste!$AA$2</f>
        <v>0</v>
      </c>
      <c r="AE8">
        <f>Notenliste!AA9</f>
        <v>0</v>
      </c>
      <c r="AF8">
        <f>Notenliste!$AB$2</f>
        <v>0</v>
      </c>
      <c r="AG8">
        <f>Notenliste!AB9</f>
        <v>0</v>
      </c>
      <c r="AH8">
        <f>Notenliste!$AC$2</f>
        <v>0</v>
      </c>
      <c r="AI8">
        <f>Notenliste!AC9</f>
        <v>0</v>
      </c>
      <c r="AJ8">
        <f>Notenliste!$AD$2</f>
        <v>0</v>
      </c>
      <c r="AK8">
        <f>Notenliste!AD9</f>
        <v>0</v>
      </c>
      <c r="AL8">
        <f>Notenliste!$AE$2</f>
        <v>0</v>
      </c>
      <c r="AM8">
        <f>Notenliste!AE9</f>
        <v>0</v>
      </c>
      <c r="AN8">
        <f>Notenliste!$AF$2</f>
        <v>0</v>
      </c>
      <c r="AO8">
        <f>Notenliste!AF9</f>
        <v>0</v>
      </c>
      <c r="AP8">
        <f>Notenliste!$AG$2</f>
        <v>0</v>
      </c>
      <c r="AQ8">
        <f>Notenliste!AG9</f>
        <v>0</v>
      </c>
      <c r="AR8">
        <f>Notenliste!$AH$2</f>
        <v>0</v>
      </c>
      <c r="AS8">
        <f>Notenliste!AH9</f>
        <v>0</v>
      </c>
      <c r="AT8" s="15">
        <f>Notenliste!$AI$2</f>
        <v>0</v>
      </c>
      <c r="AU8" s="15">
        <f>Notenliste!AI9</f>
        <v>0</v>
      </c>
      <c r="AV8" t="str">
        <f>Notenliste!$AJ$2</f>
        <v>12                       .</v>
      </c>
      <c r="AW8">
        <f>Notenliste!AJ9</f>
        <v>0</v>
      </c>
      <c r="AX8">
        <v>0</v>
      </c>
      <c r="AY8">
        <f t="shared" si="5"/>
        <v>0</v>
      </c>
      <c r="AZ8">
        <f t="shared" si="5"/>
        <v>0</v>
      </c>
      <c r="BA8">
        <f t="shared" si="5"/>
        <v>0</v>
      </c>
      <c r="BB8">
        <f t="shared" ref="BB8:BM8" si="15">BA8</f>
        <v>0</v>
      </c>
      <c r="BC8">
        <f t="shared" si="15"/>
        <v>0</v>
      </c>
      <c r="BD8">
        <f t="shared" si="15"/>
        <v>0</v>
      </c>
      <c r="BE8">
        <f t="shared" si="15"/>
        <v>0</v>
      </c>
      <c r="BF8">
        <f t="shared" si="15"/>
        <v>0</v>
      </c>
      <c r="BG8">
        <f t="shared" si="15"/>
        <v>0</v>
      </c>
      <c r="BH8">
        <f t="shared" si="15"/>
        <v>0</v>
      </c>
      <c r="BI8">
        <f t="shared" si="15"/>
        <v>0</v>
      </c>
      <c r="BJ8">
        <f t="shared" si="15"/>
        <v>0</v>
      </c>
      <c r="BK8">
        <f t="shared" si="15"/>
        <v>0</v>
      </c>
      <c r="BL8">
        <f t="shared" si="15"/>
        <v>0</v>
      </c>
      <c r="BM8">
        <f t="shared" si="15"/>
        <v>0</v>
      </c>
      <c r="BN8" t="str">
        <f t="shared" si="8"/>
        <v>Laborutensilien, Pünktlichkeit (13,3%)</v>
      </c>
      <c r="BO8">
        <v>0</v>
      </c>
      <c r="BP8" t="str">
        <f t="shared" si="9"/>
        <v>Soziale Kompetenz (13,3%)</v>
      </c>
      <c r="BQ8">
        <f t="shared" si="2"/>
        <v>0</v>
      </c>
      <c r="BR8" t="str">
        <f t="shared" si="10"/>
        <v>Sicherheitsaspekte (13,4%)</v>
      </c>
      <c r="BS8">
        <f t="shared" si="3"/>
        <v>0</v>
      </c>
      <c r="BT8" t="str">
        <f t="shared" si="11"/>
        <v>Labor-Handling (30%)</v>
      </c>
      <c r="BU8">
        <f t="shared" si="4"/>
        <v>0</v>
      </c>
      <c r="BV8">
        <f>Notenliste!D9</f>
        <v>0</v>
      </c>
      <c r="BW8">
        <f>Notenliste!C9</f>
        <v>0</v>
      </c>
      <c r="BX8">
        <f>Notenliste!$C$1</f>
        <v>0</v>
      </c>
      <c r="BY8">
        <f>Notenliste!F9</f>
        <v>0</v>
      </c>
      <c r="BZ8">
        <f>Notenliste!E9</f>
        <v>0</v>
      </c>
      <c r="CA8">
        <f>Notenliste!$E$1</f>
        <v>0</v>
      </c>
      <c r="CB8">
        <f>Notenliste!H9</f>
        <v>0</v>
      </c>
      <c r="CC8">
        <f>Notenliste!G9</f>
        <v>0</v>
      </c>
      <c r="CD8">
        <f>Notenliste!$G$1</f>
        <v>0</v>
      </c>
      <c r="CE8">
        <f>Notenliste!J9</f>
        <v>0</v>
      </c>
      <c r="CF8">
        <f>Notenliste!I9</f>
        <v>0</v>
      </c>
      <c r="CG8">
        <f>Notenliste!$I$1</f>
        <v>0</v>
      </c>
      <c r="CH8">
        <f>Notenliste!AN9</f>
        <v>0</v>
      </c>
    </row>
    <row r="9" spans="1:86" x14ac:dyDescent="0.35">
      <c r="A9">
        <f>'Schüler+Bedienungsanleitung'!C25</f>
        <v>0</v>
      </c>
      <c r="B9" t="str">
        <f>Notenliste!$A$2</f>
        <v>Klasse Fach</v>
      </c>
      <c r="C9">
        <f>Notenliste!AK10</f>
        <v>1</v>
      </c>
      <c r="D9" t="str">
        <f>Notenliste!M10</f>
        <v>ND</v>
      </c>
      <c r="E9" s="14" t="str">
        <f>Notenliste!AL10</f>
        <v>Nur MA</v>
      </c>
      <c r="F9" s="14" t="str">
        <f>Notenliste!O$2</f>
        <v>W1</v>
      </c>
      <c r="G9">
        <f>Notenliste!O10</f>
        <v>1</v>
      </c>
      <c r="H9" t="str">
        <f>Notenliste!P$2</f>
        <v>W2</v>
      </c>
      <c r="I9">
        <f>Notenliste!P10</f>
        <v>0</v>
      </c>
      <c r="J9" t="str">
        <f>Notenliste!$Q$2</f>
        <v>W3</v>
      </c>
      <c r="K9">
        <f>Notenliste!Q10</f>
        <v>0</v>
      </c>
      <c r="L9" t="str">
        <f>Notenliste!$R$2</f>
        <v>W4</v>
      </c>
      <c r="M9">
        <f>Notenliste!R10</f>
        <v>0</v>
      </c>
      <c r="N9" t="str">
        <f>Notenliste!$S$2</f>
        <v>W5</v>
      </c>
      <c r="O9">
        <f>Notenliste!S10</f>
        <v>0</v>
      </c>
      <c r="P9" t="str">
        <f>Notenliste!$T$2</f>
        <v>W6</v>
      </c>
      <c r="Q9">
        <f>Notenliste!T10</f>
        <v>0</v>
      </c>
      <c r="R9" t="str">
        <f>Notenliste!$U$2</f>
        <v>W7</v>
      </c>
      <c r="S9">
        <f>Notenliste!U10</f>
        <v>0</v>
      </c>
      <c r="T9" t="str">
        <f>Notenliste!$V$2</f>
        <v>W8</v>
      </c>
      <c r="U9">
        <f>Notenliste!V10</f>
        <v>0</v>
      </c>
      <c r="V9" t="str">
        <f>Notenliste!$W$2</f>
        <v>W9</v>
      </c>
      <c r="W9">
        <f>Notenliste!W10</f>
        <v>0</v>
      </c>
      <c r="X9" t="str">
        <f>Notenliste!$X$2</f>
        <v>W10</v>
      </c>
      <c r="Y9">
        <f>Notenliste!X10</f>
        <v>0</v>
      </c>
      <c r="Z9">
        <f>Notenliste!$Y$2</f>
        <v>0</v>
      </c>
      <c r="AA9">
        <f>Notenliste!Y10</f>
        <v>0</v>
      </c>
      <c r="AB9">
        <f>Notenliste!$Z$2</f>
        <v>0</v>
      </c>
      <c r="AC9">
        <f>Notenliste!Z10</f>
        <v>0</v>
      </c>
      <c r="AD9">
        <f>Notenliste!$AA$2</f>
        <v>0</v>
      </c>
      <c r="AE9">
        <f>Notenliste!AA10</f>
        <v>0</v>
      </c>
      <c r="AF9">
        <f>Notenliste!$AB$2</f>
        <v>0</v>
      </c>
      <c r="AG9">
        <f>Notenliste!AB10</f>
        <v>0</v>
      </c>
      <c r="AH9">
        <f>Notenliste!$AC$2</f>
        <v>0</v>
      </c>
      <c r="AI9">
        <f>Notenliste!AC10</f>
        <v>0</v>
      </c>
      <c r="AJ9">
        <f>Notenliste!$AD$2</f>
        <v>0</v>
      </c>
      <c r="AK9">
        <f>Notenliste!AD10</f>
        <v>0</v>
      </c>
      <c r="AL9">
        <f>Notenliste!$AE$2</f>
        <v>0</v>
      </c>
      <c r="AM9">
        <f>Notenliste!AE10</f>
        <v>0</v>
      </c>
      <c r="AN9">
        <f>Notenliste!$AF$2</f>
        <v>0</v>
      </c>
      <c r="AO9">
        <f>Notenliste!AF10</f>
        <v>0</v>
      </c>
      <c r="AP9">
        <f>Notenliste!$AG$2</f>
        <v>0</v>
      </c>
      <c r="AQ9">
        <f>Notenliste!AG10</f>
        <v>0</v>
      </c>
      <c r="AR9">
        <f>Notenliste!$AH$2</f>
        <v>0</v>
      </c>
      <c r="AS9">
        <f>Notenliste!AH10</f>
        <v>0</v>
      </c>
      <c r="AT9" s="15">
        <f>Notenliste!$AI$2</f>
        <v>0</v>
      </c>
      <c r="AU9" s="15">
        <f>Notenliste!AI10</f>
        <v>0</v>
      </c>
      <c r="AV9" t="str">
        <f>Notenliste!$AJ$2</f>
        <v>12                       .</v>
      </c>
      <c r="AW9">
        <f>Notenliste!AJ10</f>
        <v>0</v>
      </c>
      <c r="AX9">
        <v>0</v>
      </c>
      <c r="AY9">
        <f t="shared" si="5"/>
        <v>0</v>
      </c>
      <c r="AZ9">
        <f t="shared" si="5"/>
        <v>0</v>
      </c>
      <c r="BA9">
        <f t="shared" si="5"/>
        <v>0</v>
      </c>
      <c r="BB9">
        <f t="shared" ref="BB9:BM9" si="16">BA9</f>
        <v>0</v>
      </c>
      <c r="BC9">
        <f t="shared" si="16"/>
        <v>0</v>
      </c>
      <c r="BD9">
        <f t="shared" si="16"/>
        <v>0</v>
      </c>
      <c r="BE9">
        <f t="shared" si="16"/>
        <v>0</v>
      </c>
      <c r="BF9">
        <f t="shared" si="16"/>
        <v>0</v>
      </c>
      <c r="BG9">
        <f t="shared" si="16"/>
        <v>0</v>
      </c>
      <c r="BH9">
        <f t="shared" si="16"/>
        <v>0</v>
      </c>
      <c r="BI9">
        <f t="shared" si="16"/>
        <v>0</v>
      </c>
      <c r="BJ9">
        <f t="shared" si="16"/>
        <v>0</v>
      </c>
      <c r="BK9">
        <f t="shared" si="16"/>
        <v>0</v>
      </c>
      <c r="BL9">
        <f t="shared" si="16"/>
        <v>0</v>
      </c>
      <c r="BM9">
        <f t="shared" si="16"/>
        <v>0</v>
      </c>
      <c r="BN9" t="str">
        <f t="shared" si="8"/>
        <v>Laborutensilien, Pünktlichkeit (13,3%)</v>
      </c>
      <c r="BO9">
        <v>0</v>
      </c>
      <c r="BP9" t="str">
        <f t="shared" si="9"/>
        <v>Soziale Kompetenz (13,3%)</v>
      </c>
      <c r="BQ9">
        <f t="shared" si="2"/>
        <v>0</v>
      </c>
      <c r="BR9" t="str">
        <f t="shared" si="10"/>
        <v>Sicherheitsaspekte (13,4%)</v>
      </c>
      <c r="BS9">
        <f t="shared" si="3"/>
        <v>0</v>
      </c>
      <c r="BT9" t="str">
        <f t="shared" si="11"/>
        <v>Labor-Handling (30%)</v>
      </c>
      <c r="BU9">
        <f t="shared" si="4"/>
        <v>0</v>
      </c>
      <c r="BV9">
        <f>Notenliste!D10</f>
        <v>0</v>
      </c>
      <c r="BW9">
        <f>Notenliste!C10</f>
        <v>0</v>
      </c>
      <c r="BX9">
        <f>Notenliste!$C$1</f>
        <v>0</v>
      </c>
      <c r="BY9">
        <f>Notenliste!F10</f>
        <v>0</v>
      </c>
      <c r="BZ9">
        <f>Notenliste!E10</f>
        <v>0</v>
      </c>
      <c r="CA9">
        <f>Notenliste!$E$1</f>
        <v>0</v>
      </c>
      <c r="CB9">
        <f>Notenliste!H10</f>
        <v>0</v>
      </c>
      <c r="CC9">
        <f>Notenliste!G10</f>
        <v>0</v>
      </c>
      <c r="CD9">
        <f>Notenliste!$G$1</f>
        <v>0</v>
      </c>
      <c r="CE9">
        <f>Notenliste!J10</f>
        <v>0</v>
      </c>
      <c r="CF9">
        <f>Notenliste!I10</f>
        <v>0</v>
      </c>
      <c r="CG9">
        <f>Notenliste!$I$1</f>
        <v>0</v>
      </c>
      <c r="CH9">
        <f>Notenliste!AN10</f>
        <v>0</v>
      </c>
    </row>
    <row r="10" spans="1:86" x14ac:dyDescent="0.35">
      <c r="A10">
        <f>'Schüler+Bedienungsanleitung'!C26</f>
        <v>0</v>
      </c>
      <c r="B10" t="str">
        <f>Notenliste!$A$2</f>
        <v>Klasse Fach</v>
      </c>
      <c r="C10">
        <f>Notenliste!AK11</f>
        <v>1</v>
      </c>
      <c r="D10" t="str">
        <f>Notenliste!M11</f>
        <v>ND</v>
      </c>
      <c r="E10" s="14" t="str">
        <f>Notenliste!AL11</f>
        <v>Nur MA</v>
      </c>
      <c r="F10" s="14" t="str">
        <f>Notenliste!O$2</f>
        <v>W1</v>
      </c>
      <c r="G10">
        <f>Notenliste!O11</f>
        <v>1</v>
      </c>
      <c r="H10" t="str">
        <f>Notenliste!P$2</f>
        <v>W2</v>
      </c>
      <c r="I10">
        <f>Notenliste!P11</f>
        <v>0</v>
      </c>
      <c r="J10" t="str">
        <f>Notenliste!$Q$2</f>
        <v>W3</v>
      </c>
      <c r="K10">
        <f>Notenliste!Q11</f>
        <v>0</v>
      </c>
      <c r="L10" t="str">
        <f>Notenliste!$R$2</f>
        <v>W4</v>
      </c>
      <c r="M10">
        <f>Notenliste!R11</f>
        <v>0</v>
      </c>
      <c r="N10" t="str">
        <f>Notenliste!$S$2</f>
        <v>W5</v>
      </c>
      <c r="O10">
        <f>Notenliste!S11</f>
        <v>0</v>
      </c>
      <c r="P10" t="str">
        <f>Notenliste!$T$2</f>
        <v>W6</v>
      </c>
      <c r="Q10">
        <f>Notenliste!T11</f>
        <v>0</v>
      </c>
      <c r="R10" t="str">
        <f>Notenliste!$U$2</f>
        <v>W7</v>
      </c>
      <c r="S10">
        <f>Notenliste!U11</f>
        <v>0</v>
      </c>
      <c r="T10" t="str">
        <f>Notenliste!$V$2</f>
        <v>W8</v>
      </c>
      <c r="U10">
        <f>Notenliste!V11</f>
        <v>0</v>
      </c>
      <c r="V10" t="str">
        <f>Notenliste!$W$2</f>
        <v>W9</v>
      </c>
      <c r="W10">
        <f>Notenliste!W11</f>
        <v>0</v>
      </c>
      <c r="X10" t="str">
        <f>Notenliste!$X$2</f>
        <v>W10</v>
      </c>
      <c r="Y10">
        <f>Notenliste!X11</f>
        <v>0</v>
      </c>
      <c r="Z10">
        <f>Notenliste!$Y$2</f>
        <v>0</v>
      </c>
      <c r="AA10">
        <f>Notenliste!Y11</f>
        <v>0</v>
      </c>
      <c r="AB10">
        <f>Notenliste!$Z$2</f>
        <v>0</v>
      </c>
      <c r="AC10">
        <f>Notenliste!Z11</f>
        <v>0</v>
      </c>
      <c r="AD10">
        <f>Notenliste!$AA$2</f>
        <v>0</v>
      </c>
      <c r="AE10">
        <f>Notenliste!AA11</f>
        <v>0</v>
      </c>
      <c r="AF10">
        <f>Notenliste!$AB$2</f>
        <v>0</v>
      </c>
      <c r="AG10">
        <f>Notenliste!AB11</f>
        <v>0</v>
      </c>
      <c r="AH10">
        <f>Notenliste!$AC$2</f>
        <v>0</v>
      </c>
      <c r="AI10">
        <f>Notenliste!AC11</f>
        <v>0</v>
      </c>
      <c r="AJ10">
        <f>Notenliste!$AD$2</f>
        <v>0</v>
      </c>
      <c r="AK10">
        <f>Notenliste!AD11</f>
        <v>0</v>
      </c>
      <c r="AL10">
        <f>Notenliste!$AE$2</f>
        <v>0</v>
      </c>
      <c r="AM10">
        <f>Notenliste!AE11</f>
        <v>0</v>
      </c>
      <c r="AN10">
        <f>Notenliste!$AF$2</f>
        <v>0</v>
      </c>
      <c r="AO10">
        <f>Notenliste!AF11</f>
        <v>0</v>
      </c>
      <c r="AP10">
        <f>Notenliste!$AG$2</f>
        <v>0</v>
      </c>
      <c r="AQ10">
        <f>Notenliste!AG11</f>
        <v>0</v>
      </c>
      <c r="AR10">
        <f>Notenliste!$AH$2</f>
        <v>0</v>
      </c>
      <c r="AS10">
        <f>Notenliste!AH11</f>
        <v>0</v>
      </c>
      <c r="AT10" s="15">
        <f>Notenliste!$AI$2</f>
        <v>0</v>
      </c>
      <c r="AU10" s="15">
        <f>Notenliste!AI11</f>
        <v>0</v>
      </c>
      <c r="AV10" t="str">
        <f>Notenliste!$AJ$2</f>
        <v>12                       .</v>
      </c>
      <c r="AW10">
        <f>Notenliste!AJ11</f>
        <v>0</v>
      </c>
      <c r="AX10">
        <v>0</v>
      </c>
      <c r="AY10">
        <f t="shared" si="5"/>
        <v>0</v>
      </c>
      <c r="AZ10">
        <f t="shared" si="5"/>
        <v>0</v>
      </c>
      <c r="BA10">
        <f t="shared" si="5"/>
        <v>0</v>
      </c>
      <c r="BB10">
        <f t="shared" ref="BB10:BM10" si="17">BA10</f>
        <v>0</v>
      </c>
      <c r="BC10">
        <f t="shared" si="17"/>
        <v>0</v>
      </c>
      <c r="BD10">
        <f t="shared" si="17"/>
        <v>0</v>
      </c>
      <c r="BE10">
        <f t="shared" si="17"/>
        <v>0</v>
      </c>
      <c r="BF10">
        <f t="shared" si="17"/>
        <v>0</v>
      </c>
      <c r="BG10">
        <f t="shared" si="17"/>
        <v>0</v>
      </c>
      <c r="BH10">
        <f t="shared" si="17"/>
        <v>0</v>
      </c>
      <c r="BI10">
        <f t="shared" si="17"/>
        <v>0</v>
      </c>
      <c r="BJ10">
        <f t="shared" si="17"/>
        <v>0</v>
      </c>
      <c r="BK10">
        <f t="shared" si="17"/>
        <v>0</v>
      </c>
      <c r="BL10">
        <f t="shared" si="17"/>
        <v>0</v>
      </c>
      <c r="BM10">
        <f t="shared" si="17"/>
        <v>0</v>
      </c>
      <c r="BN10" t="str">
        <f t="shared" si="8"/>
        <v>Laborutensilien, Pünktlichkeit (13,3%)</v>
      </c>
      <c r="BO10">
        <v>0</v>
      </c>
      <c r="BP10" t="str">
        <f t="shared" si="9"/>
        <v>Soziale Kompetenz (13,3%)</v>
      </c>
      <c r="BQ10">
        <f t="shared" si="2"/>
        <v>0</v>
      </c>
      <c r="BR10" t="str">
        <f t="shared" si="10"/>
        <v>Sicherheitsaspekte (13,4%)</v>
      </c>
      <c r="BS10">
        <f t="shared" si="3"/>
        <v>0</v>
      </c>
      <c r="BT10" t="str">
        <f t="shared" si="11"/>
        <v>Labor-Handling (30%)</v>
      </c>
      <c r="BU10">
        <f t="shared" si="4"/>
        <v>0</v>
      </c>
      <c r="BV10">
        <f>Notenliste!D11</f>
        <v>0</v>
      </c>
      <c r="BW10">
        <f>Notenliste!C11</f>
        <v>0</v>
      </c>
      <c r="BX10">
        <f>Notenliste!$C$1</f>
        <v>0</v>
      </c>
      <c r="BY10">
        <f>Notenliste!F11</f>
        <v>0</v>
      </c>
      <c r="BZ10">
        <f>Notenliste!E11</f>
        <v>0</v>
      </c>
      <c r="CA10">
        <f>Notenliste!$E$1</f>
        <v>0</v>
      </c>
      <c r="CB10">
        <f>Notenliste!H11</f>
        <v>0</v>
      </c>
      <c r="CC10">
        <f>Notenliste!G11</f>
        <v>0</v>
      </c>
      <c r="CD10">
        <f>Notenliste!$G$1</f>
        <v>0</v>
      </c>
      <c r="CE10">
        <f>Notenliste!J11</f>
        <v>0</v>
      </c>
      <c r="CF10">
        <f>Notenliste!I11</f>
        <v>0</v>
      </c>
      <c r="CG10">
        <f>Notenliste!$I$1</f>
        <v>0</v>
      </c>
      <c r="CH10">
        <f>Notenliste!AN11</f>
        <v>0</v>
      </c>
    </row>
    <row r="11" spans="1:86" x14ac:dyDescent="0.35">
      <c r="A11">
        <f>'Schüler+Bedienungsanleitung'!C27</f>
        <v>0</v>
      </c>
      <c r="B11" t="str">
        <f>Notenliste!$A$2</f>
        <v>Klasse Fach</v>
      </c>
      <c r="C11">
        <f>Notenliste!AK12</f>
        <v>1</v>
      </c>
      <c r="D11" t="str">
        <f>Notenliste!M12</f>
        <v>ND</v>
      </c>
      <c r="E11" s="14" t="str">
        <f>Notenliste!AL12</f>
        <v>Nur MA</v>
      </c>
      <c r="F11" s="14" t="str">
        <f>Notenliste!O$2</f>
        <v>W1</v>
      </c>
      <c r="G11">
        <f>Notenliste!O12</f>
        <v>1</v>
      </c>
      <c r="H11" t="str">
        <f>Notenliste!P$2</f>
        <v>W2</v>
      </c>
      <c r="I11">
        <f>Notenliste!P12</f>
        <v>0</v>
      </c>
      <c r="J11" t="str">
        <f>Notenliste!$Q$2</f>
        <v>W3</v>
      </c>
      <c r="K11">
        <f>Notenliste!Q12</f>
        <v>0</v>
      </c>
      <c r="L11" t="str">
        <f>Notenliste!$R$2</f>
        <v>W4</v>
      </c>
      <c r="M11">
        <f>Notenliste!R12</f>
        <v>0</v>
      </c>
      <c r="N11" t="str">
        <f>Notenliste!$S$2</f>
        <v>W5</v>
      </c>
      <c r="O11">
        <f>Notenliste!S12</f>
        <v>0</v>
      </c>
      <c r="P11" t="str">
        <f>Notenliste!$T$2</f>
        <v>W6</v>
      </c>
      <c r="Q11">
        <f>Notenliste!T12</f>
        <v>0</v>
      </c>
      <c r="R11" t="str">
        <f>Notenliste!$U$2</f>
        <v>W7</v>
      </c>
      <c r="S11">
        <f>Notenliste!U12</f>
        <v>0</v>
      </c>
      <c r="T11" t="str">
        <f>Notenliste!$V$2</f>
        <v>W8</v>
      </c>
      <c r="U11">
        <f>Notenliste!V12</f>
        <v>0</v>
      </c>
      <c r="V11" t="str">
        <f>Notenliste!$W$2</f>
        <v>W9</v>
      </c>
      <c r="W11">
        <f>Notenliste!W12</f>
        <v>0</v>
      </c>
      <c r="X11" t="str">
        <f>Notenliste!$X$2</f>
        <v>W10</v>
      </c>
      <c r="Y11">
        <f>Notenliste!X12</f>
        <v>0</v>
      </c>
      <c r="Z11">
        <f>Notenliste!$Y$2</f>
        <v>0</v>
      </c>
      <c r="AA11">
        <f>Notenliste!Y12</f>
        <v>0</v>
      </c>
      <c r="AB11">
        <f>Notenliste!$Z$2</f>
        <v>0</v>
      </c>
      <c r="AC11">
        <f>Notenliste!Z12</f>
        <v>0</v>
      </c>
      <c r="AD11">
        <f>Notenliste!$AA$2</f>
        <v>0</v>
      </c>
      <c r="AE11">
        <f>Notenliste!AA12</f>
        <v>0</v>
      </c>
      <c r="AF11">
        <f>Notenliste!$AB$2</f>
        <v>0</v>
      </c>
      <c r="AG11">
        <f>Notenliste!AB12</f>
        <v>0</v>
      </c>
      <c r="AH11">
        <f>Notenliste!$AC$2</f>
        <v>0</v>
      </c>
      <c r="AI11">
        <f>Notenliste!AC12</f>
        <v>0</v>
      </c>
      <c r="AJ11">
        <f>Notenliste!$AD$2</f>
        <v>0</v>
      </c>
      <c r="AK11">
        <f>Notenliste!AD12</f>
        <v>0</v>
      </c>
      <c r="AL11">
        <f>Notenliste!$AE$2</f>
        <v>0</v>
      </c>
      <c r="AM11">
        <f>Notenliste!AE12</f>
        <v>0</v>
      </c>
      <c r="AN11">
        <f>Notenliste!$AF$2</f>
        <v>0</v>
      </c>
      <c r="AO11">
        <f>Notenliste!AF12</f>
        <v>0</v>
      </c>
      <c r="AP11">
        <f>Notenliste!$AG$2</f>
        <v>0</v>
      </c>
      <c r="AQ11">
        <f>Notenliste!AG12</f>
        <v>0</v>
      </c>
      <c r="AR11">
        <f>Notenliste!$AH$2</f>
        <v>0</v>
      </c>
      <c r="AS11">
        <f>Notenliste!AH12</f>
        <v>0</v>
      </c>
      <c r="AT11" s="15">
        <f>Notenliste!$AI$2</f>
        <v>0</v>
      </c>
      <c r="AU11" s="15">
        <f>Notenliste!AI12</f>
        <v>0</v>
      </c>
      <c r="AV11" t="str">
        <f>Notenliste!$AJ$2</f>
        <v>12                       .</v>
      </c>
      <c r="AW11">
        <f>Notenliste!AJ12</f>
        <v>0</v>
      </c>
      <c r="AX11">
        <v>0</v>
      </c>
      <c r="AY11">
        <f t="shared" si="5"/>
        <v>0</v>
      </c>
      <c r="AZ11">
        <f t="shared" si="5"/>
        <v>0</v>
      </c>
      <c r="BA11">
        <f t="shared" si="5"/>
        <v>0</v>
      </c>
      <c r="BB11">
        <f t="shared" ref="BB11:BM11" si="18">BA11</f>
        <v>0</v>
      </c>
      <c r="BC11">
        <f t="shared" si="18"/>
        <v>0</v>
      </c>
      <c r="BD11">
        <f t="shared" si="18"/>
        <v>0</v>
      </c>
      <c r="BE11">
        <f t="shared" si="18"/>
        <v>0</v>
      </c>
      <c r="BF11">
        <f t="shared" si="18"/>
        <v>0</v>
      </c>
      <c r="BG11">
        <f t="shared" si="18"/>
        <v>0</v>
      </c>
      <c r="BH11">
        <f t="shared" si="18"/>
        <v>0</v>
      </c>
      <c r="BI11">
        <f t="shared" si="18"/>
        <v>0</v>
      </c>
      <c r="BJ11">
        <f t="shared" si="18"/>
        <v>0</v>
      </c>
      <c r="BK11">
        <f t="shared" si="18"/>
        <v>0</v>
      </c>
      <c r="BL11">
        <f t="shared" si="18"/>
        <v>0</v>
      </c>
      <c r="BM11">
        <f t="shared" si="18"/>
        <v>0</v>
      </c>
      <c r="BN11" t="str">
        <f t="shared" si="8"/>
        <v>Laborutensilien, Pünktlichkeit (13,3%)</v>
      </c>
      <c r="BO11">
        <v>0</v>
      </c>
      <c r="BP11" t="str">
        <f t="shared" si="9"/>
        <v>Soziale Kompetenz (13,3%)</v>
      </c>
      <c r="BQ11">
        <f t="shared" si="2"/>
        <v>0</v>
      </c>
      <c r="BR11" t="str">
        <f t="shared" si="10"/>
        <v>Sicherheitsaspekte (13,4%)</v>
      </c>
      <c r="BS11">
        <f t="shared" si="3"/>
        <v>0</v>
      </c>
      <c r="BT11" t="str">
        <f t="shared" si="11"/>
        <v>Labor-Handling (30%)</v>
      </c>
      <c r="BU11">
        <f t="shared" si="4"/>
        <v>0</v>
      </c>
      <c r="BV11">
        <f>Notenliste!D12</f>
        <v>0</v>
      </c>
      <c r="BW11">
        <f>Notenliste!C12</f>
        <v>0</v>
      </c>
      <c r="BX11">
        <f>Notenliste!$C$1</f>
        <v>0</v>
      </c>
      <c r="BY11">
        <f>Notenliste!F12</f>
        <v>0</v>
      </c>
      <c r="BZ11">
        <f>Notenliste!E12</f>
        <v>0</v>
      </c>
      <c r="CA11">
        <f>Notenliste!$E$1</f>
        <v>0</v>
      </c>
      <c r="CB11">
        <f>Notenliste!H12</f>
        <v>0</v>
      </c>
      <c r="CC11">
        <f>Notenliste!G12</f>
        <v>0</v>
      </c>
      <c r="CD11">
        <f>Notenliste!$G$1</f>
        <v>0</v>
      </c>
      <c r="CE11">
        <f>Notenliste!J12</f>
        <v>0</v>
      </c>
      <c r="CF11">
        <f>Notenliste!I12</f>
        <v>0</v>
      </c>
      <c r="CG11">
        <f>Notenliste!$I$1</f>
        <v>0</v>
      </c>
      <c r="CH11">
        <f>Notenliste!AN12</f>
        <v>0</v>
      </c>
    </row>
    <row r="12" spans="1:86" x14ac:dyDescent="0.35">
      <c r="A12">
        <f>'Schüler+Bedienungsanleitung'!C28</f>
        <v>0</v>
      </c>
      <c r="B12" t="str">
        <f>Notenliste!$A$2</f>
        <v>Klasse Fach</v>
      </c>
      <c r="C12">
        <f>Notenliste!AK13</f>
        <v>1</v>
      </c>
      <c r="D12" t="str">
        <f>Notenliste!M13</f>
        <v>ND</v>
      </c>
      <c r="E12" s="14" t="str">
        <f>Notenliste!AL13</f>
        <v>Nur MA</v>
      </c>
      <c r="F12" s="14" t="str">
        <f>Notenliste!O$2</f>
        <v>W1</v>
      </c>
      <c r="G12">
        <f>Notenliste!O13</f>
        <v>1</v>
      </c>
      <c r="H12" t="str">
        <f>Notenliste!P$2</f>
        <v>W2</v>
      </c>
      <c r="I12">
        <f>Notenliste!P13</f>
        <v>0</v>
      </c>
      <c r="J12" t="str">
        <f>Notenliste!$Q$2</f>
        <v>W3</v>
      </c>
      <c r="K12">
        <f>Notenliste!Q13</f>
        <v>0</v>
      </c>
      <c r="L12" t="str">
        <f>Notenliste!$R$2</f>
        <v>W4</v>
      </c>
      <c r="M12">
        <f>Notenliste!R13</f>
        <v>0</v>
      </c>
      <c r="N12" t="str">
        <f>Notenliste!$S$2</f>
        <v>W5</v>
      </c>
      <c r="O12">
        <f>Notenliste!S13</f>
        <v>0</v>
      </c>
      <c r="P12" t="str">
        <f>Notenliste!$T$2</f>
        <v>W6</v>
      </c>
      <c r="Q12">
        <f>Notenliste!T13</f>
        <v>0</v>
      </c>
      <c r="R12" t="str">
        <f>Notenliste!$U$2</f>
        <v>W7</v>
      </c>
      <c r="S12">
        <f>Notenliste!U13</f>
        <v>0</v>
      </c>
      <c r="T12" t="str">
        <f>Notenliste!$V$2</f>
        <v>W8</v>
      </c>
      <c r="U12">
        <f>Notenliste!V13</f>
        <v>0</v>
      </c>
      <c r="V12" t="str">
        <f>Notenliste!$W$2</f>
        <v>W9</v>
      </c>
      <c r="W12">
        <f>Notenliste!W13</f>
        <v>0</v>
      </c>
      <c r="X12" t="str">
        <f>Notenliste!$X$2</f>
        <v>W10</v>
      </c>
      <c r="Y12">
        <f>Notenliste!X13</f>
        <v>0</v>
      </c>
      <c r="Z12">
        <f>Notenliste!$Y$2</f>
        <v>0</v>
      </c>
      <c r="AA12">
        <f>Notenliste!Y13</f>
        <v>0</v>
      </c>
      <c r="AB12">
        <f>Notenliste!$Z$2</f>
        <v>0</v>
      </c>
      <c r="AC12">
        <f>Notenliste!Z13</f>
        <v>0</v>
      </c>
      <c r="AD12">
        <f>Notenliste!$AA$2</f>
        <v>0</v>
      </c>
      <c r="AE12">
        <f>Notenliste!AA13</f>
        <v>0</v>
      </c>
      <c r="AF12">
        <f>Notenliste!$AB$2</f>
        <v>0</v>
      </c>
      <c r="AG12">
        <f>Notenliste!AB13</f>
        <v>0</v>
      </c>
      <c r="AH12">
        <f>Notenliste!$AC$2</f>
        <v>0</v>
      </c>
      <c r="AI12">
        <f>Notenliste!AC13</f>
        <v>0</v>
      </c>
      <c r="AJ12">
        <f>Notenliste!$AD$2</f>
        <v>0</v>
      </c>
      <c r="AK12">
        <f>Notenliste!AD13</f>
        <v>0</v>
      </c>
      <c r="AL12">
        <f>Notenliste!$AE$2</f>
        <v>0</v>
      </c>
      <c r="AM12">
        <f>Notenliste!AE13</f>
        <v>0</v>
      </c>
      <c r="AN12">
        <f>Notenliste!$AF$2</f>
        <v>0</v>
      </c>
      <c r="AO12">
        <f>Notenliste!AF13</f>
        <v>0</v>
      </c>
      <c r="AP12">
        <f>Notenliste!$AG$2</f>
        <v>0</v>
      </c>
      <c r="AQ12">
        <f>Notenliste!AG13</f>
        <v>0</v>
      </c>
      <c r="AR12">
        <f>Notenliste!$AH$2</f>
        <v>0</v>
      </c>
      <c r="AS12">
        <f>Notenliste!AH13</f>
        <v>0</v>
      </c>
      <c r="AT12" s="15">
        <f>Notenliste!$AI$2</f>
        <v>0</v>
      </c>
      <c r="AU12" s="15">
        <f>Notenliste!AI13</f>
        <v>0</v>
      </c>
      <c r="AV12" t="str">
        <f>Notenliste!$AJ$2</f>
        <v>12                       .</v>
      </c>
      <c r="AW12">
        <f>Notenliste!AJ13</f>
        <v>0</v>
      </c>
      <c r="AX12">
        <v>0</v>
      </c>
      <c r="AY12">
        <f t="shared" si="5"/>
        <v>0</v>
      </c>
      <c r="AZ12">
        <f t="shared" si="5"/>
        <v>0</v>
      </c>
      <c r="BA12">
        <f t="shared" si="5"/>
        <v>0</v>
      </c>
      <c r="BB12">
        <f t="shared" ref="BB12:BM12" si="19">BA12</f>
        <v>0</v>
      </c>
      <c r="BC12">
        <f t="shared" si="19"/>
        <v>0</v>
      </c>
      <c r="BD12">
        <f t="shared" si="19"/>
        <v>0</v>
      </c>
      <c r="BE12">
        <f t="shared" si="19"/>
        <v>0</v>
      </c>
      <c r="BF12">
        <f t="shared" si="19"/>
        <v>0</v>
      </c>
      <c r="BG12">
        <f t="shared" si="19"/>
        <v>0</v>
      </c>
      <c r="BH12">
        <f t="shared" si="19"/>
        <v>0</v>
      </c>
      <c r="BI12">
        <f t="shared" si="19"/>
        <v>0</v>
      </c>
      <c r="BJ12">
        <f t="shared" si="19"/>
        <v>0</v>
      </c>
      <c r="BK12">
        <f t="shared" si="19"/>
        <v>0</v>
      </c>
      <c r="BL12">
        <f t="shared" si="19"/>
        <v>0</v>
      </c>
      <c r="BM12">
        <f t="shared" si="19"/>
        <v>0</v>
      </c>
      <c r="BN12" t="str">
        <f t="shared" si="8"/>
        <v>Laborutensilien, Pünktlichkeit (13,3%)</v>
      </c>
      <c r="BO12">
        <v>0</v>
      </c>
      <c r="BP12" t="str">
        <f t="shared" si="9"/>
        <v>Soziale Kompetenz (13,3%)</v>
      </c>
      <c r="BQ12">
        <f t="shared" si="2"/>
        <v>0</v>
      </c>
      <c r="BR12" t="str">
        <f t="shared" si="10"/>
        <v>Sicherheitsaspekte (13,4%)</v>
      </c>
      <c r="BS12">
        <f t="shared" si="3"/>
        <v>0</v>
      </c>
      <c r="BT12" t="str">
        <f t="shared" si="11"/>
        <v>Labor-Handling (30%)</v>
      </c>
      <c r="BU12">
        <f t="shared" si="4"/>
        <v>0</v>
      </c>
      <c r="BV12">
        <f>Notenliste!D13</f>
        <v>0</v>
      </c>
      <c r="BW12">
        <f>Notenliste!C13</f>
        <v>0</v>
      </c>
      <c r="BX12">
        <f>Notenliste!$C$1</f>
        <v>0</v>
      </c>
      <c r="BY12">
        <f>Notenliste!F13</f>
        <v>0</v>
      </c>
      <c r="BZ12">
        <f>Notenliste!E13</f>
        <v>0</v>
      </c>
      <c r="CA12">
        <f>Notenliste!$E$1</f>
        <v>0</v>
      </c>
      <c r="CB12">
        <f>Notenliste!H13</f>
        <v>0</v>
      </c>
      <c r="CC12">
        <f>Notenliste!G13</f>
        <v>0</v>
      </c>
      <c r="CD12">
        <f>Notenliste!$G$1</f>
        <v>0</v>
      </c>
      <c r="CE12">
        <f>Notenliste!J13</f>
        <v>0</v>
      </c>
      <c r="CF12">
        <f>Notenliste!I13</f>
        <v>0</v>
      </c>
      <c r="CG12">
        <f>Notenliste!$I$1</f>
        <v>0</v>
      </c>
      <c r="CH12">
        <f>Notenliste!AN13</f>
        <v>0</v>
      </c>
    </row>
    <row r="13" spans="1:86" x14ac:dyDescent="0.35">
      <c r="A13">
        <f>'Schüler+Bedienungsanleitung'!C29</f>
        <v>0</v>
      </c>
      <c r="B13" t="str">
        <f>Notenliste!$A$2</f>
        <v>Klasse Fach</v>
      </c>
      <c r="C13">
        <f>Notenliste!AK14</f>
        <v>1</v>
      </c>
      <c r="D13" t="str">
        <f>Notenliste!M14</f>
        <v>ND</v>
      </c>
      <c r="E13" s="14" t="str">
        <f>Notenliste!AL14</f>
        <v>Nur MA</v>
      </c>
      <c r="F13" s="14" t="str">
        <f>Notenliste!O$2</f>
        <v>W1</v>
      </c>
      <c r="G13">
        <f>Notenliste!O14</f>
        <v>1</v>
      </c>
      <c r="H13" t="str">
        <f>Notenliste!P$2</f>
        <v>W2</v>
      </c>
      <c r="I13">
        <f>Notenliste!P14</f>
        <v>0</v>
      </c>
      <c r="J13" t="str">
        <f>Notenliste!$Q$2</f>
        <v>W3</v>
      </c>
      <c r="K13">
        <f>Notenliste!Q14</f>
        <v>0</v>
      </c>
      <c r="L13" t="str">
        <f>Notenliste!$R$2</f>
        <v>W4</v>
      </c>
      <c r="M13">
        <f>Notenliste!R14</f>
        <v>0</v>
      </c>
      <c r="N13" t="str">
        <f>Notenliste!$S$2</f>
        <v>W5</v>
      </c>
      <c r="O13">
        <f>Notenliste!S14</f>
        <v>0</v>
      </c>
      <c r="P13" t="str">
        <f>Notenliste!$T$2</f>
        <v>W6</v>
      </c>
      <c r="Q13">
        <f>Notenliste!T14</f>
        <v>0</v>
      </c>
      <c r="R13" t="str">
        <f>Notenliste!$U$2</f>
        <v>W7</v>
      </c>
      <c r="S13">
        <f>Notenliste!U14</f>
        <v>0</v>
      </c>
      <c r="T13" t="str">
        <f>Notenliste!$V$2</f>
        <v>W8</v>
      </c>
      <c r="U13">
        <f>Notenliste!V14</f>
        <v>0</v>
      </c>
      <c r="V13" t="str">
        <f>Notenliste!$W$2</f>
        <v>W9</v>
      </c>
      <c r="W13">
        <f>Notenliste!W14</f>
        <v>0</v>
      </c>
      <c r="X13" t="str">
        <f>Notenliste!$X$2</f>
        <v>W10</v>
      </c>
      <c r="Y13">
        <f>Notenliste!X14</f>
        <v>0</v>
      </c>
      <c r="Z13">
        <f>Notenliste!$Y$2</f>
        <v>0</v>
      </c>
      <c r="AA13">
        <f>Notenliste!Y14</f>
        <v>0</v>
      </c>
      <c r="AB13">
        <f>Notenliste!$Z$2</f>
        <v>0</v>
      </c>
      <c r="AC13">
        <f>Notenliste!Z14</f>
        <v>0</v>
      </c>
      <c r="AD13">
        <f>Notenliste!$AA$2</f>
        <v>0</v>
      </c>
      <c r="AE13">
        <f>Notenliste!AA14</f>
        <v>0</v>
      </c>
      <c r="AF13">
        <f>Notenliste!$AB$2</f>
        <v>0</v>
      </c>
      <c r="AG13">
        <f>Notenliste!AB14</f>
        <v>0</v>
      </c>
      <c r="AH13">
        <f>Notenliste!$AC$2</f>
        <v>0</v>
      </c>
      <c r="AI13">
        <f>Notenliste!AC14</f>
        <v>0</v>
      </c>
      <c r="AJ13">
        <f>Notenliste!$AD$2</f>
        <v>0</v>
      </c>
      <c r="AK13">
        <f>Notenliste!AD14</f>
        <v>0</v>
      </c>
      <c r="AL13">
        <f>Notenliste!$AE$2</f>
        <v>0</v>
      </c>
      <c r="AM13">
        <f>Notenliste!AE14</f>
        <v>0</v>
      </c>
      <c r="AN13">
        <f>Notenliste!$AF$2</f>
        <v>0</v>
      </c>
      <c r="AO13">
        <f>Notenliste!AF14</f>
        <v>0</v>
      </c>
      <c r="AP13">
        <f>Notenliste!$AG$2</f>
        <v>0</v>
      </c>
      <c r="AQ13">
        <f>Notenliste!AG14</f>
        <v>0</v>
      </c>
      <c r="AR13">
        <f>Notenliste!$AH$2</f>
        <v>0</v>
      </c>
      <c r="AS13">
        <f>Notenliste!AH14</f>
        <v>0</v>
      </c>
      <c r="AT13" s="15">
        <f>Notenliste!$AI$2</f>
        <v>0</v>
      </c>
      <c r="AU13" s="15">
        <f>Notenliste!AI14</f>
        <v>0</v>
      </c>
      <c r="AV13" t="str">
        <f>Notenliste!$AJ$2</f>
        <v>12                       .</v>
      </c>
      <c r="AW13">
        <f>Notenliste!AJ14</f>
        <v>0</v>
      </c>
      <c r="AX13">
        <v>0</v>
      </c>
      <c r="AY13">
        <f t="shared" si="5"/>
        <v>0</v>
      </c>
      <c r="AZ13">
        <f t="shared" si="5"/>
        <v>0</v>
      </c>
      <c r="BA13">
        <f t="shared" si="5"/>
        <v>0</v>
      </c>
      <c r="BB13">
        <f t="shared" ref="BB13:BM13" si="20">BA13</f>
        <v>0</v>
      </c>
      <c r="BC13">
        <f t="shared" si="20"/>
        <v>0</v>
      </c>
      <c r="BD13">
        <f t="shared" si="20"/>
        <v>0</v>
      </c>
      <c r="BE13">
        <f t="shared" si="20"/>
        <v>0</v>
      </c>
      <c r="BF13">
        <f t="shared" si="20"/>
        <v>0</v>
      </c>
      <c r="BG13">
        <f t="shared" si="20"/>
        <v>0</v>
      </c>
      <c r="BH13">
        <f t="shared" si="20"/>
        <v>0</v>
      </c>
      <c r="BI13">
        <f t="shared" si="20"/>
        <v>0</v>
      </c>
      <c r="BJ13">
        <f t="shared" si="20"/>
        <v>0</v>
      </c>
      <c r="BK13">
        <f t="shared" si="20"/>
        <v>0</v>
      </c>
      <c r="BL13">
        <f t="shared" si="20"/>
        <v>0</v>
      </c>
      <c r="BM13">
        <f t="shared" si="20"/>
        <v>0</v>
      </c>
      <c r="BN13" t="str">
        <f t="shared" si="8"/>
        <v>Laborutensilien, Pünktlichkeit (13,3%)</v>
      </c>
      <c r="BO13">
        <v>0</v>
      </c>
      <c r="BP13" t="str">
        <f t="shared" si="9"/>
        <v>Soziale Kompetenz (13,3%)</v>
      </c>
      <c r="BQ13">
        <f t="shared" si="2"/>
        <v>0</v>
      </c>
      <c r="BR13" t="str">
        <f t="shared" si="10"/>
        <v>Sicherheitsaspekte (13,4%)</v>
      </c>
      <c r="BS13">
        <f t="shared" si="3"/>
        <v>0</v>
      </c>
      <c r="BT13" t="str">
        <f t="shared" si="11"/>
        <v>Labor-Handling (30%)</v>
      </c>
      <c r="BU13">
        <f t="shared" si="4"/>
        <v>0</v>
      </c>
      <c r="BV13">
        <f>Notenliste!D14</f>
        <v>0</v>
      </c>
      <c r="BW13">
        <f>Notenliste!C14</f>
        <v>0</v>
      </c>
      <c r="BX13">
        <f>Notenliste!$C$1</f>
        <v>0</v>
      </c>
      <c r="BY13">
        <f>Notenliste!F14</f>
        <v>0</v>
      </c>
      <c r="BZ13">
        <f>Notenliste!E14</f>
        <v>0</v>
      </c>
      <c r="CA13">
        <f>Notenliste!$E$1</f>
        <v>0</v>
      </c>
      <c r="CB13">
        <f>Notenliste!H14</f>
        <v>0</v>
      </c>
      <c r="CC13">
        <f>Notenliste!G14</f>
        <v>0</v>
      </c>
      <c r="CD13">
        <f>Notenliste!$G$1</f>
        <v>0</v>
      </c>
      <c r="CE13">
        <f>Notenliste!J14</f>
        <v>0</v>
      </c>
      <c r="CF13">
        <f>Notenliste!I14</f>
        <v>0</v>
      </c>
      <c r="CG13">
        <f>Notenliste!$I$1</f>
        <v>0</v>
      </c>
      <c r="CH13">
        <f>Notenliste!AN14</f>
        <v>0</v>
      </c>
    </row>
    <row r="14" spans="1:86" x14ac:dyDescent="0.35">
      <c r="A14">
        <f>'Schüler+Bedienungsanleitung'!C30</f>
        <v>0</v>
      </c>
      <c r="B14" t="str">
        <f>Notenliste!$A$2</f>
        <v>Klasse Fach</v>
      </c>
      <c r="C14">
        <f>Notenliste!AK15</f>
        <v>1</v>
      </c>
      <c r="D14" t="str">
        <f>Notenliste!M15</f>
        <v>ND</v>
      </c>
      <c r="E14" s="14" t="str">
        <f>Notenliste!AL15</f>
        <v>Nur MA</v>
      </c>
      <c r="F14" s="14" t="str">
        <f>Notenliste!O$2</f>
        <v>W1</v>
      </c>
      <c r="G14">
        <f>Notenliste!O15</f>
        <v>1</v>
      </c>
      <c r="H14" t="str">
        <f>Notenliste!P$2</f>
        <v>W2</v>
      </c>
      <c r="I14">
        <f>Notenliste!P15</f>
        <v>0</v>
      </c>
      <c r="J14" t="str">
        <f>Notenliste!$Q$2</f>
        <v>W3</v>
      </c>
      <c r="K14">
        <f>Notenliste!Q15</f>
        <v>0</v>
      </c>
      <c r="L14" t="str">
        <f>Notenliste!$R$2</f>
        <v>W4</v>
      </c>
      <c r="M14">
        <f>Notenliste!R15</f>
        <v>0</v>
      </c>
      <c r="N14" t="str">
        <f>Notenliste!$S$2</f>
        <v>W5</v>
      </c>
      <c r="O14">
        <f>Notenliste!S15</f>
        <v>0</v>
      </c>
      <c r="P14" t="str">
        <f>Notenliste!$T$2</f>
        <v>W6</v>
      </c>
      <c r="Q14">
        <f>Notenliste!T15</f>
        <v>0</v>
      </c>
      <c r="R14" t="str">
        <f>Notenliste!$U$2</f>
        <v>W7</v>
      </c>
      <c r="S14">
        <f>Notenliste!U15</f>
        <v>0</v>
      </c>
      <c r="T14" t="str">
        <f>Notenliste!$V$2</f>
        <v>W8</v>
      </c>
      <c r="U14">
        <f>Notenliste!V15</f>
        <v>0</v>
      </c>
      <c r="V14" t="str">
        <f>Notenliste!$W$2</f>
        <v>W9</v>
      </c>
      <c r="W14">
        <f>Notenliste!W15</f>
        <v>0</v>
      </c>
      <c r="X14" t="str">
        <f>Notenliste!$X$2</f>
        <v>W10</v>
      </c>
      <c r="Y14">
        <f>Notenliste!X15</f>
        <v>0</v>
      </c>
      <c r="Z14">
        <f>Notenliste!$Y$2</f>
        <v>0</v>
      </c>
      <c r="AA14">
        <f>Notenliste!Y15</f>
        <v>0</v>
      </c>
      <c r="AB14">
        <f>Notenliste!$Z$2</f>
        <v>0</v>
      </c>
      <c r="AC14">
        <f>Notenliste!Z15</f>
        <v>0</v>
      </c>
      <c r="AD14">
        <f>Notenliste!$AA$2</f>
        <v>0</v>
      </c>
      <c r="AE14">
        <f>Notenliste!AA15</f>
        <v>0</v>
      </c>
      <c r="AF14">
        <f>Notenliste!$AB$2</f>
        <v>0</v>
      </c>
      <c r="AG14">
        <f>Notenliste!AB15</f>
        <v>0</v>
      </c>
      <c r="AH14">
        <f>Notenliste!$AC$2</f>
        <v>0</v>
      </c>
      <c r="AI14">
        <f>Notenliste!AC15</f>
        <v>0</v>
      </c>
      <c r="AJ14">
        <f>Notenliste!$AD$2</f>
        <v>0</v>
      </c>
      <c r="AK14">
        <f>Notenliste!AD15</f>
        <v>0</v>
      </c>
      <c r="AL14">
        <f>Notenliste!$AE$2</f>
        <v>0</v>
      </c>
      <c r="AM14">
        <f>Notenliste!AE15</f>
        <v>0</v>
      </c>
      <c r="AN14">
        <f>Notenliste!$AF$2</f>
        <v>0</v>
      </c>
      <c r="AO14">
        <f>Notenliste!AF15</f>
        <v>0</v>
      </c>
      <c r="AP14">
        <f>Notenliste!$AG$2</f>
        <v>0</v>
      </c>
      <c r="AQ14">
        <f>Notenliste!AG15</f>
        <v>0</v>
      </c>
      <c r="AR14">
        <f>Notenliste!$AH$2</f>
        <v>0</v>
      </c>
      <c r="AS14">
        <f>Notenliste!AH15</f>
        <v>0</v>
      </c>
      <c r="AT14" s="15">
        <f>Notenliste!$AI$2</f>
        <v>0</v>
      </c>
      <c r="AU14" s="15">
        <f>Notenliste!AI15</f>
        <v>0</v>
      </c>
      <c r="AV14" t="str">
        <f>Notenliste!$AJ$2</f>
        <v>12                       .</v>
      </c>
      <c r="AW14">
        <f>Notenliste!AJ15</f>
        <v>0</v>
      </c>
      <c r="AX14">
        <v>0</v>
      </c>
      <c r="AY14">
        <f t="shared" si="5"/>
        <v>0</v>
      </c>
      <c r="AZ14">
        <f t="shared" si="5"/>
        <v>0</v>
      </c>
      <c r="BA14">
        <f t="shared" si="5"/>
        <v>0</v>
      </c>
      <c r="BB14">
        <f t="shared" ref="BB14:BM14" si="21">BA14</f>
        <v>0</v>
      </c>
      <c r="BC14">
        <f t="shared" si="21"/>
        <v>0</v>
      </c>
      <c r="BD14">
        <f t="shared" si="21"/>
        <v>0</v>
      </c>
      <c r="BE14">
        <f t="shared" si="21"/>
        <v>0</v>
      </c>
      <c r="BF14">
        <f t="shared" si="21"/>
        <v>0</v>
      </c>
      <c r="BG14">
        <f t="shared" si="21"/>
        <v>0</v>
      </c>
      <c r="BH14">
        <f t="shared" si="21"/>
        <v>0</v>
      </c>
      <c r="BI14">
        <f t="shared" si="21"/>
        <v>0</v>
      </c>
      <c r="BJ14">
        <f t="shared" si="21"/>
        <v>0</v>
      </c>
      <c r="BK14">
        <f t="shared" si="21"/>
        <v>0</v>
      </c>
      <c r="BL14">
        <f t="shared" si="21"/>
        <v>0</v>
      </c>
      <c r="BM14">
        <f t="shared" si="21"/>
        <v>0</v>
      </c>
      <c r="BN14" t="str">
        <f t="shared" si="8"/>
        <v>Laborutensilien, Pünktlichkeit (13,3%)</v>
      </c>
      <c r="BO14">
        <v>0</v>
      </c>
      <c r="BP14" t="str">
        <f t="shared" si="9"/>
        <v>Soziale Kompetenz (13,3%)</v>
      </c>
      <c r="BQ14">
        <f t="shared" si="2"/>
        <v>0</v>
      </c>
      <c r="BR14" t="str">
        <f t="shared" si="10"/>
        <v>Sicherheitsaspekte (13,4%)</v>
      </c>
      <c r="BS14">
        <f t="shared" si="3"/>
        <v>0</v>
      </c>
      <c r="BT14" t="str">
        <f t="shared" si="11"/>
        <v>Labor-Handling (30%)</v>
      </c>
      <c r="BU14">
        <f t="shared" si="4"/>
        <v>0</v>
      </c>
      <c r="BV14">
        <f>Notenliste!D15</f>
        <v>0</v>
      </c>
      <c r="BW14">
        <f>Notenliste!C15</f>
        <v>0</v>
      </c>
      <c r="BX14">
        <f>Notenliste!$C$1</f>
        <v>0</v>
      </c>
      <c r="BY14">
        <f>Notenliste!F15</f>
        <v>0</v>
      </c>
      <c r="BZ14">
        <f>Notenliste!E15</f>
        <v>0</v>
      </c>
      <c r="CA14">
        <f>Notenliste!$E$1</f>
        <v>0</v>
      </c>
      <c r="CB14">
        <f>Notenliste!H15</f>
        <v>0</v>
      </c>
      <c r="CC14">
        <f>Notenliste!G15</f>
        <v>0</v>
      </c>
      <c r="CD14">
        <f>Notenliste!$G$1</f>
        <v>0</v>
      </c>
      <c r="CE14">
        <f>Notenliste!J15</f>
        <v>0</v>
      </c>
      <c r="CF14">
        <f>Notenliste!I15</f>
        <v>0</v>
      </c>
      <c r="CG14">
        <f>Notenliste!$I$1</f>
        <v>0</v>
      </c>
      <c r="CH14">
        <f>Notenliste!AN15</f>
        <v>0</v>
      </c>
    </row>
    <row r="15" spans="1:86" x14ac:dyDescent="0.35">
      <c r="A15">
        <f>'Schüler+Bedienungsanleitung'!C31</f>
        <v>0</v>
      </c>
      <c r="B15" t="str">
        <f>Notenliste!$A$2</f>
        <v>Klasse Fach</v>
      </c>
      <c r="C15">
        <f>Notenliste!AK16</f>
        <v>1</v>
      </c>
      <c r="D15" t="str">
        <f>Notenliste!M16</f>
        <v>ND</v>
      </c>
      <c r="E15" s="14" t="str">
        <f>Notenliste!AL16</f>
        <v>Nur MA</v>
      </c>
      <c r="F15" s="14" t="str">
        <f>Notenliste!O$2</f>
        <v>W1</v>
      </c>
      <c r="G15">
        <f>Notenliste!O16</f>
        <v>1</v>
      </c>
      <c r="H15" t="str">
        <f>Notenliste!P$2</f>
        <v>W2</v>
      </c>
      <c r="I15">
        <f>Notenliste!P16</f>
        <v>0</v>
      </c>
      <c r="J15" t="str">
        <f>Notenliste!$Q$2</f>
        <v>W3</v>
      </c>
      <c r="K15">
        <f>Notenliste!Q16</f>
        <v>0</v>
      </c>
      <c r="L15" t="str">
        <f>Notenliste!$R$2</f>
        <v>W4</v>
      </c>
      <c r="M15">
        <f>Notenliste!R16</f>
        <v>0</v>
      </c>
      <c r="N15" t="str">
        <f>Notenliste!$S$2</f>
        <v>W5</v>
      </c>
      <c r="O15">
        <f>Notenliste!S16</f>
        <v>0</v>
      </c>
      <c r="P15" t="str">
        <f>Notenliste!$T$2</f>
        <v>W6</v>
      </c>
      <c r="Q15">
        <f>Notenliste!T16</f>
        <v>0</v>
      </c>
      <c r="R15" t="str">
        <f>Notenliste!$U$2</f>
        <v>W7</v>
      </c>
      <c r="S15">
        <f>Notenliste!U16</f>
        <v>0</v>
      </c>
      <c r="T15" t="str">
        <f>Notenliste!$V$2</f>
        <v>W8</v>
      </c>
      <c r="U15">
        <f>Notenliste!V16</f>
        <v>0</v>
      </c>
      <c r="V15" t="str">
        <f>Notenliste!$W$2</f>
        <v>W9</v>
      </c>
      <c r="W15">
        <f>Notenliste!W16</f>
        <v>0</v>
      </c>
      <c r="X15" t="str">
        <f>Notenliste!$X$2</f>
        <v>W10</v>
      </c>
      <c r="Y15">
        <f>Notenliste!X16</f>
        <v>0</v>
      </c>
      <c r="Z15">
        <f>Notenliste!$Y$2</f>
        <v>0</v>
      </c>
      <c r="AA15">
        <f>Notenliste!Y16</f>
        <v>0</v>
      </c>
      <c r="AB15">
        <f>Notenliste!$Z$2</f>
        <v>0</v>
      </c>
      <c r="AC15">
        <f>Notenliste!Z16</f>
        <v>0</v>
      </c>
      <c r="AD15">
        <f>Notenliste!$AA$2</f>
        <v>0</v>
      </c>
      <c r="AE15">
        <f>Notenliste!AA16</f>
        <v>0</v>
      </c>
      <c r="AF15">
        <f>Notenliste!$AB$2</f>
        <v>0</v>
      </c>
      <c r="AG15">
        <f>Notenliste!AB16</f>
        <v>0</v>
      </c>
      <c r="AH15">
        <f>Notenliste!$AC$2</f>
        <v>0</v>
      </c>
      <c r="AI15">
        <f>Notenliste!AC16</f>
        <v>0</v>
      </c>
      <c r="AJ15">
        <f>Notenliste!$AD$2</f>
        <v>0</v>
      </c>
      <c r="AK15">
        <f>Notenliste!AD16</f>
        <v>0</v>
      </c>
      <c r="AL15">
        <f>Notenliste!$AE$2</f>
        <v>0</v>
      </c>
      <c r="AM15">
        <f>Notenliste!AE16</f>
        <v>0</v>
      </c>
      <c r="AN15">
        <f>Notenliste!$AF$2</f>
        <v>0</v>
      </c>
      <c r="AO15">
        <f>Notenliste!AF16</f>
        <v>0</v>
      </c>
      <c r="AP15">
        <f>Notenliste!$AG$2</f>
        <v>0</v>
      </c>
      <c r="AQ15">
        <f>Notenliste!AG16</f>
        <v>0</v>
      </c>
      <c r="AR15">
        <f>Notenliste!$AH$2</f>
        <v>0</v>
      </c>
      <c r="AS15">
        <f>Notenliste!AH16</f>
        <v>0</v>
      </c>
      <c r="AT15" s="15">
        <f>Notenliste!$AI$2</f>
        <v>0</v>
      </c>
      <c r="AU15" s="15">
        <f>Notenliste!AI16</f>
        <v>0</v>
      </c>
      <c r="AV15" t="str">
        <f>Notenliste!$AJ$2</f>
        <v>12                       .</v>
      </c>
      <c r="AW15">
        <f>Notenliste!AJ16</f>
        <v>0</v>
      </c>
      <c r="AX15">
        <v>0</v>
      </c>
      <c r="AY15">
        <f t="shared" si="5"/>
        <v>0</v>
      </c>
      <c r="AZ15">
        <f t="shared" si="5"/>
        <v>0</v>
      </c>
      <c r="BA15">
        <f t="shared" si="5"/>
        <v>0</v>
      </c>
      <c r="BB15">
        <f t="shared" ref="BB15:BM15" si="22">BA15</f>
        <v>0</v>
      </c>
      <c r="BC15">
        <f t="shared" si="22"/>
        <v>0</v>
      </c>
      <c r="BD15">
        <f t="shared" si="22"/>
        <v>0</v>
      </c>
      <c r="BE15">
        <f t="shared" si="22"/>
        <v>0</v>
      </c>
      <c r="BF15">
        <f t="shared" si="22"/>
        <v>0</v>
      </c>
      <c r="BG15">
        <f t="shared" si="22"/>
        <v>0</v>
      </c>
      <c r="BH15">
        <f t="shared" si="22"/>
        <v>0</v>
      </c>
      <c r="BI15">
        <f t="shared" si="22"/>
        <v>0</v>
      </c>
      <c r="BJ15">
        <f t="shared" si="22"/>
        <v>0</v>
      </c>
      <c r="BK15">
        <f t="shared" si="22"/>
        <v>0</v>
      </c>
      <c r="BL15">
        <f t="shared" si="22"/>
        <v>0</v>
      </c>
      <c r="BM15">
        <f t="shared" si="22"/>
        <v>0</v>
      </c>
      <c r="BN15" t="str">
        <f t="shared" si="8"/>
        <v>Laborutensilien, Pünktlichkeit (13,3%)</v>
      </c>
      <c r="BO15">
        <v>0</v>
      </c>
      <c r="BP15" t="str">
        <f t="shared" si="9"/>
        <v>Soziale Kompetenz (13,3%)</v>
      </c>
      <c r="BQ15">
        <f t="shared" si="2"/>
        <v>0</v>
      </c>
      <c r="BR15" t="str">
        <f t="shared" si="10"/>
        <v>Sicherheitsaspekte (13,4%)</v>
      </c>
      <c r="BS15">
        <f t="shared" si="3"/>
        <v>0</v>
      </c>
      <c r="BT15" t="str">
        <f t="shared" si="11"/>
        <v>Labor-Handling (30%)</v>
      </c>
      <c r="BU15">
        <f t="shared" si="4"/>
        <v>0</v>
      </c>
      <c r="BV15">
        <f>Notenliste!D16</f>
        <v>0</v>
      </c>
      <c r="BW15">
        <f>Notenliste!C16</f>
        <v>0</v>
      </c>
      <c r="BX15">
        <f>Notenliste!$C$1</f>
        <v>0</v>
      </c>
      <c r="BY15">
        <f>Notenliste!F16</f>
        <v>0</v>
      </c>
      <c r="BZ15">
        <f>Notenliste!E16</f>
        <v>0</v>
      </c>
      <c r="CA15">
        <f>Notenliste!$E$1</f>
        <v>0</v>
      </c>
      <c r="CB15">
        <f>Notenliste!H16</f>
        <v>0</v>
      </c>
      <c r="CC15">
        <f>Notenliste!G16</f>
        <v>0</v>
      </c>
      <c r="CD15">
        <f>Notenliste!$G$1</f>
        <v>0</v>
      </c>
      <c r="CE15">
        <f>Notenliste!J16</f>
        <v>0</v>
      </c>
      <c r="CF15">
        <f>Notenliste!I16</f>
        <v>0</v>
      </c>
      <c r="CG15">
        <f>Notenliste!$I$1</f>
        <v>0</v>
      </c>
      <c r="CH15">
        <f>Notenliste!AN16</f>
        <v>0</v>
      </c>
    </row>
    <row r="16" spans="1:86" x14ac:dyDescent="0.35">
      <c r="A16">
        <f>'Schüler+Bedienungsanleitung'!C32</f>
        <v>0</v>
      </c>
      <c r="B16" t="str">
        <f>Notenliste!$A$2</f>
        <v>Klasse Fach</v>
      </c>
      <c r="C16">
        <f>Notenliste!AK17</f>
        <v>1</v>
      </c>
      <c r="D16" t="str">
        <f>Notenliste!M17</f>
        <v>ND</v>
      </c>
      <c r="E16" s="14" t="str">
        <f>Notenliste!AL17</f>
        <v>Nur MA</v>
      </c>
      <c r="F16" s="14" t="str">
        <f>Notenliste!O$2</f>
        <v>W1</v>
      </c>
      <c r="G16">
        <f>Notenliste!O17</f>
        <v>1</v>
      </c>
      <c r="H16" t="str">
        <f>Notenliste!P$2</f>
        <v>W2</v>
      </c>
      <c r="I16">
        <f>Notenliste!P17</f>
        <v>0</v>
      </c>
      <c r="J16" t="str">
        <f>Notenliste!$Q$2</f>
        <v>W3</v>
      </c>
      <c r="K16">
        <f>Notenliste!Q17</f>
        <v>0</v>
      </c>
      <c r="L16" t="str">
        <f>Notenliste!$R$2</f>
        <v>W4</v>
      </c>
      <c r="M16">
        <f>Notenliste!R17</f>
        <v>0</v>
      </c>
      <c r="N16" t="str">
        <f>Notenliste!$S$2</f>
        <v>W5</v>
      </c>
      <c r="O16">
        <f>Notenliste!S17</f>
        <v>0</v>
      </c>
      <c r="P16" t="str">
        <f>Notenliste!$T$2</f>
        <v>W6</v>
      </c>
      <c r="Q16">
        <f>Notenliste!T17</f>
        <v>0</v>
      </c>
      <c r="R16" t="str">
        <f>Notenliste!$U$2</f>
        <v>W7</v>
      </c>
      <c r="S16">
        <f>Notenliste!U17</f>
        <v>0</v>
      </c>
      <c r="T16" t="str">
        <f>Notenliste!$V$2</f>
        <v>W8</v>
      </c>
      <c r="U16">
        <f>Notenliste!V17</f>
        <v>0</v>
      </c>
      <c r="V16" t="str">
        <f>Notenliste!$W$2</f>
        <v>W9</v>
      </c>
      <c r="W16">
        <f>Notenliste!W17</f>
        <v>0</v>
      </c>
      <c r="X16" t="str">
        <f>Notenliste!$X$2</f>
        <v>W10</v>
      </c>
      <c r="Y16">
        <f>Notenliste!X17</f>
        <v>0</v>
      </c>
      <c r="Z16">
        <f>Notenliste!$Y$2</f>
        <v>0</v>
      </c>
      <c r="AA16">
        <f>Notenliste!Y17</f>
        <v>0</v>
      </c>
      <c r="AB16">
        <f>Notenliste!$Z$2</f>
        <v>0</v>
      </c>
      <c r="AC16">
        <f>Notenliste!Z17</f>
        <v>0</v>
      </c>
      <c r="AD16">
        <f>Notenliste!$AA$2</f>
        <v>0</v>
      </c>
      <c r="AE16">
        <f>Notenliste!AA17</f>
        <v>0</v>
      </c>
      <c r="AF16">
        <f>Notenliste!$AB$2</f>
        <v>0</v>
      </c>
      <c r="AG16">
        <f>Notenliste!AB17</f>
        <v>0</v>
      </c>
      <c r="AH16">
        <f>Notenliste!$AC$2</f>
        <v>0</v>
      </c>
      <c r="AI16">
        <f>Notenliste!AC17</f>
        <v>0</v>
      </c>
      <c r="AJ16">
        <f>Notenliste!$AD$2</f>
        <v>0</v>
      </c>
      <c r="AK16">
        <f>Notenliste!AD17</f>
        <v>0</v>
      </c>
      <c r="AL16">
        <f>Notenliste!$AE$2</f>
        <v>0</v>
      </c>
      <c r="AM16">
        <f>Notenliste!AE17</f>
        <v>0</v>
      </c>
      <c r="AN16">
        <f>Notenliste!$AF$2</f>
        <v>0</v>
      </c>
      <c r="AO16">
        <f>Notenliste!AF17</f>
        <v>0</v>
      </c>
      <c r="AP16">
        <f>Notenliste!$AG$2</f>
        <v>0</v>
      </c>
      <c r="AQ16">
        <f>Notenliste!AG17</f>
        <v>0</v>
      </c>
      <c r="AR16">
        <f>Notenliste!$AH$2</f>
        <v>0</v>
      </c>
      <c r="AS16">
        <f>Notenliste!AH17</f>
        <v>0</v>
      </c>
      <c r="AT16" s="15">
        <f>Notenliste!$AI$2</f>
        <v>0</v>
      </c>
      <c r="AU16" s="15">
        <f>Notenliste!AI17</f>
        <v>0</v>
      </c>
      <c r="AV16" t="str">
        <f>Notenliste!$AJ$2</f>
        <v>12                       .</v>
      </c>
      <c r="AW16">
        <f>Notenliste!AJ17</f>
        <v>0</v>
      </c>
      <c r="AX16">
        <v>0</v>
      </c>
      <c r="AY16">
        <f t="shared" si="5"/>
        <v>0</v>
      </c>
      <c r="AZ16">
        <f t="shared" si="5"/>
        <v>0</v>
      </c>
      <c r="BA16">
        <f t="shared" si="5"/>
        <v>0</v>
      </c>
      <c r="BB16">
        <f t="shared" ref="BB16:BM16" si="23">BA16</f>
        <v>0</v>
      </c>
      <c r="BC16">
        <f t="shared" si="23"/>
        <v>0</v>
      </c>
      <c r="BD16">
        <f t="shared" si="23"/>
        <v>0</v>
      </c>
      <c r="BE16">
        <f t="shared" si="23"/>
        <v>0</v>
      </c>
      <c r="BF16">
        <f t="shared" si="23"/>
        <v>0</v>
      </c>
      <c r="BG16">
        <f t="shared" si="23"/>
        <v>0</v>
      </c>
      <c r="BH16">
        <f t="shared" si="23"/>
        <v>0</v>
      </c>
      <c r="BI16">
        <f t="shared" si="23"/>
        <v>0</v>
      </c>
      <c r="BJ16">
        <f t="shared" si="23"/>
        <v>0</v>
      </c>
      <c r="BK16">
        <f t="shared" si="23"/>
        <v>0</v>
      </c>
      <c r="BL16">
        <f t="shared" si="23"/>
        <v>0</v>
      </c>
      <c r="BM16">
        <f t="shared" si="23"/>
        <v>0</v>
      </c>
      <c r="BN16" t="str">
        <f t="shared" si="8"/>
        <v>Laborutensilien, Pünktlichkeit (13,3%)</v>
      </c>
      <c r="BO16">
        <v>0</v>
      </c>
      <c r="BP16" t="str">
        <f t="shared" si="9"/>
        <v>Soziale Kompetenz (13,3%)</v>
      </c>
      <c r="BQ16">
        <f t="shared" si="2"/>
        <v>0</v>
      </c>
      <c r="BR16" t="str">
        <f t="shared" si="10"/>
        <v>Sicherheitsaspekte (13,4%)</v>
      </c>
      <c r="BS16">
        <f t="shared" si="3"/>
        <v>0</v>
      </c>
      <c r="BT16" t="str">
        <f t="shared" si="11"/>
        <v>Labor-Handling (30%)</v>
      </c>
      <c r="BU16">
        <f t="shared" si="4"/>
        <v>0</v>
      </c>
      <c r="BV16">
        <f>Notenliste!D17</f>
        <v>0</v>
      </c>
      <c r="BW16">
        <f>Notenliste!C17</f>
        <v>0</v>
      </c>
      <c r="BX16">
        <f>Notenliste!$C$1</f>
        <v>0</v>
      </c>
      <c r="BY16">
        <f>Notenliste!F17</f>
        <v>0</v>
      </c>
      <c r="BZ16">
        <f>Notenliste!E17</f>
        <v>0</v>
      </c>
      <c r="CA16">
        <f>Notenliste!$E$1</f>
        <v>0</v>
      </c>
      <c r="CB16">
        <f>Notenliste!H17</f>
        <v>0</v>
      </c>
      <c r="CC16">
        <f>Notenliste!G17</f>
        <v>0</v>
      </c>
      <c r="CD16">
        <f>Notenliste!$G$1</f>
        <v>0</v>
      </c>
      <c r="CE16">
        <f>Notenliste!J17</f>
        <v>0</v>
      </c>
      <c r="CF16">
        <f>Notenliste!I17</f>
        <v>0</v>
      </c>
      <c r="CG16">
        <f>Notenliste!$I$1</f>
        <v>0</v>
      </c>
      <c r="CH16">
        <f>Notenliste!AN17</f>
        <v>0</v>
      </c>
    </row>
    <row r="17" spans="1:86" x14ac:dyDescent="0.35">
      <c r="A17">
        <f>'Schüler+Bedienungsanleitung'!C33</f>
        <v>0</v>
      </c>
      <c r="B17" t="str">
        <f>Notenliste!$A$2</f>
        <v>Klasse Fach</v>
      </c>
      <c r="C17">
        <f>Notenliste!AK18</f>
        <v>1</v>
      </c>
      <c r="D17" t="str">
        <f>Notenliste!M18</f>
        <v>ND</v>
      </c>
      <c r="E17" s="14" t="str">
        <f>Notenliste!AL18</f>
        <v>Nur MA</v>
      </c>
      <c r="F17" s="14" t="str">
        <f>Notenliste!O$2</f>
        <v>W1</v>
      </c>
      <c r="G17">
        <f>Notenliste!O18</f>
        <v>1</v>
      </c>
      <c r="H17" t="str">
        <f>Notenliste!P$2</f>
        <v>W2</v>
      </c>
      <c r="I17">
        <f>Notenliste!P18</f>
        <v>0</v>
      </c>
      <c r="J17" t="str">
        <f>Notenliste!$Q$2</f>
        <v>W3</v>
      </c>
      <c r="K17">
        <f>Notenliste!Q18</f>
        <v>0</v>
      </c>
      <c r="L17" t="str">
        <f>Notenliste!$R$2</f>
        <v>W4</v>
      </c>
      <c r="M17">
        <f>Notenliste!R18</f>
        <v>0</v>
      </c>
      <c r="N17" t="str">
        <f>Notenliste!$S$2</f>
        <v>W5</v>
      </c>
      <c r="O17">
        <f>Notenliste!S18</f>
        <v>0</v>
      </c>
      <c r="P17" t="str">
        <f>Notenliste!$T$2</f>
        <v>W6</v>
      </c>
      <c r="Q17">
        <f>Notenliste!T18</f>
        <v>0</v>
      </c>
      <c r="R17" t="str">
        <f>Notenliste!$U$2</f>
        <v>W7</v>
      </c>
      <c r="S17">
        <f>Notenliste!U18</f>
        <v>0</v>
      </c>
      <c r="T17" t="str">
        <f>Notenliste!$V$2</f>
        <v>W8</v>
      </c>
      <c r="U17">
        <f>Notenliste!V18</f>
        <v>0</v>
      </c>
      <c r="V17" t="str">
        <f>Notenliste!$W$2</f>
        <v>W9</v>
      </c>
      <c r="W17">
        <f>Notenliste!W18</f>
        <v>0</v>
      </c>
      <c r="X17" t="str">
        <f>Notenliste!$X$2</f>
        <v>W10</v>
      </c>
      <c r="Y17">
        <f>Notenliste!X18</f>
        <v>0</v>
      </c>
      <c r="Z17">
        <f>Notenliste!$Y$2</f>
        <v>0</v>
      </c>
      <c r="AA17">
        <f>Notenliste!Y18</f>
        <v>0</v>
      </c>
      <c r="AB17">
        <f>Notenliste!$Z$2</f>
        <v>0</v>
      </c>
      <c r="AC17">
        <f>Notenliste!Z18</f>
        <v>0</v>
      </c>
      <c r="AD17">
        <f>Notenliste!$AA$2</f>
        <v>0</v>
      </c>
      <c r="AE17">
        <f>Notenliste!AA18</f>
        <v>0</v>
      </c>
      <c r="AF17">
        <f>Notenliste!$AB$2</f>
        <v>0</v>
      </c>
      <c r="AG17">
        <f>Notenliste!AB18</f>
        <v>0</v>
      </c>
      <c r="AH17">
        <f>Notenliste!$AC$2</f>
        <v>0</v>
      </c>
      <c r="AI17">
        <f>Notenliste!AC18</f>
        <v>0</v>
      </c>
      <c r="AJ17">
        <f>Notenliste!$AD$2</f>
        <v>0</v>
      </c>
      <c r="AK17">
        <f>Notenliste!AD18</f>
        <v>0</v>
      </c>
      <c r="AL17">
        <f>Notenliste!$AE$2</f>
        <v>0</v>
      </c>
      <c r="AM17">
        <f>Notenliste!AE18</f>
        <v>0</v>
      </c>
      <c r="AN17">
        <f>Notenliste!$AF$2</f>
        <v>0</v>
      </c>
      <c r="AO17">
        <f>Notenliste!AF18</f>
        <v>0</v>
      </c>
      <c r="AP17">
        <f>Notenliste!$AG$2</f>
        <v>0</v>
      </c>
      <c r="AQ17">
        <f>Notenliste!AG18</f>
        <v>0</v>
      </c>
      <c r="AR17">
        <f>Notenliste!$AH$2</f>
        <v>0</v>
      </c>
      <c r="AS17">
        <f>Notenliste!AH18</f>
        <v>0</v>
      </c>
      <c r="AT17" s="15">
        <f>Notenliste!$AI$2</f>
        <v>0</v>
      </c>
      <c r="AU17" s="15">
        <f>Notenliste!AI18</f>
        <v>0</v>
      </c>
      <c r="AV17" t="str">
        <f>Notenliste!$AJ$2</f>
        <v>12                       .</v>
      </c>
      <c r="AW17">
        <f>Notenliste!AJ18</f>
        <v>0</v>
      </c>
      <c r="AX17">
        <v>0</v>
      </c>
      <c r="AY17">
        <f t="shared" si="5"/>
        <v>0</v>
      </c>
      <c r="AZ17">
        <f t="shared" si="5"/>
        <v>0</v>
      </c>
      <c r="BA17">
        <f t="shared" si="5"/>
        <v>0</v>
      </c>
      <c r="BB17">
        <f t="shared" ref="BB17:BM17" si="24">BA17</f>
        <v>0</v>
      </c>
      <c r="BC17">
        <f t="shared" si="24"/>
        <v>0</v>
      </c>
      <c r="BD17">
        <f t="shared" si="24"/>
        <v>0</v>
      </c>
      <c r="BE17">
        <f t="shared" si="24"/>
        <v>0</v>
      </c>
      <c r="BF17">
        <f t="shared" si="24"/>
        <v>0</v>
      </c>
      <c r="BG17">
        <f t="shared" si="24"/>
        <v>0</v>
      </c>
      <c r="BH17">
        <f t="shared" si="24"/>
        <v>0</v>
      </c>
      <c r="BI17">
        <f t="shared" si="24"/>
        <v>0</v>
      </c>
      <c r="BJ17">
        <f t="shared" si="24"/>
        <v>0</v>
      </c>
      <c r="BK17">
        <f t="shared" si="24"/>
        <v>0</v>
      </c>
      <c r="BL17">
        <f t="shared" si="24"/>
        <v>0</v>
      </c>
      <c r="BM17">
        <f t="shared" si="24"/>
        <v>0</v>
      </c>
      <c r="BN17" t="str">
        <f t="shared" si="8"/>
        <v>Laborutensilien, Pünktlichkeit (13,3%)</v>
      </c>
      <c r="BO17">
        <v>0</v>
      </c>
      <c r="BP17" t="str">
        <f t="shared" si="9"/>
        <v>Soziale Kompetenz (13,3%)</v>
      </c>
      <c r="BQ17">
        <f t="shared" si="2"/>
        <v>0</v>
      </c>
      <c r="BR17" t="str">
        <f t="shared" si="10"/>
        <v>Sicherheitsaspekte (13,4%)</v>
      </c>
      <c r="BS17">
        <f t="shared" si="3"/>
        <v>0</v>
      </c>
      <c r="BT17" t="str">
        <f t="shared" si="11"/>
        <v>Labor-Handling (30%)</v>
      </c>
      <c r="BU17">
        <f t="shared" si="4"/>
        <v>0</v>
      </c>
      <c r="BV17">
        <f>Notenliste!D18</f>
        <v>0</v>
      </c>
      <c r="BW17">
        <f>Notenliste!C18</f>
        <v>0</v>
      </c>
      <c r="BX17">
        <f>Notenliste!$C$1</f>
        <v>0</v>
      </c>
      <c r="BY17">
        <f>Notenliste!F18</f>
        <v>0</v>
      </c>
      <c r="BZ17">
        <f>Notenliste!E18</f>
        <v>0</v>
      </c>
      <c r="CA17">
        <f>Notenliste!$E$1</f>
        <v>0</v>
      </c>
      <c r="CB17">
        <f>Notenliste!H18</f>
        <v>0</v>
      </c>
      <c r="CC17">
        <f>Notenliste!G18</f>
        <v>0</v>
      </c>
      <c r="CD17">
        <f>Notenliste!$G$1</f>
        <v>0</v>
      </c>
      <c r="CE17">
        <f>Notenliste!J18</f>
        <v>0</v>
      </c>
      <c r="CF17">
        <f>Notenliste!I18</f>
        <v>0</v>
      </c>
      <c r="CG17">
        <f>Notenliste!$I$1</f>
        <v>0</v>
      </c>
      <c r="CH17">
        <f>Notenliste!AN18</f>
        <v>0</v>
      </c>
    </row>
    <row r="18" spans="1:86" x14ac:dyDescent="0.35">
      <c r="A18">
        <f>'Schüler+Bedienungsanleitung'!C34</f>
        <v>0</v>
      </c>
      <c r="B18" t="str">
        <f>Notenliste!$A$2</f>
        <v>Klasse Fach</v>
      </c>
      <c r="C18">
        <f>Notenliste!AK19</f>
        <v>1</v>
      </c>
      <c r="D18" t="str">
        <f>Notenliste!M19</f>
        <v>ND</v>
      </c>
      <c r="E18" s="14" t="str">
        <f>Notenliste!AL19</f>
        <v>Nur MA</v>
      </c>
      <c r="F18" s="14" t="str">
        <f>Notenliste!O$2</f>
        <v>W1</v>
      </c>
      <c r="G18">
        <f>Notenliste!O19</f>
        <v>1</v>
      </c>
      <c r="H18" t="str">
        <f>Notenliste!P$2</f>
        <v>W2</v>
      </c>
      <c r="I18">
        <f>Notenliste!P19</f>
        <v>0</v>
      </c>
      <c r="J18" t="str">
        <f>Notenliste!$Q$2</f>
        <v>W3</v>
      </c>
      <c r="K18">
        <f>Notenliste!Q19</f>
        <v>0</v>
      </c>
      <c r="L18" t="str">
        <f>Notenliste!$R$2</f>
        <v>W4</v>
      </c>
      <c r="M18">
        <f>Notenliste!R19</f>
        <v>0</v>
      </c>
      <c r="N18" t="str">
        <f>Notenliste!$S$2</f>
        <v>W5</v>
      </c>
      <c r="O18">
        <f>Notenliste!S19</f>
        <v>0</v>
      </c>
      <c r="P18" t="str">
        <f>Notenliste!$T$2</f>
        <v>W6</v>
      </c>
      <c r="Q18">
        <f>Notenliste!T19</f>
        <v>0</v>
      </c>
      <c r="R18" t="str">
        <f>Notenliste!$U$2</f>
        <v>W7</v>
      </c>
      <c r="S18">
        <f>Notenliste!U19</f>
        <v>0</v>
      </c>
      <c r="T18" t="str">
        <f>Notenliste!$V$2</f>
        <v>W8</v>
      </c>
      <c r="U18">
        <f>Notenliste!V19</f>
        <v>0</v>
      </c>
      <c r="V18" t="str">
        <f>Notenliste!$W$2</f>
        <v>W9</v>
      </c>
      <c r="W18">
        <f>Notenliste!W19</f>
        <v>0</v>
      </c>
      <c r="X18" t="str">
        <f>Notenliste!$X$2</f>
        <v>W10</v>
      </c>
      <c r="Y18">
        <f>Notenliste!X19</f>
        <v>0</v>
      </c>
      <c r="Z18">
        <f>Notenliste!$Y$2</f>
        <v>0</v>
      </c>
      <c r="AA18">
        <f>Notenliste!Y19</f>
        <v>0</v>
      </c>
      <c r="AB18">
        <f>Notenliste!$Z$2</f>
        <v>0</v>
      </c>
      <c r="AC18">
        <f>Notenliste!Z19</f>
        <v>0</v>
      </c>
      <c r="AD18">
        <f>Notenliste!$AA$2</f>
        <v>0</v>
      </c>
      <c r="AE18">
        <f>Notenliste!AA19</f>
        <v>0</v>
      </c>
      <c r="AF18">
        <f>Notenliste!$AB$2</f>
        <v>0</v>
      </c>
      <c r="AG18">
        <f>Notenliste!AB19</f>
        <v>0</v>
      </c>
      <c r="AH18">
        <f>Notenliste!$AC$2</f>
        <v>0</v>
      </c>
      <c r="AI18">
        <f>Notenliste!AC19</f>
        <v>0</v>
      </c>
      <c r="AJ18">
        <f>Notenliste!$AD$2</f>
        <v>0</v>
      </c>
      <c r="AK18">
        <f>Notenliste!AD19</f>
        <v>0</v>
      </c>
      <c r="AL18">
        <f>Notenliste!$AE$2</f>
        <v>0</v>
      </c>
      <c r="AM18">
        <f>Notenliste!AE19</f>
        <v>0</v>
      </c>
      <c r="AN18">
        <f>Notenliste!$AF$2</f>
        <v>0</v>
      </c>
      <c r="AO18">
        <f>Notenliste!AF19</f>
        <v>0</v>
      </c>
      <c r="AP18">
        <f>Notenliste!$AG$2</f>
        <v>0</v>
      </c>
      <c r="AQ18">
        <f>Notenliste!AG19</f>
        <v>0</v>
      </c>
      <c r="AR18">
        <f>Notenliste!$AH$2</f>
        <v>0</v>
      </c>
      <c r="AS18">
        <f>Notenliste!AH19</f>
        <v>0</v>
      </c>
      <c r="AT18" s="15">
        <f>Notenliste!$AI$2</f>
        <v>0</v>
      </c>
      <c r="AU18" s="15">
        <f>Notenliste!AI19</f>
        <v>0</v>
      </c>
      <c r="AV18" t="str">
        <f>Notenliste!$AJ$2</f>
        <v>12                       .</v>
      </c>
      <c r="AW18">
        <f>Notenliste!AJ19</f>
        <v>0</v>
      </c>
      <c r="AX18">
        <v>0</v>
      </c>
      <c r="AY18">
        <f t="shared" si="5"/>
        <v>0</v>
      </c>
      <c r="AZ18">
        <f t="shared" si="5"/>
        <v>0</v>
      </c>
      <c r="BA18">
        <f t="shared" si="5"/>
        <v>0</v>
      </c>
      <c r="BB18">
        <f t="shared" ref="BB18:BM18" si="25">BA18</f>
        <v>0</v>
      </c>
      <c r="BC18">
        <f t="shared" si="25"/>
        <v>0</v>
      </c>
      <c r="BD18">
        <f t="shared" si="25"/>
        <v>0</v>
      </c>
      <c r="BE18">
        <f t="shared" si="25"/>
        <v>0</v>
      </c>
      <c r="BF18">
        <f t="shared" si="25"/>
        <v>0</v>
      </c>
      <c r="BG18">
        <f t="shared" si="25"/>
        <v>0</v>
      </c>
      <c r="BH18">
        <f t="shared" si="25"/>
        <v>0</v>
      </c>
      <c r="BI18">
        <f t="shared" si="25"/>
        <v>0</v>
      </c>
      <c r="BJ18">
        <f t="shared" si="25"/>
        <v>0</v>
      </c>
      <c r="BK18">
        <f t="shared" si="25"/>
        <v>0</v>
      </c>
      <c r="BL18">
        <f t="shared" si="25"/>
        <v>0</v>
      </c>
      <c r="BM18">
        <f t="shared" si="25"/>
        <v>0</v>
      </c>
      <c r="BN18" t="str">
        <f t="shared" si="8"/>
        <v>Laborutensilien, Pünktlichkeit (13,3%)</v>
      </c>
      <c r="BO18">
        <v>0</v>
      </c>
      <c r="BP18" t="str">
        <f t="shared" si="9"/>
        <v>Soziale Kompetenz (13,3%)</v>
      </c>
      <c r="BQ18">
        <f t="shared" si="2"/>
        <v>0</v>
      </c>
      <c r="BR18" t="str">
        <f t="shared" si="10"/>
        <v>Sicherheitsaspekte (13,4%)</v>
      </c>
      <c r="BS18">
        <f t="shared" si="3"/>
        <v>0</v>
      </c>
      <c r="BT18" t="str">
        <f t="shared" si="11"/>
        <v>Labor-Handling (30%)</v>
      </c>
      <c r="BU18">
        <f t="shared" si="4"/>
        <v>0</v>
      </c>
      <c r="BV18">
        <f>Notenliste!D19</f>
        <v>0</v>
      </c>
      <c r="BW18">
        <f>Notenliste!C19</f>
        <v>0</v>
      </c>
      <c r="BX18">
        <f>Notenliste!$C$1</f>
        <v>0</v>
      </c>
      <c r="BY18">
        <f>Notenliste!F19</f>
        <v>0</v>
      </c>
      <c r="BZ18">
        <f>Notenliste!E19</f>
        <v>0</v>
      </c>
      <c r="CA18">
        <f>Notenliste!$E$1</f>
        <v>0</v>
      </c>
      <c r="CB18">
        <f>Notenliste!H19</f>
        <v>0</v>
      </c>
      <c r="CC18">
        <f>Notenliste!G19</f>
        <v>0</v>
      </c>
      <c r="CD18">
        <f>Notenliste!$G$1</f>
        <v>0</v>
      </c>
      <c r="CE18">
        <f>Notenliste!J19</f>
        <v>0</v>
      </c>
      <c r="CF18">
        <f>Notenliste!I19</f>
        <v>0</v>
      </c>
      <c r="CG18">
        <f>Notenliste!$I$1</f>
        <v>0</v>
      </c>
      <c r="CH18">
        <f>Notenliste!AN19</f>
        <v>0</v>
      </c>
    </row>
    <row r="19" spans="1:86" x14ac:dyDescent="0.35">
      <c r="A19">
        <f>'Schüler+Bedienungsanleitung'!C35</f>
        <v>0</v>
      </c>
      <c r="B19" t="str">
        <f>Notenliste!$A$2</f>
        <v>Klasse Fach</v>
      </c>
      <c r="C19">
        <f>Notenliste!AK20</f>
        <v>1</v>
      </c>
      <c r="D19" t="str">
        <f>Notenliste!M20</f>
        <v>ND</v>
      </c>
      <c r="E19" s="14" t="str">
        <f>Notenliste!AL20</f>
        <v>Nur MA</v>
      </c>
      <c r="F19" s="14" t="str">
        <f>Notenliste!O$2</f>
        <v>W1</v>
      </c>
      <c r="G19">
        <f>Notenliste!O20</f>
        <v>1</v>
      </c>
      <c r="H19" t="str">
        <f>Notenliste!P$2</f>
        <v>W2</v>
      </c>
      <c r="I19">
        <f>Notenliste!P20</f>
        <v>0</v>
      </c>
      <c r="J19" t="str">
        <f>Notenliste!$Q$2</f>
        <v>W3</v>
      </c>
      <c r="K19">
        <f>Notenliste!Q20</f>
        <v>0</v>
      </c>
      <c r="L19" t="str">
        <f>Notenliste!$R$2</f>
        <v>W4</v>
      </c>
      <c r="M19">
        <f>Notenliste!R20</f>
        <v>0</v>
      </c>
      <c r="N19" t="str">
        <f>Notenliste!$S$2</f>
        <v>W5</v>
      </c>
      <c r="O19">
        <f>Notenliste!S20</f>
        <v>0</v>
      </c>
      <c r="P19" t="str">
        <f>Notenliste!$T$2</f>
        <v>W6</v>
      </c>
      <c r="Q19">
        <f>Notenliste!T20</f>
        <v>0</v>
      </c>
      <c r="R19" t="str">
        <f>Notenliste!$U$2</f>
        <v>W7</v>
      </c>
      <c r="S19">
        <f>Notenliste!U20</f>
        <v>0</v>
      </c>
      <c r="T19" t="str">
        <f>Notenliste!$V$2</f>
        <v>W8</v>
      </c>
      <c r="U19">
        <f>Notenliste!V20</f>
        <v>0</v>
      </c>
      <c r="V19" t="str">
        <f>Notenliste!$W$2</f>
        <v>W9</v>
      </c>
      <c r="W19">
        <f>Notenliste!W20</f>
        <v>0</v>
      </c>
      <c r="X19" t="str">
        <f>Notenliste!$X$2</f>
        <v>W10</v>
      </c>
      <c r="Y19">
        <f>Notenliste!X20</f>
        <v>0</v>
      </c>
      <c r="Z19">
        <f>Notenliste!$Y$2</f>
        <v>0</v>
      </c>
      <c r="AA19">
        <f>Notenliste!Y20</f>
        <v>0</v>
      </c>
      <c r="AB19">
        <f>Notenliste!$Z$2</f>
        <v>0</v>
      </c>
      <c r="AC19">
        <f>Notenliste!Z20</f>
        <v>0</v>
      </c>
      <c r="AD19">
        <f>Notenliste!$AA$2</f>
        <v>0</v>
      </c>
      <c r="AE19">
        <f>Notenliste!AA20</f>
        <v>0</v>
      </c>
      <c r="AF19">
        <f>Notenliste!$AB$2</f>
        <v>0</v>
      </c>
      <c r="AG19">
        <f>Notenliste!AB20</f>
        <v>0</v>
      </c>
      <c r="AH19">
        <f>Notenliste!$AC$2</f>
        <v>0</v>
      </c>
      <c r="AI19">
        <f>Notenliste!AC20</f>
        <v>0</v>
      </c>
      <c r="AJ19">
        <f>Notenliste!$AD$2</f>
        <v>0</v>
      </c>
      <c r="AK19">
        <f>Notenliste!AD20</f>
        <v>0</v>
      </c>
      <c r="AL19">
        <f>Notenliste!$AE$2</f>
        <v>0</v>
      </c>
      <c r="AM19">
        <f>Notenliste!AE20</f>
        <v>0</v>
      </c>
      <c r="AN19">
        <f>Notenliste!$AF$2</f>
        <v>0</v>
      </c>
      <c r="AO19">
        <f>Notenliste!AF20</f>
        <v>0</v>
      </c>
      <c r="AP19">
        <f>Notenliste!$AG$2</f>
        <v>0</v>
      </c>
      <c r="AQ19">
        <f>Notenliste!AG20</f>
        <v>0</v>
      </c>
      <c r="AR19">
        <f>Notenliste!$AH$2</f>
        <v>0</v>
      </c>
      <c r="AS19">
        <f>Notenliste!AH20</f>
        <v>0</v>
      </c>
      <c r="AT19" s="15">
        <f>Notenliste!$AI$2</f>
        <v>0</v>
      </c>
      <c r="AU19" s="15">
        <f>Notenliste!AI20</f>
        <v>0</v>
      </c>
      <c r="AV19" t="str">
        <f>Notenliste!$AJ$2</f>
        <v>12                       .</v>
      </c>
      <c r="AW19">
        <f>Notenliste!AJ20</f>
        <v>0</v>
      </c>
      <c r="AX19">
        <v>0</v>
      </c>
      <c r="AY19">
        <f t="shared" si="5"/>
        <v>0</v>
      </c>
      <c r="AZ19">
        <f t="shared" si="5"/>
        <v>0</v>
      </c>
      <c r="BA19">
        <f t="shared" si="5"/>
        <v>0</v>
      </c>
      <c r="BB19">
        <f t="shared" ref="BB19:BM19" si="26">BA19</f>
        <v>0</v>
      </c>
      <c r="BC19">
        <f t="shared" si="26"/>
        <v>0</v>
      </c>
      <c r="BD19">
        <f t="shared" si="26"/>
        <v>0</v>
      </c>
      <c r="BE19">
        <f t="shared" si="26"/>
        <v>0</v>
      </c>
      <c r="BF19">
        <f t="shared" si="26"/>
        <v>0</v>
      </c>
      <c r="BG19">
        <f t="shared" si="26"/>
        <v>0</v>
      </c>
      <c r="BH19">
        <f t="shared" si="26"/>
        <v>0</v>
      </c>
      <c r="BI19">
        <f t="shared" si="26"/>
        <v>0</v>
      </c>
      <c r="BJ19">
        <f t="shared" si="26"/>
        <v>0</v>
      </c>
      <c r="BK19">
        <f t="shared" si="26"/>
        <v>0</v>
      </c>
      <c r="BL19">
        <f t="shared" si="26"/>
        <v>0</v>
      </c>
      <c r="BM19">
        <f t="shared" si="26"/>
        <v>0</v>
      </c>
      <c r="BN19" t="str">
        <f t="shared" si="8"/>
        <v>Laborutensilien, Pünktlichkeit (13,3%)</v>
      </c>
      <c r="BO19">
        <v>0</v>
      </c>
      <c r="BP19" t="str">
        <f t="shared" si="9"/>
        <v>Soziale Kompetenz (13,3%)</v>
      </c>
      <c r="BQ19">
        <f t="shared" si="2"/>
        <v>0</v>
      </c>
      <c r="BR19" t="str">
        <f t="shared" si="10"/>
        <v>Sicherheitsaspekte (13,4%)</v>
      </c>
      <c r="BS19">
        <f t="shared" si="3"/>
        <v>0</v>
      </c>
      <c r="BT19" t="str">
        <f t="shared" si="11"/>
        <v>Labor-Handling (30%)</v>
      </c>
      <c r="BU19">
        <f t="shared" si="4"/>
        <v>0</v>
      </c>
      <c r="BV19">
        <f>Notenliste!D20</f>
        <v>0</v>
      </c>
      <c r="BW19">
        <f>Notenliste!C20</f>
        <v>0</v>
      </c>
      <c r="BX19">
        <f>Notenliste!$C$1</f>
        <v>0</v>
      </c>
      <c r="BY19">
        <f>Notenliste!F20</f>
        <v>0</v>
      </c>
      <c r="BZ19">
        <f>Notenliste!E20</f>
        <v>0</v>
      </c>
      <c r="CA19">
        <f>Notenliste!$E$1</f>
        <v>0</v>
      </c>
      <c r="CB19">
        <f>Notenliste!H20</f>
        <v>0</v>
      </c>
      <c r="CC19">
        <f>Notenliste!G20</f>
        <v>0</v>
      </c>
      <c r="CD19">
        <f>Notenliste!$G$1</f>
        <v>0</v>
      </c>
      <c r="CE19">
        <f>Notenliste!J20</f>
        <v>0</v>
      </c>
      <c r="CF19">
        <f>Notenliste!I20</f>
        <v>0</v>
      </c>
      <c r="CG19">
        <f>Notenliste!$I$1</f>
        <v>0</v>
      </c>
      <c r="CH19">
        <f>Notenliste!AN20</f>
        <v>0</v>
      </c>
    </row>
    <row r="20" spans="1:86" x14ac:dyDescent="0.35">
      <c r="A20">
        <f>'Schüler+Bedienungsanleitung'!C36</f>
        <v>0</v>
      </c>
      <c r="B20" t="str">
        <f>Notenliste!$A$2</f>
        <v>Klasse Fach</v>
      </c>
      <c r="C20">
        <f>Notenliste!AK21</f>
        <v>1</v>
      </c>
      <c r="D20" t="str">
        <f>Notenliste!M21</f>
        <v>ND</v>
      </c>
      <c r="E20" s="14" t="str">
        <f>Notenliste!AL21</f>
        <v>Nur MA</v>
      </c>
      <c r="F20" s="14" t="str">
        <f>Notenliste!O$2</f>
        <v>W1</v>
      </c>
      <c r="G20">
        <f>Notenliste!O21</f>
        <v>1</v>
      </c>
      <c r="H20" t="str">
        <f>Notenliste!P$2</f>
        <v>W2</v>
      </c>
      <c r="I20">
        <f>Notenliste!P21</f>
        <v>0</v>
      </c>
      <c r="J20" t="str">
        <f>Notenliste!$Q$2</f>
        <v>W3</v>
      </c>
      <c r="K20">
        <f>Notenliste!Q21</f>
        <v>0</v>
      </c>
      <c r="L20" t="str">
        <f>Notenliste!$R$2</f>
        <v>W4</v>
      </c>
      <c r="M20">
        <f>Notenliste!R21</f>
        <v>0</v>
      </c>
      <c r="N20" t="str">
        <f>Notenliste!$S$2</f>
        <v>W5</v>
      </c>
      <c r="O20">
        <f>Notenliste!S21</f>
        <v>0</v>
      </c>
      <c r="P20" t="str">
        <f>Notenliste!$T$2</f>
        <v>W6</v>
      </c>
      <c r="Q20">
        <f>Notenliste!T21</f>
        <v>0</v>
      </c>
      <c r="R20" t="str">
        <f>Notenliste!$U$2</f>
        <v>W7</v>
      </c>
      <c r="S20">
        <f>Notenliste!U21</f>
        <v>0</v>
      </c>
      <c r="T20" t="str">
        <f>Notenliste!$V$2</f>
        <v>W8</v>
      </c>
      <c r="U20">
        <f>Notenliste!V21</f>
        <v>0</v>
      </c>
      <c r="V20" t="str">
        <f>Notenliste!$W$2</f>
        <v>W9</v>
      </c>
      <c r="W20">
        <f>Notenliste!W21</f>
        <v>0</v>
      </c>
      <c r="X20" t="str">
        <f>Notenliste!$X$2</f>
        <v>W10</v>
      </c>
      <c r="Y20">
        <f>Notenliste!X21</f>
        <v>0</v>
      </c>
      <c r="Z20">
        <f>Notenliste!$Y$2</f>
        <v>0</v>
      </c>
      <c r="AA20">
        <f>Notenliste!Y21</f>
        <v>0</v>
      </c>
      <c r="AB20">
        <f>Notenliste!$Z$2</f>
        <v>0</v>
      </c>
      <c r="AC20">
        <f>Notenliste!Z21</f>
        <v>0</v>
      </c>
      <c r="AD20">
        <f>Notenliste!$AA$2</f>
        <v>0</v>
      </c>
      <c r="AE20">
        <f>Notenliste!AA21</f>
        <v>0</v>
      </c>
      <c r="AF20">
        <f>Notenliste!$AB$2</f>
        <v>0</v>
      </c>
      <c r="AG20">
        <f>Notenliste!AB21</f>
        <v>0</v>
      </c>
      <c r="AH20">
        <f>Notenliste!$AC$2</f>
        <v>0</v>
      </c>
      <c r="AI20">
        <f>Notenliste!AC21</f>
        <v>0</v>
      </c>
      <c r="AJ20">
        <f>Notenliste!$AD$2</f>
        <v>0</v>
      </c>
      <c r="AK20">
        <f>Notenliste!AD21</f>
        <v>0</v>
      </c>
      <c r="AL20">
        <f>Notenliste!$AE$2</f>
        <v>0</v>
      </c>
      <c r="AM20">
        <f>Notenliste!AE21</f>
        <v>0</v>
      </c>
      <c r="AN20">
        <f>Notenliste!$AF$2</f>
        <v>0</v>
      </c>
      <c r="AO20">
        <f>Notenliste!AF21</f>
        <v>0</v>
      </c>
      <c r="AP20">
        <f>Notenliste!$AG$2</f>
        <v>0</v>
      </c>
      <c r="AQ20">
        <f>Notenliste!AG21</f>
        <v>0</v>
      </c>
      <c r="AR20">
        <f>Notenliste!$AH$2</f>
        <v>0</v>
      </c>
      <c r="AS20">
        <f>Notenliste!AH21</f>
        <v>0</v>
      </c>
      <c r="AT20" s="15">
        <f>Notenliste!$AI$2</f>
        <v>0</v>
      </c>
      <c r="AU20" s="15">
        <f>Notenliste!AI21</f>
        <v>0</v>
      </c>
      <c r="AV20" t="str">
        <f>Notenliste!$AJ$2</f>
        <v>12                       .</v>
      </c>
      <c r="AW20">
        <f>Notenliste!AJ21</f>
        <v>0</v>
      </c>
      <c r="AX20">
        <v>0</v>
      </c>
      <c r="AY20">
        <f t="shared" si="5"/>
        <v>0</v>
      </c>
      <c r="AZ20">
        <f t="shared" si="5"/>
        <v>0</v>
      </c>
      <c r="BA20">
        <f t="shared" si="5"/>
        <v>0</v>
      </c>
      <c r="BB20">
        <f t="shared" ref="BB20:BM20" si="27">BA20</f>
        <v>0</v>
      </c>
      <c r="BC20">
        <f t="shared" si="27"/>
        <v>0</v>
      </c>
      <c r="BD20">
        <f t="shared" si="27"/>
        <v>0</v>
      </c>
      <c r="BE20">
        <f t="shared" si="27"/>
        <v>0</v>
      </c>
      <c r="BF20">
        <f t="shared" si="27"/>
        <v>0</v>
      </c>
      <c r="BG20">
        <f t="shared" si="27"/>
        <v>0</v>
      </c>
      <c r="BH20">
        <f t="shared" si="27"/>
        <v>0</v>
      </c>
      <c r="BI20">
        <f t="shared" si="27"/>
        <v>0</v>
      </c>
      <c r="BJ20">
        <f t="shared" si="27"/>
        <v>0</v>
      </c>
      <c r="BK20">
        <f t="shared" si="27"/>
        <v>0</v>
      </c>
      <c r="BL20">
        <f t="shared" si="27"/>
        <v>0</v>
      </c>
      <c r="BM20">
        <f t="shared" si="27"/>
        <v>0</v>
      </c>
      <c r="BN20" t="str">
        <f t="shared" si="8"/>
        <v>Laborutensilien, Pünktlichkeit (13,3%)</v>
      </c>
      <c r="BO20">
        <v>0</v>
      </c>
      <c r="BP20" t="str">
        <f t="shared" si="9"/>
        <v>Soziale Kompetenz (13,3%)</v>
      </c>
      <c r="BQ20">
        <f t="shared" si="2"/>
        <v>0</v>
      </c>
      <c r="BR20" t="str">
        <f t="shared" si="10"/>
        <v>Sicherheitsaspekte (13,4%)</v>
      </c>
      <c r="BS20">
        <f t="shared" si="3"/>
        <v>0</v>
      </c>
      <c r="BT20" t="str">
        <f t="shared" si="11"/>
        <v>Labor-Handling (30%)</v>
      </c>
      <c r="BU20">
        <f t="shared" si="4"/>
        <v>0</v>
      </c>
      <c r="BV20">
        <f>Notenliste!D21</f>
        <v>0</v>
      </c>
      <c r="BW20">
        <f>Notenliste!C21</f>
        <v>0</v>
      </c>
      <c r="BX20">
        <f>Notenliste!$C$1</f>
        <v>0</v>
      </c>
      <c r="BY20">
        <f>Notenliste!F21</f>
        <v>0</v>
      </c>
      <c r="BZ20">
        <f>Notenliste!E21</f>
        <v>0</v>
      </c>
      <c r="CA20">
        <f>Notenliste!$E$1</f>
        <v>0</v>
      </c>
      <c r="CB20">
        <f>Notenliste!H21</f>
        <v>0</v>
      </c>
      <c r="CC20">
        <f>Notenliste!G21</f>
        <v>0</v>
      </c>
      <c r="CD20">
        <f>Notenliste!$G$1</f>
        <v>0</v>
      </c>
      <c r="CE20">
        <f>Notenliste!J21</f>
        <v>0</v>
      </c>
      <c r="CF20">
        <f>Notenliste!I21</f>
        <v>0</v>
      </c>
      <c r="CG20">
        <f>Notenliste!$I$1</f>
        <v>0</v>
      </c>
      <c r="CH20">
        <f>Notenliste!AN21</f>
        <v>0</v>
      </c>
    </row>
    <row r="21" spans="1:86" x14ac:dyDescent="0.35">
      <c r="A21">
        <f>'Schüler+Bedienungsanleitung'!C37</f>
        <v>0</v>
      </c>
      <c r="B21" t="str">
        <f>Notenliste!$A$2</f>
        <v>Klasse Fach</v>
      </c>
      <c r="C21">
        <f>Notenliste!AK22</f>
        <v>1</v>
      </c>
      <c r="D21" t="str">
        <f>Notenliste!M22</f>
        <v>ND</v>
      </c>
      <c r="E21" s="14" t="str">
        <f>Notenliste!AL22</f>
        <v>Nur MA</v>
      </c>
      <c r="F21" s="14" t="str">
        <f>Notenliste!O$2</f>
        <v>W1</v>
      </c>
      <c r="G21">
        <f>Notenliste!O22</f>
        <v>1</v>
      </c>
      <c r="H21" t="str">
        <f>Notenliste!P$2</f>
        <v>W2</v>
      </c>
      <c r="I21">
        <f>Notenliste!P22</f>
        <v>0</v>
      </c>
      <c r="J21" t="str">
        <f>Notenliste!$Q$2</f>
        <v>W3</v>
      </c>
      <c r="K21">
        <f>Notenliste!Q22</f>
        <v>0</v>
      </c>
      <c r="L21" t="str">
        <f>Notenliste!$R$2</f>
        <v>W4</v>
      </c>
      <c r="M21">
        <f>Notenliste!R22</f>
        <v>0</v>
      </c>
      <c r="N21" t="str">
        <f>Notenliste!$S$2</f>
        <v>W5</v>
      </c>
      <c r="O21">
        <f>Notenliste!S22</f>
        <v>0</v>
      </c>
      <c r="P21" t="str">
        <f>Notenliste!$T$2</f>
        <v>W6</v>
      </c>
      <c r="Q21">
        <f>Notenliste!T22</f>
        <v>0</v>
      </c>
      <c r="R21" t="str">
        <f>Notenliste!$U$2</f>
        <v>W7</v>
      </c>
      <c r="S21">
        <f>Notenliste!U22</f>
        <v>0</v>
      </c>
      <c r="T21" t="str">
        <f>Notenliste!$V$2</f>
        <v>W8</v>
      </c>
      <c r="U21">
        <f>Notenliste!V22</f>
        <v>0</v>
      </c>
      <c r="V21" t="str">
        <f>Notenliste!$W$2</f>
        <v>W9</v>
      </c>
      <c r="W21">
        <f>Notenliste!W22</f>
        <v>0</v>
      </c>
      <c r="X21" t="str">
        <f>Notenliste!$X$2</f>
        <v>W10</v>
      </c>
      <c r="Y21">
        <f>Notenliste!X22</f>
        <v>0</v>
      </c>
      <c r="Z21">
        <f>Notenliste!$Y$2</f>
        <v>0</v>
      </c>
      <c r="AA21">
        <f>Notenliste!Y22</f>
        <v>0</v>
      </c>
      <c r="AB21">
        <f>Notenliste!$Z$2</f>
        <v>0</v>
      </c>
      <c r="AC21">
        <f>Notenliste!Z22</f>
        <v>0</v>
      </c>
      <c r="AD21">
        <f>Notenliste!$AA$2</f>
        <v>0</v>
      </c>
      <c r="AE21">
        <f>Notenliste!AA22</f>
        <v>0</v>
      </c>
      <c r="AF21">
        <f>Notenliste!$AB$2</f>
        <v>0</v>
      </c>
      <c r="AG21">
        <f>Notenliste!AB22</f>
        <v>0</v>
      </c>
      <c r="AH21">
        <f>Notenliste!$AC$2</f>
        <v>0</v>
      </c>
      <c r="AI21">
        <f>Notenliste!AC22</f>
        <v>0</v>
      </c>
      <c r="AJ21">
        <f>Notenliste!$AD$2</f>
        <v>0</v>
      </c>
      <c r="AK21">
        <f>Notenliste!AD22</f>
        <v>0</v>
      </c>
      <c r="AL21">
        <f>Notenliste!$AE$2</f>
        <v>0</v>
      </c>
      <c r="AM21">
        <f>Notenliste!AE22</f>
        <v>0</v>
      </c>
      <c r="AN21">
        <f>Notenliste!$AF$2</f>
        <v>0</v>
      </c>
      <c r="AO21">
        <f>Notenliste!AF22</f>
        <v>0</v>
      </c>
      <c r="AP21">
        <f>Notenliste!$AG$2</f>
        <v>0</v>
      </c>
      <c r="AQ21">
        <f>Notenliste!AG22</f>
        <v>0</v>
      </c>
      <c r="AR21">
        <f>Notenliste!$AH$2</f>
        <v>0</v>
      </c>
      <c r="AS21">
        <f>Notenliste!AH22</f>
        <v>0</v>
      </c>
      <c r="AT21" s="15">
        <f>Notenliste!$AI$2</f>
        <v>0</v>
      </c>
      <c r="AU21" s="15">
        <f>Notenliste!AI22</f>
        <v>0</v>
      </c>
      <c r="AV21" t="str">
        <f>Notenliste!$AJ$2</f>
        <v>12                       .</v>
      </c>
      <c r="AW21">
        <f>Notenliste!AJ22</f>
        <v>0</v>
      </c>
      <c r="AX21">
        <v>0</v>
      </c>
      <c r="AY21">
        <f t="shared" si="5"/>
        <v>0</v>
      </c>
      <c r="AZ21">
        <f t="shared" si="5"/>
        <v>0</v>
      </c>
      <c r="BA21">
        <f t="shared" si="5"/>
        <v>0</v>
      </c>
      <c r="BB21">
        <f t="shared" ref="BB21:BM21" si="28">BA21</f>
        <v>0</v>
      </c>
      <c r="BC21">
        <f t="shared" si="28"/>
        <v>0</v>
      </c>
      <c r="BD21">
        <f t="shared" si="28"/>
        <v>0</v>
      </c>
      <c r="BE21">
        <f t="shared" si="28"/>
        <v>0</v>
      </c>
      <c r="BF21">
        <f t="shared" si="28"/>
        <v>0</v>
      </c>
      <c r="BG21">
        <f t="shared" si="28"/>
        <v>0</v>
      </c>
      <c r="BH21">
        <f t="shared" si="28"/>
        <v>0</v>
      </c>
      <c r="BI21">
        <f t="shared" si="28"/>
        <v>0</v>
      </c>
      <c r="BJ21">
        <f t="shared" si="28"/>
        <v>0</v>
      </c>
      <c r="BK21">
        <f t="shared" si="28"/>
        <v>0</v>
      </c>
      <c r="BL21">
        <f t="shared" si="28"/>
        <v>0</v>
      </c>
      <c r="BM21">
        <f t="shared" si="28"/>
        <v>0</v>
      </c>
      <c r="BN21" t="str">
        <f t="shared" si="8"/>
        <v>Laborutensilien, Pünktlichkeit (13,3%)</v>
      </c>
      <c r="BO21">
        <v>0</v>
      </c>
      <c r="BP21" t="str">
        <f t="shared" si="9"/>
        <v>Soziale Kompetenz (13,3%)</v>
      </c>
      <c r="BQ21">
        <f t="shared" si="2"/>
        <v>0</v>
      </c>
      <c r="BR21" t="str">
        <f t="shared" si="10"/>
        <v>Sicherheitsaspekte (13,4%)</v>
      </c>
      <c r="BS21">
        <f t="shared" si="3"/>
        <v>0</v>
      </c>
      <c r="BT21" t="str">
        <f t="shared" si="11"/>
        <v>Labor-Handling (30%)</v>
      </c>
      <c r="BU21">
        <f t="shared" si="4"/>
        <v>0</v>
      </c>
      <c r="BV21">
        <f>Notenliste!D22</f>
        <v>0</v>
      </c>
      <c r="BW21">
        <f>Notenliste!C22</f>
        <v>0</v>
      </c>
      <c r="BX21">
        <f>Notenliste!$C$1</f>
        <v>0</v>
      </c>
      <c r="BY21">
        <f>Notenliste!F22</f>
        <v>0</v>
      </c>
      <c r="BZ21">
        <f>Notenliste!E22</f>
        <v>0</v>
      </c>
      <c r="CA21">
        <f>Notenliste!$E$1</f>
        <v>0</v>
      </c>
      <c r="CB21">
        <f>Notenliste!H22</f>
        <v>0</v>
      </c>
      <c r="CC21">
        <f>Notenliste!G22</f>
        <v>0</v>
      </c>
      <c r="CD21">
        <f>Notenliste!$G$1</f>
        <v>0</v>
      </c>
      <c r="CE21">
        <f>Notenliste!J22</f>
        <v>0</v>
      </c>
      <c r="CF21">
        <f>Notenliste!I22</f>
        <v>0</v>
      </c>
      <c r="CG21">
        <f>Notenliste!$I$1</f>
        <v>0</v>
      </c>
      <c r="CH21">
        <f>Notenliste!AN22</f>
        <v>0</v>
      </c>
    </row>
    <row r="22" spans="1:86" x14ac:dyDescent="0.35">
      <c r="A22">
        <f>'Schüler+Bedienungsanleitung'!C38</f>
        <v>0</v>
      </c>
      <c r="B22" t="str">
        <f>Notenliste!$A$2</f>
        <v>Klasse Fach</v>
      </c>
      <c r="C22">
        <f>Notenliste!AK23</f>
        <v>1</v>
      </c>
      <c r="D22" t="str">
        <f>Notenliste!M23</f>
        <v>ND</v>
      </c>
      <c r="E22" s="14" t="str">
        <f>Notenliste!AL23</f>
        <v>Nur MA</v>
      </c>
      <c r="F22" s="14" t="str">
        <f>Notenliste!O$2</f>
        <v>W1</v>
      </c>
      <c r="G22">
        <f>Notenliste!O23</f>
        <v>1</v>
      </c>
      <c r="H22" t="str">
        <f>Notenliste!P$2</f>
        <v>W2</v>
      </c>
      <c r="I22">
        <f>Notenliste!P23</f>
        <v>0</v>
      </c>
      <c r="J22" t="str">
        <f>Notenliste!$Q$2</f>
        <v>W3</v>
      </c>
      <c r="K22">
        <f>Notenliste!Q23</f>
        <v>0</v>
      </c>
      <c r="L22" t="str">
        <f>Notenliste!$R$2</f>
        <v>W4</v>
      </c>
      <c r="M22">
        <f>Notenliste!R23</f>
        <v>0</v>
      </c>
      <c r="N22" t="str">
        <f>Notenliste!$S$2</f>
        <v>W5</v>
      </c>
      <c r="O22">
        <f>Notenliste!S23</f>
        <v>0</v>
      </c>
      <c r="P22" t="str">
        <f>Notenliste!$T$2</f>
        <v>W6</v>
      </c>
      <c r="Q22">
        <f>Notenliste!T23</f>
        <v>0</v>
      </c>
      <c r="R22" t="str">
        <f>Notenliste!$U$2</f>
        <v>W7</v>
      </c>
      <c r="S22">
        <f>Notenliste!U23</f>
        <v>0</v>
      </c>
      <c r="T22" t="str">
        <f>Notenliste!$V$2</f>
        <v>W8</v>
      </c>
      <c r="U22">
        <f>Notenliste!V23</f>
        <v>0</v>
      </c>
      <c r="V22" t="str">
        <f>Notenliste!$W$2</f>
        <v>W9</v>
      </c>
      <c r="W22">
        <f>Notenliste!W23</f>
        <v>0</v>
      </c>
      <c r="X22" t="str">
        <f>Notenliste!$X$2</f>
        <v>W10</v>
      </c>
      <c r="Y22">
        <f>Notenliste!X23</f>
        <v>0</v>
      </c>
      <c r="Z22">
        <f>Notenliste!$Y$2</f>
        <v>0</v>
      </c>
      <c r="AA22">
        <f>Notenliste!Y23</f>
        <v>0</v>
      </c>
      <c r="AB22">
        <f>Notenliste!$Z$2</f>
        <v>0</v>
      </c>
      <c r="AC22">
        <f>Notenliste!Z23</f>
        <v>0</v>
      </c>
      <c r="AD22">
        <f>Notenliste!$AA$2</f>
        <v>0</v>
      </c>
      <c r="AE22">
        <f>Notenliste!AA23</f>
        <v>0</v>
      </c>
      <c r="AF22">
        <f>Notenliste!$AB$2</f>
        <v>0</v>
      </c>
      <c r="AG22">
        <f>Notenliste!AB23</f>
        <v>0</v>
      </c>
      <c r="AH22">
        <f>Notenliste!$AC$2</f>
        <v>0</v>
      </c>
      <c r="AI22">
        <f>Notenliste!AC23</f>
        <v>0</v>
      </c>
      <c r="AJ22">
        <f>Notenliste!$AD$2</f>
        <v>0</v>
      </c>
      <c r="AK22">
        <f>Notenliste!AD23</f>
        <v>0</v>
      </c>
      <c r="AL22">
        <f>Notenliste!$AE$2</f>
        <v>0</v>
      </c>
      <c r="AM22">
        <f>Notenliste!AE23</f>
        <v>0</v>
      </c>
      <c r="AN22">
        <f>Notenliste!$AF$2</f>
        <v>0</v>
      </c>
      <c r="AO22">
        <f>Notenliste!AF23</f>
        <v>0</v>
      </c>
      <c r="AP22">
        <f>Notenliste!$AG$2</f>
        <v>0</v>
      </c>
      <c r="AQ22">
        <f>Notenliste!AG23</f>
        <v>0</v>
      </c>
      <c r="AR22">
        <f>Notenliste!$AH$2</f>
        <v>0</v>
      </c>
      <c r="AS22">
        <f>Notenliste!AH23</f>
        <v>0</v>
      </c>
      <c r="AT22" s="15">
        <f>Notenliste!$AI$2</f>
        <v>0</v>
      </c>
      <c r="AU22" s="15">
        <f>Notenliste!AI23</f>
        <v>0</v>
      </c>
      <c r="AV22" t="str">
        <f>Notenliste!$AJ$2</f>
        <v>12                       .</v>
      </c>
      <c r="AW22">
        <f>Notenliste!AJ23</f>
        <v>0</v>
      </c>
      <c r="AX22">
        <v>0</v>
      </c>
      <c r="AY22">
        <f t="shared" si="5"/>
        <v>0</v>
      </c>
      <c r="AZ22">
        <f t="shared" si="5"/>
        <v>0</v>
      </c>
      <c r="BA22">
        <f t="shared" si="5"/>
        <v>0</v>
      </c>
      <c r="BB22">
        <f t="shared" ref="BB22:BM22" si="29">BA22</f>
        <v>0</v>
      </c>
      <c r="BC22">
        <f t="shared" si="29"/>
        <v>0</v>
      </c>
      <c r="BD22">
        <f t="shared" si="29"/>
        <v>0</v>
      </c>
      <c r="BE22">
        <f t="shared" si="29"/>
        <v>0</v>
      </c>
      <c r="BF22">
        <f t="shared" si="29"/>
        <v>0</v>
      </c>
      <c r="BG22">
        <f t="shared" si="29"/>
        <v>0</v>
      </c>
      <c r="BH22">
        <f t="shared" si="29"/>
        <v>0</v>
      </c>
      <c r="BI22">
        <f t="shared" si="29"/>
        <v>0</v>
      </c>
      <c r="BJ22">
        <f t="shared" si="29"/>
        <v>0</v>
      </c>
      <c r="BK22">
        <f t="shared" si="29"/>
        <v>0</v>
      </c>
      <c r="BL22">
        <f t="shared" si="29"/>
        <v>0</v>
      </c>
      <c r="BM22">
        <f t="shared" si="29"/>
        <v>0</v>
      </c>
      <c r="BN22" t="str">
        <f t="shared" si="8"/>
        <v>Laborutensilien, Pünktlichkeit (13,3%)</v>
      </c>
      <c r="BO22">
        <v>0</v>
      </c>
      <c r="BP22" t="str">
        <f t="shared" si="9"/>
        <v>Soziale Kompetenz (13,3%)</v>
      </c>
      <c r="BQ22">
        <f t="shared" si="2"/>
        <v>0</v>
      </c>
      <c r="BR22" t="str">
        <f t="shared" si="10"/>
        <v>Sicherheitsaspekte (13,4%)</v>
      </c>
      <c r="BS22">
        <f t="shared" si="3"/>
        <v>0</v>
      </c>
      <c r="BT22" t="str">
        <f t="shared" si="11"/>
        <v>Labor-Handling (30%)</v>
      </c>
      <c r="BU22">
        <f t="shared" si="4"/>
        <v>0</v>
      </c>
      <c r="BV22">
        <f>Notenliste!D23</f>
        <v>0</v>
      </c>
      <c r="BW22">
        <f>Notenliste!C23</f>
        <v>0</v>
      </c>
      <c r="BX22">
        <f>Notenliste!$C$1</f>
        <v>0</v>
      </c>
      <c r="BY22">
        <f>Notenliste!F23</f>
        <v>0</v>
      </c>
      <c r="BZ22">
        <f>Notenliste!E23</f>
        <v>0</v>
      </c>
      <c r="CA22">
        <f>Notenliste!$E$1</f>
        <v>0</v>
      </c>
      <c r="CB22">
        <f>Notenliste!H23</f>
        <v>0</v>
      </c>
      <c r="CC22">
        <f>Notenliste!G23</f>
        <v>0</v>
      </c>
      <c r="CD22">
        <f>Notenliste!$G$1</f>
        <v>0</v>
      </c>
      <c r="CE22">
        <f>Notenliste!J23</f>
        <v>0</v>
      </c>
      <c r="CF22">
        <f>Notenliste!I23</f>
        <v>0</v>
      </c>
      <c r="CG22">
        <f>Notenliste!$I$1</f>
        <v>0</v>
      </c>
      <c r="CH22">
        <f>Notenliste!AN23</f>
        <v>0</v>
      </c>
    </row>
    <row r="23" spans="1:86" x14ac:dyDescent="0.35">
      <c r="A23">
        <f>'Schüler+Bedienungsanleitung'!C39</f>
        <v>0</v>
      </c>
      <c r="B23" t="str">
        <f>Notenliste!$A$2</f>
        <v>Klasse Fach</v>
      </c>
      <c r="C23">
        <f>Notenliste!AK24</f>
        <v>1</v>
      </c>
      <c r="D23" t="str">
        <f>Notenliste!M24</f>
        <v>ND</v>
      </c>
      <c r="E23" s="14" t="str">
        <f>Notenliste!AL24</f>
        <v>Nur MA</v>
      </c>
      <c r="F23" s="14" t="str">
        <f>Notenliste!O$2</f>
        <v>W1</v>
      </c>
      <c r="G23">
        <f>Notenliste!O24</f>
        <v>1</v>
      </c>
      <c r="H23" t="str">
        <f>Notenliste!P$2</f>
        <v>W2</v>
      </c>
      <c r="I23">
        <f>Notenliste!P24</f>
        <v>0</v>
      </c>
      <c r="J23" t="str">
        <f>Notenliste!$Q$2</f>
        <v>W3</v>
      </c>
      <c r="K23">
        <f>Notenliste!Q24</f>
        <v>0</v>
      </c>
      <c r="L23" t="str">
        <f>Notenliste!$R$2</f>
        <v>W4</v>
      </c>
      <c r="M23">
        <f>Notenliste!R24</f>
        <v>0</v>
      </c>
      <c r="N23" t="str">
        <f>Notenliste!$S$2</f>
        <v>W5</v>
      </c>
      <c r="O23">
        <f>Notenliste!S24</f>
        <v>0</v>
      </c>
      <c r="P23" t="str">
        <f>Notenliste!$T$2</f>
        <v>W6</v>
      </c>
      <c r="Q23">
        <f>Notenliste!T24</f>
        <v>0</v>
      </c>
      <c r="R23" t="str">
        <f>Notenliste!$U$2</f>
        <v>W7</v>
      </c>
      <c r="S23">
        <f>Notenliste!U24</f>
        <v>0</v>
      </c>
      <c r="T23" t="str">
        <f>Notenliste!$V$2</f>
        <v>W8</v>
      </c>
      <c r="U23">
        <f>Notenliste!V24</f>
        <v>0</v>
      </c>
      <c r="V23" t="str">
        <f>Notenliste!$W$2</f>
        <v>W9</v>
      </c>
      <c r="W23">
        <f>Notenliste!W24</f>
        <v>0</v>
      </c>
      <c r="X23" t="str">
        <f>Notenliste!$X$2</f>
        <v>W10</v>
      </c>
      <c r="Y23">
        <f>Notenliste!X24</f>
        <v>0</v>
      </c>
      <c r="Z23">
        <f>Notenliste!$Y$2</f>
        <v>0</v>
      </c>
      <c r="AA23">
        <f>Notenliste!Y24</f>
        <v>0</v>
      </c>
      <c r="AB23">
        <f>Notenliste!$Z$2</f>
        <v>0</v>
      </c>
      <c r="AC23">
        <f>Notenliste!Z24</f>
        <v>0</v>
      </c>
      <c r="AD23">
        <f>Notenliste!$AA$2</f>
        <v>0</v>
      </c>
      <c r="AE23">
        <f>Notenliste!AA24</f>
        <v>0</v>
      </c>
      <c r="AF23">
        <f>Notenliste!$AB$2</f>
        <v>0</v>
      </c>
      <c r="AG23">
        <f>Notenliste!AB24</f>
        <v>0</v>
      </c>
      <c r="AH23">
        <f>Notenliste!$AC$2</f>
        <v>0</v>
      </c>
      <c r="AI23">
        <f>Notenliste!AC24</f>
        <v>0</v>
      </c>
      <c r="AJ23">
        <f>Notenliste!$AD$2</f>
        <v>0</v>
      </c>
      <c r="AK23">
        <f>Notenliste!AD24</f>
        <v>0</v>
      </c>
      <c r="AL23">
        <f>Notenliste!$AE$2</f>
        <v>0</v>
      </c>
      <c r="AM23">
        <f>Notenliste!AE24</f>
        <v>0</v>
      </c>
      <c r="AN23">
        <f>Notenliste!$AF$2</f>
        <v>0</v>
      </c>
      <c r="AO23">
        <f>Notenliste!AF24</f>
        <v>0</v>
      </c>
      <c r="AP23">
        <f>Notenliste!$AG$2</f>
        <v>0</v>
      </c>
      <c r="AQ23">
        <f>Notenliste!AG24</f>
        <v>0</v>
      </c>
      <c r="AR23">
        <f>Notenliste!$AH$2</f>
        <v>0</v>
      </c>
      <c r="AS23">
        <f>Notenliste!AH24</f>
        <v>0</v>
      </c>
      <c r="AT23" s="15">
        <f>Notenliste!$AI$2</f>
        <v>0</v>
      </c>
      <c r="AU23" s="15">
        <f>Notenliste!AI24</f>
        <v>0</v>
      </c>
      <c r="AV23" t="str">
        <f>Notenliste!$AJ$2</f>
        <v>12                       .</v>
      </c>
      <c r="AW23">
        <f>Notenliste!AJ24</f>
        <v>0</v>
      </c>
      <c r="AX23">
        <v>0</v>
      </c>
      <c r="AY23">
        <f t="shared" si="5"/>
        <v>0</v>
      </c>
      <c r="AZ23">
        <f t="shared" si="5"/>
        <v>0</v>
      </c>
      <c r="BA23">
        <f t="shared" si="5"/>
        <v>0</v>
      </c>
      <c r="BB23">
        <f t="shared" ref="BB23:BM23" si="30">BA23</f>
        <v>0</v>
      </c>
      <c r="BC23">
        <f t="shared" si="30"/>
        <v>0</v>
      </c>
      <c r="BD23">
        <f t="shared" si="30"/>
        <v>0</v>
      </c>
      <c r="BE23">
        <f t="shared" si="30"/>
        <v>0</v>
      </c>
      <c r="BF23">
        <f t="shared" si="30"/>
        <v>0</v>
      </c>
      <c r="BG23">
        <f t="shared" si="30"/>
        <v>0</v>
      </c>
      <c r="BH23">
        <f t="shared" si="30"/>
        <v>0</v>
      </c>
      <c r="BI23">
        <f t="shared" si="30"/>
        <v>0</v>
      </c>
      <c r="BJ23">
        <f t="shared" si="30"/>
        <v>0</v>
      </c>
      <c r="BK23">
        <f t="shared" si="30"/>
        <v>0</v>
      </c>
      <c r="BL23">
        <f t="shared" si="30"/>
        <v>0</v>
      </c>
      <c r="BM23">
        <f t="shared" si="30"/>
        <v>0</v>
      </c>
      <c r="BN23" t="str">
        <f t="shared" si="8"/>
        <v>Laborutensilien, Pünktlichkeit (13,3%)</v>
      </c>
      <c r="BO23">
        <v>0</v>
      </c>
      <c r="BP23" t="str">
        <f t="shared" si="9"/>
        <v>Soziale Kompetenz (13,3%)</v>
      </c>
      <c r="BQ23">
        <f t="shared" si="2"/>
        <v>0</v>
      </c>
      <c r="BR23" t="str">
        <f t="shared" si="10"/>
        <v>Sicherheitsaspekte (13,4%)</v>
      </c>
      <c r="BS23">
        <f t="shared" si="3"/>
        <v>0</v>
      </c>
      <c r="BT23" t="str">
        <f t="shared" si="11"/>
        <v>Labor-Handling (30%)</v>
      </c>
      <c r="BU23">
        <f t="shared" si="4"/>
        <v>0</v>
      </c>
      <c r="BV23">
        <f>Notenliste!D24</f>
        <v>0</v>
      </c>
      <c r="BW23">
        <f>Notenliste!C24</f>
        <v>0</v>
      </c>
      <c r="BX23">
        <f>Notenliste!$C$1</f>
        <v>0</v>
      </c>
      <c r="BY23">
        <f>Notenliste!F24</f>
        <v>0</v>
      </c>
      <c r="BZ23">
        <f>Notenliste!E24</f>
        <v>0</v>
      </c>
      <c r="CA23">
        <f>Notenliste!$E$1</f>
        <v>0</v>
      </c>
      <c r="CB23">
        <f>Notenliste!H24</f>
        <v>0</v>
      </c>
      <c r="CC23">
        <f>Notenliste!G24</f>
        <v>0</v>
      </c>
      <c r="CD23">
        <f>Notenliste!$G$1</f>
        <v>0</v>
      </c>
      <c r="CE23">
        <f>Notenliste!J24</f>
        <v>0</v>
      </c>
      <c r="CF23">
        <f>Notenliste!I24</f>
        <v>0</v>
      </c>
      <c r="CG23">
        <f>Notenliste!$I$1</f>
        <v>0</v>
      </c>
      <c r="CH23">
        <f>Notenliste!AN24</f>
        <v>0</v>
      </c>
    </row>
    <row r="24" spans="1:86" x14ac:dyDescent="0.35">
      <c r="A24">
        <f>'Schüler+Bedienungsanleitung'!C40</f>
        <v>0</v>
      </c>
      <c r="B24" t="str">
        <f>Notenliste!$A$2</f>
        <v>Klasse Fach</v>
      </c>
      <c r="C24">
        <f>Notenliste!AK25</f>
        <v>1</v>
      </c>
      <c r="D24" t="str">
        <f>Notenliste!M25</f>
        <v>ND</v>
      </c>
      <c r="E24" s="14" t="str">
        <f>Notenliste!AL25</f>
        <v>Nur MA</v>
      </c>
      <c r="F24" s="14" t="str">
        <f>Notenliste!O$2</f>
        <v>W1</v>
      </c>
      <c r="G24">
        <f>Notenliste!O25</f>
        <v>1</v>
      </c>
      <c r="H24" t="str">
        <f>Notenliste!P$2</f>
        <v>W2</v>
      </c>
      <c r="I24">
        <f>Notenliste!P25</f>
        <v>0</v>
      </c>
      <c r="J24" t="str">
        <f>Notenliste!$Q$2</f>
        <v>W3</v>
      </c>
      <c r="K24">
        <f>Notenliste!Q25</f>
        <v>0</v>
      </c>
      <c r="L24" t="str">
        <f>Notenliste!$R$2</f>
        <v>W4</v>
      </c>
      <c r="M24">
        <f>Notenliste!R25</f>
        <v>0</v>
      </c>
      <c r="N24" t="str">
        <f>Notenliste!$S$2</f>
        <v>W5</v>
      </c>
      <c r="O24">
        <f>Notenliste!S25</f>
        <v>0</v>
      </c>
      <c r="P24" t="str">
        <f>Notenliste!$T$2</f>
        <v>W6</v>
      </c>
      <c r="Q24">
        <f>Notenliste!T25</f>
        <v>0</v>
      </c>
      <c r="R24" t="str">
        <f>Notenliste!$U$2</f>
        <v>W7</v>
      </c>
      <c r="S24">
        <f>Notenliste!U25</f>
        <v>0</v>
      </c>
      <c r="T24" t="str">
        <f>Notenliste!$V$2</f>
        <v>W8</v>
      </c>
      <c r="U24">
        <f>Notenliste!V25</f>
        <v>0</v>
      </c>
      <c r="V24" t="str">
        <f>Notenliste!$W$2</f>
        <v>W9</v>
      </c>
      <c r="W24">
        <f>Notenliste!W25</f>
        <v>0</v>
      </c>
      <c r="X24" t="str">
        <f>Notenliste!$X$2</f>
        <v>W10</v>
      </c>
      <c r="Y24">
        <f>Notenliste!X25</f>
        <v>0</v>
      </c>
      <c r="Z24">
        <f>Notenliste!$Y$2</f>
        <v>0</v>
      </c>
      <c r="AA24">
        <f>Notenliste!Y25</f>
        <v>0</v>
      </c>
      <c r="AB24">
        <f>Notenliste!$Z$2</f>
        <v>0</v>
      </c>
      <c r="AC24">
        <f>Notenliste!Z25</f>
        <v>0</v>
      </c>
      <c r="AD24">
        <f>Notenliste!$AA$2</f>
        <v>0</v>
      </c>
      <c r="AE24">
        <f>Notenliste!AA25</f>
        <v>0</v>
      </c>
      <c r="AF24">
        <f>Notenliste!$AB$2</f>
        <v>0</v>
      </c>
      <c r="AG24">
        <f>Notenliste!AB25</f>
        <v>0</v>
      </c>
      <c r="AH24">
        <f>Notenliste!$AC$2</f>
        <v>0</v>
      </c>
      <c r="AI24">
        <f>Notenliste!AC25</f>
        <v>0</v>
      </c>
      <c r="AJ24">
        <f>Notenliste!$AD$2</f>
        <v>0</v>
      </c>
      <c r="AK24">
        <f>Notenliste!AD25</f>
        <v>0</v>
      </c>
      <c r="AL24">
        <f>Notenliste!$AE$2</f>
        <v>0</v>
      </c>
      <c r="AM24">
        <f>Notenliste!AE25</f>
        <v>0</v>
      </c>
      <c r="AN24">
        <f>Notenliste!$AF$2</f>
        <v>0</v>
      </c>
      <c r="AO24">
        <f>Notenliste!AF25</f>
        <v>0</v>
      </c>
      <c r="AP24">
        <f>Notenliste!$AG$2</f>
        <v>0</v>
      </c>
      <c r="AQ24">
        <f>Notenliste!AG25</f>
        <v>0</v>
      </c>
      <c r="AR24">
        <f>Notenliste!$AH$2</f>
        <v>0</v>
      </c>
      <c r="AS24">
        <f>Notenliste!AH25</f>
        <v>0</v>
      </c>
      <c r="AT24" s="15">
        <f>Notenliste!$AI$2</f>
        <v>0</v>
      </c>
      <c r="AU24" s="15">
        <f>Notenliste!AI25</f>
        <v>0</v>
      </c>
      <c r="AV24" t="str">
        <f>Notenliste!$AJ$2</f>
        <v>12                       .</v>
      </c>
      <c r="AW24">
        <f>Notenliste!AJ25</f>
        <v>0</v>
      </c>
      <c r="AX24">
        <v>0</v>
      </c>
      <c r="AY24">
        <f t="shared" si="5"/>
        <v>0</v>
      </c>
      <c r="AZ24">
        <f t="shared" si="5"/>
        <v>0</v>
      </c>
      <c r="BA24">
        <f t="shared" si="5"/>
        <v>0</v>
      </c>
      <c r="BB24">
        <f t="shared" ref="BB24:BM24" si="31">BA24</f>
        <v>0</v>
      </c>
      <c r="BC24">
        <f t="shared" si="31"/>
        <v>0</v>
      </c>
      <c r="BD24">
        <f t="shared" si="31"/>
        <v>0</v>
      </c>
      <c r="BE24">
        <f t="shared" si="31"/>
        <v>0</v>
      </c>
      <c r="BF24">
        <f t="shared" si="31"/>
        <v>0</v>
      </c>
      <c r="BG24">
        <f t="shared" si="31"/>
        <v>0</v>
      </c>
      <c r="BH24">
        <f t="shared" si="31"/>
        <v>0</v>
      </c>
      <c r="BI24">
        <f t="shared" si="31"/>
        <v>0</v>
      </c>
      <c r="BJ24">
        <f t="shared" si="31"/>
        <v>0</v>
      </c>
      <c r="BK24">
        <f t="shared" si="31"/>
        <v>0</v>
      </c>
      <c r="BL24">
        <f t="shared" si="31"/>
        <v>0</v>
      </c>
      <c r="BM24">
        <f t="shared" si="31"/>
        <v>0</v>
      </c>
      <c r="BN24" t="str">
        <f t="shared" si="8"/>
        <v>Laborutensilien, Pünktlichkeit (13,3%)</v>
      </c>
      <c r="BO24">
        <v>0</v>
      </c>
      <c r="BP24" t="str">
        <f t="shared" si="9"/>
        <v>Soziale Kompetenz (13,3%)</v>
      </c>
      <c r="BQ24">
        <f t="shared" si="2"/>
        <v>0</v>
      </c>
      <c r="BR24" t="str">
        <f t="shared" si="10"/>
        <v>Sicherheitsaspekte (13,4%)</v>
      </c>
      <c r="BS24">
        <f t="shared" si="3"/>
        <v>0</v>
      </c>
      <c r="BT24" t="str">
        <f t="shared" si="11"/>
        <v>Labor-Handling (30%)</v>
      </c>
      <c r="BU24">
        <f t="shared" si="4"/>
        <v>0</v>
      </c>
      <c r="BV24">
        <f>Notenliste!D25</f>
        <v>0</v>
      </c>
      <c r="BW24">
        <f>Notenliste!C25</f>
        <v>0</v>
      </c>
      <c r="BX24">
        <f>Notenliste!$C$1</f>
        <v>0</v>
      </c>
      <c r="BY24">
        <f>Notenliste!F25</f>
        <v>0</v>
      </c>
      <c r="BZ24">
        <f>Notenliste!E25</f>
        <v>0</v>
      </c>
      <c r="CA24">
        <f>Notenliste!$E$1</f>
        <v>0</v>
      </c>
      <c r="CB24">
        <f>Notenliste!H25</f>
        <v>0</v>
      </c>
      <c r="CC24">
        <f>Notenliste!G25</f>
        <v>0</v>
      </c>
      <c r="CD24">
        <f>Notenliste!$G$1</f>
        <v>0</v>
      </c>
      <c r="CE24">
        <f>Notenliste!J25</f>
        <v>0</v>
      </c>
      <c r="CF24">
        <f>Notenliste!I25</f>
        <v>0</v>
      </c>
      <c r="CG24">
        <f>Notenliste!$I$1</f>
        <v>0</v>
      </c>
      <c r="CH24">
        <f>Notenliste!AN25</f>
        <v>0</v>
      </c>
    </row>
    <row r="25" spans="1:86" x14ac:dyDescent="0.35">
      <c r="A25">
        <f>'Schüler+Bedienungsanleitung'!C41</f>
        <v>0</v>
      </c>
      <c r="B25" t="str">
        <f>Notenliste!$A$2</f>
        <v>Klasse Fach</v>
      </c>
      <c r="C25">
        <f>Notenliste!AK26</f>
        <v>1</v>
      </c>
      <c r="D25" t="str">
        <f>Notenliste!M26</f>
        <v>ND</v>
      </c>
      <c r="E25" s="14" t="str">
        <f>Notenliste!AL26</f>
        <v>Nur MA</v>
      </c>
      <c r="F25" s="14" t="str">
        <f>Notenliste!O$2</f>
        <v>W1</v>
      </c>
      <c r="G25">
        <f>Notenliste!O26</f>
        <v>1</v>
      </c>
      <c r="H25" t="str">
        <f>Notenliste!P$2</f>
        <v>W2</v>
      </c>
      <c r="I25">
        <f>Notenliste!P26</f>
        <v>0</v>
      </c>
      <c r="J25" t="str">
        <f>Notenliste!$Q$2</f>
        <v>W3</v>
      </c>
      <c r="K25">
        <f>Notenliste!Q26</f>
        <v>0</v>
      </c>
      <c r="L25" t="str">
        <f>Notenliste!$R$2</f>
        <v>W4</v>
      </c>
      <c r="M25">
        <f>Notenliste!R26</f>
        <v>0</v>
      </c>
      <c r="N25" t="str">
        <f>Notenliste!$S$2</f>
        <v>W5</v>
      </c>
      <c r="O25">
        <f>Notenliste!S26</f>
        <v>0</v>
      </c>
      <c r="P25" t="str">
        <f>Notenliste!$T$2</f>
        <v>W6</v>
      </c>
      <c r="Q25">
        <f>Notenliste!T26</f>
        <v>0</v>
      </c>
      <c r="R25" t="str">
        <f>Notenliste!$U$2</f>
        <v>W7</v>
      </c>
      <c r="S25">
        <f>Notenliste!U26</f>
        <v>0</v>
      </c>
      <c r="T25" t="str">
        <f>Notenliste!$V$2</f>
        <v>W8</v>
      </c>
      <c r="U25">
        <f>Notenliste!V26</f>
        <v>0</v>
      </c>
      <c r="V25" t="str">
        <f>Notenliste!$W$2</f>
        <v>W9</v>
      </c>
      <c r="W25">
        <f>Notenliste!W26</f>
        <v>0</v>
      </c>
      <c r="X25" t="str">
        <f>Notenliste!$X$2</f>
        <v>W10</v>
      </c>
      <c r="Y25">
        <f>Notenliste!X26</f>
        <v>0</v>
      </c>
      <c r="Z25">
        <f>Notenliste!$Y$2</f>
        <v>0</v>
      </c>
      <c r="AA25">
        <f>Notenliste!Y26</f>
        <v>0</v>
      </c>
      <c r="AB25">
        <f>Notenliste!$Z$2</f>
        <v>0</v>
      </c>
      <c r="AC25">
        <f>Notenliste!Z26</f>
        <v>0</v>
      </c>
      <c r="AD25">
        <f>Notenliste!$AA$2</f>
        <v>0</v>
      </c>
      <c r="AE25">
        <f>Notenliste!AA26</f>
        <v>0</v>
      </c>
      <c r="AF25">
        <f>Notenliste!$AB$2</f>
        <v>0</v>
      </c>
      <c r="AG25">
        <f>Notenliste!AB26</f>
        <v>0</v>
      </c>
      <c r="AH25">
        <f>Notenliste!$AC$2</f>
        <v>0</v>
      </c>
      <c r="AI25">
        <f>Notenliste!AC26</f>
        <v>0</v>
      </c>
      <c r="AJ25">
        <f>Notenliste!$AD$2</f>
        <v>0</v>
      </c>
      <c r="AK25">
        <f>Notenliste!AD26</f>
        <v>0</v>
      </c>
      <c r="AL25">
        <f>Notenliste!$AE$2</f>
        <v>0</v>
      </c>
      <c r="AM25">
        <f>Notenliste!AE26</f>
        <v>0</v>
      </c>
      <c r="AN25">
        <f>Notenliste!$AF$2</f>
        <v>0</v>
      </c>
      <c r="AO25">
        <f>Notenliste!AF26</f>
        <v>0</v>
      </c>
      <c r="AP25">
        <f>Notenliste!$AG$2</f>
        <v>0</v>
      </c>
      <c r="AQ25">
        <f>Notenliste!AG26</f>
        <v>0</v>
      </c>
      <c r="AR25">
        <f>Notenliste!$AH$2</f>
        <v>0</v>
      </c>
      <c r="AS25">
        <f>Notenliste!AH26</f>
        <v>0</v>
      </c>
      <c r="AT25" s="15">
        <f>Notenliste!$AI$2</f>
        <v>0</v>
      </c>
      <c r="AU25" s="15">
        <f>Notenliste!AI26</f>
        <v>0</v>
      </c>
      <c r="AV25" t="str">
        <f>Notenliste!$AJ$2</f>
        <v>12                       .</v>
      </c>
      <c r="AW25">
        <f>Notenliste!AJ26</f>
        <v>0</v>
      </c>
      <c r="AX25">
        <v>0</v>
      </c>
      <c r="AY25">
        <f t="shared" si="5"/>
        <v>0</v>
      </c>
      <c r="AZ25">
        <f t="shared" si="5"/>
        <v>0</v>
      </c>
      <c r="BA25">
        <f t="shared" si="5"/>
        <v>0</v>
      </c>
      <c r="BB25">
        <f t="shared" ref="BB25:BM25" si="32">BA25</f>
        <v>0</v>
      </c>
      <c r="BC25">
        <f t="shared" si="32"/>
        <v>0</v>
      </c>
      <c r="BD25">
        <f t="shared" si="32"/>
        <v>0</v>
      </c>
      <c r="BE25">
        <f t="shared" si="32"/>
        <v>0</v>
      </c>
      <c r="BF25">
        <f t="shared" si="32"/>
        <v>0</v>
      </c>
      <c r="BG25">
        <f t="shared" si="32"/>
        <v>0</v>
      </c>
      <c r="BH25">
        <f t="shared" si="32"/>
        <v>0</v>
      </c>
      <c r="BI25">
        <f t="shared" si="32"/>
        <v>0</v>
      </c>
      <c r="BJ25">
        <f t="shared" si="32"/>
        <v>0</v>
      </c>
      <c r="BK25">
        <f t="shared" si="32"/>
        <v>0</v>
      </c>
      <c r="BL25">
        <f t="shared" si="32"/>
        <v>0</v>
      </c>
      <c r="BM25">
        <f t="shared" si="32"/>
        <v>0</v>
      </c>
      <c r="BN25" t="str">
        <f t="shared" si="8"/>
        <v>Laborutensilien, Pünktlichkeit (13,3%)</v>
      </c>
      <c r="BO25">
        <v>0</v>
      </c>
      <c r="BP25" t="str">
        <f t="shared" si="9"/>
        <v>Soziale Kompetenz (13,3%)</v>
      </c>
      <c r="BQ25">
        <f t="shared" si="2"/>
        <v>0</v>
      </c>
      <c r="BR25" t="str">
        <f t="shared" si="10"/>
        <v>Sicherheitsaspekte (13,4%)</v>
      </c>
      <c r="BS25">
        <f t="shared" si="3"/>
        <v>0</v>
      </c>
      <c r="BT25" t="str">
        <f t="shared" si="11"/>
        <v>Labor-Handling (30%)</v>
      </c>
      <c r="BU25">
        <f t="shared" si="4"/>
        <v>0</v>
      </c>
      <c r="BV25">
        <f>Notenliste!D26</f>
        <v>0</v>
      </c>
      <c r="BW25">
        <f>Notenliste!C26</f>
        <v>0</v>
      </c>
      <c r="BX25">
        <f>Notenliste!$C$1</f>
        <v>0</v>
      </c>
      <c r="BY25">
        <f>Notenliste!F26</f>
        <v>0</v>
      </c>
      <c r="BZ25">
        <f>Notenliste!E26</f>
        <v>0</v>
      </c>
      <c r="CA25">
        <f>Notenliste!$E$1</f>
        <v>0</v>
      </c>
      <c r="CB25">
        <f>Notenliste!H26</f>
        <v>0</v>
      </c>
      <c r="CC25">
        <f>Notenliste!G26</f>
        <v>0</v>
      </c>
      <c r="CD25">
        <f>Notenliste!$G$1</f>
        <v>0</v>
      </c>
      <c r="CE25">
        <f>Notenliste!J26</f>
        <v>0</v>
      </c>
      <c r="CF25">
        <f>Notenliste!I26</f>
        <v>0</v>
      </c>
      <c r="CG25">
        <f>Notenliste!$I$1</f>
        <v>0</v>
      </c>
      <c r="CH25">
        <f>Notenliste!AN26</f>
        <v>0</v>
      </c>
    </row>
    <row r="26" spans="1:86" x14ac:dyDescent="0.35">
      <c r="A26">
        <f>'Schüler+Bedienungsanleitung'!C42</f>
        <v>0</v>
      </c>
      <c r="B26" t="str">
        <f>Notenliste!$A$2</f>
        <v>Klasse Fach</v>
      </c>
      <c r="C26">
        <f>Notenliste!AK27</f>
        <v>1</v>
      </c>
      <c r="D26" t="str">
        <f>Notenliste!M27</f>
        <v>ND</v>
      </c>
      <c r="E26" s="14" t="str">
        <f>Notenliste!AL27</f>
        <v>Nur MA</v>
      </c>
      <c r="F26" s="14" t="str">
        <f>Notenliste!O$2</f>
        <v>W1</v>
      </c>
      <c r="G26">
        <f>Notenliste!O27</f>
        <v>1</v>
      </c>
      <c r="H26" t="str">
        <f>Notenliste!P$2</f>
        <v>W2</v>
      </c>
      <c r="I26">
        <f>Notenliste!P27</f>
        <v>0</v>
      </c>
      <c r="J26" t="str">
        <f>Notenliste!$Q$2</f>
        <v>W3</v>
      </c>
      <c r="K26">
        <f>Notenliste!Q27</f>
        <v>0</v>
      </c>
      <c r="L26" t="str">
        <f>Notenliste!$R$2</f>
        <v>W4</v>
      </c>
      <c r="M26">
        <f>Notenliste!R27</f>
        <v>0</v>
      </c>
      <c r="N26" t="str">
        <f>Notenliste!$S$2</f>
        <v>W5</v>
      </c>
      <c r="O26">
        <f>Notenliste!S27</f>
        <v>0</v>
      </c>
      <c r="P26" t="str">
        <f>Notenliste!$T$2</f>
        <v>W6</v>
      </c>
      <c r="Q26">
        <f>Notenliste!T27</f>
        <v>0</v>
      </c>
      <c r="R26" t="str">
        <f>Notenliste!$U$2</f>
        <v>W7</v>
      </c>
      <c r="S26">
        <f>Notenliste!U27</f>
        <v>0</v>
      </c>
      <c r="T26" t="str">
        <f>Notenliste!$V$2</f>
        <v>W8</v>
      </c>
      <c r="U26">
        <f>Notenliste!V27</f>
        <v>0</v>
      </c>
      <c r="V26" t="str">
        <f>Notenliste!$W$2</f>
        <v>W9</v>
      </c>
      <c r="W26">
        <f>Notenliste!W27</f>
        <v>0</v>
      </c>
      <c r="X26" t="str">
        <f>Notenliste!$X$2</f>
        <v>W10</v>
      </c>
      <c r="Y26">
        <f>Notenliste!X27</f>
        <v>0</v>
      </c>
      <c r="Z26">
        <f>Notenliste!$Y$2</f>
        <v>0</v>
      </c>
      <c r="AA26">
        <f>Notenliste!Y27</f>
        <v>0</v>
      </c>
      <c r="AB26">
        <f>Notenliste!$Z$2</f>
        <v>0</v>
      </c>
      <c r="AC26">
        <f>Notenliste!Z27</f>
        <v>0</v>
      </c>
      <c r="AD26">
        <f>Notenliste!$AA$2</f>
        <v>0</v>
      </c>
      <c r="AE26">
        <f>Notenliste!AA27</f>
        <v>0</v>
      </c>
      <c r="AF26">
        <f>Notenliste!$AB$2</f>
        <v>0</v>
      </c>
      <c r="AG26">
        <f>Notenliste!AB27</f>
        <v>0</v>
      </c>
      <c r="AH26">
        <f>Notenliste!$AC$2</f>
        <v>0</v>
      </c>
      <c r="AI26">
        <f>Notenliste!AC27</f>
        <v>0</v>
      </c>
      <c r="AJ26">
        <f>Notenliste!$AD$2</f>
        <v>0</v>
      </c>
      <c r="AK26">
        <f>Notenliste!AD27</f>
        <v>0</v>
      </c>
      <c r="AL26">
        <f>Notenliste!$AE$2</f>
        <v>0</v>
      </c>
      <c r="AM26">
        <f>Notenliste!AE27</f>
        <v>0</v>
      </c>
      <c r="AN26">
        <f>Notenliste!$AF$2</f>
        <v>0</v>
      </c>
      <c r="AO26">
        <f>Notenliste!AF27</f>
        <v>0</v>
      </c>
      <c r="AP26">
        <f>Notenliste!$AG$2</f>
        <v>0</v>
      </c>
      <c r="AQ26">
        <f>Notenliste!AG27</f>
        <v>0</v>
      </c>
      <c r="AR26">
        <f>Notenliste!$AH$2</f>
        <v>0</v>
      </c>
      <c r="AS26">
        <f>Notenliste!AH27</f>
        <v>0</v>
      </c>
      <c r="AT26" s="15">
        <f>Notenliste!$AI$2</f>
        <v>0</v>
      </c>
      <c r="AU26" s="15">
        <f>Notenliste!AI27</f>
        <v>0</v>
      </c>
      <c r="AV26" t="str">
        <f>Notenliste!$AJ$2</f>
        <v>12                       .</v>
      </c>
      <c r="AW26">
        <f>Notenliste!AJ27</f>
        <v>0</v>
      </c>
      <c r="AX26">
        <v>0</v>
      </c>
      <c r="AY26">
        <f t="shared" si="5"/>
        <v>0</v>
      </c>
      <c r="AZ26">
        <f t="shared" si="5"/>
        <v>0</v>
      </c>
      <c r="BA26">
        <f t="shared" si="5"/>
        <v>0</v>
      </c>
      <c r="BB26">
        <f t="shared" ref="BB26:BM26" si="33">BA26</f>
        <v>0</v>
      </c>
      <c r="BC26">
        <f t="shared" si="33"/>
        <v>0</v>
      </c>
      <c r="BD26">
        <f t="shared" si="33"/>
        <v>0</v>
      </c>
      <c r="BE26">
        <f t="shared" si="33"/>
        <v>0</v>
      </c>
      <c r="BF26">
        <f t="shared" si="33"/>
        <v>0</v>
      </c>
      <c r="BG26">
        <f t="shared" si="33"/>
        <v>0</v>
      </c>
      <c r="BH26">
        <f t="shared" si="33"/>
        <v>0</v>
      </c>
      <c r="BI26">
        <f t="shared" si="33"/>
        <v>0</v>
      </c>
      <c r="BJ26">
        <f t="shared" si="33"/>
        <v>0</v>
      </c>
      <c r="BK26">
        <f t="shared" si="33"/>
        <v>0</v>
      </c>
      <c r="BL26">
        <f t="shared" si="33"/>
        <v>0</v>
      </c>
      <c r="BM26">
        <f t="shared" si="33"/>
        <v>0</v>
      </c>
      <c r="BN26" t="str">
        <f t="shared" si="8"/>
        <v>Laborutensilien, Pünktlichkeit (13,3%)</v>
      </c>
      <c r="BO26">
        <v>0</v>
      </c>
      <c r="BP26" t="str">
        <f t="shared" si="9"/>
        <v>Soziale Kompetenz (13,3%)</v>
      </c>
      <c r="BQ26">
        <f t="shared" si="2"/>
        <v>0</v>
      </c>
      <c r="BR26" t="str">
        <f t="shared" si="10"/>
        <v>Sicherheitsaspekte (13,4%)</v>
      </c>
      <c r="BS26">
        <f t="shared" si="3"/>
        <v>0</v>
      </c>
      <c r="BT26" t="str">
        <f t="shared" si="11"/>
        <v>Labor-Handling (30%)</v>
      </c>
      <c r="BU26">
        <f t="shared" si="4"/>
        <v>0</v>
      </c>
      <c r="BV26">
        <f>Notenliste!D27</f>
        <v>0</v>
      </c>
      <c r="BW26">
        <f>Notenliste!C27</f>
        <v>0</v>
      </c>
      <c r="BX26">
        <f>Notenliste!$C$1</f>
        <v>0</v>
      </c>
      <c r="BY26">
        <f>Notenliste!F27</f>
        <v>0</v>
      </c>
      <c r="BZ26">
        <f>Notenliste!E27</f>
        <v>0</v>
      </c>
      <c r="CA26">
        <f>Notenliste!$E$1</f>
        <v>0</v>
      </c>
      <c r="CB26">
        <f>Notenliste!H27</f>
        <v>0</v>
      </c>
      <c r="CC26">
        <f>Notenliste!G27</f>
        <v>0</v>
      </c>
      <c r="CD26">
        <f>Notenliste!$G$1</f>
        <v>0</v>
      </c>
      <c r="CE26">
        <f>Notenliste!J27</f>
        <v>0</v>
      </c>
      <c r="CF26">
        <f>Notenliste!I27</f>
        <v>0</v>
      </c>
      <c r="CG26">
        <f>Notenliste!$I$1</f>
        <v>0</v>
      </c>
      <c r="CH26">
        <f>Notenliste!AN27</f>
        <v>0</v>
      </c>
    </row>
    <row r="27" spans="1:86" x14ac:dyDescent="0.35">
      <c r="A27">
        <f>'Schüler+Bedienungsanleitung'!C43</f>
        <v>0</v>
      </c>
      <c r="B27" t="str">
        <f>Notenliste!$A$2</f>
        <v>Klasse Fach</v>
      </c>
      <c r="C27">
        <f>Notenliste!AK28</f>
        <v>1</v>
      </c>
      <c r="D27" t="str">
        <f>Notenliste!M28</f>
        <v>ND</v>
      </c>
      <c r="E27" s="14" t="str">
        <f>Notenliste!AL28</f>
        <v>Nur MA</v>
      </c>
      <c r="F27" s="14" t="str">
        <f>Notenliste!O$2</f>
        <v>W1</v>
      </c>
      <c r="G27">
        <f>Notenliste!O28</f>
        <v>1</v>
      </c>
      <c r="H27" t="str">
        <f>Notenliste!P$2</f>
        <v>W2</v>
      </c>
      <c r="I27">
        <f>Notenliste!P28</f>
        <v>0</v>
      </c>
      <c r="J27" t="str">
        <f>Notenliste!$Q$2</f>
        <v>W3</v>
      </c>
      <c r="K27">
        <f>Notenliste!Q28</f>
        <v>0</v>
      </c>
      <c r="L27" t="str">
        <f>Notenliste!$R$2</f>
        <v>W4</v>
      </c>
      <c r="M27">
        <f>Notenliste!R28</f>
        <v>0</v>
      </c>
      <c r="N27" t="str">
        <f>Notenliste!$S$2</f>
        <v>W5</v>
      </c>
      <c r="O27">
        <f>Notenliste!S28</f>
        <v>0</v>
      </c>
      <c r="P27" t="str">
        <f>Notenliste!$T$2</f>
        <v>W6</v>
      </c>
      <c r="Q27">
        <f>Notenliste!T28</f>
        <v>0</v>
      </c>
      <c r="R27" t="str">
        <f>Notenliste!$U$2</f>
        <v>W7</v>
      </c>
      <c r="S27">
        <f>Notenliste!U28</f>
        <v>0</v>
      </c>
      <c r="T27" t="str">
        <f>Notenliste!$V$2</f>
        <v>W8</v>
      </c>
      <c r="U27">
        <f>Notenliste!V28</f>
        <v>0</v>
      </c>
      <c r="V27" t="str">
        <f>Notenliste!$W$2</f>
        <v>W9</v>
      </c>
      <c r="W27">
        <f>Notenliste!W28</f>
        <v>0</v>
      </c>
      <c r="X27" t="str">
        <f>Notenliste!$X$2</f>
        <v>W10</v>
      </c>
      <c r="Y27">
        <f>Notenliste!X28</f>
        <v>0</v>
      </c>
      <c r="Z27">
        <f>Notenliste!$Y$2</f>
        <v>0</v>
      </c>
      <c r="AA27">
        <f>Notenliste!Y28</f>
        <v>0</v>
      </c>
      <c r="AB27">
        <f>Notenliste!$Z$2</f>
        <v>0</v>
      </c>
      <c r="AC27">
        <f>Notenliste!Z28</f>
        <v>0</v>
      </c>
      <c r="AD27">
        <f>Notenliste!$AA$2</f>
        <v>0</v>
      </c>
      <c r="AE27">
        <f>Notenliste!AA28</f>
        <v>0</v>
      </c>
      <c r="AF27">
        <f>Notenliste!$AB$2</f>
        <v>0</v>
      </c>
      <c r="AG27">
        <f>Notenliste!AB28</f>
        <v>0</v>
      </c>
      <c r="AH27">
        <f>Notenliste!$AC$2</f>
        <v>0</v>
      </c>
      <c r="AI27">
        <f>Notenliste!AC28</f>
        <v>0</v>
      </c>
      <c r="AJ27">
        <f>Notenliste!$AD$2</f>
        <v>0</v>
      </c>
      <c r="AK27">
        <f>Notenliste!AD28</f>
        <v>0</v>
      </c>
      <c r="AL27">
        <f>Notenliste!$AE$2</f>
        <v>0</v>
      </c>
      <c r="AM27">
        <f>Notenliste!AE28</f>
        <v>0</v>
      </c>
      <c r="AN27">
        <f>Notenliste!$AF$2</f>
        <v>0</v>
      </c>
      <c r="AO27">
        <f>Notenliste!AF28</f>
        <v>0</v>
      </c>
      <c r="AP27">
        <f>Notenliste!$AG$2</f>
        <v>0</v>
      </c>
      <c r="AQ27">
        <f>Notenliste!AG28</f>
        <v>0</v>
      </c>
      <c r="AR27">
        <f>Notenliste!$AH$2</f>
        <v>0</v>
      </c>
      <c r="AS27">
        <f>Notenliste!AH28</f>
        <v>0</v>
      </c>
      <c r="AT27" s="15">
        <f>Notenliste!$AI$2</f>
        <v>0</v>
      </c>
      <c r="AU27" s="15">
        <f>Notenliste!AI28</f>
        <v>0</v>
      </c>
      <c r="AV27" t="str">
        <f>Notenliste!$AJ$2</f>
        <v>12                       .</v>
      </c>
      <c r="AW27">
        <f>Notenliste!AJ28</f>
        <v>0</v>
      </c>
      <c r="AX27">
        <v>0</v>
      </c>
      <c r="AY27">
        <f t="shared" si="5"/>
        <v>0</v>
      </c>
      <c r="AZ27">
        <f t="shared" si="5"/>
        <v>0</v>
      </c>
      <c r="BA27">
        <f t="shared" si="5"/>
        <v>0</v>
      </c>
      <c r="BB27">
        <f t="shared" ref="BB27:BM27" si="34">BA27</f>
        <v>0</v>
      </c>
      <c r="BC27">
        <f t="shared" si="34"/>
        <v>0</v>
      </c>
      <c r="BD27">
        <f t="shared" si="34"/>
        <v>0</v>
      </c>
      <c r="BE27">
        <f t="shared" si="34"/>
        <v>0</v>
      </c>
      <c r="BF27">
        <f t="shared" si="34"/>
        <v>0</v>
      </c>
      <c r="BG27">
        <f t="shared" si="34"/>
        <v>0</v>
      </c>
      <c r="BH27">
        <f t="shared" si="34"/>
        <v>0</v>
      </c>
      <c r="BI27">
        <f t="shared" si="34"/>
        <v>0</v>
      </c>
      <c r="BJ27">
        <f t="shared" si="34"/>
        <v>0</v>
      </c>
      <c r="BK27">
        <f t="shared" si="34"/>
        <v>0</v>
      </c>
      <c r="BL27">
        <f t="shared" si="34"/>
        <v>0</v>
      </c>
      <c r="BM27">
        <f t="shared" si="34"/>
        <v>0</v>
      </c>
      <c r="BN27" t="str">
        <f t="shared" si="8"/>
        <v>Laborutensilien, Pünktlichkeit (13,3%)</v>
      </c>
      <c r="BO27">
        <v>0</v>
      </c>
      <c r="BP27" t="str">
        <f t="shared" si="9"/>
        <v>Soziale Kompetenz (13,3%)</v>
      </c>
      <c r="BQ27">
        <f t="shared" si="2"/>
        <v>0</v>
      </c>
      <c r="BR27" t="str">
        <f t="shared" si="10"/>
        <v>Sicherheitsaspekte (13,4%)</v>
      </c>
      <c r="BS27">
        <f t="shared" si="3"/>
        <v>0</v>
      </c>
      <c r="BT27" t="str">
        <f t="shared" si="11"/>
        <v>Labor-Handling (30%)</v>
      </c>
      <c r="BU27">
        <f t="shared" si="4"/>
        <v>0</v>
      </c>
      <c r="BV27">
        <f>Notenliste!D28</f>
        <v>0</v>
      </c>
      <c r="BW27">
        <f>Notenliste!C28</f>
        <v>0</v>
      </c>
      <c r="BX27">
        <f>Notenliste!$C$1</f>
        <v>0</v>
      </c>
      <c r="BY27">
        <f>Notenliste!F28</f>
        <v>0</v>
      </c>
      <c r="BZ27">
        <f>Notenliste!E28</f>
        <v>0</v>
      </c>
      <c r="CA27">
        <f>Notenliste!$E$1</f>
        <v>0</v>
      </c>
      <c r="CB27">
        <f>Notenliste!H28</f>
        <v>0</v>
      </c>
      <c r="CC27">
        <f>Notenliste!G28</f>
        <v>0</v>
      </c>
      <c r="CD27">
        <f>Notenliste!$G$1</f>
        <v>0</v>
      </c>
      <c r="CE27">
        <f>Notenliste!J28</f>
        <v>0</v>
      </c>
      <c r="CF27">
        <f>Notenliste!I28</f>
        <v>0</v>
      </c>
      <c r="CG27">
        <f>Notenliste!$I$1</f>
        <v>0</v>
      </c>
      <c r="CH27">
        <f>Notenliste!AN28</f>
        <v>0</v>
      </c>
    </row>
    <row r="28" spans="1:86" x14ac:dyDescent="0.35">
      <c r="A28">
        <f>'Schüler+Bedienungsanleitung'!C44</f>
        <v>0</v>
      </c>
      <c r="B28" t="str">
        <f>Notenliste!$A$2</f>
        <v>Klasse Fach</v>
      </c>
      <c r="C28">
        <f>Notenliste!AK29</f>
        <v>1</v>
      </c>
      <c r="D28" t="str">
        <f>Notenliste!M29</f>
        <v>ND</v>
      </c>
      <c r="E28" s="14" t="str">
        <f>Notenliste!AL29</f>
        <v>Nur MA</v>
      </c>
      <c r="F28" s="14" t="str">
        <f>Notenliste!O$2</f>
        <v>W1</v>
      </c>
      <c r="G28">
        <f>Notenliste!O29</f>
        <v>1</v>
      </c>
      <c r="H28" t="str">
        <f>Notenliste!P$2</f>
        <v>W2</v>
      </c>
      <c r="I28">
        <f>Notenliste!P29</f>
        <v>0</v>
      </c>
      <c r="J28" t="str">
        <f>Notenliste!$Q$2</f>
        <v>W3</v>
      </c>
      <c r="K28">
        <f>Notenliste!Q29</f>
        <v>0</v>
      </c>
      <c r="L28" t="str">
        <f>Notenliste!$R$2</f>
        <v>W4</v>
      </c>
      <c r="M28">
        <f>Notenliste!R29</f>
        <v>0</v>
      </c>
      <c r="N28" t="str">
        <f>Notenliste!$S$2</f>
        <v>W5</v>
      </c>
      <c r="O28">
        <f>Notenliste!S29</f>
        <v>0</v>
      </c>
      <c r="P28" t="str">
        <f>Notenliste!$T$2</f>
        <v>W6</v>
      </c>
      <c r="Q28">
        <f>Notenliste!T29</f>
        <v>0</v>
      </c>
      <c r="R28" t="str">
        <f>Notenliste!$U$2</f>
        <v>W7</v>
      </c>
      <c r="S28">
        <f>Notenliste!U29</f>
        <v>0</v>
      </c>
      <c r="T28" t="str">
        <f>Notenliste!$V$2</f>
        <v>W8</v>
      </c>
      <c r="U28">
        <f>Notenliste!V29</f>
        <v>0</v>
      </c>
      <c r="V28" t="str">
        <f>Notenliste!$W$2</f>
        <v>W9</v>
      </c>
      <c r="W28">
        <f>Notenliste!W29</f>
        <v>0</v>
      </c>
      <c r="X28" t="str">
        <f>Notenliste!$X$2</f>
        <v>W10</v>
      </c>
      <c r="Y28">
        <f>Notenliste!X29</f>
        <v>0</v>
      </c>
      <c r="Z28">
        <f>Notenliste!$Y$2</f>
        <v>0</v>
      </c>
      <c r="AA28">
        <f>Notenliste!Y29</f>
        <v>0</v>
      </c>
      <c r="AB28">
        <f>Notenliste!$Z$2</f>
        <v>0</v>
      </c>
      <c r="AC28">
        <f>Notenliste!Z29</f>
        <v>0</v>
      </c>
      <c r="AD28">
        <f>Notenliste!$AA$2</f>
        <v>0</v>
      </c>
      <c r="AE28">
        <f>Notenliste!AA29</f>
        <v>0</v>
      </c>
      <c r="AF28">
        <f>Notenliste!$AB$2</f>
        <v>0</v>
      </c>
      <c r="AG28">
        <f>Notenliste!AB29</f>
        <v>0</v>
      </c>
      <c r="AH28">
        <f>Notenliste!$AC$2</f>
        <v>0</v>
      </c>
      <c r="AI28">
        <f>Notenliste!AC29</f>
        <v>0</v>
      </c>
      <c r="AJ28">
        <f>Notenliste!$AD$2</f>
        <v>0</v>
      </c>
      <c r="AK28">
        <f>Notenliste!AD29</f>
        <v>0</v>
      </c>
      <c r="AL28">
        <f>Notenliste!$AE$2</f>
        <v>0</v>
      </c>
      <c r="AM28">
        <f>Notenliste!AE29</f>
        <v>0</v>
      </c>
      <c r="AN28">
        <f>Notenliste!$AF$2</f>
        <v>0</v>
      </c>
      <c r="AO28">
        <f>Notenliste!AF29</f>
        <v>0</v>
      </c>
      <c r="AP28">
        <f>Notenliste!$AG$2</f>
        <v>0</v>
      </c>
      <c r="AQ28">
        <f>Notenliste!AG29</f>
        <v>0</v>
      </c>
      <c r="AR28">
        <f>Notenliste!$AH$2</f>
        <v>0</v>
      </c>
      <c r="AS28">
        <f>Notenliste!AH29</f>
        <v>0</v>
      </c>
      <c r="AT28" s="15">
        <f>Notenliste!$AI$2</f>
        <v>0</v>
      </c>
      <c r="AU28" s="15">
        <f>Notenliste!AI29</f>
        <v>0</v>
      </c>
      <c r="AV28" t="str">
        <f>Notenliste!$AJ$2</f>
        <v>12                       .</v>
      </c>
      <c r="AW28">
        <f>Notenliste!AJ29</f>
        <v>0</v>
      </c>
      <c r="AX28">
        <v>0</v>
      </c>
      <c r="AY28">
        <f t="shared" si="5"/>
        <v>0</v>
      </c>
      <c r="AZ28">
        <f t="shared" si="5"/>
        <v>0</v>
      </c>
      <c r="BA28">
        <f t="shared" si="5"/>
        <v>0</v>
      </c>
      <c r="BB28">
        <f t="shared" ref="BB28:BM28" si="35">BA28</f>
        <v>0</v>
      </c>
      <c r="BC28">
        <f t="shared" si="35"/>
        <v>0</v>
      </c>
      <c r="BD28">
        <f t="shared" si="35"/>
        <v>0</v>
      </c>
      <c r="BE28">
        <f t="shared" si="35"/>
        <v>0</v>
      </c>
      <c r="BF28">
        <f t="shared" si="35"/>
        <v>0</v>
      </c>
      <c r="BG28">
        <f t="shared" si="35"/>
        <v>0</v>
      </c>
      <c r="BH28">
        <f t="shared" si="35"/>
        <v>0</v>
      </c>
      <c r="BI28">
        <f t="shared" si="35"/>
        <v>0</v>
      </c>
      <c r="BJ28">
        <f t="shared" si="35"/>
        <v>0</v>
      </c>
      <c r="BK28">
        <f t="shared" si="35"/>
        <v>0</v>
      </c>
      <c r="BL28">
        <f t="shared" si="35"/>
        <v>0</v>
      </c>
      <c r="BM28">
        <f t="shared" si="35"/>
        <v>0</v>
      </c>
      <c r="BN28" t="str">
        <f t="shared" si="8"/>
        <v>Laborutensilien, Pünktlichkeit (13,3%)</v>
      </c>
      <c r="BO28">
        <v>0</v>
      </c>
      <c r="BP28" t="str">
        <f t="shared" si="9"/>
        <v>Soziale Kompetenz (13,3%)</v>
      </c>
      <c r="BQ28">
        <f t="shared" si="2"/>
        <v>0</v>
      </c>
      <c r="BR28" t="str">
        <f t="shared" si="10"/>
        <v>Sicherheitsaspekte (13,4%)</v>
      </c>
      <c r="BS28">
        <f t="shared" si="3"/>
        <v>0</v>
      </c>
      <c r="BT28" t="str">
        <f t="shared" si="11"/>
        <v>Labor-Handling (30%)</v>
      </c>
      <c r="BU28">
        <f t="shared" si="4"/>
        <v>0</v>
      </c>
      <c r="BV28">
        <f>Notenliste!D29</f>
        <v>0</v>
      </c>
      <c r="BW28">
        <f>Notenliste!C29</f>
        <v>0</v>
      </c>
      <c r="BX28">
        <f>Notenliste!$C$1</f>
        <v>0</v>
      </c>
      <c r="BY28">
        <f>Notenliste!F29</f>
        <v>0</v>
      </c>
      <c r="BZ28">
        <f>Notenliste!E29</f>
        <v>0</v>
      </c>
      <c r="CA28">
        <f>Notenliste!$E$1</f>
        <v>0</v>
      </c>
      <c r="CB28">
        <f>Notenliste!H29</f>
        <v>0</v>
      </c>
      <c r="CC28">
        <f>Notenliste!G29</f>
        <v>0</v>
      </c>
      <c r="CD28">
        <f>Notenliste!$G$1</f>
        <v>0</v>
      </c>
      <c r="CE28">
        <f>Notenliste!J29</f>
        <v>0</v>
      </c>
      <c r="CF28">
        <f>Notenliste!I29</f>
        <v>0</v>
      </c>
      <c r="CG28">
        <f>Notenliste!$I$1</f>
        <v>0</v>
      </c>
      <c r="CH28">
        <f>Notenliste!AN29</f>
        <v>0</v>
      </c>
    </row>
    <row r="29" spans="1:86" x14ac:dyDescent="0.35">
      <c r="A29">
        <f>'Schüler+Bedienungsanleitung'!C45</f>
        <v>0</v>
      </c>
      <c r="B29" t="str">
        <f>Notenliste!$A$2</f>
        <v>Klasse Fach</v>
      </c>
      <c r="C29">
        <f>Notenliste!AK30</f>
        <v>1</v>
      </c>
      <c r="D29" t="str">
        <f>Notenliste!M30</f>
        <v>ND</v>
      </c>
      <c r="E29" s="14" t="str">
        <f>Notenliste!AL30</f>
        <v>Nur MA</v>
      </c>
      <c r="F29" s="14" t="str">
        <f>Notenliste!O$2</f>
        <v>W1</v>
      </c>
      <c r="G29">
        <f>Notenliste!O30</f>
        <v>1</v>
      </c>
      <c r="H29" t="str">
        <f>Notenliste!P$2</f>
        <v>W2</v>
      </c>
      <c r="I29">
        <f>Notenliste!P30</f>
        <v>0</v>
      </c>
      <c r="J29" t="str">
        <f>Notenliste!$Q$2</f>
        <v>W3</v>
      </c>
      <c r="K29">
        <f>Notenliste!Q30</f>
        <v>0</v>
      </c>
      <c r="L29" t="str">
        <f>Notenliste!$R$2</f>
        <v>W4</v>
      </c>
      <c r="M29">
        <f>Notenliste!R30</f>
        <v>0</v>
      </c>
      <c r="N29" t="str">
        <f>Notenliste!$S$2</f>
        <v>W5</v>
      </c>
      <c r="O29">
        <f>Notenliste!S30</f>
        <v>0</v>
      </c>
      <c r="P29" t="str">
        <f>Notenliste!$T$2</f>
        <v>W6</v>
      </c>
      <c r="Q29">
        <f>Notenliste!T30</f>
        <v>0</v>
      </c>
      <c r="R29" t="str">
        <f>Notenliste!$U$2</f>
        <v>W7</v>
      </c>
      <c r="S29">
        <f>Notenliste!U30</f>
        <v>0</v>
      </c>
      <c r="T29" t="str">
        <f>Notenliste!$V$2</f>
        <v>W8</v>
      </c>
      <c r="U29">
        <f>Notenliste!V30</f>
        <v>0</v>
      </c>
      <c r="V29" t="str">
        <f>Notenliste!$W$2</f>
        <v>W9</v>
      </c>
      <c r="W29">
        <f>Notenliste!W30</f>
        <v>0</v>
      </c>
      <c r="X29" t="str">
        <f>Notenliste!$X$2</f>
        <v>W10</v>
      </c>
      <c r="Y29">
        <f>Notenliste!X30</f>
        <v>0</v>
      </c>
      <c r="Z29">
        <f>Notenliste!$Y$2</f>
        <v>0</v>
      </c>
      <c r="AA29">
        <f>Notenliste!Y30</f>
        <v>0</v>
      </c>
      <c r="AB29">
        <f>Notenliste!$Z$2</f>
        <v>0</v>
      </c>
      <c r="AC29">
        <f>Notenliste!Z30</f>
        <v>0</v>
      </c>
      <c r="AD29">
        <f>Notenliste!$AA$2</f>
        <v>0</v>
      </c>
      <c r="AE29">
        <f>Notenliste!AA30</f>
        <v>0</v>
      </c>
      <c r="AF29">
        <f>Notenliste!$AB$2</f>
        <v>0</v>
      </c>
      <c r="AG29">
        <f>Notenliste!AB30</f>
        <v>0</v>
      </c>
      <c r="AH29">
        <f>Notenliste!$AC$2</f>
        <v>0</v>
      </c>
      <c r="AI29">
        <f>Notenliste!AC30</f>
        <v>0</v>
      </c>
      <c r="AJ29">
        <f>Notenliste!$AD$2</f>
        <v>0</v>
      </c>
      <c r="AK29">
        <f>Notenliste!AD30</f>
        <v>0</v>
      </c>
      <c r="AL29">
        <f>Notenliste!$AE$2</f>
        <v>0</v>
      </c>
      <c r="AM29">
        <f>Notenliste!AE30</f>
        <v>0</v>
      </c>
      <c r="AN29">
        <f>Notenliste!$AF$2</f>
        <v>0</v>
      </c>
      <c r="AO29">
        <f>Notenliste!AF30</f>
        <v>0</v>
      </c>
      <c r="AP29">
        <f>Notenliste!$AG$2</f>
        <v>0</v>
      </c>
      <c r="AQ29">
        <f>Notenliste!AG30</f>
        <v>0</v>
      </c>
      <c r="AR29">
        <f>Notenliste!$AH$2</f>
        <v>0</v>
      </c>
      <c r="AS29">
        <f>Notenliste!AH30</f>
        <v>0</v>
      </c>
      <c r="AT29" s="15">
        <f>Notenliste!$AI$2</f>
        <v>0</v>
      </c>
      <c r="AU29" s="15">
        <f>Notenliste!AI30</f>
        <v>0</v>
      </c>
      <c r="AV29" t="str">
        <f>Notenliste!$AJ$2</f>
        <v>12                       .</v>
      </c>
      <c r="AW29">
        <f>Notenliste!AJ30</f>
        <v>0</v>
      </c>
      <c r="AX29">
        <v>0</v>
      </c>
      <c r="AY29">
        <f t="shared" si="5"/>
        <v>0</v>
      </c>
      <c r="AZ29">
        <f t="shared" si="5"/>
        <v>0</v>
      </c>
      <c r="BA29">
        <f t="shared" si="5"/>
        <v>0</v>
      </c>
      <c r="BB29">
        <f t="shared" ref="BB29:BM29" si="36">BA29</f>
        <v>0</v>
      </c>
      <c r="BC29">
        <f t="shared" si="36"/>
        <v>0</v>
      </c>
      <c r="BD29">
        <f t="shared" si="36"/>
        <v>0</v>
      </c>
      <c r="BE29">
        <f t="shared" si="36"/>
        <v>0</v>
      </c>
      <c r="BF29">
        <f t="shared" si="36"/>
        <v>0</v>
      </c>
      <c r="BG29">
        <f t="shared" si="36"/>
        <v>0</v>
      </c>
      <c r="BH29">
        <f t="shared" si="36"/>
        <v>0</v>
      </c>
      <c r="BI29">
        <f t="shared" si="36"/>
        <v>0</v>
      </c>
      <c r="BJ29">
        <f t="shared" si="36"/>
        <v>0</v>
      </c>
      <c r="BK29">
        <f t="shared" si="36"/>
        <v>0</v>
      </c>
      <c r="BL29">
        <f t="shared" si="36"/>
        <v>0</v>
      </c>
      <c r="BM29">
        <f t="shared" si="36"/>
        <v>0</v>
      </c>
      <c r="BN29" t="str">
        <f t="shared" si="8"/>
        <v>Laborutensilien, Pünktlichkeit (13,3%)</v>
      </c>
      <c r="BO29">
        <v>0</v>
      </c>
      <c r="BP29" t="str">
        <f t="shared" si="9"/>
        <v>Soziale Kompetenz (13,3%)</v>
      </c>
      <c r="BQ29">
        <f t="shared" si="2"/>
        <v>0</v>
      </c>
      <c r="BR29" t="str">
        <f t="shared" si="10"/>
        <v>Sicherheitsaspekte (13,4%)</v>
      </c>
      <c r="BS29">
        <f t="shared" si="3"/>
        <v>0</v>
      </c>
      <c r="BT29" t="str">
        <f t="shared" si="11"/>
        <v>Labor-Handling (30%)</v>
      </c>
      <c r="BU29">
        <f t="shared" si="4"/>
        <v>0</v>
      </c>
      <c r="BV29">
        <f>Notenliste!D30</f>
        <v>0</v>
      </c>
      <c r="BW29">
        <f>Notenliste!C30</f>
        <v>0</v>
      </c>
      <c r="BX29">
        <f>Notenliste!$C$1</f>
        <v>0</v>
      </c>
      <c r="BY29">
        <f>Notenliste!F30</f>
        <v>0</v>
      </c>
      <c r="BZ29">
        <f>Notenliste!E30</f>
        <v>0</v>
      </c>
      <c r="CA29">
        <f>Notenliste!$E$1</f>
        <v>0</v>
      </c>
      <c r="CB29">
        <f>Notenliste!H30</f>
        <v>0</v>
      </c>
      <c r="CC29">
        <f>Notenliste!G30</f>
        <v>0</v>
      </c>
      <c r="CD29">
        <f>Notenliste!$G$1</f>
        <v>0</v>
      </c>
      <c r="CE29">
        <f>Notenliste!J30</f>
        <v>0</v>
      </c>
      <c r="CF29">
        <f>Notenliste!I30</f>
        <v>0</v>
      </c>
      <c r="CG29">
        <f>Notenliste!$I$1</f>
        <v>0</v>
      </c>
      <c r="CH29">
        <f>Notenliste!AN30</f>
        <v>0</v>
      </c>
    </row>
    <row r="30" spans="1:86" x14ac:dyDescent="0.35">
      <c r="A30">
        <f>'Schüler+Bedienungsanleitung'!C46</f>
        <v>0</v>
      </c>
      <c r="B30" t="str">
        <f>Notenliste!$A$2</f>
        <v>Klasse Fach</v>
      </c>
      <c r="C30">
        <f>Notenliste!AK31</f>
        <v>1</v>
      </c>
      <c r="D30" t="str">
        <f>Notenliste!M31</f>
        <v>ND</v>
      </c>
      <c r="E30" s="14" t="str">
        <f>Notenliste!AL31</f>
        <v>Nur MA</v>
      </c>
      <c r="F30" s="14" t="str">
        <f>Notenliste!O$2</f>
        <v>W1</v>
      </c>
      <c r="G30">
        <f>Notenliste!O31</f>
        <v>1</v>
      </c>
      <c r="H30" t="str">
        <f>Notenliste!P$2</f>
        <v>W2</v>
      </c>
      <c r="I30">
        <f>Notenliste!P31</f>
        <v>0</v>
      </c>
      <c r="J30" t="str">
        <f>Notenliste!$Q$2</f>
        <v>W3</v>
      </c>
      <c r="K30">
        <f>Notenliste!Q31</f>
        <v>0</v>
      </c>
      <c r="L30" t="str">
        <f>Notenliste!$R$2</f>
        <v>W4</v>
      </c>
      <c r="M30">
        <f>Notenliste!R31</f>
        <v>0</v>
      </c>
      <c r="N30" t="str">
        <f>Notenliste!$S$2</f>
        <v>W5</v>
      </c>
      <c r="O30">
        <f>Notenliste!S31</f>
        <v>0</v>
      </c>
      <c r="P30" t="str">
        <f>Notenliste!$T$2</f>
        <v>W6</v>
      </c>
      <c r="Q30">
        <f>Notenliste!T31</f>
        <v>0</v>
      </c>
      <c r="R30" t="str">
        <f>Notenliste!$U$2</f>
        <v>W7</v>
      </c>
      <c r="S30">
        <f>Notenliste!U31</f>
        <v>0</v>
      </c>
      <c r="T30" t="str">
        <f>Notenliste!$V$2</f>
        <v>W8</v>
      </c>
      <c r="U30">
        <f>Notenliste!V31</f>
        <v>0</v>
      </c>
      <c r="V30" t="str">
        <f>Notenliste!$W$2</f>
        <v>W9</v>
      </c>
      <c r="W30">
        <f>Notenliste!W31</f>
        <v>0</v>
      </c>
      <c r="X30" t="str">
        <f>Notenliste!$X$2</f>
        <v>W10</v>
      </c>
      <c r="Y30">
        <f>Notenliste!X31</f>
        <v>0</v>
      </c>
      <c r="Z30">
        <f>Notenliste!$Y$2</f>
        <v>0</v>
      </c>
      <c r="AA30">
        <f>Notenliste!Y31</f>
        <v>0</v>
      </c>
      <c r="AB30">
        <f>Notenliste!$Z$2</f>
        <v>0</v>
      </c>
      <c r="AC30">
        <f>Notenliste!Z31</f>
        <v>0</v>
      </c>
      <c r="AD30">
        <f>Notenliste!$AA$2</f>
        <v>0</v>
      </c>
      <c r="AE30">
        <f>Notenliste!AA31</f>
        <v>0</v>
      </c>
      <c r="AF30">
        <f>Notenliste!$AB$2</f>
        <v>0</v>
      </c>
      <c r="AG30">
        <f>Notenliste!AB31</f>
        <v>0</v>
      </c>
      <c r="AH30">
        <f>Notenliste!$AC$2</f>
        <v>0</v>
      </c>
      <c r="AI30">
        <f>Notenliste!AC31</f>
        <v>0</v>
      </c>
      <c r="AJ30">
        <f>Notenliste!$AD$2</f>
        <v>0</v>
      </c>
      <c r="AK30">
        <f>Notenliste!AD31</f>
        <v>0</v>
      </c>
      <c r="AL30">
        <f>Notenliste!$AE$2</f>
        <v>0</v>
      </c>
      <c r="AM30">
        <f>Notenliste!AE31</f>
        <v>0</v>
      </c>
      <c r="AN30">
        <f>Notenliste!$AF$2</f>
        <v>0</v>
      </c>
      <c r="AO30">
        <f>Notenliste!AF31</f>
        <v>0</v>
      </c>
      <c r="AP30">
        <f>Notenliste!$AG$2</f>
        <v>0</v>
      </c>
      <c r="AQ30">
        <f>Notenliste!AG31</f>
        <v>0</v>
      </c>
      <c r="AR30">
        <f>Notenliste!$AH$2</f>
        <v>0</v>
      </c>
      <c r="AS30">
        <f>Notenliste!AH31</f>
        <v>0</v>
      </c>
      <c r="AT30" s="15">
        <f>Notenliste!$AI$2</f>
        <v>0</v>
      </c>
      <c r="AU30" s="15">
        <f>Notenliste!AI31</f>
        <v>0</v>
      </c>
      <c r="AV30" t="str">
        <f>Notenliste!$AJ$2</f>
        <v>12                       .</v>
      </c>
      <c r="AW30">
        <f>Notenliste!AJ31</f>
        <v>0</v>
      </c>
      <c r="AX30">
        <v>0</v>
      </c>
      <c r="AY30">
        <f t="shared" si="5"/>
        <v>0</v>
      </c>
      <c r="AZ30">
        <f t="shared" si="5"/>
        <v>0</v>
      </c>
      <c r="BA30">
        <f t="shared" si="5"/>
        <v>0</v>
      </c>
      <c r="BB30">
        <f t="shared" ref="BB30:BM30" si="37">BA30</f>
        <v>0</v>
      </c>
      <c r="BC30">
        <f t="shared" si="37"/>
        <v>0</v>
      </c>
      <c r="BD30">
        <f t="shared" si="37"/>
        <v>0</v>
      </c>
      <c r="BE30">
        <f t="shared" si="37"/>
        <v>0</v>
      </c>
      <c r="BF30">
        <f t="shared" si="37"/>
        <v>0</v>
      </c>
      <c r="BG30">
        <f t="shared" si="37"/>
        <v>0</v>
      </c>
      <c r="BH30">
        <f t="shared" si="37"/>
        <v>0</v>
      </c>
      <c r="BI30">
        <f t="shared" si="37"/>
        <v>0</v>
      </c>
      <c r="BJ30">
        <f t="shared" si="37"/>
        <v>0</v>
      </c>
      <c r="BK30">
        <f t="shared" si="37"/>
        <v>0</v>
      </c>
      <c r="BL30">
        <f t="shared" si="37"/>
        <v>0</v>
      </c>
      <c r="BM30">
        <f t="shared" si="37"/>
        <v>0</v>
      </c>
      <c r="BN30" t="str">
        <f t="shared" si="8"/>
        <v>Laborutensilien, Pünktlichkeit (13,3%)</v>
      </c>
      <c r="BO30">
        <v>0</v>
      </c>
      <c r="BP30" t="str">
        <f t="shared" si="9"/>
        <v>Soziale Kompetenz (13,3%)</v>
      </c>
      <c r="BQ30">
        <f t="shared" si="2"/>
        <v>0</v>
      </c>
      <c r="BR30" t="str">
        <f t="shared" si="10"/>
        <v>Sicherheitsaspekte (13,4%)</v>
      </c>
      <c r="BS30">
        <f t="shared" si="3"/>
        <v>0</v>
      </c>
      <c r="BT30" t="str">
        <f t="shared" si="11"/>
        <v>Labor-Handling (30%)</v>
      </c>
      <c r="BU30">
        <f t="shared" si="4"/>
        <v>0</v>
      </c>
      <c r="BV30">
        <f>Notenliste!D31</f>
        <v>0</v>
      </c>
      <c r="BW30">
        <f>Notenliste!C31</f>
        <v>0</v>
      </c>
      <c r="BX30">
        <f>Notenliste!$C$1</f>
        <v>0</v>
      </c>
      <c r="BY30">
        <f>Notenliste!F31</f>
        <v>0</v>
      </c>
      <c r="BZ30">
        <f>Notenliste!E31</f>
        <v>0</v>
      </c>
      <c r="CA30">
        <f>Notenliste!$E$1</f>
        <v>0</v>
      </c>
      <c r="CB30">
        <f>Notenliste!H31</f>
        <v>0</v>
      </c>
      <c r="CC30">
        <f>Notenliste!G31</f>
        <v>0</v>
      </c>
      <c r="CD30">
        <f>Notenliste!$G$1</f>
        <v>0</v>
      </c>
      <c r="CE30">
        <f>Notenliste!J31</f>
        <v>0</v>
      </c>
      <c r="CF30">
        <f>Notenliste!I31</f>
        <v>0</v>
      </c>
      <c r="CG30">
        <f>Notenliste!$I$1</f>
        <v>0</v>
      </c>
      <c r="CH30">
        <f>Notenliste!AN31</f>
        <v>0</v>
      </c>
    </row>
    <row r="31" spans="1:86" x14ac:dyDescent="0.35">
      <c r="A31">
        <f>'Schüler+Bedienungsanleitung'!C47</f>
        <v>0</v>
      </c>
      <c r="B31" t="str">
        <f>Notenliste!$A$2</f>
        <v>Klasse Fach</v>
      </c>
      <c r="C31">
        <f>Notenliste!AK32</f>
        <v>1</v>
      </c>
      <c r="D31" t="str">
        <f>Notenliste!M32</f>
        <v>ND</v>
      </c>
      <c r="E31" s="14" t="str">
        <f>Notenliste!AL32</f>
        <v>Nur MA</v>
      </c>
      <c r="F31" s="14" t="str">
        <f>Notenliste!O$2</f>
        <v>W1</v>
      </c>
      <c r="G31">
        <f>Notenliste!O32</f>
        <v>1</v>
      </c>
      <c r="H31" t="str">
        <f>Notenliste!P$2</f>
        <v>W2</v>
      </c>
      <c r="I31">
        <f>Notenliste!P32</f>
        <v>0</v>
      </c>
      <c r="J31" t="str">
        <f>Notenliste!$Q$2</f>
        <v>W3</v>
      </c>
      <c r="K31">
        <f>Notenliste!Q32</f>
        <v>0</v>
      </c>
      <c r="L31" t="str">
        <f>Notenliste!$R$2</f>
        <v>W4</v>
      </c>
      <c r="M31">
        <f>Notenliste!R32</f>
        <v>0</v>
      </c>
      <c r="N31" t="str">
        <f>Notenliste!$S$2</f>
        <v>W5</v>
      </c>
      <c r="O31">
        <f>Notenliste!S32</f>
        <v>0</v>
      </c>
      <c r="P31" t="str">
        <f>Notenliste!$T$2</f>
        <v>W6</v>
      </c>
      <c r="Q31">
        <f>Notenliste!T32</f>
        <v>0</v>
      </c>
      <c r="R31" t="str">
        <f>Notenliste!$U$2</f>
        <v>W7</v>
      </c>
      <c r="S31">
        <f>Notenliste!U32</f>
        <v>0</v>
      </c>
      <c r="T31" t="str">
        <f>Notenliste!$V$2</f>
        <v>W8</v>
      </c>
      <c r="U31">
        <f>Notenliste!V32</f>
        <v>0</v>
      </c>
      <c r="V31" t="str">
        <f>Notenliste!$W$2</f>
        <v>W9</v>
      </c>
      <c r="W31">
        <f>Notenliste!W32</f>
        <v>0</v>
      </c>
      <c r="X31" t="str">
        <f>Notenliste!$X$2</f>
        <v>W10</v>
      </c>
      <c r="Y31">
        <f>Notenliste!X32</f>
        <v>0</v>
      </c>
      <c r="Z31">
        <f>Notenliste!$Y$2</f>
        <v>0</v>
      </c>
      <c r="AA31">
        <f>Notenliste!Y32</f>
        <v>0</v>
      </c>
      <c r="AB31">
        <f>Notenliste!$Z$2</f>
        <v>0</v>
      </c>
      <c r="AC31">
        <f>Notenliste!Z32</f>
        <v>0</v>
      </c>
      <c r="AD31">
        <f>Notenliste!$AA$2</f>
        <v>0</v>
      </c>
      <c r="AE31">
        <f>Notenliste!AA32</f>
        <v>0</v>
      </c>
      <c r="AF31">
        <f>Notenliste!$AB$2</f>
        <v>0</v>
      </c>
      <c r="AG31">
        <f>Notenliste!AB32</f>
        <v>0</v>
      </c>
      <c r="AH31">
        <f>Notenliste!$AC$2</f>
        <v>0</v>
      </c>
      <c r="AI31">
        <f>Notenliste!AC32</f>
        <v>0</v>
      </c>
      <c r="AJ31">
        <f>Notenliste!$AD$2</f>
        <v>0</v>
      </c>
      <c r="AK31">
        <f>Notenliste!AD32</f>
        <v>0</v>
      </c>
      <c r="AL31">
        <f>Notenliste!$AE$2</f>
        <v>0</v>
      </c>
      <c r="AM31">
        <f>Notenliste!AE32</f>
        <v>0</v>
      </c>
      <c r="AN31">
        <f>Notenliste!$AF$2</f>
        <v>0</v>
      </c>
      <c r="AO31">
        <f>Notenliste!AF32</f>
        <v>0</v>
      </c>
      <c r="AP31">
        <f>Notenliste!$AG$2</f>
        <v>0</v>
      </c>
      <c r="AQ31">
        <f>Notenliste!AG32</f>
        <v>0</v>
      </c>
      <c r="AR31">
        <f>Notenliste!$AH$2</f>
        <v>0</v>
      </c>
      <c r="AS31">
        <f>Notenliste!AH32</f>
        <v>0</v>
      </c>
      <c r="AT31" s="15">
        <f>Notenliste!$AI$2</f>
        <v>0</v>
      </c>
      <c r="AU31" s="15">
        <f>Notenliste!AI32</f>
        <v>0</v>
      </c>
      <c r="AV31" t="str">
        <f>Notenliste!$AJ$2</f>
        <v>12                       .</v>
      </c>
      <c r="AW31">
        <f>Notenliste!AJ32</f>
        <v>0</v>
      </c>
      <c r="AX31">
        <v>0</v>
      </c>
      <c r="AY31">
        <f t="shared" si="5"/>
        <v>0</v>
      </c>
      <c r="AZ31">
        <f t="shared" si="5"/>
        <v>0</v>
      </c>
      <c r="BA31">
        <f t="shared" si="5"/>
        <v>0</v>
      </c>
      <c r="BB31">
        <f t="shared" ref="BB31:BM31" si="38">BA31</f>
        <v>0</v>
      </c>
      <c r="BC31">
        <f t="shared" si="38"/>
        <v>0</v>
      </c>
      <c r="BD31">
        <f t="shared" si="38"/>
        <v>0</v>
      </c>
      <c r="BE31">
        <f t="shared" si="38"/>
        <v>0</v>
      </c>
      <c r="BF31">
        <f t="shared" si="38"/>
        <v>0</v>
      </c>
      <c r="BG31">
        <f t="shared" si="38"/>
        <v>0</v>
      </c>
      <c r="BH31">
        <f t="shared" si="38"/>
        <v>0</v>
      </c>
      <c r="BI31">
        <f t="shared" si="38"/>
        <v>0</v>
      </c>
      <c r="BJ31">
        <f t="shared" si="38"/>
        <v>0</v>
      </c>
      <c r="BK31">
        <f t="shared" si="38"/>
        <v>0</v>
      </c>
      <c r="BL31">
        <f t="shared" si="38"/>
        <v>0</v>
      </c>
      <c r="BM31">
        <f t="shared" si="38"/>
        <v>0</v>
      </c>
      <c r="BN31" t="str">
        <f t="shared" si="8"/>
        <v>Laborutensilien, Pünktlichkeit (13,3%)</v>
      </c>
      <c r="BO31">
        <v>0</v>
      </c>
      <c r="BP31" t="str">
        <f t="shared" si="9"/>
        <v>Soziale Kompetenz (13,3%)</v>
      </c>
      <c r="BQ31">
        <f t="shared" si="2"/>
        <v>0</v>
      </c>
      <c r="BR31" t="str">
        <f t="shared" si="10"/>
        <v>Sicherheitsaspekte (13,4%)</v>
      </c>
      <c r="BS31">
        <f t="shared" si="3"/>
        <v>0</v>
      </c>
      <c r="BT31" t="str">
        <f t="shared" si="11"/>
        <v>Labor-Handling (30%)</v>
      </c>
      <c r="BU31">
        <f t="shared" ref="BU31" si="39">BS31</f>
        <v>0</v>
      </c>
      <c r="BV31">
        <f>Notenliste!D32</f>
        <v>0</v>
      </c>
      <c r="BW31">
        <f>Notenliste!C32</f>
        <v>0</v>
      </c>
      <c r="BX31">
        <f>Notenliste!$C$1</f>
        <v>0</v>
      </c>
      <c r="BY31">
        <f>Notenliste!F32</f>
        <v>0</v>
      </c>
      <c r="BZ31">
        <f>Notenliste!E32</f>
        <v>0</v>
      </c>
      <c r="CA31">
        <f>Notenliste!$E$1</f>
        <v>0</v>
      </c>
      <c r="CB31">
        <f>Notenliste!H32</f>
        <v>0</v>
      </c>
      <c r="CC31">
        <f>Notenliste!G32</f>
        <v>0</v>
      </c>
      <c r="CD31">
        <f>Notenliste!$G$1</f>
        <v>0</v>
      </c>
      <c r="CE31">
        <f>Notenliste!J32</f>
        <v>0</v>
      </c>
      <c r="CF31">
        <f>Notenliste!I32</f>
        <v>0</v>
      </c>
      <c r="CG31">
        <f>Notenliste!$I$1</f>
        <v>0</v>
      </c>
      <c r="CH31">
        <f>Notenliste!AN32</f>
        <v>0</v>
      </c>
    </row>
  </sheetData>
  <phoneticPr fontId="2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Schüler+Bedienungsanleitung</vt:lpstr>
      <vt:lpstr>Notenliste</vt:lpstr>
      <vt:lpstr>Endnoten</vt:lpstr>
      <vt:lpstr>SuSAlle</vt:lpstr>
      <vt:lpstr>SuSEinzell</vt:lpstr>
      <vt:lpstr>Recht</vt:lpstr>
      <vt:lpstr>HTMLÜbertrag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Markus Knoll</dc:creator>
  <cp:keywords/>
  <dc:description/>
  <cp:lastModifiedBy>Markus Knoll</cp:lastModifiedBy>
  <cp:revision/>
  <cp:lastPrinted>2024-03-21T12:30:15Z</cp:lastPrinted>
  <dcterms:created xsi:type="dcterms:W3CDTF">2021-11-16T20:35:26Z</dcterms:created>
  <dcterms:modified xsi:type="dcterms:W3CDTF">2024-11-21T20:05:30Z</dcterms:modified>
  <cp:category/>
  <cp:contentStatus/>
</cp:coreProperties>
</file>