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5135" windowHeight="8130" activeTab="3"/>
  </bookViews>
  <sheets>
    <sheet name="FINAL 1&amp;2nd PAGE" sheetId="5" r:id="rId1"/>
    <sheet name="cert 2 page" sheetId="8" r:id="rId2"/>
    <sheet name="worksheet" sheetId="6" r:id="rId3"/>
    <sheet name="Raw Data" sheetId="1" r:id="rId4"/>
    <sheet name="REFERANCE" sheetId="4" state="hidden" r:id="rId5"/>
    <sheet name="Sheet1" sheetId="9" state="hidden" r:id="rId6"/>
    <sheet name="Sheet2" sheetId="10" state="hidden" r:id="rId7"/>
  </sheets>
  <externalReferences>
    <externalReference r:id="rId8"/>
    <externalReference r:id="rId9"/>
    <externalReference r:id="rId10"/>
    <externalReference r:id="rId11"/>
  </externalReferences>
  <definedNames>
    <definedName name="_xlnm._FilterDatabase" localSheetId="3" hidden="1">'Raw Data'!#REF!</definedName>
    <definedName name="_xlnm._FilterDatabase" localSheetId="4" hidden="1">REFERANCE!$B$2:$AC$143</definedName>
    <definedName name="_xlnm._FilterDatabase" localSheetId="2" hidden="1">worksheet!$AI$2:$AP$206</definedName>
    <definedName name="NONSINGLASLOGBOOK">[1]Sheet1!$A$3:$T$8000</definedName>
    <definedName name="_xlnm.Print_Area" localSheetId="1">'cert 2 page'!$A$1:$AC$50</definedName>
    <definedName name="_xlnm.Print_Area" localSheetId="0">'FINAL 1&amp;2nd PAGE'!$A$1:$AB$83</definedName>
    <definedName name="_xlnm.Print_Area" localSheetId="3">'Raw Data'!$B$2:$AC$107</definedName>
    <definedName name="_xlnm.Print_Area" localSheetId="4">REFERANCE!$A$1:$AC$144</definedName>
    <definedName name="_xlnm.Print_Area" localSheetId="2">worksheet!$A$1:$AG$42</definedName>
    <definedName name="_xlnm.Print_Titles" localSheetId="0">'FINAL 1&amp;2nd PAGE'!$1:$1</definedName>
    <definedName name="_xlnm.Print_Titles" localSheetId="3">'Raw Data'!$2:$2</definedName>
    <definedName name="SINGLASLOGBOOK">[1]Sheet1!$A$3:$AK$11000</definedName>
  </definedNames>
  <calcPr calcId="124519"/>
  <fileRecoveryPr repairLoad="1"/>
</workbook>
</file>

<file path=xl/calcChain.xml><?xml version="1.0" encoding="utf-8"?>
<calcChain xmlns="http://schemas.openxmlformats.org/spreadsheetml/2006/main">
  <c r="BA50" i="1"/>
  <c r="C24"/>
  <c r="A23"/>
  <c r="C23"/>
  <c r="J32" i="5"/>
  <c r="Q57" i="1"/>
  <c r="Q56"/>
  <c r="Q55"/>
  <c r="Q54"/>
  <c r="Q53"/>
  <c r="Q52"/>
  <c r="Q51"/>
  <c r="Q50"/>
  <c r="C57"/>
  <c r="C56"/>
  <c r="C55"/>
  <c r="C54"/>
  <c r="E56"/>
  <c r="AB2" i="5"/>
  <c r="AB42"/>
  <c r="I20"/>
  <c r="I19"/>
  <c r="B58" i="10"/>
  <c r="B98" i="9"/>
  <c r="B97"/>
  <c r="B96"/>
  <c r="B94"/>
  <c r="B93"/>
  <c r="B92"/>
  <c r="B91"/>
  <c r="B90"/>
  <c r="B89"/>
  <c r="B88"/>
  <c r="B87"/>
  <c r="B86"/>
  <c r="B85"/>
  <c r="A11" i="8"/>
  <c r="A48" i="5" s="1"/>
  <c r="R57" i="1"/>
  <c r="S57"/>
  <c r="S56"/>
  <c r="R56"/>
  <c r="S55"/>
  <c r="R55"/>
  <c r="S54"/>
  <c r="R54"/>
  <c r="S53"/>
  <c r="R53"/>
  <c r="S52"/>
  <c r="R52"/>
  <c r="S51"/>
  <c r="R51"/>
  <c r="R50"/>
  <c r="P57"/>
  <c r="P56"/>
  <c r="P55"/>
  <c r="P54"/>
  <c r="P53"/>
  <c r="P52"/>
  <c r="P51"/>
  <c r="P50"/>
  <c r="J33" i="5" l="1"/>
  <c r="K87" i="9" l="1"/>
  <c r="AT47" i="1"/>
  <c r="N50" l="1"/>
  <c r="K98" i="9" l="1"/>
  <c r="K97"/>
  <c r="K96"/>
  <c r="K95"/>
  <c r="K94"/>
  <c r="K93"/>
  <c r="K92"/>
  <c r="K91"/>
  <c r="K90"/>
  <c r="K89"/>
  <c r="K88"/>
  <c r="K86"/>
  <c r="K85"/>
  <c r="AF68" i="4"/>
  <c r="AF67"/>
  <c r="AF62"/>
  <c r="AF61"/>
  <c r="AF46" l="1"/>
  <c r="L57" i="1" l="1"/>
  <c r="AO57" s="1"/>
  <c r="L56"/>
  <c r="AO56" s="1"/>
  <c r="L55"/>
  <c r="AO55" s="1"/>
  <c r="L54"/>
  <c r="AO54" s="1"/>
  <c r="K57"/>
  <c r="AN57" s="1"/>
  <c r="K56"/>
  <c r="AN56" s="1"/>
  <c r="K55"/>
  <c r="AN55" s="1"/>
  <c r="K54"/>
  <c r="AN54" s="1"/>
  <c r="B95" i="9" l="1"/>
  <c r="S50" i="1" l="1"/>
  <c r="Q79" i="9"/>
  <c r="Q78"/>
  <c r="Q77"/>
  <c r="Q76"/>
  <c r="Q75"/>
  <c r="Q74"/>
  <c r="Q73"/>
  <c r="Q72"/>
  <c r="Q71"/>
  <c r="Q70"/>
  <c r="Q69"/>
  <c r="Q68"/>
  <c r="Q67"/>
  <c r="Q66"/>
  <c r="M55" i="1"/>
  <c r="AP55" s="1"/>
  <c r="M54"/>
  <c r="AP54" s="1"/>
  <c r="C105" l="1"/>
  <c r="C107"/>
  <c r="C103"/>
  <c r="C106"/>
  <c r="C104"/>
  <c r="C101"/>
  <c r="C102"/>
  <c r="C100"/>
  <c r="C37"/>
  <c r="U50" s="1"/>
  <c r="T50"/>
  <c r="J79" i="9"/>
  <c r="J78"/>
  <c r="J77"/>
  <c r="J76"/>
  <c r="J75"/>
  <c r="J74"/>
  <c r="J73"/>
  <c r="J72"/>
  <c r="J71"/>
  <c r="J70"/>
  <c r="J69"/>
  <c r="J68"/>
  <c r="J67"/>
  <c r="J66"/>
  <c r="B79"/>
  <c r="B78"/>
  <c r="B77"/>
  <c r="B76"/>
  <c r="B75"/>
  <c r="B74"/>
  <c r="B73"/>
  <c r="B72"/>
  <c r="B71"/>
  <c r="B70"/>
  <c r="B69"/>
  <c r="B68"/>
  <c r="B67"/>
  <c r="B66"/>
  <c r="J58"/>
  <c r="J57"/>
  <c r="J56"/>
  <c r="J55"/>
  <c r="J54"/>
  <c r="J53"/>
  <c r="J52"/>
  <c r="J51"/>
  <c r="J50"/>
  <c r="J49"/>
  <c r="J48"/>
  <c r="J47"/>
  <c r="J46"/>
  <c r="J45"/>
  <c r="B58"/>
  <c r="B57"/>
  <c r="B56"/>
  <c r="B55"/>
  <c r="B54"/>
  <c r="B53"/>
  <c r="B52"/>
  <c r="B51"/>
  <c r="B50"/>
  <c r="B49"/>
  <c r="B48"/>
  <c r="B47"/>
  <c r="B46"/>
  <c r="B45"/>
  <c r="J38"/>
  <c r="J37"/>
  <c r="J36"/>
  <c r="J35"/>
  <c r="J34"/>
  <c r="J33"/>
  <c r="J32"/>
  <c r="J31"/>
  <c r="J30"/>
  <c r="J29"/>
  <c r="J28"/>
  <c r="J27"/>
  <c r="J26"/>
  <c r="J25"/>
  <c r="B38"/>
  <c r="B37"/>
  <c r="B36"/>
  <c r="B35"/>
  <c r="B34"/>
  <c r="B33"/>
  <c r="B32"/>
  <c r="B31"/>
  <c r="B30"/>
  <c r="B29"/>
  <c r="B28"/>
  <c r="B27"/>
  <c r="B26"/>
  <c r="B25"/>
  <c r="J19"/>
  <c r="J18"/>
  <c r="J17"/>
  <c r="J16"/>
  <c r="J15"/>
  <c r="J14"/>
  <c r="J13"/>
  <c r="J12"/>
  <c r="J11"/>
  <c r="J10"/>
  <c r="J9"/>
  <c r="J8"/>
  <c r="J7"/>
  <c r="J6"/>
  <c r="B19"/>
  <c r="B18"/>
  <c r="B17"/>
  <c r="B16"/>
  <c r="B15"/>
  <c r="B14"/>
  <c r="B13"/>
  <c r="B12"/>
  <c r="B11"/>
  <c r="B10"/>
  <c r="B9"/>
  <c r="B8"/>
  <c r="B7"/>
  <c r="M51" i="1" s="1"/>
  <c r="AP51" s="1"/>
  <c r="B6" i="9"/>
  <c r="C50" i="1" s="1"/>
  <c r="AF50" s="1"/>
  <c r="B57" i="10"/>
  <c r="B56"/>
  <c r="B55"/>
  <c r="B54"/>
  <c r="B53"/>
  <c r="B52"/>
  <c r="B51"/>
  <c r="B50"/>
  <c r="B49"/>
  <c r="B48"/>
  <c r="B47"/>
  <c r="B46"/>
  <c r="B45"/>
  <c r="J58"/>
  <c r="J57"/>
  <c r="J56"/>
  <c r="J55"/>
  <c r="J54"/>
  <c r="J53"/>
  <c r="J52"/>
  <c r="J51"/>
  <c r="J50"/>
  <c r="J49"/>
  <c r="J48"/>
  <c r="J47"/>
  <c r="J46"/>
  <c r="J45"/>
  <c r="J6"/>
  <c r="J25"/>
  <c r="B38"/>
  <c r="B37"/>
  <c r="B36"/>
  <c r="B35"/>
  <c r="B34"/>
  <c r="B33"/>
  <c r="B32"/>
  <c r="B31"/>
  <c r="B30"/>
  <c r="B29"/>
  <c r="B28"/>
  <c r="B27"/>
  <c r="B26"/>
  <c r="B25"/>
  <c r="B19"/>
  <c r="B18"/>
  <c r="B17"/>
  <c r="B16"/>
  <c r="B15"/>
  <c r="B14"/>
  <c r="B13"/>
  <c r="B12"/>
  <c r="B11"/>
  <c r="B10"/>
  <c r="B9"/>
  <c r="B8"/>
  <c r="B7"/>
  <c r="B6"/>
  <c r="J19"/>
  <c r="J18"/>
  <c r="J17"/>
  <c r="J16"/>
  <c r="J15"/>
  <c r="J14"/>
  <c r="J13"/>
  <c r="J12"/>
  <c r="J11"/>
  <c r="J10"/>
  <c r="J9"/>
  <c r="J8"/>
  <c r="J7"/>
  <c r="J38"/>
  <c r="J37"/>
  <c r="J36"/>
  <c r="J35"/>
  <c r="J34"/>
  <c r="J33"/>
  <c r="J32"/>
  <c r="J31"/>
  <c r="J30"/>
  <c r="J29"/>
  <c r="J28"/>
  <c r="J27"/>
  <c r="J26"/>
  <c r="J22"/>
  <c r="C53" i="1" l="1"/>
  <c r="M53"/>
  <c r="AP53" s="1"/>
  <c r="K53"/>
  <c r="AN53" s="1"/>
  <c r="L53"/>
  <c r="AO53" s="1"/>
  <c r="K50"/>
  <c r="M57"/>
  <c r="AP57" s="1"/>
  <c r="M56"/>
  <c r="AP56" s="1"/>
  <c r="AS51"/>
  <c r="AT51"/>
  <c r="AS53"/>
  <c r="AT53"/>
  <c r="AT55"/>
  <c r="AS55"/>
  <c r="AS57"/>
  <c r="AT57"/>
  <c r="L52"/>
  <c r="AO52" s="1"/>
  <c r="K52"/>
  <c r="AN52" s="1"/>
  <c r="AS50"/>
  <c r="AT50"/>
  <c r="AS52"/>
  <c r="AT52"/>
  <c r="AS54"/>
  <c r="AT54"/>
  <c r="AT56"/>
  <c r="AS56"/>
  <c r="K51"/>
  <c r="AN51" s="1"/>
  <c r="L51"/>
  <c r="AO51" s="1"/>
  <c r="L50"/>
  <c r="AO50" s="1"/>
  <c r="AN50"/>
  <c r="O50"/>
  <c r="AR50" s="1"/>
  <c r="C52"/>
  <c r="AF52" s="1"/>
  <c r="M52"/>
  <c r="AP52" s="1"/>
  <c r="M50"/>
  <c r="AP50" s="1"/>
  <c r="O57"/>
  <c r="AR57" s="1"/>
  <c r="O56"/>
  <c r="AR56" s="1"/>
  <c r="O55"/>
  <c r="AR55" s="1"/>
  <c r="O54"/>
  <c r="AR54" s="1"/>
  <c r="O53"/>
  <c r="AR53" s="1"/>
  <c r="I56"/>
  <c r="AL56" s="1"/>
  <c r="I55"/>
  <c r="AL55" s="1"/>
  <c r="I54"/>
  <c r="AL54" s="1"/>
  <c r="I53"/>
  <c r="AL53" s="1"/>
  <c r="G53"/>
  <c r="AJ53" s="1"/>
  <c r="AH56"/>
  <c r="AF55"/>
  <c r="E57"/>
  <c r="AH57" s="1"/>
  <c r="E55"/>
  <c r="AH55" s="1"/>
  <c r="E54"/>
  <c r="AH54" s="1"/>
  <c r="N70" i="9"/>
  <c r="N69"/>
  <c r="N68"/>
  <c r="E100" i="1" s="1"/>
  <c r="N67" i="9"/>
  <c r="E101" i="1" s="1"/>
  <c r="N66" i="9"/>
  <c r="E102" i="1" s="1"/>
  <c r="AF57"/>
  <c r="E106" l="1"/>
  <c r="E103"/>
  <c r="E104"/>
  <c r="E105"/>
  <c r="E107"/>
  <c r="AF54"/>
  <c r="AF56"/>
  <c r="I57" l="1"/>
  <c r="AL57" s="1"/>
  <c r="G57"/>
  <c r="AJ57" s="1"/>
  <c r="G56"/>
  <c r="AJ56" s="1"/>
  <c r="G55"/>
  <c r="AJ55" s="1"/>
  <c r="G54"/>
  <c r="AJ54" s="1"/>
  <c r="G52"/>
  <c r="AJ52" s="1"/>
  <c r="O52"/>
  <c r="AR52" s="1"/>
  <c r="O51"/>
  <c r="AR51" s="1"/>
  <c r="G50" l="1"/>
  <c r="I50"/>
  <c r="AL50" s="1"/>
  <c r="D50"/>
  <c r="I52"/>
  <c r="AL52" s="1"/>
  <c r="I51"/>
  <c r="AL51" s="1"/>
  <c r="G51"/>
  <c r="AJ51" s="1"/>
  <c r="E53"/>
  <c r="AH53" s="1"/>
  <c r="AF53"/>
  <c r="E50"/>
  <c r="AH50" s="1"/>
  <c r="E52"/>
  <c r="AH52" s="1"/>
  <c r="E51"/>
  <c r="AH51" s="1"/>
  <c r="C51"/>
  <c r="AF51" s="1"/>
  <c r="H50" l="1"/>
  <c r="AJ50"/>
  <c r="I4" i="5"/>
  <c r="I5"/>
  <c r="I7"/>
  <c r="AM37" i="1"/>
  <c r="AJ24"/>
  <c r="AK24"/>
  <c r="AL24"/>
  <c r="AM24"/>
  <c r="AU57" s="1"/>
  <c r="AI24"/>
  <c r="G75"/>
  <c r="H75"/>
  <c r="I75"/>
  <c r="J75"/>
  <c r="I24"/>
  <c r="H24"/>
  <c r="J24"/>
  <c r="G24"/>
  <c r="M101"/>
  <c r="M102"/>
  <c r="M103"/>
  <c r="M104"/>
  <c r="M105"/>
  <c r="M106"/>
  <c r="M107"/>
  <c r="K100"/>
  <c r="M100"/>
  <c r="A47" i="5"/>
  <c r="AK4" i="6"/>
  <c r="G74" i="1" s="1"/>
  <c r="J74" l="1"/>
  <c r="H74"/>
  <c r="I74"/>
  <c r="Q42" i="8"/>
  <c r="Q41"/>
  <c r="Q40"/>
  <c r="F5" i="6"/>
  <c r="A12" i="5"/>
  <c r="AQ57" i="1"/>
  <c r="AK57"/>
  <c r="AG57"/>
  <c r="AU56"/>
  <c r="AQ56"/>
  <c r="AK56"/>
  <c r="AG56"/>
  <c r="AU55"/>
  <c r="AQ55"/>
  <c r="AK55"/>
  <c r="AG55"/>
  <c r="AU54"/>
  <c r="AQ54"/>
  <c r="AK54"/>
  <c r="AG54"/>
  <c r="AQ53"/>
  <c r="AK53"/>
  <c r="AG53"/>
  <c r="AQ52"/>
  <c r="AK52"/>
  <c r="AG52"/>
  <c r="AQ51"/>
  <c r="AK51"/>
  <c r="AG51"/>
  <c r="AQ50"/>
  <c r="AK50"/>
  <c r="AG50"/>
  <c r="AW47"/>
  <c r="AR47"/>
  <c r="AQ47"/>
  <c r="AP47"/>
  <c r="AO47"/>
  <c r="AN47"/>
  <c r="AL47"/>
  <c r="AH47"/>
  <c r="AV57"/>
  <c r="BA57" s="1"/>
  <c r="AL37"/>
  <c r="AV56" s="1"/>
  <c r="AK37"/>
  <c r="AV55" s="1"/>
  <c r="AJ37"/>
  <c r="AV54" s="1"/>
  <c r="AI37"/>
  <c r="AV53" s="1"/>
  <c r="AH37"/>
  <c r="AV52" s="1"/>
  <c r="AG37"/>
  <c r="AV51" s="1"/>
  <c r="AF37"/>
  <c r="AV50" s="1"/>
  <c r="AU53"/>
  <c r="BA53" s="1"/>
  <c r="AH24"/>
  <c r="AU52" s="1"/>
  <c r="AG24"/>
  <c r="AU51" s="1"/>
  <c r="AF24"/>
  <c r="AU50" s="1"/>
  <c r="L101"/>
  <c r="L102"/>
  <c r="L103"/>
  <c r="L104"/>
  <c r="L105"/>
  <c r="L100"/>
  <c r="U124" i="4"/>
  <c r="AD124" s="1"/>
  <c r="Q124"/>
  <c r="U123"/>
  <c r="AD123" s="1"/>
  <c r="Q123"/>
  <c r="U122"/>
  <c r="AD122" s="1"/>
  <c r="Q122"/>
  <c r="U121"/>
  <c r="AD121" s="1"/>
  <c r="Q121"/>
  <c r="AD120"/>
  <c r="U120"/>
  <c r="Q120"/>
  <c r="U119"/>
  <c r="AD119" s="1"/>
  <c r="Q119"/>
  <c r="U118"/>
  <c r="AD118" s="1"/>
  <c r="Q118"/>
  <c r="U117"/>
  <c r="AD117" s="1"/>
  <c r="Q117"/>
  <c r="U116"/>
  <c r="AD116" s="1"/>
  <c r="Q116"/>
  <c r="U115"/>
  <c r="AD115" s="1"/>
  <c r="Q115"/>
  <c r="AH114"/>
  <c r="AG114"/>
  <c r="U114"/>
  <c r="AD114" s="1"/>
  <c r="Q114"/>
  <c r="AH113"/>
  <c r="AG113"/>
  <c r="U113"/>
  <c r="AD113" s="1"/>
  <c r="Q113"/>
  <c r="AH112"/>
  <c r="AG112"/>
  <c r="AD112"/>
  <c r="U112"/>
  <c r="Q112"/>
  <c r="AH111"/>
  <c r="AG111"/>
  <c r="U111"/>
  <c r="AD111" s="1"/>
  <c r="Q111"/>
  <c r="AH110"/>
  <c r="AG110"/>
  <c r="U110"/>
  <c r="AD110" s="1"/>
  <c r="Q110"/>
  <c r="AH109"/>
  <c r="AG109"/>
  <c r="U109"/>
  <c r="AD109" s="1"/>
  <c r="Q109"/>
  <c r="AH108"/>
  <c r="AG108"/>
  <c r="U108"/>
  <c r="AD108" s="1"/>
  <c r="Q108"/>
  <c r="AH107"/>
  <c r="AG107"/>
  <c r="U107"/>
  <c r="AD107" s="1"/>
  <c r="Q107"/>
  <c r="AH106"/>
  <c r="AG106"/>
  <c r="U106"/>
  <c r="AD106" s="1"/>
  <c r="Q106"/>
  <c r="AH105"/>
  <c r="AG105"/>
  <c r="U105"/>
  <c r="AD105" s="1"/>
  <c r="Q105"/>
  <c r="AH104"/>
  <c r="AG104"/>
  <c r="AD104"/>
  <c r="U104"/>
  <c r="Q104"/>
  <c r="AH103"/>
  <c r="AG103"/>
  <c r="U103"/>
  <c r="AD103" s="1"/>
  <c r="Q103"/>
  <c r="AH102"/>
  <c r="AG102"/>
  <c r="U102"/>
  <c r="AD102" s="1"/>
  <c r="Q102"/>
  <c r="AH101"/>
  <c r="AG101"/>
  <c r="U101"/>
  <c r="AD101" s="1"/>
  <c r="Q101"/>
  <c r="AH100"/>
  <c r="AG100"/>
  <c r="U100"/>
  <c r="AD100" s="1"/>
  <c r="Q100"/>
  <c r="AH99"/>
  <c r="AG99"/>
  <c r="U99"/>
  <c r="AD99" s="1"/>
  <c r="Q99"/>
  <c r="AH98"/>
  <c r="AG98"/>
  <c r="U98"/>
  <c r="AD98" s="1"/>
  <c r="Q98"/>
  <c r="AH97"/>
  <c r="AG97"/>
  <c r="U97"/>
  <c r="AD97" s="1"/>
  <c r="Q97"/>
  <c r="AH96"/>
  <c r="AG96"/>
  <c r="AD96"/>
  <c r="U96"/>
  <c r="Q96"/>
  <c r="AH95"/>
  <c r="AG95"/>
  <c r="U95"/>
  <c r="AD95" s="1"/>
  <c r="Q95"/>
  <c r="AH94"/>
  <c r="AG94"/>
  <c r="U94"/>
  <c r="AD94" s="1"/>
  <c r="Q94"/>
  <c r="AH93"/>
  <c r="AG93"/>
  <c r="U93"/>
  <c r="AD93" s="1"/>
  <c r="Q93"/>
  <c r="AH92"/>
  <c r="AG92"/>
  <c r="U92"/>
  <c r="AD92" s="1"/>
  <c r="Q92"/>
  <c r="AH91"/>
  <c r="AG91"/>
  <c r="U91"/>
  <c r="AD91" s="1"/>
  <c r="Q91"/>
  <c r="AH90"/>
  <c r="AG90"/>
  <c r="U90"/>
  <c r="AD90" s="1"/>
  <c r="Q90"/>
  <c r="AH89"/>
  <c r="AG89"/>
  <c r="U89"/>
  <c r="AD89" s="1"/>
  <c r="Q89"/>
  <c r="AH88"/>
  <c r="AG88"/>
  <c r="AD88"/>
  <c r="U88"/>
  <c r="Q88"/>
  <c r="AH87"/>
  <c r="AG87"/>
  <c r="U87"/>
  <c r="AD87" s="1"/>
  <c r="Q87"/>
  <c r="AH86"/>
  <c r="AG86"/>
  <c r="U86"/>
  <c r="AD86" s="1"/>
  <c r="Q86"/>
  <c r="AH85"/>
  <c r="AG85"/>
  <c r="U85"/>
  <c r="AD85" s="1"/>
  <c r="Q85"/>
  <c r="AH84"/>
  <c r="AG84"/>
  <c r="U84"/>
  <c r="AD84" s="1"/>
  <c r="Q84"/>
  <c r="AH83"/>
  <c r="AG83"/>
  <c r="U83"/>
  <c r="AD83" s="1"/>
  <c r="Q83"/>
  <c r="AH82"/>
  <c r="AG82"/>
  <c r="U82"/>
  <c r="AD82" s="1"/>
  <c r="Q82"/>
  <c r="AH81"/>
  <c r="AG81"/>
  <c r="AF81"/>
  <c r="U81" s="1"/>
  <c r="AD81" s="1"/>
  <c r="Q81"/>
  <c r="AH80"/>
  <c r="AG80"/>
  <c r="U80"/>
  <c r="AD80" s="1"/>
  <c r="Q80"/>
  <c r="AH79"/>
  <c r="AG79"/>
  <c r="U79"/>
  <c r="AD79" s="1"/>
  <c r="Q79"/>
  <c r="AH78"/>
  <c r="AG78"/>
  <c r="AF78"/>
  <c r="U78" s="1"/>
  <c r="AD78" s="1"/>
  <c r="Q78"/>
  <c r="AH77"/>
  <c r="AG77"/>
  <c r="U77"/>
  <c r="AD77" s="1"/>
  <c r="Q77"/>
  <c r="AH76"/>
  <c r="AG76"/>
  <c r="U76"/>
  <c r="AD76" s="1"/>
  <c r="Q76"/>
  <c r="AH75"/>
  <c r="AG75"/>
  <c r="U75"/>
  <c r="AD75" s="1"/>
  <c r="Q75"/>
  <c r="AH74"/>
  <c r="AG74"/>
  <c r="U74"/>
  <c r="AD74" s="1"/>
  <c r="Q74"/>
  <c r="AH73"/>
  <c r="AG73"/>
  <c r="U73"/>
  <c r="AD73" s="1"/>
  <c r="Q73"/>
  <c r="AH72"/>
  <c r="AG72"/>
  <c r="U72"/>
  <c r="AD72" s="1"/>
  <c r="Q72"/>
  <c r="AH71"/>
  <c r="AG71"/>
  <c r="AF71"/>
  <c r="U71" s="1"/>
  <c r="AD71" s="1"/>
  <c r="Q71"/>
  <c r="AH70"/>
  <c r="AG70"/>
  <c r="AH69"/>
  <c r="AG69"/>
  <c r="U69"/>
  <c r="AD69" s="1"/>
  <c r="Q69"/>
  <c r="AH68"/>
  <c r="AG68"/>
  <c r="U68"/>
  <c r="AD68" s="1"/>
  <c r="Q68"/>
  <c r="AH67"/>
  <c r="AG67"/>
  <c r="U67"/>
  <c r="AD67" s="1"/>
  <c r="Q67"/>
  <c r="AH66"/>
  <c r="AG66"/>
  <c r="AF66"/>
  <c r="U66"/>
  <c r="AD66" s="1"/>
  <c r="Q66"/>
  <c r="AH65"/>
  <c r="AG65"/>
  <c r="U65"/>
  <c r="AD65" s="1"/>
  <c r="Q65"/>
  <c r="AH64"/>
  <c r="AG64"/>
  <c r="U64"/>
  <c r="AD64" s="1"/>
  <c r="Q64"/>
  <c r="AH63"/>
  <c r="AG63"/>
  <c r="U63"/>
  <c r="AD63" s="1"/>
  <c r="Q63"/>
  <c r="AH62"/>
  <c r="AG62"/>
  <c r="U62"/>
  <c r="AD62" s="1"/>
  <c r="Q62"/>
  <c r="AH61"/>
  <c r="AG61"/>
  <c r="U61"/>
  <c r="AD61" s="1"/>
  <c r="Q61"/>
  <c r="AH60"/>
  <c r="AG60"/>
  <c r="U60"/>
  <c r="AD60" s="1"/>
  <c r="Q60"/>
  <c r="AH59"/>
  <c r="AG59"/>
  <c r="U59"/>
  <c r="AD59" s="1"/>
  <c r="Q59"/>
  <c r="AH58"/>
  <c r="AG58"/>
  <c r="AD58"/>
  <c r="U58"/>
  <c r="Q58"/>
  <c r="AH57"/>
  <c r="AG57"/>
  <c r="U57"/>
  <c r="AD57" s="1"/>
  <c r="Q57"/>
  <c r="AH56"/>
  <c r="AG56"/>
  <c r="U56"/>
  <c r="AD56" s="1"/>
  <c r="Q56"/>
  <c r="AH55"/>
  <c r="AG55"/>
  <c r="U55"/>
  <c r="AD55" s="1"/>
  <c r="Q55"/>
  <c r="AH54"/>
  <c r="AG54"/>
  <c r="U54"/>
  <c r="AD54" s="1"/>
  <c r="Q54"/>
  <c r="AH53"/>
  <c r="AG53"/>
  <c r="U53"/>
  <c r="AD53" s="1"/>
  <c r="Q53"/>
  <c r="AH52"/>
  <c r="AG52"/>
  <c r="U52"/>
  <c r="AD52" s="1"/>
  <c r="Q52"/>
  <c r="AH51"/>
  <c r="AG51"/>
  <c r="U51"/>
  <c r="AD51" s="1"/>
  <c r="Q51"/>
  <c r="AH50"/>
  <c r="AG50"/>
  <c r="U50"/>
  <c r="AD50" s="1"/>
  <c r="Q50"/>
  <c r="AH49"/>
  <c r="AG49"/>
  <c r="U49"/>
  <c r="AD49" s="1"/>
  <c r="Q49"/>
  <c r="AH48"/>
  <c r="AG48"/>
  <c r="U48"/>
  <c r="AD48" s="1"/>
  <c r="Q48"/>
  <c r="AH47"/>
  <c r="AG47"/>
  <c r="U47"/>
  <c r="AD47" s="1"/>
  <c r="Q47"/>
  <c r="AH46"/>
  <c r="AG46"/>
  <c r="U46"/>
  <c r="AD46" s="1"/>
  <c r="Q46"/>
  <c r="AH45"/>
  <c r="AG45"/>
  <c r="U45"/>
  <c r="AD45" s="1"/>
  <c r="Q45"/>
  <c r="AH44"/>
  <c r="AG44"/>
  <c r="U44"/>
  <c r="AD44" s="1"/>
  <c r="Q44"/>
  <c r="AH43"/>
  <c r="AG43"/>
  <c r="U43"/>
  <c r="AD43" s="1"/>
  <c r="Q43"/>
  <c r="AH42"/>
  <c r="AG42"/>
  <c r="U42"/>
  <c r="AD42" s="1"/>
  <c r="Q42"/>
  <c r="AH41"/>
  <c r="AG41"/>
  <c r="U41"/>
  <c r="AD41" s="1"/>
  <c r="Q41"/>
  <c r="AH40"/>
  <c r="AG40"/>
  <c r="U40"/>
  <c r="AD40" s="1"/>
  <c r="Q40"/>
  <c r="AH39"/>
  <c r="AG39"/>
  <c r="AD39"/>
  <c r="U39"/>
  <c r="Q39"/>
  <c r="AH38"/>
  <c r="AG38"/>
  <c r="U38"/>
  <c r="AD38" s="1"/>
  <c r="Q38"/>
  <c r="AH37"/>
  <c r="AG37"/>
  <c r="U37"/>
  <c r="AD37" s="1"/>
  <c r="Q37"/>
  <c r="AH36"/>
  <c r="AG36"/>
  <c r="U36"/>
  <c r="AD36" s="1"/>
  <c r="Q36"/>
  <c r="AH35"/>
  <c r="AG35"/>
  <c r="U35"/>
  <c r="AD35" s="1"/>
  <c r="Q35"/>
  <c r="AH34"/>
  <c r="AG34"/>
  <c r="U34"/>
  <c r="AD34" s="1"/>
  <c r="Q34"/>
  <c r="AH33"/>
  <c r="AG33"/>
  <c r="U33"/>
  <c r="AD33" s="1"/>
  <c r="Q33"/>
  <c r="AH32"/>
  <c r="AG32"/>
  <c r="U32"/>
  <c r="AD32" s="1"/>
  <c r="Q32"/>
  <c r="AH31"/>
  <c r="AG31"/>
  <c r="U31"/>
  <c r="AD31" s="1"/>
  <c r="Q31"/>
  <c r="AH30"/>
  <c r="AG30"/>
  <c r="U30"/>
  <c r="AD30" s="1"/>
  <c r="Q30"/>
  <c r="AH29"/>
  <c r="AG29"/>
  <c r="U29"/>
  <c r="AD29" s="1"/>
  <c r="Q29"/>
  <c r="AH28"/>
  <c r="AG28"/>
  <c r="U28"/>
  <c r="AD28" s="1"/>
  <c r="Q28"/>
  <c r="AH27"/>
  <c r="AG27"/>
  <c r="AD27"/>
  <c r="U27"/>
  <c r="Q27"/>
  <c r="AH26"/>
  <c r="AG26"/>
  <c r="U26"/>
  <c r="AD26" s="1"/>
  <c r="Q26"/>
  <c r="AH25"/>
  <c r="AG25"/>
  <c r="U25"/>
  <c r="AD25" s="1"/>
  <c r="Q25"/>
  <c r="AH24"/>
  <c r="AG24"/>
  <c r="U24"/>
  <c r="AD24" s="1"/>
  <c r="Q24"/>
  <c r="AH23"/>
  <c r="AG23"/>
  <c r="U23"/>
  <c r="AD23" s="1"/>
  <c r="Q23"/>
  <c r="AH22"/>
  <c r="AG22"/>
  <c r="U22"/>
  <c r="AD22" s="1"/>
  <c r="Q22"/>
  <c r="AH21"/>
  <c r="AG21"/>
  <c r="U21"/>
  <c r="AD21" s="1"/>
  <c r="Q21"/>
  <c r="AH20"/>
  <c r="AG20"/>
  <c r="U20"/>
  <c r="AD20" s="1"/>
  <c r="Q20"/>
  <c r="AH19"/>
  <c r="AG19"/>
  <c r="AD19"/>
  <c r="U19"/>
  <c r="Q19"/>
  <c r="AH18"/>
  <c r="AG18"/>
  <c r="U18"/>
  <c r="AD18" s="1"/>
  <c r="Q18"/>
  <c r="AH17"/>
  <c r="AG17"/>
  <c r="U17"/>
  <c r="AD17" s="1"/>
  <c r="Q17"/>
  <c r="AH16"/>
  <c r="AG16"/>
  <c r="U16"/>
  <c r="AD16" s="1"/>
  <c r="Q16"/>
  <c r="AH15"/>
  <c r="AG15"/>
  <c r="U15"/>
  <c r="AD15" s="1"/>
  <c r="Q15"/>
  <c r="AH14"/>
  <c r="AG14"/>
  <c r="U14"/>
  <c r="AD14" s="1"/>
  <c r="Q14"/>
  <c r="AH13"/>
  <c r="AG13"/>
  <c r="U13"/>
  <c r="AD13" s="1"/>
  <c r="Q13"/>
  <c r="AH12"/>
  <c r="AG12"/>
  <c r="U12"/>
  <c r="AD12" s="1"/>
  <c r="Q12"/>
  <c r="AH11"/>
  <c r="AG11"/>
  <c r="U11"/>
  <c r="AD11" s="1"/>
  <c r="Q11"/>
  <c r="AH10"/>
  <c r="AG10"/>
  <c r="U10"/>
  <c r="AD10" s="1"/>
  <c r="Q10"/>
  <c r="AH9"/>
  <c r="AG9"/>
  <c r="U9"/>
  <c r="AD9" s="1"/>
  <c r="Q9"/>
  <c r="AH8"/>
  <c r="AG8"/>
  <c r="U8"/>
  <c r="AD8" s="1"/>
  <c r="Q8"/>
  <c r="AH7"/>
  <c r="AG7"/>
  <c r="U7"/>
  <c r="AD7" s="1"/>
  <c r="Q7"/>
  <c r="AH6"/>
  <c r="AG6"/>
  <c r="U6"/>
  <c r="AD6" s="1"/>
  <c r="Q6"/>
  <c r="AH5"/>
  <c r="AG5"/>
  <c r="AD5"/>
  <c r="U5"/>
  <c r="Q5"/>
  <c r="AH4"/>
  <c r="AG4"/>
  <c r="U4"/>
  <c r="AD4" s="1"/>
  <c r="Q4"/>
  <c r="AH3"/>
  <c r="AG3"/>
  <c r="U3"/>
  <c r="AD3" s="1"/>
  <c r="Q3"/>
  <c r="BA54" i="1" l="1"/>
  <c r="BA55"/>
  <c r="BA56"/>
  <c r="Z17" i="6"/>
  <c r="C2" i="1"/>
  <c r="J87"/>
  <c r="H87"/>
  <c r="I87"/>
  <c r="G87"/>
  <c r="U136" i="4"/>
  <c r="Q136"/>
  <c r="U135"/>
  <c r="Q135"/>
  <c r="U134"/>
  <c r="Q134"/>
  <c r="U133"/>
  <c r="Q133"/>
  <c r="U132"/>
  <c r="Q132"/>
  <c r="V50" i="1" l="1"/>
  <c r="AK3" i="6"/>
  <c r="AW57" i="1"/>
  <c r="AW56"/>
  <c r="AW54"/>
  <c r="AW53"/>
  <c r="AW52"/>
  <c r="AW51"/>
  <c r="AW50"/>
  <c r="AW55"/>
  <c r="V100"/>
  <c r="V101"/>
  <c r="V102"/>
  <c r="N101"/>
  <c r="N102"/>
  <c r="N103"/>
  <c r="N104"/>
  <c r="N105"/>
  <c r="N106"/>
  <c r="N107"/>
  <c r="N100"/>
  <c r="V52"/>
  <c r="N51"/>
  <c r="N52"/>
  <c r="N53"/>
  <c r="N54"/>
  <c r="N55"/>
  <c r="N56"/>
  <c r="N57"/>
  <c r="K101"/>
  <c r="K102"/>
  <c r="K103"/>
  <c r="K104"/>
  <c r="K105"/>
  <c r="K106"/>
  <c r="L106"/>
  <c r="K107"/>
  <c r="L107"/>
  <c r="AA24" i="6"/>
  <c r="AA25"/>
  <c r="AA26"/>
  <c r="AA27"/>
  <c r="AA28"/>
  <c r="W24"/>
  <c r="Y32" i="5" s="1"/>
  <c r="W25" i="6"/>
  <c r="Y33" i="5" s="1"/>
  <c r="W26" i="6"/>
  <c r="AE26" s="1"/>
  <c r="W27"/>
  <c r="AE27" s="1"/>
  <c r="W28"/>
  <c r="AE28" s="1"/>
  <c r="S24"/>
  <c r="T32" i="5" s="1"/>
  <c r="S25" i="6"/>
  <c r="T33" i="5" s="1"/>
  <c r="S26" i="6"/>
  <c r="T34" i="5" s="1"/>
  <c r="S27" i="6"/>
  <c r="S28"/>
  <c r="N24"/>
  <c r="O32" i="5" s="1"/>
  <c r="N25" i="6"/>
  <c r="O33" i="5" s="1"/>
  <c r="N26" i="6"/>
  <c r="N27"/>
  <c r="N28"/>
  <c r="AA23"/>
  <c r="S23"/>
  <c r="N23"/>
  <c r="G24"/>
  <c r="B32" i="5" s="1"/>
  <c r="G25" i="6"/>
  <c r="B33" i="5" s="1"/>
  <c r="G26" i="6"/>
  <c r="G27"/>
  <c r="G28"/>
  <c r="G23"/>
  <c r="W23"/>
  <c r="V103" i="1"/>
  <c r="V104"/>
  <c r="V105"/>
  <c r="V106"/>
  <c r="V107"/>
  <c r="H101"/>
  <c r="H102"/>
  <c r="H103"/>
  <c r="H104"/>
  <c r="H105"/>
  <c r="H106"/>
  <c r="H107"/>
  <c r="H100"/>
  <c r="D101"/>
  <c r="D102"/>
  <c r="D103"/>
  <c r="D104"/>
  <c r="D105"/>
  <c r="D106"/>
  <c r="D100"/>
  <c r="V51"/>
  <c r="V53"/>
  <c r="V54"/>
  <c r="V55"/>
  <c r="V56"/>
  <c r="V57"/>
  <c r="H51"/>
  <c r="H52"/>
  <c r="H53"/>
  <c r="H54"/>
  <c r="H55"/>
  <c r="H56"/>
  <c r="H57"/>
  <c r="D53"/>
  <c r="D54"/>
  <c r="D55"/>
  <c r="D56"/>
  <c r="D57"/>
  <c r="Z2" i="8"/>
  <c r="G88" i="1"/>
  <c r="H88"/>
  <c r="I88"/>
  <c r="J88"/>
  <c r="G37"/>
  <c r="H37"/>
  <c r="I37"/>
  <c r="J37"/>
  <c r="S60" i="5"/>
  <c r="S38"/>
  <c r="F38"/>
  <c r="J31"/>
  <c r="I6"/>
  <c r="D23" i="1" l="1"/>
  <c r="F23"/>
  <c r="A15" i="8" s="1"/>
  <c r="E23" i="1"/>
  <c r="B50"/>
  <c r="G23"/>
  <c r="B54" s="1"/>
  <c r="H23"/>
  <c r="AJ23"/>
  <c r="AE54" s="1"/>
  <c r="AG23"/>
  <c r="AL23"/>
  <c r="AE56" s="1"/>
  <c r="AM23"/>
  <c r="AE57" s="1"/>
  <c r="AL36"/>
  <c r="I23"/>
  <c r="B56" s="1"/>
  <c r="J23"/>
  <c r="B57" s="1"/>
  <c r="AI23"/>
  <c r="AE53" s="1"/>
  <c r="AH23"/>
  <c r="AK23"/>
  <c r="AE55" s="1"/>
  <c r="AG36"/>
  <c r="F22" i="8" s="1"/>
  <c r="AK36" i="1"/>
  <c r="AF23"/>
  <c r="AH36"/>
  <c r="F23" i="8" s="1"/>
  <c r="H36" i="1"/>
  <c r="I36"/>
  <c r="AI36"/>
  <c r="AM36"/>
  <c r="AF36"/>
  <c r="F21" i="8" s="1"/>
  <c r="AJ36" i="1"/>
  <c r="J36"/>
  <c r="F36"/>
  <c r="F15" i="8" s="1"/>
  <c r="G36" i="1"/>
  <c r="AE25" i="6"/>
  <c r="AE24"/>
  <c r="A31" i="8"/>
  <c r="A20"/>
  <c r="U107" i="1"/>
  <c r="T107"/>
  <c r="Z107" s="1"/>
  <c r="O107"/>
  <c r="D107"/>
  <c r="B107"/>
  <c r="U106"/>
  <c r="T106"/>
  <c r="O106"/>
  <c r="B106"/>
  <c r="U105"/>
  <c r="T105"/>
  <c r="O105"/>
  <c r="B105"/>
  <c r="U104"/>
  <c r="T104"/>
  <c r="O104"/>
  <c r="B104"/>
  <c r="O103"/>
  <c r="O102"/>
  <c r="O101"/>
  <c r="O100"/>
  <c r="V97"/>
  <c r="O97"/>
  <c r="N97"/>
  <c r="M97"/>
  <c r="L97"/>
  <c r="K97"/>
  <c r="I97"/>
  <c r="E97"/>
  <c r="F87"/>
  <c r="B64" i="5"/>
  <c r="A63"/>
  <c r="U57" i="1"/>
  <c r="U56"/>
  <c r="U55"/>
  <c r="U54"/>
  <c r="T57"/>
  <c r="Z57" s="1"/>
  <c r="T56"/>
  <c r="Z56" s="1"/>
  <c r="T55"/>
  <c r="Z55" s="1"/>
  <c r="T54"/>
  <c r="Z54" s="1"/>
  <c r="I47"/>
  <c r="J50" s="1"/>
  <c r="E47"/>
  <c r="F50" s="1"/>
  <c r="V47"/>
  <c r="W50" s="1"/>
  <c r="O47"/>
  <c r="N47"/>
  <c r="M47"/>
  <c r="K47"/>
  <c r="L47"/>
  <c r="B55"/>
  <c r="H57" i="6"/>
  <c r="H54"/>
  <c r="H53"/>
  <c r="T31" i="5"/>
  <c r="O31"/>
  <c r="B31"/>
  <c r="A53"/>
  <c r="L50"/>
  <c r="Z42"/>
  <c r="Y30"/>
  <c r="T30"/>
  <c r="J30"/>
  <c r="B53" i="1" l="1"/>
  <c r="Q15" i="8"/>
  <c r="Z104" i="1"/>
  <c r="Z105"/>
  <c r="Z106"/>
  <c r="A21" i="8"/>
  <c r="Q21" s="1"/>
  <c r="AE50" i="1"/>
  <c r="A23" i="8"/>
  <c r="Q23" s="1"/>
  <c r="AE52" i="1"/>
  <c r="A22" i="8"/>
  <c r="Q22" s="1"/>
  <c r="AE51" i="1"/>
  <c r="X50"/>
  <c r="Y50" s="1"/>
  <c r="AX53"/>
  <c r="AX55"/>
  <c r="AX57"/>
  <c r="AX52"/>
  <c r="AX51"/>
  <c r="AX54"/>
  <c r="AX56"/>
  <c r="AX50"/>
  <c r="AM57"/>
  <c r="AM56"/>
  <c r="AM54"/>
  <c r="AM53"/>
  <c r="AM51"/>
  <c r="AM55"/>
  <c r="AM52"/>
  <c r="AM50"/>
  <c r="AI57"/>
  <c r="AI56"/>
  <c r="AI54"/>
  <c r="AI53"/>
  <c r="AI51"/>
  <c r="AI55"/>
  <c r="AI52"/>
  <c r="AI50"/>
  <c r="F74"/>
  <c r="B103" s="1"/>
  <c r="E74"/>
  <c r="D74"/>
  <c r="C74"/>
  <c r="E36"/>
  <c r="D36"/>
  <c r="C36"/>
  <c r="W55"/>
  <c r="W56"/>
  <c r="W57"/>
  <c r="J107"/>
  <c r="J102"/>
  <c r="J104"/>
  <c r="J106"/>
  <c r="J52"/>
  <c r="J54"/>
  <c r="J56"/>
  <c r="J101"/>
  <c r="J103"/>
  <c r="J105"/>
  <c r="J100"/>
  <c r="J51"/>
  <c r="J53"/>
  <c r="J55"/>
  <c r="J57"/>
  <c r="W101"/>
  <c r="W105"/>
  <c r="W104"/>
  <c r="W100"/>
  <c r="W52"/>
  <c r="W53"/>
  <c r="F103"/>
  <c r="F105"/>
  <c r="F107"/>
  <c r="F54"/>
  <c r="F56"/>
  <c r="F104"/>
  <c r="F106"/>
  <c r="F53"/>
  <c r="F55"/>
  <c r="X55" s="1"/>
  <c r="F57"/>
  <c r="W103"/>
  <c r="W107"/>
  <c r="W102"/>
  <c r="W106"/>
  <c r="W51"/>
  <c r="W54"/>
  <c r="AE23" i="6"/>
  <c r="Y31" i="5"/>
  <c r="F15" i="6"/>
  <c r="I11" i="5" s="1"/>
  <c r="G2" i="8"/>
  <c r="I2" i="5"/>
  <c r="F42" s="1"/>
  <c r="C75" i="1"/>
  <c r="T100" s="1"/>
  <c r="E75"/>
  <c r="T102" s="1"/>
  <c r="F88"/>
  <c r="U103" s="1"/>
  <c r="F12" i="6"/>
  <c r="I8" i="5" s="1"/>
  <c r="Z13" i="6"/>
  <c r="I13" i="5" s="1"/>
  <c r="I12"/>
  <c r="F6" i="6"/>
  <c r="I3" i="5" s="1"/>
  <c r="Z8" i="6"/>
  <c r="I16" i="5" s="1"/>
  <c r="Z9" i="6"/>
  <c r="I17" i="5" s="1"/>
  <c r="F13" i="6"/>
  <c r="I9" i="5" s="1"/>
  <c r="F14" i="6"/>
  <c r="I10" i="5" s="1"/>
  <c r="AY54" i="1" l="1"/>
  <c r="AZ54" s="1"/>
  <c r="BB54" s="1"/>
  <c r="BC54" s="1"/>
  <c r="BD54" s="1"/>
  <c r="AY52"/>
  <c r="AZ52" s="1"/>
  <c r="AY50"/>
  <c r="AY55"/>
  <c r="AZ55" s="1"/>
  <c r="BB55" s="1"/>
  <c r="BC55" s="1"/>
  <c r="BD55" s="1"/>
  <c r="AY56"/>
  <c r="AZ56" s="1"/>
  <c r="BB56" s="1"/>
  <c r="BC56" s="1"/>
  <c r="BD56" s="1"/>
  <c r="AY51"/>
  <c r="AZ51" s="1"/>
  <c r="BA51" s="1"/>
  <c r="BB51" s="1"/>
  <c r="BC51" s="1"/>
  <c r="BD51" s="1"/>
  <c r="V22" i="8" s="1"/>
  <c r="AY57" i="1"/>
  <c r="AZ57" s="1"/>
  <c r="BB57" s="1"/>
  <c r="BC57" s="1"/>
  <c r="BD57" s="1"/>
  <c r="AY53"/>
  <c r="AZ53" s="1"/>
  <c r="BB53" s="1"/>
  <c r="BC53" s="1"/>
  <c r="BD53" s="1"/>
  <c r="Z50"/>
  <c r="AA50" s="1"/>
  <c r="X56"/>
  <c r="X57"/>
  <c r="X54"/>
  <c r="Y54" s="1"/>
  <c r="X106"/>
  <c r="Y106" s="1"/>
  <c r="AA106" s="1"/>
  <c r="AB106" s="1"/>
  <c r="AC106" s="1"/>
  <c r="X107"/>
  <c r="Y107" s="1"/>
  <c r="AA107" s="1"/>
  <c r="AB107" s="1"/>
  <c r="AC107" s="1"/>
  <c r="X105"/>
  <c r="Y105" s="1"/>
  <c r="AA105" s="1"/>
  <c r="AB105" s="1"/>
  <c r="AC105" s="1"/>
  <c r="X104"/>
  <c r="Y104" s="1"/>
  <c r="AA104" s="1"/>
  <c r="AB104" s="1"/>
  <c r="AC104" s="1"/>
  <c r="E87"/>
  <c r="F34" i="8" s="1"/>
  <c r="D87" i="1"/>
  <c r="F33" i="8" s="1"/>
  <c r="F13"/>
  <c r="F14"/>
  <c r="A14"/>
  <c r="D88" i="1"/>
  <c r="U101" s="1"/>
  <c r="E24"/>
  <c r="T52" s="1"/>
  <c r="D37"/>
  <c r="U51" s="1"/>
  <c r="F37"/>
  <c r="U53" s="1"/>
  <c r="A34" i="8"/>
  <c r="B102" i="1"/>
  <c r="F102" s="1"/>
  <c r="A33" i="8"/>
  <c r="B101" i="1"/>
  <c r="F101" s="1"/>
  <c r="B100"/>
  <c r="A32" i="8"/>
  <c r="E88" i="1"/>
  <c r="U102" s="1"/>
  <c r="F75"/>
  <c r="T103" s="1"/>
  <c r="D75"/>
  <c r="T101" s="1"/>
  <c r="Z101" s="1"/>
  <c r="E37"/>
  <c r="U52" s="1"/>
  <c r="F24"/>
  <c r="T53" s="1"/>
  <c r="D24"/>
  <c r="T51" s="1"/>
  <c r="A13" i="8"/>
  <c r="Q13" s="1"/>
  <c r="AO10" i="6"/>
  <c r="AO9"/>
  <c r="AO8"/>
  <c r="AO7"/>
  <c r="F12" i="8"/>
  <c r="A12"/>
  <c r="Q12" s="1"/>
  <c r="Q14" l="1"/>
  <c r="X103" i="1"/>
  <c r="Z103"/>
  <c r="BA52"/>
  <c r="BB52" s="1"/>
  <c r="BC52" s="1"/>
  <c r="BD52" s="1"/>
  <c r="V23" i="8" s="1"/>
  <c r="BB50" i="1"/>
  <c r="BC50" s="1"/>
  <c r="BD50" s="1"/>
  <c r="V21" i="8" s="1"/>
  <c r="X53" i="1"/>
  <c r="Y53" s="1"/>
  <c r="Z53" s="1"/>
  <c r="Q33" i="8"/>
  <c r="Q34"/>
  <c r="F100" i="1"/>
  <c r="X102"/>
  <c r="Y102" s="1"/>
  <c r="Z102" s="1"/>
  <c r="X101"/>
  <c r="Y101" s="1"/>
  <c r="B52"/>
  <c r="Y103"/>
  <c r="AA103" s="1"/>
  <c r="AB103" s="1"/>
  <c r="AC103" s="1"/>
  <c r="B51"/>
  <c r="AA54"/>
  <c r="AB54" s="1"/>
  <c r="AC54" s="1"/>
  <c r="AA53" l="1"/>
  <c r="AB53" s="1"/>
  <c r="AC53" s="1"/>
  <c r="V15" i="8" s="1"/>
  <c r="AA101" i="1"/>
  <c r="AB101" s="1"/>
  <c r="AB50"/>
  <c r="AA102"/>
  <c r="AB102" s="1"/>
  <c r="Y55"/>
  <c r="Y57"/>
  <c r="Y56"/>
  <c r="AC102" l="1"/>
  <c r="V34" i="8" s="1"/>
  <c r="AC101" i="1"/>
  <c r="V33" i="8" s="1"/>
  <c r="F51" i="1"/>
  <c r="D52"/>
  <c r="F52"/>
  <c r="D51"/>
  <c r="C88"/>
  <c r="AA55"/>
  <c r="AB55" s="1"/>
  <c r="AC55" s="1"/>
  <c r="AA57"/>
  <c r="AB57" s="1"/>
  <c r="AC57" s="1"/>
  <c r="AA56"/>
  <c r="AB56" s="1"/>
  <c r="AC56" s="1"/>
  <c r="X51" l="1"/>
  <c r="Y51" s="1"/>
  <c r="X52"/>
  <c r="Y52" s="1"/>
  <c r="AC50"/>
  <c r="V12" i="8" s="1"/>
  <c r="C87" i="1"/>
  <c r="F32" i="8" s="1"/>
  <c r="Q32" s="1"/>
  <c r="U100" i="1"/>
  <c r="X100" s="1"/>
  <c r="Z52" l="1"/>
  <c r="AA52" s="1"/>
  <c r="AB52" s="1"/>
  <c r="AC52" s="1"/>
  <c r="V14" i="8" s="1"/>
  <c r="Z51" i="1"/>
  <c r="AA51" s="1"/>
  <c r="AB51" s="1"/>
  <c r="AC51" s="1"/>
  <c r="V13" i="8" s="1"/>
  <c r="Y100" i="1"/>
  <c r="Z100" l="1"/>
  <c r="AA100" s="1"/>
  <c r="AB100" s="1"/>
  <c r="AC100" s="1"/>
  <c r="V32" i="8" s="1"/>
</calcChain>
</file>

<file path=xl/comments1.xml><?xml version="1.0" encoding="utf-8"?>
<comments xmlns="http://schemas.openxmlformats.org/spreadsheetml/2006/main">
  <authors>
    <author>winos123</author>
    <author>User</author>
  </authors>
  <commentList>
    <comment ref="F4" authorId="0">
      <text>
        <r>
          <rPr>
            <sz val="8"/>
            <color indexed="81"/>
            <rFont val="Tahoma"/>
            <family val="2"/>
          </rPr>
          <t xml:space="preserve">TYPE CERT NO ONLY
</t>
        </r>
      </text>
    </comment>
    <comment ref="F5" authorId="0">
      <text>
        <r>
          <rPr>
            <b/>
            <sz val="8"/>
            <color indexed="81"/>
            <rFont val="Tahoma"/>
            <family val="2"/>
          </rPr>
          <t>DO N'T TYPE THIS ROW</t>
        </r>
      </text>
    </comment>
    <comment ref="D23" authorId="1">
      <text>
        <r>
          <rPr>
            <b/>
            <sz val="8"/>
            <color indexed="81"/>
            <rFont val="Tahoma"/>
            <family val="2"/>
          </rPr>
          <t>Please Type Master Tag No Only
Ex:
    BS 1320</t>
        </r>
      </text>
    </comment>
    <comment ref="D24" authorId="1">
      <text>
        <r>
          <rPr>
            <b/>
            <sz val="8"/>
            <color indexed="81"/>
            <rFont val="Tahoma"/>
            <family val="2"/>
          </rPr>
          <t>Please Type Master Tag No Only
Ex:
    BS 1319</t>
        </r>
      </text>
    </comment>
    <comment ref="D25" authorId="1">
      <text>
        <r>
          <rPr>
            <b/>
            <sz val="8"/>
            <color indexed="81"/>
            <rFont val="Tahoma"/>
            <family val="2"/>
          </rPr>
          <t>Please Type Master Tag No Only
Ex:
    BS 1317</t>
        </r>
      </text>
    </comment>
    <comment ref="D26" authorId="1">
      <text>
        <r>
          <rPr>
            <b/>
            <sz val="8"/>
            <color indexed="81"/>
            <rFont val="Tahoma"/>
            <family val="2"/>
          </rPr>
          <t>Please Type Master Tag No Only
Ex:
    BS 1331</t>
        </r>
      </text>
    </comment>
    <comment ref="D27" authorId="1">
      <text>
        <r>
          <rPr>
            <b/>
            <sz val="8"/>
            <color indexed="81"/>
            <rFont val="Tahoma"/>
            <family val="2"/>
          </rPr>
          <t>Please Type Master Tag No Only
Ex:
    BS 1391</t>
        </r>
      </text>
    </comment>
    <comment ref="D28" authorId="1">
      <text>
        <r>
          <rPr>
            <b/>
            <sz val="8"/>
            <color indexed="81"/>
            <rFont val="Tahoma"/>
            <family val="2"/>
          </rPr>
          <t>Please Type Master Tag No Only
Ex:
    BS 1364</t>
        </r>
      </text>
    </comment>
  </commentList>
</comments>
</file>

<file path=xl/comments2.xml><?xml version="1.0" encoding="utf-8"?>
<comments xmlns="http://schemas.openxmlformats.org/spreadsheetml/2006/main">
  <authors>
    <author>winos123</author>
    <author>User</author>
    <author>bs-electrical</author>
  </authors>
  <commentList>
    <comment ref="G1" authorId="0">
      <text>
        <r>
          <rPr>
            <b/>
            <sz val="8"/>
            <color indexed="81"/>
            <rFont val="Tahoma"/>
            <family val="2"/>
          </rPr>
          <t>DO N'T TYPE THIS ROW</t>
        </r>
      </text>
    </comment>
    <comment ref="C8" authorId="1">
      <text>
        <r>
          <rPr>
            <b/>
            <sz val="9"/>
            <color indexed="81"/>
            <rFont val="Tahoma"/>
            <family val="2"/>
          </rPr>
          <t>User:</t>
        </r>
        <r>
          <rPr>
            <sz val="9"/>
            <color indexed="81"/>
            <rFont val="Tahoma"/>
            <family val="2"/>
          </rPr>
          <t xml:space="preserve">
select reference sensor like rtd ,thermocouple</t>
        </r>
      </text>
    </comment>
    <comment ref="D8" authorId="1">
      <text>
        <r>
          <rPr>
            <b/>
            <sz val="9"/>
            <color indexed="81"/>
            <rFont val="Tahoma"/>
            <family val="2"/>
          </rPr>
          <t>User:</t>
        </r>
        <r>
          <rPr>
            <sz val="9"/>
            <color indexed="81"/>
            <rFont val="Tahoma"/>
            <family val="2"/>
          </rPr>
          <t xml:space="preserve">
select reference sensor like rtd ,thermocouple</t>
        </r>
      </text>
    </comment>
    <comment ref="E8" authorId="1">
      <text>
        <r>
          <rPr>
            <b/>
            <sz val="9"/>
            <color indexed="81"/>
            <rFont val="Tahoma"/>
            <family val="2"/>
          </rPr>
          <t>User:</t>
        </r>
        <r>
          <rPr>
            <sz val="9"/>
            <color indexed="81"/>
            <rFont val="Tahoma"/>
            <family val="2"/>
          </rPr>
          <t xml:space="preserve">
select reference sensor like rtd ,thermocouple</t>
        </r>
      </text>
    </comment>
    <comment ref="F8" authorId="1">
      <text>
        <r>
          <rPr>
            <b/>
            <sz val="9"/>
            <color indexed="81"/>
            <rFont val="Tahoma"/>
            <family val="2"/>
          </rPr>
          <t>User:</t>
        </r>
        <r>
          <rPr>
            <sz val="9"/>
            <color indexed="81"/>
            <rFont val="Tahoma"/>
            <family val="2"/>
          </rPr>
          <t xml:space="preserve">
select reference sensor like rtd ,thermocouple</t>
        </r>
      </text>
    </comment>
    <comment ref="G8" authorId="1">
      <text>
        <r>
          <rPr>
            <b/>
            <sz val="9"/>
            <color indexed="81"/>
            <rFont val="Tahoma"/>
            <family val="2"/>
          </rPr>
          <t>User:</t>
        </r>
        <r>
          <rPr>
            <sz val="9"/>
            <color indexed="81"/>
            <rFont val="Tahoma"/>
            <family val="2"/>
          </rPr>
          <t xml:space="preserve">
select reference sensor like rtd ,thermocouple</t>
        </r>
      </text>
    </comment>
    <comment ref="H8" authorId="1">
      <text>
        <r>
          <rPr>
            <b/>
            <sz val="9"/>
            <color indexed="81"/>
            <rFont val="Tahoma"/>
            <family val="2"/>
          </rPr>
          <t>User:</t>
        </r>
        <r>
          <rPr>
            <sz val="9"/>
            <color indexed="81"/>
            <rFont val="Tahoma"/>
            <family val="2"/>
          </rPr>
          <t xml:space="preserve">
select reference sensor like rtd ,thermocouple</t>
        </r>
      </text>
    </comment>
    <comment ref="I8" authorId="1">
      <text>
        <r>
          <rPr>
            <b/>
            <sz val="9"/>
            <color indexed="81"/>
            <rFont val="Tahoma"/>
            <family val="2"/>
          </rPr>
          <t>User:</t>
        </r>
        <r>
          <rPr>
            <sz val="9"/>
            <color indexed="81"/>
            <rFont val="Tahoma"/>
            <family val="2"/>
          </rPr>
          <t xml:space="preserve">
select reference sensor like rtd ,thermocouple</t>
        </r>
      </text>
    </comment>
    <comment ref="J8" authorId="1">
      <text>
        <r>
          <rPr>
            <b/>
            <sz val="9"/>
            <color indexed="81"/>
            <rFont val="Tahoma"/>
            <family val="2"/>
          </rPr>
          <t>User:</t>
        </r>
        <r>
          <rPr>
            <sz val="9"/>
            <color indexed="81"/>
            <rFont val="Tahoma"/>
            <family val="2"/>
          </rPr>
          <t xml:space="preserve">
select reference sensor like rtd ,thermocouple</t>
        </r>
      </text>
    </comment>
    <comment ref="C9" authorId="1">
      <text>
        <r>
          <rPr>
            <b/>
            <sz val="9"/>
            <color indexed="81"/>
            <rFont val="Tahoma"/>
            <family val="2"/>
          </rPr>
          <t>User:</t>
        </r>
        <r>
          <rPr>
            <sz val="9"/>
            <color indexed="81"/>
            <rFont val="Tahoma"/>
            <family val="2"/>
          </rPr>
          <t xml:space="preserve">
select indicator like digital multimeter ohms mode(DMRTD) or millivolt mode(DMTC)</t>
        </r>
      </text>
    </comment>
    <comment ref="D9" authorId="1">
      <text>
        <r>
          <rPr>
            <b/>
            <sz val="9"/>
            <color indexed="81"/>
            <rFont val="Tahoma"/>
            <family val="2"/>
          </rPr>
          <t>User:</t>
        </r>
        <r>
          <rPr>
            <sz val="9"/>
            <color indexed="81"/>
            <rFont val="Tahoma"/>
            <family val="2"/>
          </rPr>
          <t xml:space="preserve">
select indicator like digital multimeter ohms mode(DMRTD) or millivolt mode(DMTC)</t>
        </r>
      </text>
    </comment>
    <comment ref="E9" authorId="1">
      <text>
        <r>
          <rPr>
            <b/>
            <sz val="9"/>
            <color indexed="81"/>
            <rFont val="Tahoma"/>
            <family val="2"/>
          </rPr>
          <t>User:</t>
        </r>
        <r>
          <rPr>
            <sz val="9"/>
            <color indexed="81"/>
            <rFont val="Tahoma"/>
            <family val="2"/>
          </rPr>
          <t xml:space="preserve">
select indicator like digital multimeter ohms mode(DMRTD) or millivolt mode(DMTC)</t>
        </r>
      </text>
    </comment>
    <comment ref="F9" authorId="1">
      <text>
        <r>
          <rPr>
            <b/>
            <sz val="9"/>
            <color indexed="81"/>
            <rFont val="Tahoma"/>
            <family val="2"/>
          </rPr>
          <t>User:</t>
        </r>
        <r>
          <rPr>
            <sz val="9"/>
            <color indexed="81"/>
            <rFont val="Tahoma"/>
            <family val="2"/>
          </rPr>
          <t xml:space="preserve">
select indicator like digital multimeter ohms mode(DMRTD) or millivolt mode(DMTC)</t>
        </r>
      </text>
    </comment>
    <comment ref="G9" authorId="1">
      <text>
        <r>
          <rPr>
            <b/>
            <sz val="9"/>
            <color indexed="81"/>
            <rFont val="Tahoma"/>
            <family val="2"/>
          </rPr>
          <t>User:</t>
        </r>
        <r>
          <rPr>
            <sz val="9"/>
            <color indexed="81"/>
            <rFont val="Tahoma"/>
            <family val="2"/>
          </rPr>
          <t xml:space="preserve">
select indicator like digital multimeter ohms mode(DMRTD) or millivolt mode(DMTC)</t>
        </r>
      </text>
    </comment>
    <comment ref="H9" authorId="1">
      <text>
        <r>
          <rPr>
            <b/>
            <sz val="9"/>
            <color indexed="81"/>
            <rFont val="Tahoma"/>
            <family val="2"/>
          </rPr>
          <t>User:</t>
        </r>
        <r>
          <rPr>
            <sz val="9"/>
            <color indexed="81"/>
            <rFont val="Tahoma"/>
            <family val="2"/>
          </rPr>
          <t xml:space="preserve">
select indicator like digital multimeter ohms mode(DMRTD) or millivolt mode(DMTC)</t>
        </r>
      </text>
    </comment>
    <comment ref="I9" authorId="1">
      <text>
        <r>
          <rPr>
            <b/>
            <sz val="9"/>
            <color indexed="81"/>
            <rFont val="Tahoma"/>
            <family val="2"/>
          </rPr>
          <t>User:</t>
        </r>
        <r>
          <rPr>
            <sz val="9"/>
            <color indexed="81"/>
            <rFont val="Tahoma"/>
            <family val="2"/>
          </rPr>
          <t xml:space="preserve">
select indicator like digital multimeter ohms mode(DMRTD) or millivolt mode(DMTC)</t>
        </r>
      </text>
    </comment>
    <comment ref="J9" authorId="1">
      <text>
        <r>
          <rPr>
            <b/>
            <sz val="9"/>
            <color indexed="81"/>
            <rFont val="Tahoma"/>
            <family val="2"/>
          </rPr>
          <t>User:</t>
        </r>
        <r>
          <rPr>
            <sz val="9"/>
            <color indexed="81"/>
            <rFont val="Tahoma"/>
            <family val="2"/>
          </rPr>
          <t xml:space="preserve">
select indicator like digital multimeter ohms mode(DMRTD) or millivolt mode(DMTC)</t>
        </r>
      </text>
    </comment>
    <comment ref="C10" authorId="1">
      <text>
        <r>
          <rPr>
            <b/>
            <sz val="9"/>
            <color indexed="81"/>
            <rFont val="Tahoma"/>
            <family val="2"/>
          </rPr>
          <t>User:</t>
        </r>
        <r>
          <rPr>
            <sz val="9"/>
            <color indexed="81"/>
            <rFont val="Tahoma"/>
            <family val="2"/>
          </rPr>
          <t xml:space="preserve">
select heat source using temperature bath or 
Infrared
</t>
        </r>
      </text>
    </comment>
    <comment ref="D10" authorId="1">
      <text>
        <r>
          <rPr>
            <b/>
            <sz val="9"/>
            <color indexed="81"/>
            <rFont val="Tahoma"/>
            <family val="2"/>
          </rPr>
          <t>User:</t>
        </r>
        <r>
          <rPr>
            <sz val="9"/>
            <color indexed="81"/>
            <rFont val="Tahoma"/>
            <family val="2"/>
          </rPr>
          <t xml:space="preserve">
select heat source using temperature bath or 
Infrared
</t>
        </r>
      </text>
    </comment>
    <comment ref="E10" authorId="1">
      <text>
        <r>
          <rPr>
            <b/>
            <sz val="9"/>
            <color indexed="81"/>
            <rFont val="Tahoma"/>
            <family val="2"/>
          </rPr>
          <t>User:</t>
        </r>
        <r>
          <rPr>
            <sz val="9"/>
            <color indexed="81"/>
            <rFont val="Tahoma"/>
            <family val="2"/>
          </rPr>
          <t xml:space="preserve">
select heat source using temperature bath or 
Infrared
</t>
        </r>
      </text>
    </comment>
    <comment ref="F10" authorId="1">
      <text>
        <r>
          <rPr>
            <b/>
            <sz val="9"/>
            <color indexed="81"/>
            <rFont val="Tahoma"/>
            <family val="2"/>
          </rPr>
          <t>User:</t>
        </r>
        <r>
          <rPr>
            <sz val="9"/>
            <color indexed="81"/>
            <rFont val="Tahoma"/>
            <family val="2"/>
          </rPr>
          <t xml:space="preserve">
select heat source using temperature bath or 
Infrared
</t>
        </r>
      </text>
    </comment>
    <comment ref="G10" authorId="1">
      <text>
        <r>
          <rPr>
            <b/>
            <sz val="9"/>
            <color indexed="81"/>
            <rFont val="Tahoma"/>
            <family val="2"/>
          </rPr>
          <t>User:</t>
        </r>
        <r>
          <rPr>
            <sz val="9"/>
            <color indexed="81"/>
            <rFont val="Tahoma"/>
            <family val="2"/>
          </rPr>
          <t xml:space="preserve">
select heat source using temperature bath or 
Infrared
</t>
        </r>
      </text>
    </comment>
    <comment ref="H10" authorId="1">
      <text>
        <r>
          <rPr>
            <b/>
            <sz val="9"/>
            <color indexed="81"/>
            <rFont val="Tahoma"/>
            <family val="2"/>
          </rPr>
          <t>User:</t>
        </r>
        <r>
          <rPr>
            <sz val="9"/>
            <color indexed="81"/>
            <rFont val="Tahoma"/>
            <family val="2"/>
          </rPr>
          <t xml:space="preserve">
select heat source using temperature bath or 
Infrared
</t>
        </r>
      </text>
    </comment>
    <comment ref="I10" authorId="1">
      <text>
        <r>
          <rPr>
            <b/>
            <sz val="9"/>
            <color indexed="81"/>
            <rFont val="Tahoma"/>
            <family val="2"/>
          </rPr>
          <t>User:</t>
        </r>
        <r>
          <rPr>
            <sz val="9"/>
            <color indexed="81"/>
            <rFont val="Tahoma"/>
            <family val="2"/>
          </rPr>
          <t xml:space="preserve">
select heat source using temperature bath or 
Infrared
</t>
        </r>
      </text>
    </comment>
    <comment ref="J10" authorId="1">
      <text>
        <r>
          <rPr>
            <b/>
            <sz val="9"/>
            <color indexed="81"/>
            <rFont val="Tahoma"/>
            <family val="2"/>
          </rPr>
          <t>User:</t>
        </r>
        <r>
          <rPr>
            <sz val="9"/>
            <color indexed="81"/>
            <rFont val="Tahoma"/>
            <family val="2"/>
          </rPr>
          <t xml:space="preserve">
select heat source using temperature bath or 
Infrared
</t>
        </r>
      </text>
    </comment>
    <comment ref="B11" authorId="1">
      <text>
        <r>
          <rPr>
            <b/>
            <sz val="9"/>
            <color indexed="81"/>
            <rFont val="Tahoma"/>
            <family val="2"/>
          </rPr>
          <t>User:</t>
        </r>
        <r>
          <rPr>
            <sz val="9"/>
            <color indexed="81"/>
            <rFont val="Tahoma"/>
            <family val="2"/>
          </rPr>
          <t xml:space="preserve">
USING MASTER OF THERMOCOUPLE AND GLASS THERMOMETER </t>
        </r>
      </text>
    </comment>
    <comment ref="C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D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E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F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G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H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I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J11" authorId="1">
      <text>
        <r>
          <rPr>
            <b/>
            <sz val="9"/>
            <color indexed="81"/>
            <rFont val="Tahoma"/>
            <family val="2"/>
          </rPr>
          <t>User:</t>
        </r>
        <r>
          <rPr>
            <sz val="9"/>
            <color indexed="81"/>
            <rFont val="Tahoma"/>
            <family val="2"/>
          </rPr>
          <t xml:space="preserve">
select indicator like digital multimeter ohms mode(DMRTD) or millivolt mode(DMTC),Glass ther
</t>
        </r>
      </text>
    </comment>
    <comment ref="AI50" authorId="2">
      <text>
        <r>
          <rPr>
            <b/>
            <sz val="8"/>
            <color indexed="81"/>
            <rFont val="Tahoma"/>
            <family val="2"/>
          </rPr>
          <t>bs-electrical:</t>
        </r>
        <r>
          <rPr>
            <sz val="8"/>
            <color indexed="81"/>
            <rFont val="Tahoma"/>
            <family val="2"/>
          </rPr>
          <t xml:space="preserve">
/1 IS SENSITIVITY CO EFFICIENT</t>
        </r>
      </text>
    </comment>
    <comment ref="F100" authorId="2">
      <text>
        <r>
          <rPr>
            <b/>
            <sz val="8"/>
            <color indexed="81"/>
            <rFont val="Tahoma"/>
            <family val="2"/>
          </rPr>
          <t>bs-electrical:</t>
        </r>
        <r>
          <rPr>
            <sz val="8"/>
            <color indexed="81"/>
            <rFont val="Tahoma"/>
            <family val="2"/>
          </rPr>
          <t xml:space="preserve">
/1 IS SENSITIVITY CO EFFICIENT</t>
        </r>
      </text>
    </comment>
  </commentList>
</comments>
</file>

<file path=xl/comments3.xml><?xml version="1.0" encoding="utf-8"?>
<comments xmlns="http://schemas.openxmlformats.org/spreadsheetml/2006/main">
  <authors>
    <author>USER06</author>
  </authors>
  <commentList>
    <comment ref="F129" authorId="0">
      <text>
        <r>
          <rPr>
            <b/>
            <sz val="8"/>
            <color indexed="81"/>
            <rFont val="Tahoma"/>
            <family val="2"/>
          </rPr>
          <t>USER06:</t>
        </r>
        <r>
          <rPr>
            <sz val="8"/>
            <color indexed="81"/>
            <rFont val="Tahoma"/>
            <family val="2"/>
          </rPr>
          <t xml:space="preserve">
KGF</t>
        </r>
      </text>
    </comment>
    <comment ref="F130" authorId="0">
      <text>
        <r>
          <rPr>
            <b/>
            <sz val="8"/>
            <color indexed="81"/>
            <rFont val="Tahoma"/>
            <family val="2"/>
          </rPr>
          <t>USER06:</t>
        </r>
        <r>
          <rPr>
            <sz val="8"/>
            <color indexed="81"/>
            <rFont val="Tahoma"/>
            <family val="2"/>
          </rPr>
          <t xml:space="preserve">
LBF</t>
        </r>
      </text>
    </comment>
  </commentList>
</comments>
</file>

<file path=xl/sharedStrings.xml><?xml version="1.0" encoding="utf-8"?>
<sst xmlns="http://schemas.openxmlformats.org/spreadsheetml/2006/main" count="1301" uniqueCount="735">
  <si>
    <t>UNCERTAINTY CALCULATION</t>
  </si>
  <si>
    <t>Normal</t>
  </si>
  <si>
    <t>Rectangular</t>
  </si>
  <si>
    <t>probability distribution-</t>
  </si>
  <si>
    <t>Setpoint</t>
  </si>
  <si>
    <t xml:space="preserve">  Laboratory Worksheet</t>
  </si>
  <si>
    <t>Certificate no.</t>
  </si>
  <si>
    <t>:</t>
  </si>
  <si>
    <t>Ambient Temperature</t>
  </si>
  <si>
    <t>(21 ± 2) °C</t>
  </si>
  <si>
    <t>Sales Order no.</t>
  </si>
  <si>
    <t>Relative Humidity</t>
  </si>
  <si>
    <t>(55 ± 10) % rh</t>
  </si>
  <si>
    <t>UNIT</t>
  </si>
  <si>
    <t>MODEL</t>
  </si>
  <si>
    <t>MANUFACTURE</t>
  </si>
  <si>
    <t>INSTRUMENT</t>
  </si>
  <si>
    <t>DATE</t>
  </si>
  <si>
    <t>PAGE NO</t>
  </si>
  <si>
    <t>DUE DATE</t>
  </si>
  <si>
    <t>TEMPE</t>
  </si>
  <si>
    <t>User</t>
  </si>
  <si>
    <t>Page</t>
  </si>
  <si>
    <t>OF</t>
  </si>
  <si>
    <t>°C</t>
  </si>
  <si>
    <t>SDC-10</t>
  </si>
  <si>
    <t>YOKOGAWA</t>
  </si>
  <si>
    <t>TEMPERATURE CONTROLLER</t>
  </si>
  <si>
    <t>(20 ± 1) °C</t>
  </si>
  <si>
    <t>Date Calibrated</t>
  </si>
  <si>
    <t>°F</t>
  </si>
  <si>
    <t>GCT-630</t>
  </si>
  <si>
    <t>GW</t>
  </si>
  <si>
    <t>GROUND CONTINUITY TESTER</t>
  </si>
  <si>
    <t>(20 ± 2) °C</t>
  </si>
  <si>
    <t>Recommended Due Date</t>
  </si>
  <si>
    <t>%RH</t>
  </si>
  <si>
    <t>MT 160C</t>
  </si>
  <si>
    <t>FENWAL</t>
  </si>
  <si>
    <t>PRESSURE GAUGE</t>
  </si>
  <si>
    <t>(20 ± 3) °C</t>
  </si>
  <si>
    <t>rpm</t>
  </si>
  <si>
    <t>HA-250K</t>
  </si>
  <si>
    <t>WIKA</t>
  </si>
  <si>
    <t>DIGITAL THERMOMETER</t>
  </si>
  <si>
    <t xml:space="preserve">  </t>
  </si>
  <si>
    <t>RTD</t>
  </si>
  <si>
    <t>DLM-1000</t>
  </si>
  <si>
    <t>EIRELEC</t>
  </si>
  <si>
    <t>MERCURY IN-GLASS THERMOMETER</t>
  </si>
  <si>
    <t>-</t>
  </si>
  <si>
    <t>(21 ± 3) °C</t>
  </si>
  <si>
    <t xml:space="preserve">Instrument </t>
  </si>
  <si>
    <t>mV</t>
  </si>
  <si>
    <t>J-221</t>
  </si>
  <si>
    <t>ANRITSU</t>
  </si>
  <si>
    <t>RADIOMETER C/W SENSOR'S</t>
  </si>
  <si>
    <t>(21 ± 4) °C</t>
  </si>
  <si>
    <t>Manufacturer</t>
  </si>
  <si>
    <t>Range</t>
  </si>
  <si>
    <t>Sec</t>
  </si>
  <si>
    <t>V</t>
  </si>
  <si>
    <t>GOULD BASS</t>
  </si>
  <si>
    <t>INFRARED THERMOMETER</t>
  </si>
  <si>
    <t>(22 ± 2) °C</t>
  </si>
  <si>
    <t>Model no.</t>
  </si>
  <si>
    <t>Tag no.</t>
  </si>
  <si>
    <t>µA</t>
  </si>
  <si>
    <t>MP 54</t>
  </si>
  <si>
    <t>BROOKSTONE</t>
  </si>
  <si>
    <t xml:space="preserve">TEMPERATURE GAGE &amp; PROBE </t>
  </si>
  <si>
    <t>(22 ± 3) °C</t>
  </si>
  <si>
    <t>Serial no.</t>
  </si>
  <si>
    <t>Part no.</t>
  </si>
  <si>
    <t>mA</t>
  </si>
  <si>
    <t>MP 55</t>
  </si>
  <si>
    <t>BLAK-RAY</t>
  </si>
  <si>
    <t>ULTRAVIOLET MEASURING METER</t>
  </si>
  <si>
    <t>(23 ± 2) °C</t>
  </si>
  <si>
    <t>A</t>
  </si>
  <si>
    <t>KP-15</t>
  </si>
  <si>
    <t>JEIC</t>
  </si>
  <si>
    <t>SOUND LEVEL METER</t>
  </si>
  <si>
    <t>(23 ± 3) °C</t>
  </si>
  <si>
    <t>kΩ</t>
  </si>
  <si>
    <t>51 II</t>
  </si>
  <si>
    <t>DOVE</t>
  </si>
  <si>
    <t>RTD SENSOR</t>
  </si>
  <si>
    <t>(24 ± 2) °C</t>
  </si>
  <si>
    <t>MΩ</t>
  </si>
  <si>
    <t>FT-500</t>
  </si>
  <si>
    <t>CAPRI</t>
  </si>
  <si>
    <t>LOW PRESSURE GAUGE</t>
  </si>
  <si>
    <t>(24 ± 3) °C</t>
  </si>
  <si>
    <t>SINGLAS</t>
  </si>
  <si>
    <t>DANFOSS</t>
  </si>
  <si>
    <t>HIGH PRESSURE GAUGE</t>
  </si>
  <si>
    <t>(25 ± 2) °C</t>
  </si>
  <si>
    <t>NON SINGLAS</t>
  </si>
  <si>
    <t>Reference Standards:</t>
  </si>
  <si>
    <t>GOSSEN</t>
  </si>
  <si>
    <t>THERMOMETER</t>
  </si>
  <si>
    <t>(26 ± 2) °C</t>
  </si>
  <si>
    <t>BS 1328</t>
  </si>
  <si>
    <t>LINE SEIKI</t>
  </si>
  <si>
    <t>ADVANCED TACHOMETER</t>
  </si>
  <si>
    <t>(27 ± 2) °C</t>
  </si>
  <si>
    <t>BS 1308</t>
  </si>
  <si>
    <t>ALTEK</t>
  </si>
  <si>
    <t>TEMPERATURE INDICATOR</t>
  </si>
  <si>
    <t>(28 ± 2) °C</t>
  </si>
  <si>
    <t>(29 ± 2) °C</t>
  </si>
  <si>
    <t>THERMOCOUPLE THERMOMETER (K-type)</t>
  </si>
  <si>
    <t>(30 ± 2) °C</t>
  </si>
  <si>
    <t>(31 ± 2) °C</t>
  </si>
  <si>
    <t>(32 ± 2) °C</t>
  </si>
  <si>
    <t>PROCEDURE    :</t>
  </si>
  <si>
    <t>(33 ± 2) °C</t>
  </si>
  <si>
    <t>UNCERTAINTY    :</t>
  </si>
  <si>
    <t>(34 ± 2) °C</t>
  </si>
  <si>
    <t>PLACE OF CALIBRATION    :</t>
  </si>
  <si>
    <t>BS Laboratory</t>
  </si>
  <si>
    <t>(35 ± 2) °C</t>
  </si>
  <si>
    <t>S/N</t>
  </si>
  <si>
    <t xml:space="preserve">   Tag no.</t>
  </si>
  <si>
    <t>Description</t>
  </si>
  <si>
    <t xml:space="preserve">  Serial no.</t>
  </si>
  <si>
    <t xml:space="preserve"> Cal date</t>
  </si>
  <si>
    <t>Due Date</t>
  </si>
  <si>
    <t>Section</t>
  </si>
  <si>
    <t>BS 1320</t>
  </si>
  <si>
    <t>Multifunction Calibrator</t>
  </si>
  <si>
    <t>107247G5</t>
  </si>
  <si>
    <t>BSE 01 or BST 05</t>
  </si>
  <si>
    <t>Precision DMM</t>
  </si>
  <si>
    <t>US36085948</t>
  </si>
  <si>
    <t>BSE 02 or BST 05</t>
  </si>
  <si>
    <t>BS 1326</t>
  </si>
  <si>
    <t>US36075261</t>
  </si>
  <si>
    <t>BS 1306</t>
  </si>
  <si>
    <t>D P Calibrator</t>
  </si>
  <si>
    <t>BSE 01 &amp; BST 05</t>
  </si>
  <si>
    <t>BS 1307</t>
  </si>
  <si>
    <t>High Voltage probe</t>
  </si>
  <si>
    <t>BSE 04</t>
  </si>
  <si>
    <t>BS 1304</t>
  </si>
  <si>
    <t>Decade Resistance Box</t>
  </si>
  <si>
    <t>064066</t>
  </si>
  <si>
    <t>BSE 03</t>
  </si>
  <si>
    <t>BS 1310</t>
  </si>
  <si>
    <t xml:space="preserve">Current Shunt </t>
  </si>
  <si>
    <t>BSE 05</t>
  </si>
  <si>
    <t>BS 1364</t>
  </si>
  <si>
    <t>Low/High Resistance Box</t>
  </si>
  <si>
    <t>R0001</t>
  </si>
  <si>
    <t>BS 1409</t>
  </si>
  <si>
    <t>High Precision DMM</t>
  </si>
  <si>
    <t>MY45043681</t>
  </si>
  <si>
    <t>BSE 02</t>
  </si>
  <si>
    <t>BS 1365</t>
  </si>
  <si>
    <t>High Voltage Resistance Box</t>
  </si>
  <si>
    <t>R0003</t>
  </si>
  <si>
    <t>BS 1309</t>
  </si>
  <si>
    <t>3812-04-0344-01</t>
  </si>
  <si>
    <t>BS 1330</t>
  </si>
  <si>
    <t>Standard Resistance Box</t>
  </si>
  <si>
    <t>C82189</t>
  </si>
  <si>
    <t>BS 1331</t>
  </si>
  <si>
    <t>Clamp Meter</t>
  </si>
  <si>
    <t>97AM2089</t>
  </si>
  <si>
    <t>BS 1336</t>
  </si>
  <si>
    <t>Hi-Pot Tester</t>
  </si>
  <si>
    <t>BS 1327</t>
  </si>
  <si>
    <t>Power Supply</t>
  </si>
  <si>
    <t>2936K 01148</t>
  </si>
  <si>
    <t>BSE 01</t>
  </si>
  <si>
    <t>BS 1332</t>
  </si>
  <si>
    <t>DC Power Supply</t>
  </si>
  <si>
    <t>0070/07</t>
  </si>
  <si>
    <t>BS 1396</t>
  </si>
  <si>
    <t>66VX0199</t>
  </si>
  <si>
    <t>BS 1397</t>
  </si>
  <si>
    <t>Digital Multimeter</t>
  </si>
  <si>
    <t>BS 1398</t>
  </si>
  <si>
    <t>GHz Multifunction Counter</t>
  </si>
  <si>
    <t>BS 1399</t>
  </si>
  <si>
    <t>AC/DC Clamp Meter</t>
  </si>
  <si>
    <t>W8049010</t>
  </si>
  <si>
    <t>BS 1402</t>
  </si>
  <si>
    <t>MULTIFUNCTION CALIBRATOR</t>
  </si>
  <si>
    <t>BS 1446</t>
  </si>
  <si>
    <t>Digital Timer</t>
  </si>
  <si>
    <t>BSE 07</t>
  </si>
  <si>
    <t>BS 1317</t>
  </si>
  <si>
    <t>Pneumatic Pressure Calibrator</t>
  </si>
  <si>
    <t>BSM 02</t>
  </si>
  <si>
    <t>BS 1319</t>
  </si>
  <si>
    <t>BSM 03</t>
  </si>
  <si>
    <t>BS 1316</t>
  </si>
  <si>
    <t>Absolute Transducer</t>
  </si>
  <si>
    <t>BSM 06</t>
  </si>
  <si>
    <t>BS 1312</t>
  </si>
  <si>
    <t>Dead Weight Tester</t>
  </si>
  <si>
    <t>580/28456</t>
  </si>
  <si>
    <t>BSM 01</t>
  </si>
  <si>
    <t>A8216</t>
  </si>
  <si>
    <t>BS 1360</t>
  </si>
  <si>
    <t>High Vacuum System</t>
  </si>
  <si>
    <t>1730, 350</t>
  </si>
  <si>
    <t>BSM 05</t>
  </si>
  <si>
    <t>BS 1314</t>
  </si>
  <si>
    <t>Low Pressure Calibrator</t>
  </si>
  <si>
    <t>BSM 04</t>
  </si>
  <si>
    <t>BS 1355</t>
  </si>
  <si>
    <t>Pressure Transducer</t>
  </si>
  <si>
    <t>BS 1356</t>
  </si>
  <si>
    <t>BS 1351</t>
  </si>
  <si>
    <t>Compound Transducer</t>
  </si>
  <si>
    <t>BS 1390</t>
  </si>
  <si>
    <t>Pressure Calibrator</t>
  </si>
  <si>
    <t>DWT USE</t>
  </si>
  <si>
    <t>Thermocouple type-k</t>
  </si>
  <si>
    <t>BST 05</t>
  </si>
  <si>
    <t>BS 1442</t>
  </si>
  <si>
    <t>2360-840650</t>
  </si>
  <si>
    <t>BS 1443</t>
  </si>
  <si>
    <t>BS 1444</t>
  </si>
  <si>
    <t>BS 1339</t>
  </si>
  <si>
    <t>Hydraulic valve test bench</t>
  </si>
  <si>
    <t>BSM 09</t>
  </si>
  <si>
    <t>HANDHELD tachometer</t>
  </si>
  <si>
    <t>BSM 08</t>
  </si>
  <si>
    <t>BS 1323</t>
  </si>
  <si>
    <t>SPRT</t>
  </si>
  <si>
    <t>BST 01-H/L</t>
  </si>
  <si>
    <t>BS 1313</t>
  </si>
  <si>
    <t>Standard Thermocouple</t>
  </si>
  <si>
    <t>25622/1</t>
  </si>
  <si>
    <t>BST 02</t>
  </si>
  <si>
    <t>BS 1340</t>
  </si>
  <si>
    <t>BS 1321</t>
  </si>
  <si>
    <t>BST 07</t>
  </si>
  <si>
    <t>BS 1393</t>
  </si>
  <si>
    <t>Digital ThermoHygrometer</t>
  </si>
  <si>
    <t>BS 1322</t>
  </si>
  <si>
    <t>Infrared Thermometer</t>
  </si>
  <si>
    <t>212220-0301-0008</t>
  </si>
  <si>
    <t>BST 03</t>
  </si>
  <si>
    <t>BS 1311</t>
  </si>
  <si>
    <t>BS 1400</t>
  </si>
  <si>
    <t>Digital Thermometer</t>
  </si>
  <si>
    <t>A43620</t>
  </si>
  <si>
    <t>BST 08</t>
  </si>
  <si>
    <t>BS 1358</t>
  </si>
  <si>
    <t>BST 06</t>
  </si>
  <si>
    <t>BS 1359</t>
  </si>
  <si>
    <t>BS 1362</t>
  </si>
  <si>
    <t xml:space="preserve">Data Logger  </t>
  </si>
  <si>
    <t>BS 1363</t>
  </si>
  <si>
    <t>Reference thermocouple</t>
  </si>
  <si>
    <t xml:space="preserve"> -</t>
  </si>
  <si>
    <t>BS 1343</t>
  </si>
  <si>
    <t>Type-k temperature probe</t>
  </si>
  <si>
    <t>Thermo hygrograph</t>
  </si>
  <si>
    <t>BS 1324</t>
  </si>
  <si>
    <t>0229722-24</t>
  </si>
  <si>
    <t>BS 1439</t>
  </si>
  <si>
    <t>0229722-25</t>
  </si>
  <si>
    <t>BS 1346</t>
  </si>
  <si>
    <t>BS 1391</t>
  </si>
  <si>
    <t>Dry Block Calibrator</t>
  </si>
  <si>
    <t>BST 01-H &amp; BST 02</t>
  </si>
  <si>
    <t>BS 1342</t>
  </si>
  <si>
    <t>FB0510 10596</t>
  </si>
  <si>
    <t>BS 1344</t>
  </si>
  <si>
    <t>IRI 0510 10597</t>
  </si>
  <si>
    <t>BS 1335</t>
  </si>
  <si>
    <t>6458EC</t>
  </si>
  <si>
    <t>BS 1347</t>
  </si>
  <si>
    <t>1260050890-190</t>
  </si>
  <si>
    <t>BS 1338</t>
  </si>
  <si>
    <t>BS 1407</t>
  </si>
  <si>
    <t>BS 1383</t>
  </si>
  <si>
    <t>Black Body Calibrator</t>
  </si>
  <si>
    <t>05558</t>
  </si>
  <si>
    <t>BS 8001</t>
  </si>
  <si>
    <t>BS 8002</t>
  </si>
  <si>
    <t>BS 8003</t>
  </si>
  <si>
    <t>BS 8005</t>
  </si>
  <si>
    <t>DIGIMATIC MICROMETER</t>
  </si>
  <si>
    <t>BS 8006</t>
  </si>
  <si>
    <t>BS 8022</t>
  </si>
  <si>
    <t>SUPRAMESS INDICATOR</t>
  </si>
  <si>
    <t>BS 8023</t>
  </si>
  <si>
    <t>DIAL TEST INDICATOR</t>
  </si>
  <si>
    <t>T22875</t>
  </si>
  <si>
    <t>BS 8024</t>
  </si>
  <si>
    <t>BS 8031</t>
  </si>
  <si>
    <t>BS 8037</t>
  </si>
  <si>
    <t>BS 8039</t>
  </si>
  <si>
    <t>DIGIMATIC CALIPER</t>
  </si>
  <si>
    <t>040494</t>
  </si>
  <si>
    <t>BS 8043</t>
  </si>
  <si>
    <t>BS 8050</t>
  </si>
  <si>
    <t>MICROMETER HEAD</t>
  </si>
  <si>
    <t>BS 8009</t>
  </si>
  <si>
    <t>080199</t>
  </si>
  <si>
    <t>BS 8010</t>
  </si>
  <si>
    <t>01588</t>
  </si>
  <si>
    <t>BS 8011</t>
  </si>
  <si>
    <t>BS 8015</t>
  </si>
  <si>
    <t>SURFACE ROUGHNESS SPECIMEN</t>
  </si>
  <si>
    <t>BS 8016</t>
  </si>
  <si>
    <t>BS 8019</t>
  </si>
  <si>
    <t>BS 8026</t>
  </si>
  <si>
    <t>BS 8027</t>
  </si>
  <si>
    <t>BS 8034</t>
  </si>
  <si>
    <t>BS 8035</t>
  </si>
  <si>
    <t>BS 8036</t>
  </si>
  <si>
    <t>BS 8048</t>
  </si>
  <si>
    <t>BS 8049</t>
  </si>
  <si>
    <t>BS 1371</t>
  </si>
  <si>
    <t>Flow calibrator</t>
  </si>
  <si>
    <t>G79743-8</t>
  </si>
  <si>
    <t>BS 1302</t>
  </si>
  <si>
    <t>Acoustical Calibrator</t>
  </si>
  <si>
    <t>030704010</t>
  </si>
  <si>
    <t>BSMS 06-2008</t>
  </si>
  <si>
    <t>BSMS 04-2008</t>
  </si>
  <si>
    <t>BS 1369</t>
  </si>
  <si>
    <t>Load Cell with indicator</t>
  </si>
  <si>
    <t>BSMS 01-2008</t>
  </si>
  <si>
    <t>BS 1376</t>
  </si>
  <si>
    <t>White light meter</t>
  </si>
  <si>
    <t>Q290048</t>
  </si>
  <si>
    <t>BSMS 02-2008</t>
  </si>
  <si>
    <t>BS 1377</t>
  </si>
  <si>
    <t>Ultra violet meter/ultra violet lamp</t>
  </si>
  <si>
    <t>C66505</t>
  </si>
  <si>
    <t>BS 1403</t>
  </si>
  <si>
    <t>Sound Level Meter</t>
  </si>
  <si>
    <t>BS 1423</t>
  </si>
  <si>
    <t>BSM 07</t>
  </si>
  <si>
    <t>BS 1428</t>
  </si>
  <si>
    <t xml:space="preserve">STAINLESS STEEL WEIGHTS </t>
  </si>
  <si>
    <t>G0812354</t>
  </si>
  <si>
    <t>BS 1318</t>
  </si>
  <si>
    <t>STAINLESS STEEL WEIGHT</t>
  </si>
  <si>
    <t>BS 1329</t>
  </si>
  <si>
    <t>STANDARD MASS SET</t>
  </si>
  <si>
    <t>BS 1382</t>
  </si>
  <si>
    <t xml:space="preserve">STANDARD MASS SET </t>
  </si>
  <si>
    <t>BS 1436</t>
  </si>
  <si>
    <t>BS 1436-1</t>
  </si>
  <si>
    <t>BS 1425</t>
  </si>
  <si>
    <t>PRECISION BALANCE</t>
  </si>
  <si>
    <t>087790075</t>
  </si>
  <si>
    <t>BS 1426</t>
  </si>
  <si>
    <t>w085073</t>
  </si>
  <si>
    <t>BS 1427</t>
  </si>
  <si>
    <t>W085007</t>
  </si>
  <si>
    <t>BS 1440</t>
  </si>
  <si>
    <t>BS 1372</t>
  </si>
  <si>
    <t>CDI TORQUE TOOL TESTER</t>
  </si>
  <si>
    <t>BSM 15</t>
  </si>
  <si>
    <t>BS 1417</t>
  </si>
  <si>
    <t>CALIBRATION TORQUE ARM</t>
  </si>
  <si>
    <t>BSM 11</t>
  </si>
  <si>
    <t>BS 1422</t>
  </si>
  <si>
    <t xml:space="preserve">MEASURING CYLINDER </t>
  </si>
  <si>
    <t>BS 1419</t>
  </si>
  <si>
    <t>MEASURING CYLINDER</t>
  </si>
  <si>
    <t>BS 1429</t>
  </si>
  <si>
    <t>DUROMETER DEADWEIGHTS</t>
  </si>
  <si>
    <t>BSM 14</t>
  </si>
  <si>
    <t>BS 3005</t>
  </si>
  <si>
    <t>3F26387</t>
  </si>
  <si>
    <t>BSD-07-2008</t>
  </si>
  <si>
    <t>REMARKS</t>
  </si>
  <si>
    <t>MEAN TEMP</t>
  </si>
  <si>
    <t>Standard Deviation Mean</t>
  </si>
  <si>
    <t>DEGREES OF FREEDOM</t>
  </si>
  <si>
    <t>Infinity</t>
  </si>
  <si>
    <t>combined Uncertainty</t>
  </si>
  <si>
    <t>Eff Degrees of freedom</t>
  </si>
  <si>
    <t>k-factor @ approx 95% CL (from t-distribution table)</t>
  </si>
  <si>
    <t>expanded uncertainty</t>
  </si>
  <si>
    <t>round up value ±</t>
  </si>
  <si>
    <t>RAW DATA</t>
  </si>
  <si>
    <t>Ref.inst.rdg 1</t>
  </si>
  <si>
    <t>Ref.inst.rdg 2</t>
  </si>
  <si>
    <t>Ref.inst.rdg 3</t>
  </si>
  <si>
    <t>Ref.inst.rdg 4</t>
  </si>
  <si>
    <t>Ref.inst.rdg 5</t>
  </si>
  <si>
    <t>Ref.inst.rdg 6</t>
  </si>
  <si>
    <t>Ref.inst.rdg 7</t>
  </si>
  <si>
    <t>Ref.inst.rdg 8</t>
  </si>
  <si>
    <t>Ref.inst.rdg 9</t>
  </si>
  <si>
    <t>Ref.inst.rdg 10</t>
  </si>
  <si>
    <t>UUT rdg 1</t>
  </si>
  <si>
    <t>UUT rdg 2</t>
  </si>
  <si>
    <t>UUT rdg 3</t>
  </si>
  <si>
    <t>UUT rdg 4</t>
  </si>
  <si>
    <t>UUT rdg 5</t>
  </si>
  <si>
    <t>UUT rdg 6</t>
  </si>
  <si>
    <t>UUT rdg 7</t>
  </si>
  <si>
    <t>UUT rdg 8</t>
  </si>
  <si>
    <t>UUT rdg 9</t>
  </si>
  <si>
    <t>UUT rdg 10</t>
  </si>
  <si>
    <r>
      <t>Protect Sheet Password</t>
    </r>
    <r>
      <rPr>
        <sz val="10"/>
        <color indexed="9"/>
        <rFont val="Univers 57 Condensed"/>
        <family val="2"/>
      </rPr>
      <t xml:space="preserve"> : bstech</t>
    </r>
  </si>
  <si>
    <t xml:space="preserve">CERTIFICATE NO.                     </t>
  </si>
  <si>
    <t>PAGE:</t>
  </si>
  <si>
    <t>SALES ORDER NO.</t>
  </si>
  <si>
    <t>CUSTOMER</t>
  </si>
  <si>
    <t xml:space="preserve">INSTRUMENT                     </t>
  </si>
  <si>
    <t>MANUFACTURER</t>
  </si>
  <si>
    <t>MODEL NO.</t>
  </si>
  <si>
    <t>SERIAL NO.</t>
  </si>
  <si>
    <t>RANGE</t>
  </si>
  <si>
    <t>DATE CALIBRATED</t>
  </si>
  <si>
    <t>RECOMMENDED DUE DATE</t>
  </si>
  <si>
    <t>AMBIENT TEMPERATURE</t>
  </si>
  <si>
    <t>RELATIVE HUMIDITY</t>
  </si>
  <si>
    <t>The reference measurement standards used are traceable to National Metrology Centre,(NMC,SINGAPORE)  and/or other National Standards.</t>
  </si>
  <si>
    <t>MEASUREMENT TRACEABILITY</t>
  </si>
  <si>
    <t>REFERENCE STANDARDS</t>
  </si>
  <si>
    <t xml:space="preserve">        CALIBRATED BY :</t>
  </si>
  <si>
    <t xml:space="preserve">            APPROVED BY :</t>
  </si>
  <si>
    <t>.</t>
  </si>
  <si>
    <t>METHOD OF CALIBRATION</t>
  </si>
  <si>
    <t xml:space="preserve">The described instrument has been calibrated at </t>
  </si>
  <si>
    <t>As Received Condition :</t>
  </si>
  <si>
    <t>As Returned Condition :</t>
  </si>
  <si>
    <t>At the completion of the service, measured values were in specification for the parameters tested.</t>
  </si>
  <si>
    <t>RESULTS OF CALIBRATION</t>
  </si>
  <si>
    <t>♦</t>
  </si>
  <si>
    <t xml:space="preserve">The expanded uncertainty of measurement associated with the calibration is </t>
  </si>
  <si>
    <t xml:space="preserve">level of approximately 95% with a coverage factor of k = 2.   </t>
  </si>
  <si>
    <t>The results of the calibration are given on the attached following pages.</t>
  </si>
  <si>
    <t>The results and their associated uncertainties are applicable at the time of calibration.</t>
  </si>
  <si>
    <t>Highlighted values fall out of the manufacturer's specifications. Values not highlighted fall within the range allowed.</t>
  </si>
  <si>
    <t>No adjustment was done unless otherwise stated.</t>
  </si>
  <si>
    <t xml:space="preserve">Must, Please to see </t>
  </si>
  <si>
    <t>The user should determine the suitability of the instrument for its intended use.</t>
  </si>
  <si>
    <t xml:space="preserve"> </t>
  </si>
  <si>
    <t xml:space="preserve">Please to see </t>
  </si>
  <si>
    <t>Adjustment was done, Please refer the data sheets.</t>
  </si>
  <si>
    <t>TAG NO.</t>
  </si>
  <si>
    <t>Initial testing found the instrument to be in specification for the parameters tested.</t>
  </si>
  <si>
    <t>Initial testing found the instrument to be out of specification for the parameters tested.</t>
  </si>
  <si>
    <t>♦     This equipment has been calibrated and conforms to the requirements of the manufacturers specification.</t>
  </si>
  <si>
    <t>♦     The results reported herein have been performed in accordance with the laboratory's terms of accreditation under the Singapore Accreditation Council-Singapore Laboratory Accreditation Scheme.</t>
  </si>
  <si>
    <t>VESSEL NAME</t>
  </si>
  <si>
    <t>USER NAME</t>
  </si>
  <si>
    <t>CAL RANGE</t>
  </si>
  <si>
    <t>SET VALUE</t>
  </si>
  <si>
    <t>TEST VALUE</t>
  </si>
  <si>
    <t>PSI</t>
  </si>
  <si>
    <t>FLUKE</t>
  </si>
  <si>
    <t>HI-LOW DUAL PRESSURE GAUGE</t>
  </si>
  <si>
    <t>(25 ± 3) °C</t>
  </si>
  <si>
    <t>BAR</t>
  </si>
  <si>
    <t>ONO SOKKI</t>
  </si>
  <si>
    <t>OIL DIFFERENTIAL PRESSURE SWITCH</t>
  </si>
  <si>
    <t>(25 ± 4) °C</t>
  </si>
  <si>
    <t>Calibrated by :</t>
  </si>
  <si>
    <t>Approved By:</t>
  </si>
  <si>
    <r>
      <t xml:space="preserve">Doc No :  </t>
    </r>
    <r>
      <rPr>
        <sz val="10"/>
        <rFont val="Univers 57 Condensed"/>
        <family val="2"/>
      </rPr>
      <t xml:space="preserve">BS - WP       </t>
    </r>
    <r>
      <rPr>
        <b/>
        <sz val="10"/>
        <rFont val="Univers 57 Condensed"/>
        <family val="2"/>
      </rPr>
      <t xml:space="preserve">                              ISSUE Date : </t>
    </r>
    <r>
      <rPr>
        <sz val="10"/>
        <rFont val="Univers 57 Condensed"/>
        <family val="2"/>
      </rPr>
      <t xml:space="preserve">23.09.05 </t>
    </r>
    <r>
      <rPr>
        <b/>
        <sz val="10"/>
        <rFont val="Univers 57 Condensed"/>
        <family val="2"/>
      </rPr>
      <t xml:space="preserve">                              Rev Date :</t>
    </r>
    <r>
      <rPr>
        <sz val="10"/>
        <rFont val="Univers 57 Condensed"/>
        <family val="2"/>
      </rPr>
      <t xml:space="preserve"> 24.06.08/1</t>
    </r>
  </si>
  <si>
    <t>R RAMESH</t>
  </si>
  <si>
    <t>GOBI</t>
  </si>
  <si>
    <t>DIVO S.K</t>
  </si>
  <si>
    <t>MAHEN</t>
  </si>
  <si>
    <t>MULTIRANGE</t>
  </si>
  <si>
    <t>M S SANDHU</t>
  </si>
  <si>
    <t>Section no.                                :</t>
  </si>
  <si>
    <t xml:space="preserve">Log no.      </t>
  </si>
  <si>
    <t>ID no.</t>
  </si>
  <si>
    <t>Control no.</t>
  </si>
  <si>
    <t>Assent no.</t>
  </si>
  <si>
    <t>PO no.</t>
  </si>
  <si>
    <t>Geaso no.</t>
  </si>
  <si>
    <t xml:space="preserve">Code no.    </t>
  </si>
  <si>
    <t>Chart no.</t>
  </si>
  <si>
    <t>Equipment no.</t>
  </si>
  <si>
    <t xml:space="preserve">Part no.     </t>
  </si>
  <si>
    <t xml:space="preserve">Type no.              </t>
  </si>
  <si>
    <t>Tool no.</t>
  </si>
  <si>
    <t>Location</t>
  </si>
  <si>
    <t xml:space="preserve">PAGE: </t>
  </si>
  <si>
    <t>INSTRUMENT READING</t>
  </si>
  <si>
    <t>CORRECTION</t>
  </si>
  <si>
    <t>BEF ADJ</t>
  </si>
  <si>
    <t>AFT ADJ</t>
  </si>
  <si>
    <t>****** End Of Test Data ******</t>
  </si>
  <si>
    <t>divisor</t>
  </si>
  <si>
    <t>HUMIDITY</t>
  </si>
  <si>
    <t>SET POINT °C</t>
  </si>
  <si>
    <t>UNIT °C</t>
  </si>
  <si>
    <t>REF Accuracy °C</t>
  </si>
  <si>
    <t>Chamber Stability °C</t>
  </si>
  <si>
    <t>Chamber Uniformity °C</t>
  </si>
  <si>
    <t>Ref Drift °C</t>
  </si>
  <si>
    <t>Ref Repeatability °C</t>
  </si>
  <si>
    <t>UUT Repeatability °C</t>
  </si>
  <si>
    <t>Resolution °C</t>
  </si>
  <si>
    <t>REPORT UNCERTAINTY °C</t>
  </si>
  <si>
    <t>SET POINT  % r.h.</t>
  </si>
  <si>
    <t>UNIT % r.h.</t>
  </si>
  <si>
    <t>REPORT UNCERTAINTY %r.h.</t>
  </si>
  <si>
    <t>%r.h.</t>
  </si>
  <si>
    <t>REF Uncertainty %r.h.</t>
  </si>
  <si>
    <t>REF Accuracy %r.h.</t>
  </si>
  <si>
    <t>Indicator Uncertainty %r.h.</t>
  </si>
  <si>
    <t>Indicator Accuracy %r.h.</t>
  </si>
  <si>
    <t>Chamber Stability %r.h.</t>
  </si>
  <si>
    <t>Chamber Uniformity %r.h.</t>
  </si>
  <si>
    <t>Ref Drift %r.h.</t>
  </si>
  <si>
    <t>Ref Repeatability %r.h.</t>
  </si>
  <si>
    <t>UUT Repeatability %r.h.</t>
  </si>
  <si>
    <t>Resolution %r.h.</t>
  </si>
  <si>
    <t>Temperature effect</t>
  </si>
  <si>
    <t>hysterisesh %r.h.</t>
  </si>
  <si>
    <t>RESOLUTION °C</t>
  </si>
  <si>
    <t>RESOLUTION %r.h.</t>
  </si>
  <si>
    <t>ACTUAL READING</t>
  </si>
  <si>
    <t xml:space="preserve">SETTING TEMPERATURE  </t>
  </si>
  <si>
    <t>RES % R.H.</t>
  </si>
  <si>
    <t>RES °C</t>
  </si>
  <si>
    <t>CERTIFICATE NO :</t>
  </si>
  <si>
    <t xml:space="preserve"> degree</t>
  </si>
  <si>
    <t>Coverage factor</t>
  </si>
  <si>
    <t xml:space="preserve">           of freedom </t>
  </si>
  <si>
    <t>k factor</t>
  </si>
  <si>
    <t>37294 029/60587498</t>
  </si>
  <si>
    <t>R SENTHIL</t>
  </si>
  <si>
    <t xml:space="preserve">T VIJAYBABU </t>
  </si>
  <si>
    <t>U EFFECT</t>
  </si>
  <si>
    <t>TEST RESULTS:</t>
  </si>
  <si>
    <r>
      <t xml:space="preserve">password </t>
    </r>
    <r>
      <rPr>
        <sz val="10"/>
        <color indexed="9"/>
        <rFont val="Times New Roman"/>
        <family val="1"/>
      </rPr>
      <t>bstech</t>
    </r>
  </si>
  <si>
    <t>Date</t>
  </si>
  <si>
    <t>Low Pressure/Vacc. calibrator</t>
  </si>
  <si>
    <t>Weights</t>
  </si>
  <si>
    <t>BS 1460</t>
  </si>
  <si>
    <t>High Pressure Calibrator</t>
  </si>
  <si>
    <t>37294 029/60587499</t>
  </si>
  <si>
    <t>Standard Thermocouple with indicator</t>
  </si>
  <si>
    <t>25622/2 / A43620</t>
  </si>
  <si>
    <t>Type-K Thermocouple (H)</t>
  </si>
  <si>
    <t>Type-K Thermocouple (L)</t>
  </si>
  <si>
    <t>K1</t>
  </si>
  <si>
    <t>Mid. Range Temp. Calibrator</t>
  </si>
  <si>
    <t>Liquid Temp. Bath</t>
  </si>
  <si>
    <t>Temp. &amp; Humidity Chamber</t>
  </si>
  <si>
    <t>Tube Furnace Calibrator</t>
  </si>
  <si>
    <t>Hot Plate Calibrator</t>
  </si>
  <si>
    <t>Hygrogen Calibrator</t>
  </si>
  <si>
    <t>MULTIFUNCTIONAL TEMP. CALIBRATOR</t>
  </si>
  <si>
    <t xml:space="preserve">ICE POINT </t>
  </si>
  <si>
    <t>BST 04</t>
  </si>
  <si>
    <t>BS 1449-1</t>
  </si>
  <si>
    <t>pH Standard cal. SOLUTION</t>
  </si>
  <si>
    <t>BS 1449-2</t>
  </si>
  <si>
    <t>CONDU. standard CAL. SOLUTION</t>
  </si>
  <si>
    <t>BS 1449-3</t>
  </si>
  <si>
    <t xml:space="preserve">TDS standard CAL. SOLUTION </t>
  </si>
  <si>
    <t>BS 1449-4</t>
  </si>
  <si>
    <t xml:space="preserve">ORP standard CAL. SOLUTION </t>
  </si>
  <si>
    <t>BS 1449-5</t>
  </si>
  <si>
    <t xml:space="preserve">SALT standard CAL. SOLUTION </t>
  </si>
  <si>
    <t>0096</t>
  </si>
  <si>
    <t>BS 1368</t>
  </si>
  <si>
    <t>Thermo-HOT WIRE ANEMOMETER</t>
  </si>
  <si>
    <t>Q412901</t>
  </si>
  <si>
    <t>BS 1462</t>
  </si>
  <si>
    <t>ANEMOMETER</t>
  </si>
  <si>
    <t>GLASS SCALE</t>
  </si>
  <si>
    <t>PEAK GLASS SCALE</t>
  </si>
  <si>
    <t xml:space="preserve">PRECISION BALL </t>
  </si>
  <si>
    <t>THREAD WIRES</t>
  </si>
  <si>
    <t>GAUGE BLOCK</t>
  </si>
  <si>
    <t>OPTICAL PARALLELS</t>
  </si>
  <si>
    <t>BS 8021</t>
  </si>
  <si>
    <t>OPTICAL FLAT</t>
  </si>
  <si>
    <t>4A4</t>
  </si>
  <si>
    <t>GNN709</t>
  </si>
  <si>
    <t>SURFACE TABLE</t>
  </si>
  <si>
    <t>BS 8030</t>
  </si>
  <si>
    <t>RING GAUGE</t>
  </si>
  <si>
    <t>ANGLE BLOCK GAUGE</t>
  </si>
  <si>
    <t>SMARTSCOPE</t>
  </si>
  <si>
    <t>S12061632</t>
  </si>
  <si>
    <t>CONCENTRICITY GAUGE</t>
  </si>
  <si>
    <t>STEEL RULE</t>
  </si>
  <si>
    <t>COATING THICKNESS SPECIMEN</t>
  </si>
  <si>
    <t>BS 8008</t>
  </si>
  <si>
    <t>ULM</t>
  </si>
  <si>
    <t xml:space="preserve">LENGTH BARS </t>
  </si>
  <si>
    <t>LEVEL GAUGE CALIBRATOR</t>
  </si>
  <si>
    <t>PLAIN RING GAUGES</t>
  </si>
  <si>
    <t>STEEL MICROMETER SET</t>
  </si>
  <si>
    <t>MIC PIN GAUGE</t>
  </si>
  <si>
    <t>BS 8052</t>
  </si>
  <si>
    <t xml:space="preserve">ULTRA STANDARD WEIGHT </t>
  </si>
  <si>
    <t>W085073</t>
  </si>
  <si>
    <t>037</t>
  </si>
  <si>
    <t>DUROMETER TESTER</t>
  </si>
  <si>
    <t>Z4/6625-01-193-1006</t>
  </si>
  <si>
    <t>088</t>
  </si>
  <si>
    <t>PRT SENSOR(PT 100)-4 WIRE</t>
  </si>
  <si>
    <t>EP 53022</t>
  </si>
  <si>
    <t>BS 1463</t>
  </si>
  <si>
    <t xml:space="preserve">REDHY </t>
  </si>
  <si>
    <t>EXPANDED UNCERTAINTY</t>
  </si>
  <si>
    <t>OUT  TEMPERATURE</t>
  </si>
  <si>
    <t xml:space="preserve">RELATIVE HUMIDITY : </t>
  </si>
  <si>
    <t xml:space="preserve">TEMPERATURE SENSOR(RANGE : 200 °C) : </t>
  </si>
  <si>
    <t>OUT TEMPERATURE :</t>
  </si>
  <si>
    <t>The calibration certificate was produced in for the points specified in the relevant in-House Technical Procedure,</t>
  </si>
  <si>
    <t>S.NO</t>
  </si>
  <si>
    <t>UNCERTAINTY</t>
  </si>
  <si>
    <t>ACCURACY</t>
  </si>
  <si>
    <t>DRIFT</t>
  </si>
  <si>
    <t>OTHER</t>
  </si>
  <si>
    <t>LOGIC</t>
  </si>
  <si>
    <t>PRT</t>
  </si>
  <si>
    <t>TEST POINT</t>
  </si>
  <si>
    <t>HEAT SOURCE</t>
  </si>
  <si>
    <t>LOW TEMPERATURE BATH</t>
  </si>
  <si>
    <t>MID RANGE BATH</t>
  </si>
  <si>
    <t>FURNACE HIGH TEMPERATURE BATH</t>
  </si>
  <si>
    <t>SURFACE PLATE</t>
  </si>
  <si>
    <t>STABILITY</t>
  </si>
  <si>
    <t>UNIFORMITY</t>
  </si>
  <si>
    <t>HUMIDITY CHAMBER(TEMP)</t>
  </si>
  <si>
    <t>HUMIDITY CHAMBER(HUM)</t>
  </si>
  <si>
    <t>REF 1</t>
  </si>
  <si>
    <t>REF 3</t>
  </si>
  <si>
    <t>REF 4</t>
  </si>
  <si>
    <t>REF 2</t>
  </si>
  <si>
    <t>MIDBATH</t>
  </si>
  <si>
    <t>HIGHBATH</t>
  </si>
  <si>
    <t>DMTC</t>
  </si>
  <si>
    <t>TEMPERATURE</t>
  </si>
  <si>
    <t>TC(S-TYPE)</t>
  </si>
  <si>
    <t>DMMTC</t>
  </si>
  <si>
    <t>INHOMOGENEITY</t>
  </si>
  <si>
    <t>(LOWBATH)</t>
  </si>
  <si>
    <t>(MIDBATH)</t>
  </si>
  <si>
    <t>(HIGHBATH)</t>
  </si>
  <si>
    <t>(S.PLATE)</t>
  </si>
  <si>
    <t>(TEMPCHAMBER)</t>
  </si>
  <si>
    <t>(HUMIDITYCHAMBER)</t>
  </si>
  <si>
    <t>(SPRT)</t>
  </si>
  <si>
    <t>(PRT)</t>
  </si>
  <si>
    <t>(STC)</t>
  </si>
  <si>
    <t>(DMTC)</t>
  </si>
  <si>
    <t>STC</t>
  </si>
  <si>
    <t>(DMRTD)</t>
  </si>
  <si>
    <t>8.5 DMM FOR OHMS</t>
  </si>
  <si>
    <t>6.5 DMM FOR OHMS</t>
  </si>
  <si>
    <t>(DMRTD8.5)</t>
  </si>
  <si>
    <t>DMRTD</t>
  </si>
  <si>
    <t>REF SENSOR Uncertainty °C</t>
  </si>
  <si>
    <t>REF SENSOR Accuracy °C</t>
  </si>
  <si>
    <t>REF INDICATOR1 Uncertainty °C</t>
  </si>
  <si>
    <t>REF INDICATOR1 Accuracy °C</t>
  </si>
  <si>
    <t>DMRTD8.5</t>
  </si>
  <si>
    <t>HUMIDITYCHAMBER</t>
  </si>
  <si>
    <t>Ref Drift(SENSOR) °C</t>
  </si>
  <si>
    <t>THM</t>
  </si>
  <si>
    <t>(THMTEMP)</t>
  </si>
  <si>
    <t>(THMHUM)</t>
  </si>
  <si>
    <t>THMTEMP</t>
  </si>
  <si>
    <t>THMHUM</t>
  </si>
  <si>
    <t>TC INHOMOGENEITY °C</t>
  </si>
  <si>
    <t>TEMPCHAMBER</t>
  </si>
  <si>
    <t>SENSOR</t>
  </si>
  <si>
    <t>INDICATOR</t>
  </si>
  <si>
    <t>LOWBATH</t>
  </si>
  <si>
    <t>S.PLATE</t>
  </si>
  <si>
    <t>S TYPE TC</t>
  </si>
  <si>
    <t>DMM-RTD</t>
  </si>
  <si>
    <t>DMM-TC</t>
  </si>
  <si>
    <t>TEMP BATH</t>
  </si>
  <si>
    <t>DESCRIPTION</t>
  </si>
  <si>
    <t>THERMOHYGROMETER(TEMP)</t>
  </si>
  <si>
    <t>THERMOHYGROMETER(HUM)</t>
  </si>
  <si>
    <t>REF INDR2 Un °C</t>
  </si>
  <si>
    <t>REF INDR2 Acc °C</t>
  </si>
  <si>
    <t>TEMP&amp;HUMITY</t>
  </si>
  <si>
    <t>BOTH LOGIC</t>
  </si>
  <si>
    <t>IR</t>
  </si>
  <si>
    <t>USING INFRARED ONLY</t>
  </si>
  <si>
    <t>Positioning Distance &amp; Focus</t>
  </si>
  <si>
    <t>Emissivity</t>
  </si>
  <si>
    <t>(IR)</t>
  </si>
  <si>
    <t xml:space="preserve">Emissivity </t>
  </si>
  <si>
    <t>GT</t>
  </si>
  <si>
    <t>(GT)</t>
  </si>
  <si>
    <t>ELC ERROR</t>
  </si>
  <si>
    <t>RTD UNCETAINTY</t>
  </si>
  <si>
    <t xml:space="preserve"> TEMPERATURE</t>
  </si>
  <si>
    <t>USING GLASS THERMOMETER</t>
  </si>
  <si>
    <t>Current Shunt (30A)</t>
  </si>
  <si>
    <t>AY438/759</t>
  </si>
  <si>
    <t>PASS</t>
  </si>
  <si>
    <t>BS 8028</t>
  </si>
  <si>
    <t>BS 1394/1</t>
  </si>
  <si>
    <t>REF sensor Uncertainty °C</t>
  </si>
  <si>
    <t>Ref Indicator 1 Uncertainty °C</t>
  </si>
  <si>
    <t>Ref Indicator 1 Accuracy °C</t>
  </si>
  <si>
    <t>range select(-75~100)°C</t>
  </si>
  <si>
    <t>range select(100~500)°C</t>
  </si>
  <si>
    <t>range select(100~1000)°C</t>
  </si>
  <si>
    <t>range select(10~70)°C</t>
  </si>
  <si>
    <t>range select(10~100)%R.H.</t>
  </si>
  <si>
    <t>range select(0~450)°C</t>
  </si>
  <si>
    <t>tc inhomogeneity °C</t>
  </si>
  <si>
    <r>
      <t>DMM 8</t>
    </r>
    <r>
      <rPr>
        <b/>
        <vertAlign val="superscript"/>
        <sz val="12"/>
        <color rgb="FFC00000"/>
        <rFont val="Calibri"/>
        <family val="2"/>
      </rPr>
      <t>1/2</t>
    </r>
    <r>
      <rPr>
        <b/>
        <vertAlign val="subscript"/>
        <sz val="12"/>
        <color rgb="FFC00000"/>
        <rFont val="Calibri"/>
        <family val="2"/>
      </rPr>
      <t>(RTD)</t>
    </r>
  </si>
  <si>
    <t>% rh.</t>
  </si>
  <si>
    <t>S KARUPPIAH</t>
  </si>
  <si>
    <t>T VIJAYBABU</t>
  </si>
  <si>
    <t xml:space="preserve">R G SEKAR </t>
  </si>
  <si>
    <t xml:space="preserve">S SURESH </t>
  </si>
  <si>
    <t>RAJESH</t>
  </si>
  <si>
    <t xml:space="preserve">C BALAMURUGAN </t>
  </si>
  <si>
    <t>N SHARGUNA RAJ</t>
  </si>
  <si>
    <t>The reports shall not be reproduced except in full, unless the management representative of BS TECH PTE LTD has given approval in writing and comply with the requirements specified in ISO 9001.</t>
  </si>
  <si>
    <t xml:space="preserve">BS Tech´s organisation and practices have been duly accredited and are in compliant to the requirements 
of ISO 9001. </t>
  </si>
  <si>
    <t>FST 01-H</t>
  </si>
  <si>
    <t>BT 140037</t>
  </si>
  <si>
    <t xml:space="preserve">AP Oil International Limited </t>
  </si>
  <si>
    <t>30 Gul Crescent</t>
  </si>
  <si>
    <t xml:space="preserve">Jurong </t>
  </si>
  <si>
    <t xml:space="preserve">Singapore 629535 </t>
  </si>
</sst>
</file>

<file path=xl/styles.xml><?xml version="1.0" encoding="utf-8"?>
<styleSheet xmlns="http://schemas.openxmlformats.org/spreadsheetml/2006/main">
  <numFmts count="9">
    <numFmt numFmtId="164" formatCode="0.0"/>
    <numFmt numFmtId="165" formatCode="[$-409]d\-mmm\-yy;@"/>
    <numFmt numFmtId="166" formatCode="[$-409]dd\-mmm\-yy;@"/>
    <numFmt numFmtId="167" formatCode="[$-409]d\-mmm\-yyyy;@"/>
    <numFmt numFmtId="168" formatCode="0.000000"/>
    <numFmt numFmtId="169" formatCode="0.000000000"/>
    <numFmt numFmtId="170" formatCode="0.0000"/>
    <numFmt numFmtId="171" formatCode="0.000"/>
    <numFmt numFmtId="172" formatCode="0.000E+00"/>
  </numFmts>
  <fonts count="91">
    <font>
      <sz val="11"/>
      <color theme="1"/>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
      <sz val="10"/>
      <name val="Arial"/>
      <family val="2"/>
    </font>
    <font>
      <u/>
      <sz val="10"/>
      <color indexed="12"/>
      <name val="Arial"/>
      <family val="2"/>
    </font>
    <font>
      <sz val="10"/>
      <name val="Univers 57 Condensed"/>
      <family val="2"/>
    </font>
    <font>
      <b/>
      <sz val="10"/>
      <name val="Univers 57 Condensed"/>
      <family val="2"/>
    </font>
    <font>
      <b/>
      <sz val="10"/>
      <color indexed="10"/>
      <name val="Univers 57 Condensed"/>
      <family val="2"/>
    </font>
    <font>
      <sz val="10"/>
      <name val="Arial"/>
      <family val="2"/>
    </font>
    <font>
      <sz val="9"/>
      <name val="Univers 57 Condensed"/>
      <family val="2"/>
    </font>
    <font>
      <b/>
      <sz val="12"/>
      <name val="Arial"/>
      <family val="2"/>
    </font>
    <font>
      <sz val="12"/>
      <name val="Arial"/>
      <family val="2"/>
    </font>
    <font>
      <b/>
      <sz val="8"/>
      <color indexed="81"/>
      <name val="Tahoma"/>
      <family val="2"/>
    </font>
    <font>
      <sz val="8"/>
      <color indexed="81"/>
      <name val="Tahoma"/>
      <family val="2"/>
    </font>
    <font>
      <b/>
      <sz val="10"/>
      <name val="Arial"/>
      <family val="2"/>
    </font>
    <font>
      <sz val="10"/>
      <color rgb="FFFF0000"/>
      <name val="Arial"/>
      <family val="2"/>
    </font>
    <font>
      <b/>
      <i/>
      <sz val="10"/>
      <name val="Univers 57 Condensed"/>
      <family val="2"/>
    </font>
    <font>
      <b/>
      <sz val="10"/>
      <color indexed="12"/>
      <name val="Univers 57 Condensed"/>
      <family val="2"/>
    </font>
    <font>
      <b/>
      <sz val="10"/>
      <color rgb="FF2D06BA"/>
      <name val="Univers 57 Condensed"/>
      <family val="2"/>
    </font>
    <font>
      <b/>
      <i/>
      <sz val="10"/>
      <color rgb="FFFF0000"/>
      <name val="Univers 57 Condensed"/>
      <family val="2"/>
    </font>
    <font>
      <sz val="10"/>
      <color theme="0"/>
      <name val="Univers 57 Condensed"/>
      <family val="2"/>
    </font>
    <font>
      <sz val="10"/>
      <color indexed="10"/>
      <name val="Univers 57 Condensed"/>
      <family val="2"/>
    </font>
    <font>
      <b/>
      <sz val="10"/>
      <color theme="3" tint="0.39997558519241921"/>
      <name val="Univers 57 Condensed"/>
      <family val="2"/>
    </font>
    <font>
      <b/>
      <sz val="10"/>
      <color rgb="FFFF0000"/>
      <name val="Univers 57 Condensed"/>
      <family val="2"/>
    </font>
    <font>
      <sz val="10"/>
      <color indexed="12"/>
      <name val="Univers 57 Condensed"/>
      <family val="2"/>
    </font>
    <font>
      <b/>
      <sz val="10"/>
      <color theme="0"/>
      <name val="Univers 57 Condensed"/>
      <family val="2"/>
    </font>
    <font>
      <sz val="10"/>
      <color rgb="FFFF0000"/>
      <name val="Univers 57 Condensed"/>
      <family val="2"/>
    </font>
    <font>
      <b/>
      <u/>
      <sz val="10"/>
      <name val="Univers 57 Condensed"/>
      <family val="2"/>
    </font>
    <font>
      <sz val="12"/>
      <name val="Univers 57 Condensed"/>
      <family val="2"/>
    </font>
    <font>
      <sz val="10"/>
      <color rgb="FF0000CC"/>
      <name val="Univers 57 Condensed"/>
      <family val="2"/>
    </font>
    <font>
      <sz val="12"/>
      <color rgb="FFFF0000"/>
      <name val="Univers 57 Condensed"/>
      <family val="2"/>
    </font>
    <font>
      <b/>
      <sz val="11"/>
      <color rgb="FFFF0000"/>
      <name val="Calibri"/>
      <family val="2"/>
      <scheme val="minor"/>
    </font>
    <font>
      <sz val="11"/>
      <name val="Calibri"/>
      <family val="2"/>
      <scheme val="minor"/>
    </font>
    <font>
      <sz val="11"/>
      <color rgb="FF181DF4"/>
      <name val="Calibri"/>
      <family val="2"/>
      <scheme val="minor"/>
    </font>
    <font>
      <b/>
      <sz val="11"/>
      <color rgb="FF181DF4"/>
      <name val="Calibri"/>
      <family val="2"/>
      <scheme val="minor"/>
    </font>
    <font>
      <b/>
      <sz val="10"/>
      <color rgb="FF181DF4"/>
      <name val="Univers 57 Condensed"/>
      <family val="2"/>
    </font>
    <font>
      <sz val="11"/>
      <color theme="1" tint="4.9989318521683403E-2"/>
      <name val="Calibri"/>
      <family val="2"/>
      <scheme val="minor"/>
    </font>
    <font>
      <sz val="8"/>
      <color theme="1" tint="4.9989318521683403E-2"/>
      <name val="Arial"/>
      <family val="2"/>
    </font>
    <font>
      <sz val="10"/>
      <color theme="1" tint="4.9989318521683403E-2"/>
      <name val="Calibri"/>
      <family val="2"/>
      <scheme val="minor"/>
    </font>
    <font>
      <sz val="10"/>
      <color indexed="8"/>
      <name val="Univers 57 Condensed"/>
      <family val="2"/>
    </font>
    <font>
      <sz val="10"/>
      <color indexed="9"/>
      <name val="Univers 57 Condensed"/>
      <family val="2"/>
    </font>
    <font>
      <b/>
      <sz val="10"/>
      <color indexed="8"/>
      <name val="Univers 57 Condensed"/>
      <family val="2"/>
    </font>
    <font>
      <sz val="9.5"/>
      <color indexed="8"/>
      <name val="Univers 57 Condensed"/>
      <family val="2"/>
    </font>
    <font>
      <b/>
      <u/>
      <sz val="12"/>
      <color rgb="FF181DF4"/>
      <name val="Calibri"/>
      <family val="2"/>
      <scheme val="minor"/>
    </font>
    <font>
      <sz val="11"/>
      <color theme="1"/>
      <name val="Calibri"/>
      <family val="2"/>
      <scheme val="minor"/>
    </font>
    <font>
      <b/>
      <sz val="10"/>
      <name val="ZapfChancery"/>
      <family val="4"/>
    </font>
    <font>
      <sz val="10"/>
      <name val="Arial Greek"/>
      <family val="2"/>
      <charset val="161"/>
    </font>
    <font>
      <sz val="10"/>
      <name val="Bookman Old Style"/>
      <family val="1"/>
    </font>
    <font>
      <sz val="10"/>
      <name val="Times New Roman"/>
      <family val="1"/>
    </font>
    <font>
      <sz val="10"/>
      <color indexed="9"/>
      <name val="Times New Roman"/>
      <family val="1"/>
    </font>
    <font>
      <sz val="10"/>
      <color rgb="FFFF0000"/>
      <name val="Times New Roman"/>
      <family val="1"/>
    </font>
    <font>
      <sz val="10"/>
      <color rgb="FF0000CC"/>
      <name val="Times New Roman"/>
      <family val="1"/>
    </font>
    <font>
      <sz val="10"/>
      <color rgb="FF800000"/>
      <name val="Times New Roman"/>
      <family val="1"/>
    </font>
    <font>
      <sz val="10"/>
      <color theme="1"/>
      <name val="Univers 57 Condensed"/>
      <family val="2"/>
    </font>
    <font>
      <sz val="8"/>
      <color theme="1"/>
      <name val="Comic Sans MS"/>
      <family val="4"/>
    </font>
    <font>
      <b/>
      <sz val="11"/>
      <color theme="1"/>
      <name val="Calibri"/>
      <family val="2"/>
      <scheme val="minor"/>
    </font>
    <font>
      <b/>
      <u/>
      <sz val="12"/>
      <color theme="1"/>
      <name val="Calibri"/>
      <family val="2"/>
      <scheme val="minor"/>
    </font>
    <font>
      <b/>
      <sz val="10"/>
      <color theme="1"/>
      <name val="Univers 57 Condensed"/>
      <family val="2"/>
    </font>
    <font>
      <sz val="9"/>
      <color indexed="81"/>
      <name val="Tahoma"/>
      <family val="2"/>
    </font>
    <font>
      <b/>
      <sz val="9"/>
      <color indexed="81"/>
      <name val="Tahoma"/>
      <family val="2"/>
    </font>
    <font>
      <sz val="10"/>
      <color theme="1"/>
      <name val="Times New Roman"/>
      <family val="1"/>
    </font>
    <font>
      <b/>
      <sz val="16"/>
      <color rgb="FFFF0000"/>
      <name val="Univers 57 Condensed"/>
      <family val="2"/>
    </font>
    <font>
      <b/>
      <sz val="10"/>
      <color rgb="FF181DF4"/>
      <name val="Comic Sans MS"/>
      <family val="4"/>
    </font>
    <font>
      <sz val="11"/>
      <color theme="1"/>
      <name val="Calibri"/>
      <family val="2"/>
    </font>
    <font>
      <b/>
      <sz val="10"/>
      <color rgb="FF181DF4"/>
      <name val="Calibri"/>
      <family val="2"/>
    </font>
    <font>
      <b/>
      <sz val="10"/>
      <color theme="1"/>
      <name val="Calibri"/>
      <family val="2"/>
    </font>
    <font>
      <b/>
      <sz val="10"/>
      <color rgb="FFFF0000"/>
      <name val="Calibri"/>
      <family val="2"/>
    </font>
    <font>
      <b/>
      <sz val="10"/>
      <color rgb="FFC00000"/>
      <name val="Calibri"/>
      <family val="2"/>
    </font>
    <font>
      <sz val="12"/>
      <name val="Calibri"/>
      <family val="2"/>
    </font>
    <font>
      <b/>
      <sz val="11"/>
      <color rgb="FF181DF4"/>
      <name val="Calibri"/>
      <family val="2"/>
    </font>
    <font>
      <sz val="10"/>
      <name val="Calibri"/>
      <family val="2"/>
    </font>
    <font>
      <sz val="11"/>
      <name val="Calibri"/>
      <family val="2"/>
    </font>
    <font>
      <sz val="10"/>
      <color theme="1"/>
      <name val="Calibri"/>
      <family val="2"/>
    </font>
    <font>
      <b/>
      <sz val="11"/>
      <color theme="1"/>
      <name val="Calibri"/>
      <family val="2"/>
    </font>
    <font>
      <b/>
      <vertAlign val="subscript"/>
      <sz val="12"/>
      <color rgb="FFC00000"/>
      <name val="Calibri"/>
      <family val="2"/>
    </font>
    <font>
      <b/>
      <vertAlign val="superscript"/>
      <sz val="12"/>
      <color rgb="FFC00000"/>
      <name val="Calibri"/>
      <family val="2"/>
    </font>
    <font>
      <sz val="11"/>
      <color rgb="FFC00000"/>
      <name val="Calibri"/>
      <family val="2"/>
    </font>
    <font>
      <sz val="10"/>
      <color rgb="FFFF0000"/>
      <name val="Calibri"/>
      <family val="2"/>
    </font>
    <font>
      <sz val="11"/>
      <color rgb="FFFF0000"/>
      <name val="Calibri"/>
      <family val="2"/>
    </font>
    <font>
      <sz val="10"/>
      <color rgb="FF181DF4"/>
      <name val="Calibri"/>
      <family val="2"/>
    </font>
    <font>
      <sz val="11"/>
      <color rgb="FF181DF4"/>
      <name val="Calibri"/>
      <family val="2"/>
    </font>
    <font>
      <b/>
      <sz val="10"/>
      <color rgb="FFFF0000"/>
      <name val="Calibri"/>
      <family val="2"/>
      <scheme val="minor"/>
    </font>
    <font>
      <b/>
      <sz val="10"/>
      <color rgb="FF181DF4"/>
      <name val="Calibri"/>
      <family val="2"/>
      <scheme val="minor"/>
    </font>
    <font>
      <sz val="10"/>
      <color theme="1"/>
      <name val="Calibri"/>
      <family val="2"/>
      <scheme val="minor"/>
    </font>
    <font>
      <sz val="10"/>
      <name val="Calibri"/>
      <family val="2"/>
      <scheme val="minor"/>
    </font>
    <font>
      <b/>
      <sz val="10"/>
      <color theme="1"/>
      <name val="Calibri"/>
      <family val="2"/>
      <scheme val="minor"/>
    </font>
    <font>
      <sz val="10"/>
      <color rgb="FFFF0000"/>
      <name val="Calibri"/>
      <family val="2"/>
      <scheme val="minor"/>
    </font>
    <font>
      <sz val="10"/>
      <color rgb="FF181DF4"/>
      <name val="Calibri"/>
      <family val="2"/>
      <scheme val="minor"/>
    </font>
    <font>
      <sz val="10"/>
      <color theme="0"/>
      <name val="Bookman Old Style"/>
      <family val="1"/>
    </font>
    <font>
      <b/>
      <sz val="9"/>
      <color rgb="FFFF0000"/>
      <name val="Times New Roman"/>
      <family val="1"/>
    </font>
  </fonts>
  <fills count="17">
    <fill>
      <patternFill patternType="none"/>
    </fill>
    <fill>
      <patternFill patternType="gray125"/>
    </fill>
    <fill>
      <patternFill patternType="solid">
        <fgColor theme="5"/>
      </patternFill>
    </fill>
    <fill>
      <patternFill patternType="solid">
        <fgColor indexed="9"/>
        <bgColor indexed="64"/>
      </patternFill>
    </fill>
    <fill>
      <patternFill patternType="solid">
        <fgColor rgb="FFFF0000"/>
        <bgColor indexed="64"/>
      </patternFill>
    </fill>
    <fill>
      <patternFill patternType="solid">
        <fgColor theme="7" tint="0.59999389629810485"/>
        <bgColor indexed="64"/>
      </patternFill>
    </fill>
    <fill>
      <patternFill patternType="solid">
        <fgColor indexed="13"/>
        <bgColor indexed="64"/>
      </patternFill>
    </fill>
    <fill>
      <patternFill patternType="solid">
        <fgColor rgb="FFFFFFB7"/>
        <bgColor indexed="64"/>
      </patternFill>
    </fill>
    <fill>
      <patternFill patternType="solid">
        <fgColor rgb="FFFFFFAF"/>
        <bgColor indexed="64"/>
      </patternFill>
    </fill>
    <fill>
      <patternFill patternType="solid">
        <fgColor indexed="2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right/>
      <top style="double">
        <color indexed="64"/>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dashDot">
        <color indexed="17"/>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right/>
      <top/>
      <bottom style="double">
        <color theme="2"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17">
    <xf numFmtId="0" fontId="0" fillId="0" borderId="0"/>
    <xf numFmtId="0" fontId="3" fillId="2" borderId="0" applyNumberFormat="0" applyBorder="0" applyAlignment="0" applyProtection="0"/>
    <xf numFmtId="0" fontId="4" fillId="0" borderId="0"/>
    <xf numFmtId="0" fontId="1" fillId="4" borderId="1" applyNumberFormat="0" applyAlignment="0" applyProtection="0"/>
    <xf numFmtId="0" fontId="1" fillId="4" borderId="1" applyNumberFormat="0" applyAlignment="0" applyProtection="0"/>
    <xf numFmtId="0" fontId="4" fillId="0" borderId="0"/>
    <xf numFmtId="0" fontId="1" fillId="4" borderId="1" applyNumberFormat="0" applyAlignment="0" applyProtection="0"/>
    <xf numFmtId="0" fontId="4" fillId="0" borderId="0"/>
    <xf numFmtId="0" fontId="1" fillId="4" borderId="1" applyNumberFormat="0" applyAlignment="0" applyProtection="0"/>
    <xf numFmtId="0" fontId="4" fillId="0" borderId="0"/>
    <xf numFmtId="0" fontId="1" fillId="4" borderId="1" applyNumberFormat="0" applyAlignment="0" applyProtection="0"/>
    <xf numFmtId="0" fontId="5" fillId="0" borderId="0" applyNumberFormat="0" applyFill="0" applyBorder="0" applyAlignment="0" applyProtection="0">
      <alignment vertical="top"/>
      <protection locked="0"/>
    </xf>
    <xf numFmtId="0" fontId="9" fillId="0" borderId="0"/>
    <xf numFmtId="0" fontId="31" fillId="11" borderId="4" applyNumberFormat="0" applyAlignment="0" applyProtection="0"/>
    <xf numFmtId="0" fontId="9" fillId="0" borderId="0">
      <alignment wrapText="1"/>
    </xf>
    <xf numFmtId="0" fontId="9" fillId="0" borderId="0"/>
    <xf numFmtId="0" fontId="45" fillId="0" borderId="0"/>
  </cellStyleXfs>
  <cellXfs count="555">
    <xf numFmtId="0" fontId="0" fillId="0" borderId="0" xfId="0"/>
    <xf numFmtId="0" fontId="6" fillId="0" borderId="0" xfId="12" applyFont="1" applyFill="1"/>
    <xf numFmtId="0" fontId="10" fillId="0" borderId="0" xfId="12" applyFont="1" applyFill="1" applyBorder="1" applyAlignment="1">
      <alignment horizontal="center"/>
    </xf>
    <xf numFmtId="0" fontId="10" fillId="0" borderId="0" xfId="12" applyFont="1" applyFill="1" applyBorder="1" applyAlignment="1"/>
    <xf numFmtId="166" fontId="6" fillId="0" borderId="0" xfId="12" applyNumberFormat="1" applyFont="1" applyFill="1" applyBorder="1" applyAlignment="1"/>
    <xf numFmtId="0" fontId="42" fillId="0" borderId="0" xfId="14" applyFont="1" applyFill="1" applyBorder="1" applyAlignment="1" applyProtection="1">
      <alignment horizontal="center" vertical="top" wrapText="1"/>
      <protection locked="0"/>
    </xf>
    <xf numFmtId="0" fontId="42" fillId="0" borderId="0" xfId="14" applyFont="1" applyFill="1" applyBorder="1" applyAlignment="1" applyProtection="1">
      <alignment vertical="top"/>
    </xf>
    <xf numFmtId="0" fontId="40" fillId="0" borderId="0" xfId="14" applyFont="1" applyFill="1" applyBorder="1" applyAlignment="1" applyProtection="1">
      <alignment vertical="top" shrinkToFit="1"/>
      <protection locked="0"/>
    </xf>
    <xf numFmtId="0" fontId="40" fillId="0" borderId="0" xfId="14" applyFont="1" applyFill="1" applyAlignment="1" applyProtection="1">
      <alignment vertical="top"/>
    </xf>
    <xf numFmtId="0" fontId="40" fillId="0" borderId="0" xfId="14" applyFont="1" applyFill="1" applyBorder="1" applyAlignment="1" applyProtection="1">
      <alignment vertical="top"/>
    </xf>
    <xf numFmtId="0" fontId="6" fillId="0" borderId="0" xfId="14" applyFont="1" applyFill="1" applyAlignment="1" applyProtection="1"/>
    <xf numFmtId="0" fontId="42" fillId="0" borderId="0" xfId="14" applyFont="1" applyFill="1" applyAlignment="1" applyProtection="1">
      <alignment vertical="top"/>
    </xf>
    <xf numFmtId="0" fontId="7" fillId="0" borderId="0" xfId="14" applyFont="1" applyFill="1" applyAlignment="1" applyProtection="1">
      <alignment horizontal="center" vertical="top" wrapText="1"/>
    </xf>
    <xf numFmtId="0" fontId="7" fillId="0" borderId="0" xfId="14" applyFont="1" applyFill="1" applyAlignment="1" applyProtection="1">
      <alignment vertical="top" wrapText="1"/>
    </xf>
    <xf numFmtId="0" fontId="6" fillId="0" borderId="0" xfId="12" applyFont="1" applyFill="1" applyAlignment="1" applyProtection="1">
      <protection locked="0"/>
    </xf>
    <xf numFmtId="0" fontId="6" fillId="0" borderId="0" xfId="12" applyFont="1" applyFill="1" applyProtection="1">
      <protection locked="0"/>
    </xf>
    <xf numFmtId="0" fontId="6" fillId="0" borderId="0" xfId="12" applyFont="1" applyFill="1" applyBorder="1" applyProtection="1">
      <protection locked="0"/>
    </xf>
    <xf numFmtId="0" fontId="6" fillId="0" borderId="0" xfId="12" applyFont="1" applyFill="1" applyAlignment="1" applyProtection="1">
      <alignment horizontal="left"/>
      <protection locked="0"/>
    </xf>
    <xf numFmtId="0" fontId="6" fillId="0" borderId="0" xfId="12" applyFont="1" applyProtection="1">
      <protection locked="0"/>
    </xf>
    <xf numFmtId="0" fontId="6" fillId="0" borderId="0" xfId="12" applyFont="1" applyFill="1" applyBorder="1" applyAlignment="1" applyProtection="1">
      <protection locked="0"/>
    </xf>
    <xf numFmtId="0" fontId="25" fillId="0" borderId="0" xfId="12" applyFont="1" applyFill="1" applyBorder="1" applyAlignment="1" applyProtection="1">
      <protection locked="0"/>
    </xf>
    <xf numFmtId="0" fontId="8" fillId="0" borderId="0" xfId="12" applyFont="1" applyFill="1" applyBorder="1" applyAlignment="1" applyProtection="1">
      <alignment horizontal="left"/>
      <protection locked="0"/>
    </xf>
    <xf numFmtId="166" fontId="6" fillId="0" borderId="17" xfId="12" applyNumberFormat="1" applyFont="1" applyFill="1" applyBorder="1" applyProtection="1">
      <protection locked="0"/>
    </xf>
    <xf numFmtId="0" fontId="6" fillId="0" borderId="17" xfId="12" applyFont="1" applyFill="1" applyBorder="1" applyAlignment="1" applyProtection="1">
      <alignment horizontal="left"/>
      <protection locked="0"/>
    </xf>
    <xf numFmtId="0" fontId="6" fillId="0" borderId="17" xfId="12" applyFont="1" applyFill="1" applyBorder="1" applyProtection="1">
      <protection locked="0"/>
    </xf>
    <xf numFmtId="0" fontId="6" fillId="0" borderId="17" xfId="12" applyFont="1" applyBorder="1" applyProtection="1">
      <protection locked="0"/>
    </xf>
    <xf numFmtId="0" fontId="7" fillId="0" borderId="0" xfId="12" applyFont="1" applyFill="1" applyBorder="1" applyAlignment="1" applyProtection="1">
      <protection locked="0"/>
    </xf>
    <xf numFmtId="0" fontId="6" fillId="0" borderId="0" xfId="12" applyFont="1" applyFill="1" applyBorder="1" applyAlignment="1" applyProtection="1">
      <alignment horizontal="center"/>
      <protection locked="0"/>
    </xf>
    <xf numFmtId="0" fontId="25" fillId="0" borderId="17" xfId="12" applyFont="1" applyFill="1" applyBorder="1" applyProtection="1">
      <protection locked="0"/>
    </xf>
    <xf numFmtId="0" fontId="8" fillId="0" borderId="0" xfId="12" applyFont="1" applyFill="1" applyBorder="1" applyAlignment="1" applyProtection="1">
      <alignment horizontal="center"/>
      <protection locked="0"/>
    </xf>
    <xf numFmtId="0" fontId="7" fillId="0" borderId="0" xfId="12" applyFont="1" applyFill="1" applyBorder="1" applyAlignment="1" applyProtection="1">
      <alignment horizontal="center"/>
      <protection locked="0"/>
    </xf>
    <xf numFmtId="0" fontId="29" fillId="3" borderId="0" xfId="12" applyFont="1" applyFill="1" applyProtection="1">
      <protection locked="0"/>
    </xf>
    <xf numFmtId="0" fontId="6" fillId="0" borderId="22" xfId="12" applyFont="1" applyFill="1" applyBorder="1" applyProtection="1">
      <protection locked="0"/>
    </xf>
    <xf numFmtId="0" fontId="7" fillId="0" borderId="0" xfId="12" applyFont="1" applyFill="1" applyBorder="1" applyProtection="1">
      <protection locked="0"/>
    </xf>
    <xf numFmtId="0" fontId="6" fillId="0" borderId="0" xfId="12" applyFont="1" applyFill="1" applyAlignment="1" applyProtection="1">
      <alignment horizontal="center"/>
      <protection locked="0"/>
    </xf>
    <xf numFmtId="0" fontId="6" fillId="0" borderId="8" xfId="12" applyFont="1" applyFill="1" applyBorder="1" applyAlignment="1" applyProtection="1">
      <alignment horizontal="left"/>
      <protection locked="0"/>
    </xf>
    <xf numFmtId="0" fontId="6" fillId="0" borderId="8" xfId="12" applyFont="1" applyBorder="1" applyProtection="1">
      <protection locked="0"/>
    </xf>
    <xf numFmtId="0" fontId="6" fillId="0" borderId="8" xfId="12" applyFont="1" applyFill="1" applyBorder="1" applyProtection="1">
      <protection locked="0"/>
    </xf>
    <xf numFmtId="0" fontId="7" fillId="0" borderId="0" xfId="2" applyFont="1" applyFill="1" applyProtection="1"/>
    <xf numFmtId="0" fontId="6" fillId="0" borderId="0" xfId="2" applyFont="1" applyFill="1" applyProtection="1"/>
    <xf numFmtId="0" fontId="6" fillId="0" borderId="0" xfId="2" applyFont="1" applyFill="1" applyAlignment="1" applyProtection="1"/>
    <xf numFmtId="0" fontId="6" fillId="0" borderId="0" xfId="2" applyFont="1" applyProtection="1"/>
    <xf numFmtId="0" fontId="7" fillId="0" borderId="0" xfId="2" applyFont="1" applyProtection="1"/>
    <xf numFmtId="164" fontId="6" fillId="0" borderId="0" xfId="2" applyNumberFormat="1" applyFont="1" applyFill="1" applyBorder="1" applyAlignment="1" applyProtection="1">
      <alignment horizontal="center"/>
    </xf>
    <xf numFmtId="170" fontId="6" fillId="0" borderId="0" xfId="2" applyNumberFormat="1" applyFont="1" applyAlignment="1" applyProtection="1">
      <alignment horizontal="center"/>
    </xf>
    <xf numFmtId="170" fontId="6" fillId="0" borderId="0" xfId="2" quotePrefix="1" applyNumberFormat="1" applyFont="1" applyAlignment="1" applyProtection="1">
      <alignment horizontal="center"/>
    </xf>
    <xf numFmtId="0" fontId="6" fillId="0" borderId="0" xfId="2" applyFont="1" applyAlignment="1" applyProtection="1"/>
    <xf numFmtId="170" fontId="6" fillId="0" borderId="0" xfId="2" applyNumberFormat="1" applyFont="1" applyAlignment="1" applyProtection="1"/>
    <xf numFmtId="2" fontId="6" fillId="0" borderId="0" xfId="2" quotePrefix="1" applyNumberFormat="1" applyFont="1" applyAlignment="1" applyProtection="1"/>
    <xf numFmtId="2" fontId="6" fillId="0" borderId="0" xfId="2" applyNumberFormat="1" applyFont="1" applyAlignment="1" applyProtection="1"/>
    <xf numFmtId="170" fontId="6" fillId="0" borderId="30" xfId="2" applyNumberFormat="1" applyFont="1" applyBorder="1" applyAlignment="1" applyProtection="1"/>
    <xf numFmtId="0" fontId="21" fillId="0" borderId="0" xfId="14" applyFont="1" applyFill="1" applyBorder="1" applyAlignment="1" applyProtection="1">
      <alignment vertical="top" shrinkToFit="1"/>
      <protection locked="0"/>
    </xf>
    <xf numFmtId="0" fontId="6" fillId="0" borderId="4" xfId="0" applyFont="1" applyFill="1" applyBorder="1" applyAlignment="1" applyProtection="1">
      <alignment horizontal="left"/>
      <protection locked="0"/>
    </xf>
    <xf numFmtId="0" fontId="6" fillId="0" borderId="3" xfId="0" applyFont="1" applyFill="1" applyBorder="1" applyAlignment="1" applyProtection="1">
      <alignment horizontal="left"/>
      <protection locked="0"/>
    </xf>
    <xf numFmtId="0" fontId="6" fillId="0" borderId="6" xfId="12" applyFont="1" applyFill="1" applyBorder="1" applyAlignment="1">
      <alignment horizontal="center"/>
    </xf>
    <xf numFmtId="0" fontId="49" fillId="0" borderId="0" xfId="2" applyFont="1" applyFill="1"/>
    <xf numFmtId="0" fontId="49" fillId="0" borderId="0" xfId="2" applyFont="1" applyFill="1" applyAlignment="1">
      <alignment horizontal="center"/>
    </xf>
    <xf numFmtId="0" fontId="49" fillId="0" borderId="0" xfId="2" quotePrefix="1" applyNumberFormat="1" applyFont="1" applyFill="1" applyBorder="1" applyAlignment="1">
      <alignment horizontal="center"/>
    </xf>
    <xf numFmtId="0" fontId="49" fillId="0" borderId="0" xfId="2" applyNumberFormat="1" applyFont="1" applyFill="1" applyBorder="1" applyAlignment="1">
      <alignment horizontal="center"/>
    </xf>
    <xf numFmtId="0" fontId="49" fillId="0" borderId="0" xfId="2" applyFont="1" applyFill="1" applyAlignment="1"/>
    <xf numFmtId="0" fontId="49" fillId="0" borderId="0" xfId="2" applyFont="1" applyFill="1" applyBorder="1" applyAlignment="1"/>
    <xf numFmtId="0" fontId="49" fillId="0" borderId="0" xfId="2" applyFont="1" applyFill="1" applyAlignment="1" applyProtection="1">
      <protection hidden="1"/>
    </xf>
    <xf numFmtId="0" fontId="49" fillId="0" borderId="0" xfId="2" applyFont="1" applyFill="1" applyBorder="1" applyAlignment="1">
      <alignment horizontal="center"/>
    </xf>
    <xf numFmtId="0" fontId="49" fillId="0" borderId="0" xfId="2" applyFont="1" applyFill="1" applyAlignment="1">
      <alignment horizontal="left"/>
    </xf>
    <xf numFmtId="0" fontId="49" fillId="0" borderId="6" xfId="2" applyFont="1" applyFill="1" applyBorder="1"/>
    <xf numFmtId="0" fontId="49" fillId="0" borderId="6" xfId="2" applyFont="1" applyFill="1" applyBorder="1" applyAlignment="1">
      <alignment horizontal="center"/>
    </xf>
    <xf numFmtId="165" fontId="49" fillId="0" borderId="6" xfId="2" applyNumberFormat="1" applyFont="1" applyBorder="1" applyAlignment="1">
      <alignment horizontal="center"/>
    </xf>
    <xf numFmtId="0" fontId="49" fillId="0" borderId="6" xfId="2" applyFont="1" applyBorder="1" applyAlignment="1">
      <alignment horizontal="center"/>
    </xf>
    <xf numFmtId="165" fontId="49" fillId="0" borderId="6" xfId="2" applyNumberFormat="1" applyFont="1" applyFill="1" applyBorder="1" applyAlignment="1">
      <alignment horizontal="center"/>
    </xf>
    <xf numFmtId="165" fontId="51" fillId="0" borderId="6" xfId="2" quotePrefix="1" applyNumberFormat="1" applyFont="1" applyFill="1" applyBorder="1" applyAlignment="1">
      <alignment horizontal="center"/>
    </xf>
    <xf numFmtId="165" fontId="49" fillId="0" borderId="6" xfId="2" quotePrefix="1" applyNumberFormat="1" applyFont="1" applyFill="1" applyBorder="1" applyAlignment="1">
      <alignment horizontal="center"/>
    </xf>
    <xf numFmtId="15" fontId="49" fillId="0" borderId="6" xfId="2" quotePrefix="1" applyNumberFormat="1" applyFont="1" applyBorder="1" applyAlignment="1">
      <alignment horizontal="center"/>
    </xf>
    <xf numFmtId="166" fontId="49" fillId="0" borderId="6" xfId="2" applyNumberFormat="1" applyFont="1" applyFill="1" applyBorder="1" applyAlignment="1">
      <alignment horizontal="center"/>
    </xf>
    <xf numFmtId="166" fontId="49" fillId="12" borderId="6" xfId="2" applyNumberFormat="1" applyFont="1" applyFill="1" applyBorder="1" applyAlignment="1">
      <alignment horizontal="center"/>
    </xf>
    <xf numFmtId="0" fontId="49" fillId="0" borderId="0" xfId="2" applyFont="1" applyFill="1" applyBorder="1"/>
    <xf numFmtId="166" fontId="55" fillId="0" borderId="6" xfId="0" applyNumberFormat="1" applyFont="1" applyFill="1" applyBorder="1" applyAlignment="1">
      <alignment horizontal="center"/>
    </xf>
    <xf numFmtId="0" fontId="52" fillId="0" borderId="6" xfId="2" applyFont="1" applyFill="1" applyBorder="1" applyAlignment="1">
      <alignment horizontal="center"/>
    </xf>
    <xf numFmtId="0" fontId="51" fillId="0" borderId="6" xfId="2" applyFont="1" applyBorder="1" applyAlignment="1">
      <alignment horizontal="center"/>
    </xf>
    <xf numFmtId="0" fontId="51" fillId="0" borderId="6" xfId="2" applyFont="1" applyFill="1" applyBorder="1" applyAlignment="1">
      <alignment horizontal="center"/>
    </xf>
    <xf numFmtId="0" fontId="53" fillId="0" borderId="6" xfId="2" applyFont="1" applyFill="1" applyBorder="1" applyAlignment="1">
      <alignment horizontal="center"/>
    </xf>
    <xf numFmtId="0" fontId="49" fillId="12" borderId="6" xfId="2" applyFont="1" applyFill="1" applyBorder="1" applyAlignment="1">
      <alignment horizontal="center"/>
    </xf>
    <xf numFmtId="0" fontId="40" fillId="0" borderId="0" xfId="14" applyFont="1" applyFill="1" applyBorder="1" applyAlignment="1" applyProtection="1">
      <alignment vertical="center" shrinkToFit="1"/>
      <protection locked="0"/>
    </xf>
    <xf numFmtId="0" fontId="42" fillId="0" borderId="0" xfId="14" applyFont="1" applyFill="1" applyBorder="1" applyAlignment="1" applyProtection="1">
      <alignment horizontal="center" vertical="top"/>
    </xf>
    <xf numFmtId="0" fontId="40" fillId="0" borderId="0" xfId="14" applyFont="1" applyFill="1" applyBorder="1" applyAlignment="1" applyProtection="1">
      <alignment vertical="top"/>
      <protection locked="0"/>
    </xf>
    <xf numFmtId="0" fontId="24" fillId="0" borderId="3" xfId="12" applyFont="1" applyFill="1" applyBorder="1" applyAlignment="1" applyProtection="1">
      <alignment horizontal="left"/>
      <protection locked="0"/>
    </xf>
    <xf numFmtId="0" fontId="6" fillId="0" borderId="4" xfId="12" applyFont="1" applyFill="1" applyBorder="1" applyAlignment="1" applyProtection="1">
      <alignment horizontal="left"/>
      <protection locked="0"/>
    </xf>
    <xf numFmtId="0" fontId="6" fillId="0" borderId="4" xfId="12" applyFont="1" applyFill="1" applyBorder="1" applyAlignment="1" applyProtection="1">
      <alignment horizontal="left"/>
    </xf>
    <xf numFmtId="0" fontId="6" fillId="0" borderId="0" xfId="12" applyFont="1" applyFill="1" applyAlignment="1" applyProtection="1"/>
    <xf numFmtId="0" fontId="6" fillId="0" borderId="0" xfId="12" applyFont="1" applyFill="1" applyProtection="1"/>
    <xf numFmtId="0" fontId="6" fillId="0" borderId="0" xfId="12" applyFont="1" applyFill="1" applyBorder="1" applyProtection="1"/>
    <xf numFmtId="0" fontId="6" fillId="0" borderId="0" xfId="12" applyFont="1" applyFill="1" applyAlignment="1" applyProtection="1">
      <alignment horizontal="left"/>
    </xf>
    <xf numFmtId="0" fontId="6" fillId="0" borderId="0" xfId="12" applyFont="1" applyProtection="1"/>
    <xf numFmtId="0" fontId="6" fillId="0" borderId="0" xfId="12" applyFont="1" applyFill="1" applyBorder="1" applyAlignment="1" applyProtection="1"/>
    <xf numFmtId="0" fontId="18" fillId="0" borderId="0" xfId="12" applyFont="1" applyFill="1" applyBorder="1" applyAlignment="1" applyProtection="1"/>
    <xf numFmtId="0" fontId="6" fillId="0" borderId="2" xfId="12" applyFont="1" applyFill="1" applyBorder="1" applyAlignment="1" applyProtection="1"/>
    <xf numFmtId="0" fontId="6" fillId="0" borderId="2" xfId="12" applyFont="1" applyFill="1" applyBorder="1" applyProtection="1"/>
    <xf numFmtId="0" fontId="17" fillId="0" borderId="2" xfId="12" applyFont="1" applyFill="1" applyBorder="1" applyProtection="1"/>
    <xf numFmtId="0" fontId="18" fillId="0" borderId="0" xfId="12" applyFont="1" applyFill="1" applyBorder="1" applyProtection="1"/>
    <xf numFmtId="0" fontId="19" fillId="0" borderId="0" xfId="12" applyFont="1" applyFill="1" applyBorder="1" applyAlignment="1" applyProtection="1"/>
    <xf numFmtId="0" fontId="7" fillId="0" borderId="0" xfId="12" applyFont="1" applyFill="1" applyAlignment="1" applyProtection="1">
      <alignment horizontal="left"/>
    </xf>
    <xf numFmtId="0" fontId="7" fillId="0" borderId="0" xfId="12" applyFont="1" applyFill="1" applyAlignment="1" applyProtection="1"/>
    <xf numFmtId="0" fontId="21" fillId="0" borderId="0" xfId="12" applyFont="1" applyFill="1" applyProtection="1"/>
    <xf numFmtId="0" fontId="18" fillId="0" borderId="0" xfId="12" applyFont="1" applyFill="1" applyBorder="1" applyAlignment="1" applyProtection="1">
      <alignment horizontal="left"/>
    </xf>
    <xf numFmtId="0" fontId="25" fillId="0" borderId="0" xfId="12" applyFont="1" applyFill="1" applyBorder="1" applyAlignment="1" applyProtection="1"/>
    <xf numFmtId="0" fontId="7" fillId="6" borderId="6" xfId="12" applyFont="1" applyFill="1" applyBorder="1" applyAlignment="1" applyProtection="1">
      <alignment horizontal="center"/>
    </xf>
    <xf numFmtId="0" fontId="7" fillId="6" borderId="6" xfId="12" applyFont="1" applyFill="1" applyBorder="1" applyProtection="1"/>
    <xf numFmtId="0" fontId="5" fillId="0" borderId="0" xfId="11" applyFill="1" applyAlignment="1" applyProtection="1">
      <alignment horizontal="left"/>
    </xf>
    <xf numFmtId="0" fontId="24" fillId="0" borderId="4" xfId="12" applyFont="1" applyFill="1" applyBorder="1" applyAlignment="1" applyProtection="1">
      <alignment horizontal="left"/>
    </xf>
    <xf numFmtId="0" fontId="8" fillId="0" borderId="3" xfId="12" applyFont="1" applyFill="1" applyBorder="1" applyAlignment="1" applyProtection="1">
      <alignment horizontal="left"/>
    </xf>
    <xf numFmtId="0" fontId="8" fillId="0" borderId="0" xfId="12" applyFont="1" applyFill="1" applyBorder="1" applyAlignment="1" applyProtection="1">
      <alignment horizontal="left"/>
    </xf>
    <xf numFmtId="0" fontId="6" fillId="0" borderId="7" xfId="12" applyFont="1" applyFill="1" applyBorder="1" applyAlignment="1" applyProtection="1">
      <alignment horizontal="left"/>
    </xf>
    <xf numFmtId="0" fontId="6" fillId="0" borderId="7" xfId="12" applyFont="1" applyFill="1" applyBorder="1" applyAlignment="1" applyProtection="1"/>
    <xf numFmtId="0" fontId="6" fillId="0" borderId="17" xfId="12" applyFont="1" applyFill="1" applyBorder="1" applyAlignment="1" applyProtection="1"/>
    <xf numFmtId="166" fontId="6" fillId="0" borderId="17" xfId="12" applyNumberFormat="1" applyFont="1" applyFill="1" applyBorder="1" applyProtection="1"/>
    <xf numFmtId="0" fontId="6" fillId="0" borderId="17" xfId="12" applyFont="1" applyFill="1" applyBorder="1" applyAlignment="1" applyProtection="1">
      <alignment horizontal="left"/>
    </xf>
    <xf numFmtId="166" fontId="6" fillId="0" borderId="17" xfId="12" applyNumberFormat="1" applyFont="1" applyFill="1" applyBorder="1" applyAlignment="1" applyProtection="1">
      <alignment horizontal="center"/>
    </xf>
    <xf numFmtId="0" fontId="6" fillId="0" borderId="17" xfId="12" applyFont="1" applyFill="1" applyBorder="1" applyProtection="1"/>
    <xf numFmtId="0" fontId="22" fillId="0" borderId="4" xfId="12" applyFont="1" applyFill="1" applyBorder="1" applyAlignment="1" applyProtection="1">
      <alignment horizontal="left"/>
    </xf>
    <xf numFmtId="165" fontId="8" fillId="0" borderId="4" xfId="12" applyNumberFormat="1" applyFont="1" applyFill="1" applyBorder="1" applyAlignment="1" applyProtection="1">
      <alignment horizontal="left"/>
    </xf>
    <xf numFmtId="165" fontId="8" fillId="0" borderId="0" xfId="12" applyNumberFormat="1" applyFont="1" applyFill="1" applyBorder="1" applyAlignment="1" applyProtection="1">
      <alignment horizontal="left"/>
    </xf>
    <xf numFmtId="0" fontId="6" fillId="0" borderId="17" xfId="12" applyFont="1" applyFill="1" applyBorder="1" applyAlignment="1" applyProtection="1">
      <alignment vertical="center"/>
    </xf>
    <xf numFmtId="0" fontId="6" fillId="0" borderId="17" xfId="12" applyFont="1" applyFill="1" applyBorder="1" applyAlignment="1" applyProtection="1">
      <alignment horizontal="left" vertical="center"/>
    </xf>
    <xf numFmtId="165" fontId="18" fillId="0" borderId="4" xfId="12" applyNumberFormat="1" applyFont="1" applyFill="1" applyBorder="1" applyAlignment="1" applyProtection="1">
      <alignment horizontal="left"/>
    </xf>
    <xf numFmtId="165" fontId="18" fillId="0" borderId="0" xfId="12" applyNumberFormat="1" applyFont="1" applyFill="1" applyBorder="1" applyAlignment="1" applyProtection="1">
      <alignment horizontal="left"/>
    </xf>
    <xf numFmtId="0" fontId="25" fillId="0" borderId="0" xfId="12" applyFont="1" applyFill="1" applyBorder="1" applyProtection="1"/>
    <xf numFmtId="0" fontId="6" fillId="0" borderId="17" xfId="12" applyFont="1" applyBorder="1" applyProtection="1"/>
    <xf numFmtId="166" fontId="6" fillId="0" borderId="17" xfId="12" applyNumberFormat="1" applyFont="1" applyFill="1" applyBorder="1" applyAlignment="1" applyProtection="1">
      <alignment horizontal="center" vertical="center" wrapText="1"/>
    </xf>
    <xf numFmtId="165" fontId="26" fillId="0" borderId="0" xfId="1" applyNumberFormat="1" applyFont="1" applyFill="1" applyBorder="1" applyAlignment="1" applyProtection="1">
      <alignment horizontal="left"/>
    </xf>
    <xf numFmtId="0" fontId="22" fillId="0" borderId="0" xfId="12" applyFont="1" applyFill="1" applyAlignment="1" applyProtection="1">
      <alignment horizontal="left"/>
    </xf>
    <xf numFmtId="0" fontId="22" fillId="0" borderId="0" xfId="12" applyFont="1" applyFill="1" applyBorder="1" applyAlignment="1" applyProtection="1">
      <alignment horizontal="left"/>
    </xf>
    <xf numFmtId="0" fontId="6" fillId="6" borderId="0" xfId="12" applyFont="1" applyFill="1" applyAlignment="1" applyProtection="1">
      <alignment horizontal="left"/>
    </xf>
    <xf numFmtId="0" fontId="8" fillId="0" borderId="0" xfId="12" quotePrefix="1" applyNumberFormat="1" applyFont="1" applyFill="1" applyBorder="1" applyAlignment="1" applyProtection="1">
      <alignment horizontal="left"/>
    </xf>
    <xf numFmtId="0" fontId="6" fillId="0" borderId="17" xfId="12" applyFont="1" applyFill="1" applyBorder="1" applyAlignment="1" applyProtection="1">
      <alignment vertical="top" wrapText="1"/>
    </xf>
    <xf numFmtId="0" fontId="19" fillId="8" borderId="0" xfId="12" applyFont="1" applyFill="1" applyBorder="1" applyAlignment="1" applyProtection="1"/>
    <xf numFmtId="0" fontId="6" fillId="0" borderId="17" xfId="12" applyFont="1" applyFill="1" applyBorder="1" applyAlignment="1" applyProtection="1">
      <alignment vertical="center" wrapText="1"/>
    </xf>
    <xf numFmtId="0" fontId="7" fillId="0" borderId="0" xfId="12" applyFont="1" applyFill="1" applyBorder="1" applyAlignment="1" applyProtection="1"/>
    <xf numFmtId="0" fontId="8" fillId="0" borderId="0" xfId="12" quotePrefix="1" applyNumberFormat="1" applyFont="1" applyFill="1" applyBorder="1" applyAlignment="1" applyProtection="1">
      <alignment horizontal="center"/>
    </xf>
    <xf numFmtId="0" fontId="8" fillId="0" borderId="0" xfId="12" applyNumberFormat="1" applyFont="1" applyFill="1" applyBorder="1" applyAlignment="1" applyProtection="1">
      <alignment horizontal="center"/>
    </xf>
    <xf numFmtId="14" fontId="6" fillId="0" borderId="17" xfId="12" applyNumberFormat="1" applyFont="1" applyBorder="1" applyProtection="1"/>
    <xf numFmtId="0" fontId="7" fillId="0" borderId="0" xfId="12" applyFont="1" applyFill="1" applyProtection="1"/>
    <xf numFmtId="0" fontId="6" fillId="0" borderId="0" xfId="12" applyFont="1" applyFill="1" applyAlignment="1" applyProtection="1">
      <alignment vertical="top" wrapText="1"/>
    </xf>
    <xf numFmtId="0" fontId="6" fillId="0" borderId="17" xfId="12" applyFont="1" applyFill="1" applyBorder="1" applyAlignment="1" applyProtection="1">
      <alignment horizontal="left" vertical="center" wrapText="1"/>
    </xf>
    <xf numFmtId="0" fontId="6" fillId="0" borderId="0" xfId="12" applyFont="1" applyFill="1" applyAlignment="1" applyProtection="1">
      <alignment vertical="center" wrapText="1"/>
    </xf>
    <xf numFmtId="0" fontId="6" fillId="0" borderId="0" xfId="12" applyFont="1" applyFill="1" applyBorder="1" applyAlignment="1" applyProtection="1">
      <alignment horizontal="center"/>
    </xf>
    <xf numFmtId="166" fontId="6" fillId="0" borderId="0" xfId="12" applyNumberFormat="1" applyFont="1" applyFill="1" applyBorder="1" applyAlignment="1" applyProtection="1"/>
    <xf numFmtId="0" fontId="28" fillId="0" borderId="0" xfId="12" applyFont="1" applyFill="1" applyBorder="1" applyAlignment="1" applyProtection="1"/>
    <xf numFmtId="165" fontId="6" fillId="0" borderId="0" xfId="12" applyNumberFormat="1" applyFont="1" applyFill="1" applyAlignment="1" applyProtection="1">
      <alignment horizontal="center"/>
    </xf>
    <xf numFmtId="0" fontId="25" fillId="0" borderId="17" xfId="12" applyFont="1" applyFill="1" applyBorder="1" applyProtection="1"/>
    <xf numFmtId="0" fontId="6" fillId="0" borderId="15" xfId="12" applyFont="1" applyFill="1" applyBorder="1" applyProtection="1"/>
    <xf numFmtId="0" fontId="6" fillId="0" borderId="16" xfId="12" applyFont="1" applyFill="1" applyBorder="1" applyAlignment="1" applyProtection="1">
      <alignment horizontal="left"/>
    </xf>
    <xf numFmtId="0" fontId="18" fillId="0" borderId="0" xfId="12" applyFont="1" applyFill="1" applyBorder="1" applyAlignment="1" applyProtection="1">
      <alignment horizontal="right"/>
    </xf>
    <xf numFmtId="167" fontId="6" fillId="0" borderId="0" xfId="12" applyNumberFormat="1" applyFont="1" applyFill="1" applyProtection="1"/>
    <xf numFmtId="0" fontId="8" fillId="0" borderId="0" xfId="12" applyFont="1" applyFill="1" applyBorder="1" applyAlignment="1" applyProtection="1">
      <alignment horizontal="center"/>
    </xf>
    <xf numFmtId="0" fontId="42" fillId="0" borderId="0" xfId="14" applyFont="1" applyFill="1" applyBorder="1" applyAlignment="1" applyProtection="1">
      <alignment horizontal="left" vertical="top"/>
      <protection locked="0"/>
    </xf>
    <xf numFmtId="0" fontId="42" fillId="0" borderId="0" xfId="14" applyFont="1" applyFill="1" applyBorder="1" applyAlignment="1" applyProtection="1">
      <alignment horizontal="left" vertical="top" wrapText="1"/>
      <protection locked="0"/>
    </xf>
    <xf numFmtId="0" fontId="6" fillId="0" borderId="0" xfId="14" applyFont="1" applyFill="1" applyProtection="1">
      <alignment wrapText="1"/>
      <protection locked="0"/>
    </xf>
    <xf numFmtId="0" fontId="6" fillId="0" borderId="0" xfId="14" applyFont="1" applyFill="1" applyProtection="1">
      <alignment wrapText="1"/>
    </xf>
    <xf numFmtId="0" fontId="42" fillId="0" borderId="0" xfId="14" applyFont="1" applyFill="1" applyBorder="1" applyAlignment="1" applyProtection="1">
      <alignment horizontal="left" vertical="top"/>
    </xf>
    <xf numFmtId="0" fontId="42" fillId="0" borderId="0" xfId="14" applyFont="1" applyFill="1" applyBorder="1" applyAlignment="1" applyProtection="1">
      <alignment horizontal="left" vertical="top" wrapText="1"/>
    </xf>
    <xf numFmtId="0" fontId="6" fillId="0" borderId="0" xfId="14" applyFont="1" applyFill="1" applyAlignment="1" applyProtection="1">
      <alignment vertical="top" wrapText="1"/>
    </xf>
    <xf numFmtId="0" fontId="42" fillId="0" borderId="0" xfId="14" applyFont="1" applyFill="1" applyBorder="1" applyAlignment="1" applyProtection="1">
      <alignment horizontal="center" vertical="top" wrapText="1"/>
    </xf>
    <xf numFmtId="0" fontId="42" fillId="0" borderId="0" xfId="14" applyFont="1" applyFill="1" applyAlignment="1" applyProtection="1">
      <alignment vertical="top" wrapText="1"/>
    </xf>
    <xf numFmtId="0" fontId="42" fillId="0" borderId="0" xfId="14" applyFont="1" applyFill="1" applyBorder="1" applyAlignment="1" applyProtection="1">
      <alignment vertical="top" wrapText="1"/>
    </xf>
    <xf numFmtId="166" fontId="40" fillId="0" borderId="0" xfId="14" applyNumberFormat="1" applyFont="1" applyFill="1" applyBorder="1" applyAlignment="1" applyProtection="1">
      <alignment horizontal="left" vertical="top"/>
    </xf>
    <xf numFmtId="0" fontId="21" fillId="0" borderId="0" xfId="14" applyFont="1" applyFill="1" applyBorder="1" applyAlignment="1" applyProtection="1">
      <alignment vertical="top"/>
    </xf>
    <xf numFmtId="0" fontId="21" fillId="0" borderId="0" xfId="14" applyFont="1" applyFill="1" applyAlignment="1" applyProtection="1"/>
    <xf numFmtId="0" fontId="40" fillId="0" borderId="0" xfId="14" applyFont="1" applyFill="1" applyBorder="1" applyAlignment="1" applyProtection="1">
      <alignment vertical="top" shrinkToFit="1"/>
    </xf>
    <xf numFmtId="0" fontId="40" fillId="0" borderId="0" xfId="14" applyFont="1" applyFill="1" applyAlignment="1" applyProtection="1">
      <alignment horizontal="left" vertical="top"/>
    </xf>
    <xf numFmtId="0" fontId="40" fillId="0" borderId="0" xfId="14" applyFont="1" applyFill="1" applyBorder="1" applyAlignment="1" applyProtection="1">
      <alignment horizontal="center" vertical="top"/>
    </xf>
    <xf numFmtId="0" fontId="41" fillId="0" borderId="0" xfId="14" applyFont="1" applyFill="1" applyBorder="1" applyAlignment="1" applyProtection="1">
      <alignment vertical="top"/>
    </xf>
    <xf numFmtId="0" fontId="42" fillId="0" borderId="0" xfId="14" applyFont="1" applyFill="1" applyBorder="1" applyAlignment="1" applyProtection="1">
      <alignment horizontal="right" vertical="top"/>
    </xf>
    <xf numFmtId="0" fontId="54" fillId="0" borderId="0" xfId="0" applyFont="1" applyProtection="1"/>
    <xf numFmtId="0" fontId="43" fillId="0" borderId="0" xfId="14" applyFont="1" applyFill="1" applyBorder="1" applyAlignment="1" applyProtection="1">
      <alignment vertical="top"/>
    </xf>
    <xf numFmtId="0" fontId="6" fillId="3" borderId="0" xfId="12" applyFont="1" applyFill="1" applyAlignment="1" applyProtection="1"/>
    <xf numFmtId="0" fontId="6" fillId="3" borderId="0" xfId="12" applyFont="1" applyFill="1" applyAlignment="1" applyProtection="1">
      <alignment horizontal="left"/>
    </xf>
    <xf numFmtId="0" fontId="40" fillId="0" borderId="0" xfId="14" applyFont="1" applyFill="1" applyBorder="1" applyAlignment="1" applyProtection="1"/>
    <xf numFmtId="0" fontId="27" fillId="0" borderId="0" xfId="14" applyFont="1" applyFill="1" applyAlignment="1" applyProtection="1"/>
    <xf numFmtId="166" fontId="40" fillId="0" borderId="0" xfId="14" applyNumberFormat="1" applyFont="1" applyFill="1" applyBorder="1" applyAlignment="1" applyProtection="1">
      <alignment horizontal="left" vertical="top"/>
      <protection locked="0"/>
    </xf>
    <xf numFmtId="0" fontId="40" fillId="0" borderId="0" xfId="14" applyFont="1" applyFill="1" applyBorder="1" applyAlignment="1" applyProtection="1">
      <protection locked="0"/>
    </xf>
    <xf numFmtId="0" fontId="40" fillId="0" borderId="0" xfId="14" applyFont="1" applyFill="1" applyBorder="1" applyAlignment="1" applyProtection="1">
      <alignment wrapText="1"/>
      <protection locked="0"/>
    </xf>
    <xf numFmtId="0" fontId="6" fillId="0" borderId="0" xfId="14" applyFont="1" applyFill="1" applyAlignment="1" applyProtection="1">
      <protection locked="0"/>
    </xf>
    <xf numFmtId="0" fontId="6" fillId="3" borderId="0" xfId="12" applyFont="1" applyFill="1" applyAlignment="1" applyProtection="1">
      <alignment horizontal="left"/>
      <protection locked="0"/>
    </xf>
    <xf numFmtId="0" fontId="42" fillId="0" borderId="0" xfId="14" applyFont="1" applyFill="1" applyBorder="1" applyAlignment="1" applyProtection="1">
      <protection locked="0"/>
    </xf>
    <xf numFmtId="0" fontId="42" fillId="0" borderId="0" xfId="14" applyFont="1" applyFill="1" applyAlignment="1" applyProtection="1">
      <protection locked="0"/>
    </xf>
    <xf numFmtId="0" fontId="27" fillId="0" borderId="0" xfId="14" applyFont="1" applyFill="1" applyAlignment="1" applyProtection="1">
      <protection locked="0"/>
    </xf>
    <xf numFmtId="0" fontId="42" fillId="0" borderId="0" xfId="14" applyFont="1" applyFill="1" applyBorder="1" applyAlignment="1" applyProtection="1">
      <alignment vertical="top"/>
      <protection locked="0"/>
    </xf>
    <xf numFmtId="0" fontId="42" fillId="0" borderId="0" xfId="14" applyFont="1" applyFill="1" applyAlignment="1" applyProtection="1">
      <alignment vertical="top"/>
      <protection locked="0"/>
    </xf>
    <xf numFmtId="0" fontId="7" fillId="0" borderId="0" xfId="2" applyFont="1" applyProtection="1">
      <protection locked="0"/>
    </xf>
    <xf numFmtId="0" fontId="6" fillId="0" borderId="0" xfId="2" applyFont="1" applyProtection="1">
      <protection locked="0"/>
    </xf>
    <xf numFmtId="0" fontId="6" fillId="0" borderId="0" xfId="2" applyFont="1" applyBorder="1" applyProtection="1">
      <protection locked="0"/>
    </xf>
    <xf numFmtId="164" fontId="6" fillId="0" borderId="0" xfId="2" applyNumberFormat="1" applyFont="1" applyFill="1" applyBorder="1" applyAlignment="1" applyProtection="1">
      <alignment horizontal="center"/>
      <protection locked="0"/>
    </xf>
    <xf numFmtId="1" fontId="6" fillId="0" borderId="0" xfId="2" applyNumberFormat="1" applyFont="1" applyFill="1" applyBorder="1" applyAlignment="1" applyProtection="1">
      <alignment horizontal="center"/>
      <protection locked="0"/>
    </xf>
    <xf numFmtId="170" fontId="6" fillId="0" borderId="0" xfId="2" applyNumberFormat="1" applyFont="1" applyAlignment="1" applyProtection="1">
      <alignment horizontal="center"/>
      <protection locked="0"/>
    </xf>
    <xf numFmtId="170" fontId="6" fillId="0" borderId="0" xfId="2" quotePrefix="1" applyNumberFormat="1" applyFont="1" applyAlignment="1" applyProtection="1">
      <alignment horizontal="center"/>
      <protection locked="0"/>
    </xf>
    <xf numFmtId="0" fontId="46" fillId="0" borderId="0" xfId="2" applyFont="1" applyFill="1" applyBorder="1" applyAlignment="1" applyProtection="1">
      <alignment horizontal="left" vertical="center"/>
    </xf>
    <xf numFmtId="0" fontId="47" fillId="0" borderId="0" xfId="2" applyFont="1" applyFill="1" applyAlignment="1" applyProtection="1">
      <alignment horizontal="left" vertical="center"/>
    </xf>
    <xf numFmtId="0" fontId="48" fillId="0" borderId="0" xfId="2" applyFont="1" applyAlignment="1" applyProtection="1">
      <alignment vertical="center"/>
    </xf>
    <xf numFmtId="0" fontId="48" fillId="0" borderId="0" xfId="2" applyFont="1" applyProtection="1"/>
    <xf numFmtId="0" fontId="7" fillId="0" borderId="0" xfId="2" applyFont="1" applyAlignment="1" applyProtection="1">
      <alignment vertical="center"/>
    </xf>
    <xf numFmtId="0" fontId="15" fillId="0" borderId="0" xfId="2" applyFont="1" applyProtection="1"/>
    <xf numFmtId="0" fontId="7" fillId="0" borderId="0" xfId="2" applyFont="1" applyAlignment="1" applyProtection="1">
      <alignment horizontal="left" vertical="center"/>
    </xf>
    <xf numFmtId="0" fontId="7" fillId="0" borderId="0" xfId="2" applyFont="1" applyAlignment="1" applyProtection="1">
      <alignment horizontal="center" vertical="center"/>
    </xf>
    <xf numFmtId="0" fontId="4" fillId="0" borderId="0" xfId="2" applyFont="1" applyBorder="1" applyProtection="1"/>
    <xf numFmtId="0" fontId="4" fillId="0" borderId="0" xfId="2" applyFont="1" applyProtection="1"/>
    <xf numFmtId="0" fontId="7" fillId="0" borderId="0" xfId="2" applyFont="1" applyFill="1" applyBorder="1" applyProtection="1"/>
    <xf numFmtId="0" fontId="7" fillId="0" borderId="0" xfId="2" applyFont="1" applyFill="1" applyBorder="1" applyAlignment="1" applyProtection="1"/>
    <xf numFmtId="0" fontId="6" fillId="0" borderId="0" xfId="2" applyNumberFormat="1" applyFont="1" applyAlignment="1" applyProtection="1"/>
    <xf numFmtId="0" fontId="7" fillId="0" borderId="30" xfId="2" applyFont="1" applyBorder="1" applyAlignment="1" applyProtection="1">
      <alignment vertical="center"/>
    </xf>
    <xf numFmtId="0" fontId="7" fillId="0" borderId="30" xfId="2" applyFont="1" applyBorder="1" applyAlignment="1" applyProtection="1">
      <alignment horizontal="left" vertical="center"/>
    </xf>
    <xf numFmtId="0" fontId="7" fillId="0" borderId="30" xfId="2" applyFont="1" applyBorder="1" applyAlignment="1" applyProtection="1">
      <alignment horizontal="center" vertical="center"/>
    </xf>
    <xf numFmtId="0" fontId="6" fillId="0" borderId="0" xfId="2" quotePrefix="1" applyFont="1" applyAlignment="1" applyProtection="1"/>
    <xf numFmtId="164" fontId="6" fillId="0" borderId="0" xfId="2" quotePrefix="1" applyNumberFormat="1" applyFont="1" applyAlignment="1" applyProtection="1"/>
    <xf numFmtId="164" fontId="6" fillId="0" borderId="0" xfId="2" applyNumberFormat="1" applyFont="1" applyAlignment="1" applyProtection="1"/>
    <xf numFmtId="0" fontId="6" fillId="0" borderId="0" xfId="2" applyFont="1" applyFill="1" applyAlignment="1" applyProtection="1">
      <alignment horizontal="center" vertical="center" wrapText="1"/>
    </xf>
    <xf numFmtId="171" fontId="6" fillId="0" borderId="0" xfId="2" quotePrefix="1" applyNumberFormat="1" applyFont="1" applyAlignment="1" applyProtection="1"/>
    <xf numFmtId="171" fontId="6" fillId="0" borderId="0" xfId="2" applyNumberFormat="1" applyFont="1" applyAlignment="1" applyProtection="1"/>
    <xf numFmtId="171" fontId="6" fillId="0" borderId="0" xfId="2" quotePrefix="1" applyNumberFormat="1" applyFont="1" applyAlignment="1" applyProtection="1">
      <alignment horizontal="center"/>
    </xf>
    <xf numFmtId="171" fontId="6" fillId="0" borderId="0" xfId="2" applyNumberFormat="1" applyFont="1" applyAlignment="1" applyProtection="1">
      <alignment horizontal="center"/>
    </xf>
    <xf numFmtId="0" fontId="0" fillId="0" borderId="0" xfId="0" applyProtection="1"/>
    <xf numFmtId="0" fontId="2" fillId="0" borderId="6" xfId="0" applyFont="1" applyBorder="1" applyProtection="1"/>
    <xf numFmtId="0" fontId="2" fillId="0" borderId="0" xfId="0" applyFont="1" applyBorder="1" applyProtection="1"/>
    <xf numFmtId="0" fontId="21" fillId="0" borderId="0" xfId="12" applyFont="1" applyFill="1" applyBorder="1" applyAlignment="1" applyProtection="1"/>
    <xf numFmtId="0" fontId="40" fillId="0" borderId="0" xfId="14" applyFont="1" applyFill="1" applyAlignment="1" applyProtection="1">
      <alignment horizontal="left" vertical="top"/>
    </xf>
    <xf numFmtId="0" fontId="40" fillId="0" borderId="0" xfId="14" applyFont="1" applyFill="1" applyBorder="1" applyAlignment="1" applyProtection="1">
      <alignment vertical="top"/>
      <protection locked="0"/>
    </xf>
    <xf numFmtId="0" fontId="40" fillId="0" borderId="0" xfId="14" applyFont="1" applyFill="1" applyAlignment="1" applyProtection="1">
      <alignment horizontal="left" vertical="top"/>
      <protection locked="0"/>
    </xf>
    <xf numFmtId="0" fontId="40" fillId="0" borderId="0" xfId="14" applyFont="1" applyFill="1" applyAlignment="1" applyProtection="1">
      <alignment vertical="top"/>
      <protection locked="0"/>
    </xf>
    <xf numFmtId="0" fontId="35" fillId="0" borderId="0" xfId="0" applyFont="1" applyProtection="1"/>
    <xf numFmtId="0" fontId="2" fillId="0" borderId="6" xfId="0" applyFont="1" applyBorder="1" applyAlignment="1" applyProtection="1">
      <alignment horizontal="left"/>
    </xf>
    <xf numFmtId="0" fontId="0" fillId="0" borderId="6" xfId="0" applyBorder="1" applyProtection="1"/>
    <xf numFmtId="0" fontId="2" fillId="0" borderId="6" xfId="0" applyNumberFormat="1" applyFont="1" applyBorder="1" applyAlignment="1" applyProtection="1">
      <alignment horizontal="left"/>
    </xf>
    <xf numFmtId="0" fontId="0" fillId="0" borderId="0" xfId="0" applyBorder="1" applyProtection="1"/>
    <xf numFmtId="0" fontId="2" fillId="0" borderId="6" xfId="0" applyFont="1" applyBorder="1" applyAlignment="1" applyProtection="1">
      <alignment horizontal="right"/>
    </xf>
    <xf numFmtId="0" fontId="2" fillId="0" borderId="7" xfId="0" applyFont="1" applyFill="1" applyBorder="1" applyProtection="1"/>
    <xf numFmtId="0" fontId="2" fillId="0" borderId="9" xfId="0" applyFont="1" applyBorder="1" applyProtection="1"/>
    <xf numFmtId="0" fontId="2" fillId="0" borderId="15" xfId="0" applyFont="1" applyBorder="1" applyProtection="1"/>
    <xf numFmtId="0" fontId="2" fillId="0" borderId="0" xfId="0" applyFont="1" applyFill="1" applyBorder="1" applyProtection="1"/>
    <xf numFmtId="165" fontId="61" fillId="0" borderId="6" xfId="2" applyNumberFormat="1" applyFont="1" applyFill="1" applyBorder="1" applyAlignment="1">
      <alignment horizontal="center"/>
    </xf>
    <xf numFmtId="166" fontId="55" fillId="13" borderId="23" xfId="0" applyNumberFormat="1" applyFont="1" applyFill="1" applyBorder="1" applyAlignment="1">
      <alignment horizontal="center"/>
    </xf>
    <xf numFmtId="165" fontId="61" fillId="0" borderId="6" xfId="2" applyNumberFormat="1" applyFont="1" applyBorder="1" applyAlignment="1">
      <alignment horizontal="center"/>
    </xf>
    <xf numFmtId="0" fontId="6" fillId="16" borderId="0" xfId="12" applyFont="1" applyFill="1" applyProtection="1"/>
    <xf numFmtId="0" fontId="0" fillId="16" borderId="0" xfId="0" applyFill="1" applyProtection="1"/>
    <xf numFmtId="0" fontId="7" fillId="16" borderId="0" xfId="12" applyFont="1" applyFill="1" applyAlignment="1" applyProtection="1">
      <alignment horizontal="left"/>
    </xf>
    <xf numFmtId="0" fontId="6" fillId="16" borderId="0" xfId="12" applyFont="1" applyFill="1" applyAlignment="1" applyProtection="1"/>
    <xf numFmtId="0" fontId="35" fillId="16" borderId="0" xfId="0" applyFont="1" applyFill="1" applyBorder="1" applyAlignment="1" applyProtection="1">
      <alignment horizontal="center"/>
    </xf>
    <xf numFmtId="0" fontId="24" fillId="16" borderId="0" xfId="0" applyFont="1" applyFill="1" applyBorder="1" applyAlignment="1" applyProtection="1"/>
    <xf numFmtId="0" fontId="57" fillId="16" borderId="0" xfId="0" applyFont="1" applyFill="1" applyBorder="1" applyAlignment="1" applyProtection="1">
      <alignment horizontal="center"/>
    </xf>
    <xf numFmtId="0" fontId="56" fillId="16" borderId="0" xfId="0" applyFont="1" applyFill="1" applyBorder="1" applyAlignment="1" applyProtection="1">
      <alignment horizontal="center"/>
    </xf>
    <xf numFmtId="0" fontId="58" fillId="16" borderId="0" xfId="0" applyFont="1" applyFill="1" applyBorder="1" applyAlignment="1" applyProtection="1"/>
    <xf numFmtId="0" fontId="36" fillId="16" borderId="0" xfId="0" applyFont="1" applyFill="1" applyBorder="1" applyAlignment="1" applyProtection="1"/>
    <xf numFmtId="0" fontId="36" fillId="16" borderId="15" xfId="0" applyFont="1" applyFill="1" applyBorder="1" applyAlignment="1" applyProtection="1"/>
    <xf numFmtId="171" fontId="12" fillId="16" borderId="31" xfId="0" applyNumberFormat="1" applyFont="1" applyFill="1" applyBorder="1" applyAlignment="1" applyProtection="1">
      <alignment horizontal="center" vertical="center"/>
    </xf>
    <xf numFmtId="171" fontId="12" fillId="16" borderId="32" xfId="0" applyNumberFormat="1" applyFont="1" applyFill="1" applyBorder="1" applyAlignment="1" applyProtection="1">
      <alignment horizontal="center" vertical="center"/>
    </xf>
    <xf numFmtId="0" fontId="24" fillId="16" borderId="15" xfId="0" applyFont="1" applyFill="1" applyBorder="1" applyAlignment="1" applyProtection="1"/>
    <xf numFmtId="171" fontId="12" fillId="16" borderId="33" xfId="0" applyNumberFormat="1" applyFont="1" applyFill="1" applyBorder="1" applyAlignment="1" applyProtection="1">
      <alignment horizontal="center" vertical="center"/>
    </xf>
    <xf numFmtId="171" fontId="12" fillId="16" borderId="6" xfId="0" applyNumberFormat="1" applyFont="1" applyFill="1" applyBorder="1" applyAlignment="1" applyProtection="1">
      <alignment horizontal="center" vertical="center"/>
    </xf>
    <xf numFmtId="1" fontId="0" fillId="16" borderId="33" xfId="0" applyNumberFormat="1" applyFill="1" applyBorder="1" applyAlignment="1" applyProtection="1">
      <alignment horizontal="center"/>
    </xf>
    <xf numFmtId="2" fontId="0" fillId="16" borderId="6" xfId="0" applyNumberFormat="1" applyFill="1" applyBorder="1" applyAlignment="1" applyProtection="1">
      <alignment horizontal="center"/>
    </xf>
    <xf numFmtId="171" fontId="0" fillId="16" borderId="6" xfId="0" applyNumberFormat="1" applyFill="1" applyBorder="1" applyAlignment="1" applyProtection="1">
      <alignment horizontal="center"/>
    </xf>
    <xf numFmtId="1" fontId="12" fillId="16" borderId="33" xfId="0" applyNumberFormat="1" applyFont="1" applyFill="1" applyBorder="1" applyAlignment="1" applyProtection="1">
      <alignment horizontal="center"/>
    </xf>
    <xf numFmtId="0" fontId="35" fillId="16" borderId="6" xfId="0" applyFont="1" applyFill="1" applyBorder="1" applyAlignment="1" applyProtection="1">
      <alignment horizontal="center"/>
    </xf>
    <xf numFmtId="0" fontId="33" fillId="16" borderId="6" xfId="0" applyFont="1" applyFill="1" applyBorder="1" applyAlignment="1" applyProtection="1">
      <alignment horizontal="center"/>
    </xf>
    <xf numFmtId="0" fontId="33" fillId="16" borderId="0" xfId="0" applyFont="1" applyFill="1" applyBorder="1" applyAlignment="1" applyProtection="1">
      <alignment horizontal="center"/>
    </xf>
    <xf numFmtId="0" fontId="34" fillId="16" borderId="0" xfId="0" applyFont="1" applyFill="1" applyBorder="1" applyAlignment="1" applyProtection="1">
      <alignment horizontal="center"/>
    </xf>
    <xf numFmtId="0" fontId="32" fillId="16" borderId="0" xfId="0" applyFont="1" applyFill="1" applyBorder="1" applyAlignment="1" applyProtection="1">
      <alignment horizontal="center"/>
    </xf>
    <xf numFmtId="0" fontId="7" fillId="16" borderId="0" xfId="12" applyFont="1" applyFill="1" applyAlignment="1" applyProtection="1"/>
    <xf numFmtId="0" fontId="18" fillId="16" borderId="0" xfId="12" applyFont="1" applyFill="1" applyBorder="1" applyAlignment="1" applyProtection="1">
      <alignment horizontal="left"/>
    </xf>
    <xf numFmtId="0" fontId="44" fillId="16" borderId="0" xfId="0" applyFont="1" applyFill="1" applyBorder="1" applyAlignment="1" applyProtection="1">
      <alignment horizontal="center"/>
    </xf>
    <xf numFmtId="0" fontId="24" fillId="16" borderId="10" xfId="0" applyFont="1" applyFill="1" applyBorder="1" applyAlignment="1" applyProtection="1"/>
    <xf numFmtId="0" fontId="6" fillId="16" borderId="0" xfId="12" applyFont="1" applyFill="1" applyBorder="1" applyProtection="1"/>
    <xf numFmtId="0" fontId="18" fillId="16" borderId="0" xfId="12" applyFont="1" applyFill="1" applyBorder="1" applyProtection="1"/>
    <xf numFmtId="0" fontId="7" fillId="0" borderId="0" xfId="2" applyFont="1" applyFill="1" applyBorder="1" applyAlignment="1" applyProtection="1">
      <alignment horizontal="center" vertical="center" wrapText="1"/>
    </xf>
    <xf numFmtId="0" fontId="7" fillId="0" borderId="0" xfId="2" applyFont="1" applyFill="1" applyBorder="1" applyAlignment="1" applyProtection="1">
      <alignment horizontal="center" vertical="center" wrapText="1"/>
      <protection locked="0"/>
    </xf>
    <xf numFmtId="0" fontId="64" fillId="16" borderId="0" xfId="0" applyFont="1" applyFill="1" applyProtection="1"/>
    <xf numFmtId="0" fontId="65" fillId="16" borderId="6" xfId="0" applyFont="1" applyFill="1" applyBorder="1" applyAlignment="1" applyProtection="1">
      <alignment horizontal="center"/>
    </xf>
    <xf numFmtId="0" fontId="66" fillId="15" borderId="6" xfId="0" applyFont="1" applyFill="1" applyBorder="1" applyAlignment="1" applyProtection="1">
      <alignment horizontal="center"/>
      <protection locked="0"/>
    </xf>
    <xf numFmtId="0" fontId="67" fillId="16" borderId="0" xfId="0" applyFont="1" applyFill="1" applyBorder="1" applyAlignment="1" applyProtection="1"/>
    <xf numFmtId="0" fontId="67" fillId="16" borderId="15" xfId="0" applyFont="1" applyFill="1" applyBorder="1" applyAlignment="1" applyProtection="1"/>
    <xf numFmtId="171" fontId="69" fillId="16" borderId="33" xfId="0" applyNumberFormat="1" applyFont="1" applyFill="1" applyBorder="1" applyAlignment="1" applyProtection="1">
      <alignment horizontal="center" vertical="center"/>
    </xf>
    <xf numFmtId="171" fontId="69" fillId="16" borderId="6" xfId="0" applyNumberFormat="1" applyFont="1" applyFill="1" applyBorder="1" applyAlignment="1" applyProtection="1">
      <alignment horizontal="center" vertical="center"/>
    </xf>
    <xf numFmtId="0" fontId="67" fillId="16" borderId="10" xfId="0" applyFont="1" applyFill="1" applyBorder="1" applyAlignment="1" applyProtection="1"/>
    <xf numFmtId="0" fontId="70" fillId="16" borderId="4" xfId="0" applyFont="1" applyFill="1" applyBorder="1" applyAlignment="1" applyProtection="1">
      <alignment horizontal="center"/>
    </xf>
    <xf numFmtId="0" fontId="70" fillId="16" borderId="9" xfId="0" applyFont="1" applyFill="1" applyBorder="1" applyAlignment="1" applyProtection="1">
      <alignment horizontal="center"/>
    </xf>
    <xf numFmtId="0" fontId="64" fillId="0" borderId="0" xfId="0" applyFont="1" applyProtection="1"/>
    <xf numFmtId="0" fontId="71" fillId="16" borderId="6" xfId="0" applyFont="1" applyFill="1" applyBorder="1" applyAlignment="1" applyProtection="1">
      <alignment horizontal="center"/>
    </xf>
    <xf numFmtId="0" fontId="65" fillId="16" borderId="6" xfId="0" applyFont="1" applyFill="1" applyBorder="1" applyAlignment="1" applyProtection="1"/>
    <xf numFmtId="2" fontId="64" fillId="16" borderId="33" xfId="0" applyNumberFormat="1" applyFont="1" applyFill="1" applyBorder="1" applyAlignment="1" applyProtection="1"/>
    <xf numFmtId="2" fontId="64" fillId="16" borderId="6" xfId="0" applyNumberFormat="1" applyFont="1" applyFill="1" applyBorder="1" applyAlignment="1" applyProtection="1"/>
    <xf numFmtId="0" fontId="67" fillId="16" borderId="6" xfId="0" applyFont="1" applyFill="1" applyBorder="1" applyAlignment="1" applyProtection="1"/>
    <xf numFmtId="0" fontId="72" fillId="16" borderId="6" xfId="0" applyFont="1" applyFill="1" applyBorder="1" applyAlignment="1" applyProtection="1">
      <alignment horizontal="center"/>
    </xf>
    <xf numFmtId="0" fontId="70" fillId="16" borderId="6" xfId="0" applyFont="1" applyFill="1" applyBorder="1" applyAlignment="1" applyProtection="1">
      <alignment horizontal="center"/>
    </xf>
    <xf numFmtId="2" fontId="73" fillId="14" borderId="6" xfId="0" applyNumberFormat="1" applyFont="1" applyFill="1" applyBorder="1" applyAlignment="1" applyProtection="1">
      <alignment horizontal="center" vertical="center"/>
      <protection locked="0"/>
    </xf>
    <xf numFmtId="0" fontId="73" fillId="14" borderId="6" xfId="0" applyFont="1" applyFill="1" applyBorder="1" applyAlignment="1" applyProtection="1">
      <alignment horizontal="center"/>
      <protection locked="0"/>
    </xf>
    <xf numFmtId="1" fontId="64" fillId="16" borderId="33" xfId="0" applyNumberFormat="1" applyFont="1" applyFill="1" applyBorder="1" applyAlignment="1" applyProtection="1">
      <alignment horizontal="center"/>
    </xf>
    <xf numFmtId="2" fontId="64" fillId="16" borderId="6" xfId="0" applyNumberFormat="1" applyFont="1" applyFill="1" applyBorder="1" applyAlignment="1" applyProtection="1">
      <alignment horizontal="center"/>
    </xf>
    <xf numFmtId="0" fontId="64" fillId="14" borderId="6" xfId="0" applyFont="1" applyFill="1" applyBorder="1" applyAlignment="1" applyProtection="1">
      <alignment horizontal="center"/>
      <protection locked="0"/>
    </xf>
    <xf numFmtId="0" fontId="78" fillId="16" borderId="6" xfId="0" applyFont="1" applyFill="1" applyBorder="1" applyAlignment="1" applyProtection="1">
      <alignment horizontal="center"/>
    </xf>
    <xf numFmtId="2" fontId="79" fillId="16" borderId="6" xfId="0" applyNumberFormat="1" applyFont="1" applyFill="1" applyBorder="1" applyAlignment="1" applyProtection="1">
      <alignment horizontal="center"/>
    </xf>
    <xf numFmtId="0" fontId="80" fillId="16" borderId="6" xfId="0" applyFont="1" applyFill="1" applyBorder="1" applyAlignment="1" applyProtection="1">
      <alignment horizontal="center"/>
    </xf>
    <xf numFmtId="0" fontId="81" fillId="16" borderId="6" xfId="0" applyFont="1" applyFill="1" applyBorder="1" applyAlignment="1" applyProtection="1">
      <alignment horizontal="center"/>
    </xf>
    <xf numFmtId="0" fontId="71" fillId="16" borderId="0" xfId="0" applyFont="1" applyFill="1" applyBorder="1" applyAlignment="1" applyProtection="1">
      <alignment horizontal="center"/>
    </xf>
    <xf numFmtId="0" fontId="80" fillId="16" borderId="0" xfId="0" applyFont="1" applyFill="1" applyBorder="1" applyAlignment="1" applyProtection="1">
      <alignment horizontal="center"/>
    </xf>
    <xf numFmtId="0" fontId="65" fillId="16" borderId="0" xfId="0" applyFont="1" applyFill="1" applyBorder="1" applyAlignment="1" applyProtection="1">
      <alignment horizontal="center"/>
    </xf>
    <xf numFmtId="0" fontId="72" fillId="16" borderId="0" xfId="0" applyFont="1" applyFill="1" applyBorder="1" applyAlignment="1" applyProtection="1">
      <alignment horizontal="center"/>
    </xf>
    <xf numFmtId="0" fontId="81" fillId="16" borderId="0" xfId="0" applyFont="1" applyFill="1" applyBorder="1" applyAlignment="1" applyProtection="1">
      <alignment horizontal="center"/>
    </xf>
    <xf numFmtId="0" fontId="70" fillId="16" borderId="0" xfId="0" applyFont="1" applyFill="1" applyBorder="1" applyAlignment="1" applyProtection="1">
      <alignment horizontal="center"/>
    </xf>
    <xf numFmtId="0" fontId="73" fillId="14" borderId="6" xfId="0" applyFont="1" applyFill="1" applyBorder="1" applyAlignment="1" applyProtection="1">
      <protection locked="0"/>
    </xf>
    <xf numFmtId="0" fontId="72" fillId="16" borderId="9" xfId="0" applyFont="1" applyFill="1" applyBorder="1" applyAlignment="1" applyProtection="1">
      <alignment horizontal="center"/>
    </xf>
    <xf numFmtId="0" fontId="79" fillId="16" borderId="15" xfId="0" applyFont="1" applyFill="1" applyBorder="1" applyAlignment="1" applyProtection="1">
      <alignment horizontal="center"/>
    </xf>
    <xf numFmtId="0" fontId="79" fillId="16" borderId="6" xfId="0" applyFont="1" applyFill="1" applyBorder="1" applyAlignment="1" applyProtection="1">
      <alignment horizontal="center"/>
    </xf>
    <xf numFmtId="0" fontId="0" fillId="16" borderId="0" xfId="0" applyFont="1" applyFill="1" applyProtection="1"/>
    <xf numFmtId="0" fontId="82" fillId="16" borderId="0" xfId="0" applyFont="1" applyFill="1" applyBorder="1" applyAlignment="1" applyProtection="1"/>
    <xf numFmtId="0" fontId="83" fillId="16" borderId="6" xfId="0" applyFont="1" applyFill="1" applyBorder="1" applyAlignment="1" applyProtection="1"/>
    <xf numFmtId="0" fontId="84" fillId="16" borderId="0" xfId="0" applyFont="1" applyFill="1" applyProtection="1"/>
    <xf numFmtId="0" fontId="85" fillId="16" borderId="6" xfId="0" applyFont="1" applyFill="1" applyBorder="1" applyAlignment="1" applyProtection="1">
      <alignment horizontal="center"/>
    </xf>
    <xf numFmtId="0" fontId="84" fillId="14" borderId="6" xfId="0" applyFont="1" applyFill="1" applyBorder="1" applyAlignment="1" applyProtection="1">
      <alignment horizontal="center"/>
      <protection locked="0"/>
    </xf>
    <xf numFmtId="0" fontId="86" fillId="14" borderId="6" xfId="0" applyFont="1" applyFill="1" applyBorder="1" applyAlignment="1" applyProtection="1">
      <alignment horizontal="center"/>
      <protection locked="0"/>
    </xf>
    <xf numFmtId="0" fontId="86" fillId="14" borderId="6" xfId="0" applyFont="1" applyFill="1" applyBorder="1" applyAlignment="1" applyProtection="1">
      <protection locked="0"/>
    </xf>
    <xf numFmtId="0" fontId="87" fillId="16" borderId="6" xfId="0" applyFont="1" applyFill="1" applyBorder="1" applyAlignment="1" applyProtection="1">
      <alignment horizontal="center"/>
    </xf>
    <xf numFmtId="0" fontId="88" fillId="16" borderId="6" xfId="0" applyFont="1" applyFill="1" applyBorder="1" applyAlignment="1" applyProtection="1">
      <alignment horizontal="center"/>
    </xf>
    <xf numFmtId="171" fontId="6" fillId="0" borderId="0" xfId="2" applyNumberFormat="1" applyFont="1" applyFill="1" applyBorder="1" applyAlignment="1" applyProtection="1">
      <alignment horizontal="center"/>
      <protection locked="0"/>
    </xf>
    <xf numFmtId="2" fontId="6" fillId="0" borderId="0" xfId="2" applyNumberFormat="1" applyFont="1" applyFill="1" applyBorder="1" applyAlignment="1" applyProtection="1">
      <alignment horizontal="center"/>
      <protection locked="0"/>
    </xf>
    <xf numFmtId="0" fontId="11" fillId="16" borderId="0" xfId="2" applyFont="1" applyFill="1" applyAlignment="1" applyProtection="1">
      <alignment vertical="center"/>
    </xf>
    <xf numFmtId="0" fontId="12" fillId="16" borderId="0" xfId="2" applyFont="1" applyFill="1" applyAlignment="1" applyProtection="1">
      <alignment vertical="center"/>
    </xf>
    <xf numFmtId="0" fontId="2" fillId="16" borderId="10" xfId="0" applyFont="1" applyFill="1" applyBorder="1" applyProtection="1"/>
    <xf numFmtId="0" fontId="37" fillId="16" borderId="4" xfId="0" applyFont="1" applyFill="1" applyBorder="1" applyProtection="1"/>
    <xf numFmtId="0" fontId="37" fillId="16" borderId="17" xfId="0" applyFont="1" applyFill="1" applyBorder="1" applyAlignment="1" applyProtection="1">
      <alignment horizontal="center" wrapText="1"/>
    </xf>
    <xf numFmtId="0" fontId="2" fillId="16" borderId="13" xfId="0" applyFont="1" applyFill="1" applyBorder="1" applyProtection="1"/>
    <xf numFmtId="0" fontId="37" fillId="16" borderId="5" xfId="0" applyFont="1" applyFill="1" applyBorder="1" applyProtection="1"/>
    <xf numFmtId="0" fontId="2" fillId="16" borderId="7" xfId="0" applyFont="1" applyFill="1" applyBorder="1" applyAlignment="1" applyProtection="1">
      <alignment horizontal="center"/>
    </xf>
    <xf numFmtId="0" fontId="34" fillId="16" borderId="8" xfId="0" applyFont="1" applyFill="1" applyBorder="1" applyAlignment="1" applyProtection="1">
      <alignment horizontal="center"/>
    </xf>
    <xf numFmtId="2" fontId="2" fillId="16" borderId="10" xfId="0" applyNumberFormat="1" applyFont="1" applyFill="1" applyBorder="1" applyProtection="1"/>
    <xf numFmtId="0" fontId="34" fillId="16" borderId="6" xfId="0" applyFont="1" applyFill="1" applyBorder="1" applyAlignment="1" applyProtection="1">
      <alignment horizontal="left"/>
    </xf>
    <xf numFmtId="2" fontId="34" fillId="16" borderId="6" xfId="0" applyNumberFormat="1" applyFont="1" applyFill="1" applyBorder="1" applyProtection="1"/>
    <xf numFmtId="0" fontId="34" fillId="16" borderId="6" xfId="0" applyFont="1" applyFill="1" applyBorder="1" applyProtection="1"/>
    <xf numFmtId="0" fontId="34" fillId="16" borderId="6" xfId="0" applyNumberFormat="1" applyFont="1" applyFill="1" applyBorder="1" applyProtection="1"/>
    <xf numFmtId="171" fontId="34" fillId="16" borderId="6" xfId="0" applyNumberFormat="1" applyFont="1" applyFill="1" applyBorder="1" applyProtection="1"/>
    <xf numFmtId="172" fontId="34" fillId="16" borderId="6" xfId="0" applyNumberFormat="1" applyFont="1" applyFill="1" applyBorder="1" applyProtection="1"/>
    <xf numFmtId="168" fontId="34" fillId="16" borderId="6" xfId="0" applyNumberFormat="1" applyFont="1" applyFill="1" applyBorder="1" applyProtection="1"/>
    <xf numFmtId="0" fontId="34" fillId="16" borderId="9" xfId="0" applyFont="1" applyFill="1" applyBorder="1" applyProtection="1"/>
    <xf numFmtId="2" fontId="0" fillId="16" borderId="6" xfId="0" applyNumberFormat="1" applyFill="1" applyBorder="1" applyProtection="1"/>
    <xf numFmtId="169" fontId="0" fillId="16" borderId="7" xfId="0" applyNumberFormat="1" applyFill="1" applyBorder="1" applyProtection="1"/>
    <xf numFmtId="0" fontId="34" fillId="16" borderId="6" xfId="0" applyFont="1" applyFill="1" applyBorder="1" applyAlignment="1" applyProtection="1">
      <alignment horizontal="center"/>
    </xf>
    <xf numFmtId="169" fontId="0" fillId="16" borderId="6" xfId="0" applyNumberFormat="1" applyFill="1" applyBorder="1" applyProtection="1"/>
    <xf numFmtId="2" fontId="2" fillId="16" borderId="6" xfId="0" applyNumberFormat="1" applyFont="1" applyFill="1" applyBorder="1" applyProtection="1"/>
    <xf numFmtId="0" fontId="2" fillId="16" borderId="6" xfId="0" applyFont="1" applyFill="1" applyBorder="1" applyProtection="1"/>
    <xf numFmtId="0" fontId="2" fillId="16" borderId="0" xfId="0" applyFont="1" applyFill="1" applyBorder="1" applyProtection="1"/>
    <xf numFmtId="0" fontId="34" fillId="16" borderId="0" xfId="0" applyFont="1" applyFill="1" applyBorder="1" applyProtection="1"/>
    <xf numFmtId="0" fontId="36" fillId="16" borderId="6" xfId="0" applyFont="1" applyFill="1" applyBorder="1" applyAlignment="1" applyProtection="1"/>
    <xf numFmtId="0" fontId="24" fillId="16" borderId="6" xfId="0" applyFont="1" applyFill="1" applyBorder="1" applyAlignment="1" applyProtection="1"/>
    <xf numFmtId="0" fontId="68" fillId="16" borderId="0" xfId="0" applyFont="1" applyFill="1" applyBorder="1" applyAlignment="1" applyProtection="1"/>
    <xf numFmtId="0" fontId="75" fillId="16" borderId="0" xfId="0" applyFont="1" applyFill="1" applyBorder="1" applyAlignment="1" applyProtection="1"/>
    <xf numFmtId="0" fontId="77" fillId="16" borderId="0" xfId="0" applyFont="1" applyFill="1" applyProtection="1"/>
    <xf numFmtId="0" fontId="89" fillId="0" borderId="0" xfId="2" applyFont="1" applyProtection="1"/>
    <xf numFmtId="0" fontId="7" fillId="0" borderId="0" xfId="2" applyFont="1" applyFill="1" applyBorder="1" applyAlignment="1" applyProtection="1">
      <alignment horizontal="center" vertical="center" wrapText="1"/>
      <protection locked="0"/>
    </xf>
    <xf numFmtId="0" fontId="7" fillId="0" borderId="11" xfId="2" applyFont="1" applyFill="1" applyBorder="1" applyAlignment="1" applyProtection="1">
      <alignment horizontal="center" vertical="center" wrapText="1"/>
      <protection locked="0"/>
    </xf>
    <xf numFmtId="0" fontId="7" fillId="0" borderId="0" xfId="2" applyFont="1" applyFill="1" applyBorder="1" applyAlignment="1" applyProtection="1">
      <alignment horizontal="center" vertical="center" wrapText="1"/>
    </xf>
    <xf numFmtId="164" fontId="6" fillId="0" borderId="10" xfId="2" applyNumberFormat="1" applyFont="1" applyFill="1" applyBorder="1" applyAlignment="1" applyProtection="1">
      <alignment horizontal="center"/>
    </xf>
    <xf numFmtId="0" fontId="37" fillId="16" borderId="7" xfId="0" applyFont="1" applyFill="1" applyBorder="1" applyAlignment="1" applyProtection="1">
      <alignment horizontal="center" wrapText="1"/>
    </xf>
    <xf numFmtId="0" fontId="37" fillId="16" borderId="8" xfId="0" applyFont="1" applyFill="1" applyBorder="1" applyAlignment="1" applyProtection="1">
      <alignment horizontal="center" wrapText="1"/>
    </xf>
    <xf numFmtId="0" fontId="0" fillId="16" borderId="0" xfId="0" applyFont="1" applyFill="1" applyBorder="1" applyAlignment="1" applyProtection="1">
      <alignment horizontal="center"/>
    </xf>
    <xf numFmtId="0" fontId="74" fillId="14" borderId="6" xfId="0" applyFont="1" applyFill="1" applyBorder="1" applyAlignment="1" applyProtection="1">
      <alignment horizontal="center"/>
      <protection locked="0"/>
    </xf>
    <xf numFmtId="0" fontId="66" fillId="14" borderId="6" xfId="0" applyFont="1" applyFill="1" applyBorder="1" applyAlignment="1" applyProtection="1">
      <protection locked="0"/>
    </xf>
    <xf numFmtId="164" fontId="6" fillId="0" borderId="0" xfId="2" applyNumberFormat="1" applyFont="1" applyFill="1" applyBorder="1" applyAlignment="1" applyProtection="1">
      <alignment horizontal="left"/>
    </xf>
    <xf numFmtId="164" fontId="21" fillId="0" borderId="0" xfId="2" applyNumberFormat="1" applyFont="1" applyFill="1" applyBorder="1" applyAlignment="1" applyProtection="1">
      <alignment horizontal="left"/>
    </xf>
    <xf numFmtId="0" fontId="21" fillId="0" borderId="0" xfId="2" applyFont="1" applyProtection="1"/>
    <xf numFmtId="170" fontId="6" fillId="0" borderId="0" xfId="2" applyNumberFormat="1" applyFont="1" applyBorder="1" applyAlignment="1" applyProtection="1">
      <alignment horizontal="center"/>
      <protection locked="0"/>
    </xf>
    <xf numFmtId="0" fontId="90" fillId="0" borderId="0" xfId="0" applyFont="1"/>
    <xf numFmtId="0" fontId="40" fillId="0" borderId="0" xfId="14" applyFont="1" applyFill="1" applyBorder="1" applyAlignment="1" applyProtection="1">
      <alignment horizontal="left" vertical="top"/>
    </xf>
    <xf numFmtId="0" fontId="40" fillId="0" borderId="0" xfId="14" applyFont="1" applyFill="1" applyBorder="1" applyAlignment="1" applyProtection="1">
      <alignment horizontal="center" vertical="top" wrapText="1"/>
    </xf>
    <xf numFmtId="0" fontId="42" fillId="0" borderId="0" xfId="14" applyFont="1" applyFill="1" applyBorder="1" applyAlignment="1" applyProtection="1">
      <alignment horizontal="right" vertical="top" wrapText="1"/>
    </xf>
    <xf numFmtId="0" fontId="42" fillId="0" borderId="0" xfId="14" applyFont="1" applyFill="1" applyBorder="1" applyAlignment="1" applyProtection="1">
      <alignment horizontal="left" vertical="top"/>
      <protection locked="0"/>
    </xf>
    <xf numFmtId="0" fontId="40" fillId="0" borderId="0" xfId="14" applyFont="1" applyFill="1" applyBorder="1" applyAlignment="1" applyProtection="1">
      <alignment horizontal="left" vertical="top"/>
      <protection locked="0"/>
    </xf>
    <xf numFmtId="0" fontId="40" fillId="0" borderId="0" xfId="14" applyFont="1" applyFill="1" applyBorder="1" applyAlignment="1" applyProtection="1">
      <alignment horizontal="left" vertical="top" wrapText="1"/>
    </xf>
    <xf numFmtId="167" fontId="40" fillId="0" borderId="0" xfId="14" applyNumberFormat="1" applyFont="1" applyFill="1" applyBorder="1" applyAlignment="1" applyProtection="1">
      <alignment horizontal="left" vertical="top"/>
    </xf>
    <xf numFmtId="0" fontId="40" fillId="0" borderId="0" xfId="14" applyFont="1" applyFill="1" applyBorder="1" applyAlignment="1" applyProtection="1">
      <alignment horizontal="left" vertical="center" shrinkToFit="1"/>
      <protection locked="0"/>
    </xf>
    <xf numFmtId="0" fontId="40" fillId="0" borderId="0" xfId="14" applyFont="1" applyFill="1" applyBorder="1" applyAlignment="1" applyProtection="1">
      <alignment horizontal="center" vertical="center" shrinkToFit="1"/>
      <protection locked="0"/>
    </xf>
    <xf numFmtId="167" fontId="40" fillId="0" borderId="0" xfId="14" applyNumberFormat="1" applyFont="1" applyFill="1" applyAlignment="1" applyProtection="1">
      <alignment horizontal="center" vertical="center" shrinkToFit="1"/>
      <protection locked="0"/>
    </xf>
    <xf numFmtId="167" fontId="40" fillId="0" borderId="0" xfId="14" applyNumberFormat="1" applyFont="1" applyFill="1" applyBorder="1" applyAlignment="1" applyProtection="1">
      <alignment horizontal="center" vertical="center" shrinkToFit="1"/>
      <protection locked="0"/>
    </xf>
    <xf numFmtId="0" fontId="42" fillId="0" borderId="0" xfId="14" applyFont="1" applyFill="1" applyBorder="1" applyAlignment="1" applyProtection="1">
      <alignment horizontal="left" vertical="top"/>
    </xf>
    <xf numFmtId="0" fontId="42" fillId="0" borderId="0" xfId="14" applyFont="1" applyFill="1" applyBorder="1" applyAlignment="1" applyProtection="1">
      <alignment horizontal="center" vertical="top"/>
    </xf>
    <xf numFmtId="0" fontId="42" fillId="0" borderId="0" xfId="14" applyFont="1" applyFill="1" applyAlignment="1" applyProtection="1">
      <alignment horizontal="center" vertical="top"/>
    </xf>
    <xf numFmtId="0" fontId="21" fillId="0" borderId="0" xfId="14" applyFont="1" applyFill="1" applyBorder="1" applyAlignment="1" applyProtection="1">
      <alignment horizontal="left" vertical="center" shrinkToFit="1"/>
      <protection locked="0"/>
    </xf>
    <xf numFmtId="0" fontId="21" fillId="0" borderId="0" xfId="14" applyFont="1" applyFill="1" applyBorder="1" applyAlignment="1" applyProtection="1">
      <alignment horizontal="center" vertical="center" shrinkToFit="1"/>
      <protection locked="0"/>
    </xf>
    <xf numFmtId="167" fontId="21" fillId="0" borderId="0" xfId="14" applyNumberFormat="1" applyFont="1" applyFill="1" applyAlignment="1" applyProtection="1">
      <alignment horizontal="center" vertical="center" shrinkToFit="1"/>
      <protection locked="0"/>
    </xf>
    <xf numFmtId="167" fontId="21" fillId="0" borderId="0" xfId="14" applyNumberFormat="1" applyFont="1" applyFill="1" applyBorder="1" applyAlignment="1" applyProtection="1">
      <alignment horizontal="center" vertical="center" shrinkToFit="1"/>
      <protection locked="0"/>
    </xf>
    <xf numFmtId="0" fontId="40" fillId="0" borderId="0" xfId="14" applyFont="1" applyFill="1" applyBorder="1" applyAlignment="1" applyProtection="1">
      <alignment horizontal="left" vertical="top" shrinkToFit="1"/>
      <protection locked="0"/>
    </xf>
    <xf numFmtId="0" fontId="40" fillId="0" borderId="0" xfId="14" applyFont="1" applyFill="1" applyBorder="1" applyAlignment="1" applyProtection="1">
      <alignment horizontal="center" vertical="top" shrinkToFit="1"/>
      <protection locked="0"/>
    </xf>
    <xf numFmtId="167" fontId="40" fillId="0" borderId="0" xfId="14" applyNumberFormat="1" applyFont="1" applyFill="1" applyAlignment="1" applyProtection="1">
      <alignment horizontal="center" vertical="top" shrinkToFit="1"/>
      <protection locked="0"/>
    </xf>
    <xf numFmtId="167" fontId="40" fillId="0" borderId="0" xfId="14" applyNumberFormat="1" applyFont="1" applyFill="1" applyBorder="1" applyAlignment="1" applyProtection="1">
      <alignment horizontal="center" vertical="top" shrinkToFit="1"/>
      <protection locked="0"/>
    </xf>
    <xf numFmtId="167" fontId="40" fillId="0" borderId="0" xfId="14" applyNumberFormat="1" applyFont="1" applyFill="1" applyBorder="1" applyAlignment="1" applyProtection="1">
      <alignment horizontal="center" vertical="top" shrinkToFit="1"/>
    </xf>
    <xf numFmtId="0" fontId="6" fillId="0" borderId="0" xfId="14" applyFont="1" applyFill="1" applyAlignment="1" applyProtection="1">
      <alignment horizontal="left"/>
      <protection locked="0"/>
    </xf>
    <xf numFmtId="0" fontId="40" fillId="0" borderId="0" xfId="14" applyFont="1" applyFill="1" applyAlignment="1" applyProtection="1">
      <alignment horizontal="left" vertical="top"/>
    </xf>
    <xf numFmtId="0" fontId="40" fillId="0" borderId="0" xfId="14" applyFont="1" applyFill="1" applyBorder="1" applyAlignment="1" applyProtection="1">
      <alignment vertical="top"/>
      <protection locked="0"/>
    </xf>
    <xf numFmtId="0" fontId="40" fillId="0" borderId="0" xfId="14" applyFont="1" applyFill="1" applyBorder="1" applyAlignment="1" applyProtection="1">
      <alignment horizontal="left" vertical="top" shrinkToFit="1"/>
    </xf>
    <xf numFmtId="0" fontId="40" fillId="0" borderId="0" xfId="14" applyFont="1" applyFill="1" applyBorder="1" applyAlignment="1" applyProtection="1">
      <alignment horizontal="center" vertical="top" shrinkToFit="1"/>
    </xf>
    <xf numFmtId="167" fontId="40" fillId="0" borderId="0" xfId="14" applyNumberFormat="1" applyFont="1" applyFill="1" applyAlignment="1" applyProtection="1">
      <alignment horizontal="center" vertical="top" shrinkToFit="1"/>
    </xf>
    <xf numFmtId="2" fontId="6" fillId="0" borderId="28" xfId="2" applyNumberFormat="1" applyFont="1" applyFill="1" applyBorder="1" applyAlignment="1" applyProtection="1">
      <alignment horizontal="center"/>
    </xf>
    <xf numFmtId="164" fontId="6" fillId="0" borderId="28" xfId="2" applyNumberFormat="1" applyFont="1" applyFill="1" applyBorder="1" applyAlignment="1" applyProtection="1">
      <alignment horizontal="center"/>
    </xf>
    <xf numFmtId="164" fontId="6" fillId="0" borderId="29" xfId="2" applyNumberFormat="1" applyFont="1" applyFill="1" applyBorder="1" applyAlignment="1" applyProtection="1">
      <alignment horizontal="center"/>
    </xf>
    <xf numFmtId="1" fontId="6" fillId="0" borderId="29" xfId="2" applyNumberFormat="1" applyFont="1" applyFill="1" applyBorder="1" applyAlignment="1" applyProtection="1">
      <alignment horizontal="center"/>
    </xf>
    <xf numFmtId="171" fontId="6" fillId="0" borderId="29" xfId="2" applyNumberFormat="1" applyFont="1" applyFill="1" applyBorder="1" applyAlignment="1" applyProtection="1">
      <alignment horizontal="center"/>
    </xf>
    <xf numFmtId="2" fontId="6" fillId="0" borderId="29" xfId="2" applyNumberFormat="1" applyFont="1" applyFill="1" applyBorder="1" applyAlignment="1" applyProtection="1">
      <alignment horizontal="center"/>
    </xf>
    <xf numFmtId="1" fontId="6" fillId="0" borderId="28" xfId="2" applyNumberFormat="1" applyFont="1" applyFill="1" applyBorder="1" applyAlignment="1" applyProtection="1">
      <alignment horizontal="center"/>
    </xf>
    <xf numFmtId="171" fontId="6" fillId="0" borderId="28" xfId="2" applyNumberFormat="1" applyFont="1" applyFill="1" applyBorder="1" applyAlignment="1" applyProtection="1">
      <alignment horizontal="center"/>
    </xf>
    <xf numFmtId="0" fontId="7" fillId="0" borderId="23" xfId="2" applyFont="1" applyFill="1" applyBorder="1" applyAlignment="1" applyProtection="1">
      <alignment horizontal="center" vertical="center" wrapText="1"/>
      <protection locked="0"/>
    </xf>
    <xf numFmtId="0" fontId="7" fillId="0" borderId="23" xfId="2"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wrapText="1"/>
      <protection locked="0"/>
    </xf>
    <xf numFmtId="0" fontId="7" fillId="0" borderId="24" xfId="2" applyFont="1" applyFill="1" applyBorder="1" applyAlignment="1" applyProtection="1">
      <alignment horizontal="center" vertical="center" wrapText="1"/>
      <protection locked="0"/>
    </xf>
    <xf numFmtId="0" fontId="7" fillId="0" borderId="25" xfId="2" applyFont="1" applyFill="1" applyBorder="1" applyAlignment="1" applyProtection="1">
      <alignment horizontal="center" vertical="center" wrapText="1"/>
      <protection locked="0"/>
    </xf>
    <xf numFmtId="0" fontId="7" fillId="0" borderId="26" xfId="2" applyFont="1" applyFill="1" applyBorder="1" applyAlignment="1" applyProtection="1">
      <alignment horizontal="center" vertical="center" wrapText="1"/>
      <protection locked="0"/>
    </xf>
    <xf numFmtId="164" fontId="6" fillId="0" borderId="27" xfId="2" applyNumberFormat="1" applyFont="1" applyFill="1" applyBorder="1" applyAlignment="1" applyProtection="1">
      <alignment horizontal="center"/>
    </xf>
    <xf numFmtId="1" fontId="6" fillId="0" borderId="27" xfId="2" applyNumberFormat="1" applyFont="1" applyFill="1" applyBorder="1" applyAlignment="1" applyProtection="1">
      <alignment horizontal="center"/>
    </xf>
    <xf numFmtId="2" fontId="6" fillId="0" borderId="27" xfId="2" applyNumberFormat="1" applyFont="1" applyFill="1" applyBorder="1" applyAlignment="1" applyProtection="1">
      <alignment horizontal="center"/>
    </xf>
    <xf numFmtId="0" fontId="7" fillId="0" borderId="13" xfId="2" applyFont="1" applyFill="1" applyBorder="1" applyAlignment="1" applyProtection="1">
      <alignment horizontal="center" vertical="center" wrapText="1"/>
      <protection locked="0"/>
    </xf>
    <xf numFmtId="0" fontId="7" fillId="0" borderId="15" xfId="2" applyFont="1" applyFill="1" applyBorder="1" applyAlignment="1" applyProtection="1">
      <alignment horizontal="center" vertical="center" wrapText="1"/>
      <protection locked="0"/>
    </xf>
    <xf numFmtId="0" fontId="7" fillId="0" borderId="23" xfId="2" applyFont="1" applyFill="1" applyBorder="1" applyAlignment="1" applyProtection="1">
      <alignment horizontal="center" vertical="center" wrapText="1"/>
    </xf>
    <xf numFmtId="0" fontId="7" fillId="0" borderId="23" xfId="2" applyFont="1" applyFill="1" applyBorder="1" applyAlignment="1" applyProtection="1">
      <alignment horizontal="center" vertical="center"/>
    </xf>
    <xf numFmtId="0" fontId="7" fillId="0" borderId="0" xfId="2" applyFont="1" applyFill="1" applyBorder="1" applyAlignment="1" applyProtection="1">
      <alignment horizontal="center" vertical="center" wrapText="1"/>
    </xf>
    <xf numFmtId="0" fontId="7" fillId="0" borderId="24" xfId="2" applyFont="1" applyFill="1" applyBorder="1" applyAlignment="1" applyProtection="1">
      <alignment horizontal="center" vertical="center" wrapText="1"/>
    </xf>
    <xf numFmtId="0" fontId="7" fillId="0" borderId="25" xfId="2" applyFont="1" applyFill="1" applyBorder="1" applyAlignment="1" applyProtection="1">
      <alignment horizontal="center" vertical="center" wrapText="1"/>
    </xf>
    <xf numFmtId="0" fontId="7" fillId="0" borderId="26" xfId="2" applyFont="1" applyFill="1" applyBorder="1" applyAlignment="1" applyProtection="1">
      <alignment horizontal="center" vertical="center" wrapText="1"/>
    </xf>
    <xf numFmtId="164" fontId="6" fillId="0" borderId="27" xfId="2" quotePrefix="1" applyNumberFormat="1" applyFont="1" applyFill="1" applyBorder="1" applyAlignment="1" applyProtection="1">
      <alignment horizontal="center"/>
    </xf>
    <xf numFmtId="164" fontId="6" fillId="0" borderId="28" xfId="2" quotePrefix="1" applyNumberFormat="1" applyFont="1" applyFill="1" applyBorder="1" applyAlignment="1" applyProtection="1">
      <alignment horizontal="center"/>
    </xf>
    <xf numFmtId="1" fontId="54" fillId="0" borderId="28" xfId="2" applyNumberFormat="1" applyFont="1" applyFill="1" applyBorder="1" applyAlignment="1" applyProtection="1">
      <alignment horizontal="center"/>
    </xf>
    <xf numFmtId="164" fontId="54" fillId="0" borderId="28" xfId="2" applyNumberFormat="1" applyFont="1" applyFill="1" applyBorder="1" applyAlignment="1" applyProtection="1">
      <alignment horizontal="center"/>
    </xf>
    <xf numFmtId="0" fontId="6" fillId="0" borderId="0" xfId="2" applyFont="1" applyBorder="1" applyAlignment="1" applyProtection="1">
      <alignment horizontal="center" vertical="center"/>
    </xf>
    <xf numFmtId="1" fontId="54" fillId="0" borderId="29" xfId="2" applyNumberFormat="1" applyFont="1" applyFill="1" applyBorder="1" applyAlignment="1" applyProtection="1">
      <alignment horizontal="center"/>
    </xf>
    <xf numFmtId="164" fontId="54" fillId="0" borderId="29" xfId="2" applyNumberFormat="1" applyFont="1" applyFill="1" applyBorder="1" applyAlignment="1" applyProtection="1">
      <alignment horizontal="center"/>
    </xf>
    <xf numFmtId="164" fontId="6" fillId="0" borderId="29" xfId="2" quotePrefix="1" applyNumberFormat="1" applyFont="1" applyFill="1" applyBorder="1" applyAlignment="1" applyProtection="1">
      <alignment horizontal="center"/>
    </xf>
    <xf numFmtId="0" fontId="6" fillId="0" borderId="2" xfId="12" applyFont="1" applyFill="1" applyBorder="1" applyAlignment="1" applyProtection="1">
      <alignment horizontal="center"/>
    </xf>
    <xf numFmtId="0" fontId="20" fillId="5" borderId="18" xfId="12" applyFont="1" applyFill="1" applyBorder="1" applyAlignment="1" applyProtection="1">
      <alignment horizontal="left"/>
      <protection locked="0"/>
    </xf>
    <xf numFmtId="0" fontId="23" fillId="0" borderId="3" xfId="12" applyFont="1" applyFill="1" applyBorder="1" applyAlignment="1" applyProtection="1">
      <alignment horizontal="left"/>
    </xf>
    <xf numFmtId="0" fontId="18" fillId="0" borderId="3" xfId="12" applyFont="1" applyFill="1" applyBorder="1" applyAlignment="1" applyProtection="1">
      <alignment horizontal="left"/>
    </xf>
    <xf numFmtId="0" fontId="24" fillId="0" borderId="4" xfId="12" applyFont="1" applyFill="1" applyBorder="1" applyAlignment="1" applyProtection="1">
      <alignment horizontal="left"/>
    </xf>
    <xf numFmtId="0" fontId="18" fillId="0" borderId="4" xfId="12" applyFont="1" applyFill="1" applyBorder="1" applyAlignment="1" applyProtection="1">
      <alignment horizontal="left"/>
    </xf>
    <xf numFmtId="0" fontId="19" fillId="8" borderId="0" xfId="12" applyFont="1" applyFill="1" applyBorder="1" applyAlignment="1" applyProtection="1">
      <alignment horizontal="left"/>
      <protection locked="0"/>
    </xf>
    <xf numFmtId="0" fontId="19" fillId="8" borderId="4" xfId="12" applyFont="1" applyFill="1" applyBorder="1" applyAlignment="1" applyProtection="1">
      <alignment horizontal="left"/>
      <protection locked="0"/>
    </xf>
    <xf numFmtId="0" fontId="19" fillId="8" borderId="0" xfId="12" applyFont="1" applyFill="1" applyBorder="1" applyAlignment="1" applyProtection="1">
      <alignment horizontal="left"/>
    </xf>
    <xf numFmtId="0" fontId="19" fillId="8" borderId="4" xfId="12" applyFont="1" applyFill="1" applyBorder="1" applyAlignment="1" applyProtection="1">
      <alignment horizontal="left"/>
    </xf>
    <xf numFmtId="0" fontId="8" fillId="0" borderId="4" xfId="12" applyFont="1" applyFill="1" applyBorder="1" applyAlignment="1" applyProtection="1">
      <alignment horizontal="left"/>
    </xf>
    <xf numFmtId="165" fontId="26" fillId="2" borderId="4" xfId="1" applyNumberFormat="1" applyFont="1" applyBorder="1" applyAlignment="1" applyProtection="1">
      <alignment horizontal="left"/>
    </xf>
    <xf numFmtId="0" fontId="24" fillId="0" borderId="3" xfId="12" applyFont="1" applyFill="1" applyBorder="1" applyAlignment="1" applyProtection="1">
      <alignment horizontal="left"/>
    </xf>
    <xf numFmtId="0" fontId="24" fillId="7" borderId="0" xfId="12" applyFont="1" applyFill="1" applyAlignment="1" applyProtection="1">
      <alignment horizontal="left"/>
      <protection locked="0"/>
    </xf>
    <xf numFmtId="0" fontId="24" fillId="0" borderId="3" xfId="12" quotePrefix="1" applyFont="1" applyFill="1" applyBorder="1" applyAlignment="1" applyProtection="1">
      <alignment horizontal="left"/>
    </xf>
    <xf numFmtId="0" fontId="8" fillId="0" borderId="4" xfId="12" applyNumberFormat="1" applyFont="1" applyFill="1" applyBorder="1" applyAlignment="1" applyProtection="1">
      <alignment horizontal="left"/>
    </xf>
    <xf numFmtId="0" fontId="24" fillId="0" borderId="0" xfId="12" applyFont="1" applyFill="1" applyBorder="1" applyAlignment="1" applyProtection="1">
      <alignment horizontal="left"/>
    </xf>
    <xf numFmtId="0" fontId="6" fillId="0" borderId="4" xfId="12" applyFont="1" applyFill="1" applyBorder="1" applyAlignment="1" applyProtection="1">
      <alignment horizontal="left"/>
      <protection locked="0"/>
    </xf>
    <xf numFmtId="0" fontId="27" fillId="0" borderId="19" xfId="12" applyFont="1" applyFill="1" applyBorder="1" applyAlignment="1" applyProtection="1">
      <alignment horizontal="center"/>
      <protection locked="0"/>
    </xf>
    <xf numFmtId="0" fontId="16" fillId="0" borderId="20" xfId="12" applyFont="1" applyBorder="1" applyProtection="1">
      <protection locked="0"/>
    </xf>
    <xf numFmtId="0" fontId="16" fillId="0" borderId="21" xfId="12" applyFont="1" applyBorder="1" applyProtection="1">
      <protection locked="0"/>
    </xf>
    <xf numFmtId="167" fontId="6" fillId="0" borderId="10" xfId="12" applyNumberFormat="1" applyFont="1" applyBorder="1" applyAlignment="1" applyProtection="1">
      <alignment horizontal="center"/>
    </xf>
    <xf numFmtId="167" fontId="6" fillId="0" borderId="4" xfId="12" applyNumberFormat="1" applyFont="1" applyBorder="1" applyAlignment="1" applyProtection="1">
      <alignment horizontal="center"/>
    </xf>
    <xf numFmtId="167" fontId="6" fillId="0" borderId="9" xfId="12" applyNumberFormat="1" applyFont="1" applyBorder="1" applyAlignment="1" applyProtection="1">
      <alignment horizontal="center"/>
    </xf>
    <xf numFmtId="0" fontId="18" fillId="0" borderId="10" xfId="12" applyFont="1" applyFill="1" applyBorder="1" applyAlignment="1" applyProtection="1">
      <alignment horizontal="center"/>
    </xf>
    <xf numFmtId="0" fontId="18" fillId="0" borderId="4" xfId="12" applyFont="1" applyFill="1" applyBorder="1" applyAlignment="1" applyProtection="1">
      <alignment horizontal="center"/>
    </xf>
    <xf numFmtId="0" fontId="18" fillId="0" borderId="9" xfId="12" applyFont="1" applyFill="1" applyBorder="1" applyAlignment="1" applyProtection="1">
      <alignment horizontal="center"/>
    </xf>
    <xf numFmtId="0" fontId="19" fillId="8" borderId="10" xfId="12" applyFont="1" applyFill="1" applyBorder="1" applyAlignment="1" applyProtection="1">
      <alignment horizontal="center"/>
    </xf>
    <xf numFmtId="0" fontId="19" fillId="8" borderId="9" xfId="12" applyFont="1" applyFill="1" applyBorder="1" applyAlignment="1" applyProtection="1">
      <alignment horizontal="center"/>
    </xf>
    <xf numFmtId="0" fontId="6" fillId="0" borderId="10" xfId="12" applyFont="1" applyFill="1" applyBorder="1" applyAlignment="1" applyProtection="1">
      <alignment horizontal="center"/>
    </xf>
    <xf numFmtId="0" fontId="6" fillId="0" borderId="9" xfId="12" applyFont="1" applyFill="1" applyBorder="1" applyAlignment="1" applyProtection="1">
      <alignment horizontal="center"/>
    </xf>
    <xf numFmtId="0" fontId="6" fillId="0" borderId="10" xfId="12" applyNumberFormat="1" applyFont="1" applyFill="1" applyBorder="1" applyAlignment="1" applyProtection="1">
      <alignment horizontal="center"/>
    </xf>
    <xf numFmtId="0" fontId="6" fillId="0" borderId="4" xfId="12" applyNumberFormat="1" applyFont="1" applyFill="1" applyBorder="1" applyAlignment="1" applyProtection="1">
      <alignment horizontal="center"/>
    </xf>
    <xf numFmtId="0" fontId="6" fillId="0" borderId="9" xfId="12" applyNumberFormat="1" applyFont="1" applyFill="1" applyBorder="1" applyAlignment="1" applyProtection="1">
      <alignment horizontal="center"/>
    </xf>
    <xf numFmtId="0" fontId="6" fillId="0" borderId="10" xfId="12" applyFont="1" applyFill="1" applyBorder="1" applyAlignment="1" applyProtection="1">
      <alignment horizontal="left"/>
    </xf>
    <xf numFmtId="0" fontId="6" fillId="0" borderId="4" xfId="12" applyFont="1" applyFill="1" applyBorder="1" applyAlignment="1" applyProtection="1">
      <alignment horizontal="left"/>
    </xf>
    <xf numFmtId="0" fontId="6" fillId="0" borderId="9" xfId="12" applyFont="1" applyFill="1" applyBorder="1" applyAlignment="1" applyProtection="1">
      <alignment horizontal="left"/>
    </xf>
    <xf numFmtId="167" fontId="6" fillId="0" borderId="10" xfId="12" applyNumberFormat="1" applyFont="1" applyFill="1" applyBorder="1" applyAlignment="1" applyProtection="1">
      <alignment horizontal="center"/>
    </xf>
    <xf numFmtId="167" fontId="6" fillId="0" borderId="4" xfId="12" applyNumberFormat="1" applyFont="1" applyFill="1" applyBorder="1" applyAlignment="1" applyProtection="1">
      <alignment horizontal="center"/>
    </xf>
    <xf numFmtId="167" fontId="6" fillId="0" borderId="9" xfId="12" applyNumberFormat="1" applyFont="1" applyFill="1" applyBorder="1" applyAlignment="1" applyProtection="1">
      <alignment horizontal="center"/>
    </xf>
    <xf numFmtId="0" fontId="6" fillId="0" borderId="0" xfId="12" applyFont="1" applyFill="1" applyBorder="1" applyAlignment="1" applyProtection="1">
      <alignment horizontal="left"/>
      <protection locked="0"/>
    </xf>
    <xf numFmtId="0" fontId="6" fillId="0" borderId="0" xfId="12" applyFont="1" applyFill="1" applyBorder="1" applyAlignment="1" applyProtection="1">
      <alignment horizontal="center"/>
      <protection locked="0"/>
    </xf>
    <xf numFmtId="0" fontId="8" fillId="0" borderId="3" xfId="12" applyFont="1" applyFill="1" applyBorder="1" applyAlignment="1" applyProtection="1">
      <alignment horizontal="center"/>
      <protection locked="0"/>
    </xf>
    <xf numFmtId="0" fontId="7" fillId="0" borderId="10" xfId="12" applyFont="1" applyFill="1" applyBorder="1" applyAlignment="1" applyProtection="1">
      <alignment horizontal="center"/>
      <protection locked="0"/>
    </xf>
    <xf numFmtId="0" fontId="7" fillId="0" borderId="4" xfId="12" applyFont="1" applyFill="1" applyBorder="1" applyAlignment="1" applyProtection="1">
      <alignment horizontal="center"/>
      <protection locked="0"/>
    </xf>
    <xf numFmtId="0" fontId="7" fillId="0" borderId="9" xfId="12" applyFont="1" applyFill="1" applyBorder="1" applyAlignment="1" applyProtection="1">
      <alignment horizontal="center"/>
      <protection locked="0"/>
    </xf>
    <xf numFmtId="0" fontId="18" fillId="0" borderId="10" xfId="12" applyFont="1" applyFill="1" applyBorder="1" applyAlignment="1" applyProtection="1">
      <alignment horizontal="right"/>
    </xf>
    <xf numFmtId="0" fontId="18" fillId="0" borderId="4" xfId="12" applyFont="1" applyFill="1" applyBorder="1" applyAlignment="1" applyProtection="1">
      <alignment horizontal="right"/>
    </xf>
    <xf numFmtId="0" fontId="18" fillId="0" borderId="9" xfId="12" applyFont="1" applyFill="1" applyBorder="1" applyAlignment="1" applyProtection="1">
      <alignment horizontal="right"/>
    </xf>
    <xf numFmtId="0" fontId="24" fillId="0" borderId="10" xfId="12" applyFont="1" applyFill="1" applyBorder="1" applyAlignment="1" applyProtection="1">
      <alignment horizontal="left"/>
      <protection locked="0"/>
    </xf>
    <xf numFmtId="0" fontId="24" fillId="0" borderId="4" xfId="12" applyFont="1" applyFill="1" applyBorder="1" applyAlignment="1" applyProtection="1">
      <alignment horizontal="left"/>
      <protection locked="0"/>
    </xf>
    <xf numFmtId="0" fontId="24" fillId="0" borderId="9" xfId="12" applyFont="1" applyFill="1" applyBorder="1" applyAlignment="1" applyProtection="1">
      <alignment horizontal="left"/>
      <protection locked="0"/>
    </xf>
    <xf numFmtId="0" fontId="24" fillId="0" borderId="10" xfId="12" applyFont="1" applyFill="1" applyBorder="1" applyAlignment="1" applyProtection="1">
      <alignment horizontal="left"/>
    </xf>
    <xf numFmtId="0" fontId="24" fillId="0" borderId="9" xfId="12" applyFont="1" applyFill="1" applyBorder="1" applyAlignment="1" applyProtection="1">
      <alignment horizontal="left"/>
    </xf>
    <xf numFmtId="0" fontId="62" fillId="16" borderId="0" xfId="12" applyFont="1" applyFill="1" applyAlignment="1" applyProtection="1">
      <alignment horizontal="center"/>
    </xf>
    <xf numFmtId="0" fontId="39" fillId="16" borderId="7" xfId="0" applyFont="1" applyFill="1" applyBorder="1" applyAlignment="1" applyProtection="1">
      <alignment horizontal="center" wrapText="1"/>
    </xf>
    <xf numFmtId="0" fontId="39" fillId="16" borderId="8" xfId="0" applyFont="1" applyFill="1" applyBorder="1" applyAlignment="1" applyProtection="1">
      <alignment horizontal="center" wrapText="1"/>
    </xf>
    <xf numFmtId="0" fontId="38" fillId="16" borderId="7" xfId="7" applyFont="1" applyFill="1" applyBorder="1" applyAlignment="1" applyProtection="1">
      <alignment horizontal="center" wrapText="1"/>
    </xf>
    <xf numFmtId="0" fontId="38" fillId="16" borderId="8" xfId="7" applyFont="1" applyFill="1" applyBorder="1" applyAlignment="1" applyProtection="1">
      <alignment horizontal="center" wrapText="1"/>
    </xf>
    <xf numFmtId="0" fontId="38" fillId="16" borderId="15" xfId="9" applyFont="1" applyFill="1" applyBorder="1" applyAlignment="1" applyProtection="1">
      <alignment horizontal="center" vertical="center" wrapText="1"/>
    </xf>
    <xf numFmtId="0" fontId="38" fillId="16" borderId="16" xfId="9" applyFont="1" applyFill="1" applyBorder="1" applyAlignment="1" applyProtection="1">
      <alignment horizontal="center" vertical="center" wrapText="1"/>
    </xf>
    <xf numFmtId="0" fontId="38" fillId="16" borderId="11" xfId="9" applyFont="1" applyFill="1" applyBorder="1" applyAlignment="1" applyProtection="1">
      <alignment horizontal="center" vertical="center" wrapText="1"/>
    </xf>
    <xf numFmtId="0" fontId="38" fillId="16" borderId="12" xfId="9" applyFont="1" applyFill="1" applyBorder="1" applyAlignment="1" applyProtection="1">
      <alignment horizontal="center" vertical="center" wrapText="1"/>
    </xf>
    <xf numFmtId="0" fontId="37" fillId="16" borderId="7" xfId="0" applyFont="1" applyFill="1" applyBorder="1" applyAlignment="1" applyProtection="1">
      <alignment horizontal="center" wrapText="1"/>
    </xf>
    <xf numFmtId="0" fontId="37" fillId="16" borderId="8" xfId="0" applyFont="1" applyFill="1" applyBorder="1" applyAlignment="1" applyProtection="1">
      <alignment horizontal="center" wrapText="1"/>
    </xf>
    <xf numFmtId="0" fontId="38" fillId="16" borderId="7" xfId="5" applyFont="1" applyFill="1" applyBorder="1" applyAlignment="1" applyProtection="1">
      <alignment horizontal="center" wrapText="1"/>
    </xf>
    <xf numFmtId="0" fontId="38" fillId="16" borderId="8" xfId="5" applyFont="1" applyFill="1" applyBorder="1" applyAlignment="1" applyProtection="1">
      <alignment horizontal="center" wrapText="1"/>
    </xf>
    <xf numFmtId="0" fontId="37" fillId="16" borderId="4" xfId="0" applyFont="1" applyFill="1" applyBorder="1" applyAlignment="1" applyProtection="1">
      <alignment horizontal="center"/>
    </xf>
    <xf numFmtId="0" fontId="37" fillId="16" borderId="9" xfId="0" applyFont="1" applyFill="1" applyBorder="1" applyAlignment="1" applyProtection="1">
      <alignment horizontal="center"/>
    </xf>
    <xf numFmtId="0" fontId="18" fillId="16" borderId="3" xfId="12" applyFont="1" applyFill="1" applyBorder="1" applyAlignment="1" applyProtection="1">
      <alignment horizontal="left"/>
    </xf>
    <xf numFmtId="0" fontId="37" fillId="16" borderId="7" xfId="0" applyFont="1" applyFill="1" applyBorder="1" applyAlignment="1" applyProtection="1">
      <alignment horizontal="center" vertical="center" wrapText="1"/>
    </xf>
    <xf numFmtId="0" fontId="37" fillId="16" borderId="17" xfId="0" applyFont="1" applyFill="1" applyBorder="1" applyAlignment="1" applyProtection="1">
      <alignment horizontal="center" vertical="center" wrapText="1"/>
    </xf>
    <xf numFmtId="0" fontId="37" fillId="16" borderId="8" xfId="0" applyFont="1" applyFill="1" applyBorder="1" applyAlignment="1" applyProtection="1">
      <alignment horizontal="center" vertical="center" wrapText="1"/>
    </xf>
    <xf numFmtId="0" fontId="0" fillId="16" borderId="7" xfId="0" applyFill="1" applyBorder="1" applyAlignment="1" applyProtection="1">
      <alignment horizontal="center" wrapText="1"/>
    </xf>
    <xf numFmtId="0" fontId="0" fillId="16" borderId="17" xfId="0" applyFill="1" applyBorder="1" applyAlignment="1" applyProtection="1">
      <alignment horizontal="center" wrapText="1"/>
    </xf>
    <xf numFmtId="0" fontId="35" fillId="16" borderId="4" xfId="0" applyFont="1" applyFill="1" applyBorder="1" applyAlignment="1" applyProtection="1">
      <alignment horizontal="center"/>
    </xf>
    <xf numFmtId="0" fontId="35" fillId="16" borderId="9" xfId="0" applyFont="1" applyFill="1" applyBorder="1" applyAlignment="1" applyProtection="1">
      <alignment horizontal="center"/>
    </xf>
    <xf numFmtId="0" fontId="23" fillId="16" borderId="0" xfId="12" applyFont="1" applyFill="1" applyBorder="1" applyAlignment="1" applyProtection="1">
      <alignment horizontal="left"/>
    </xf>
    <xf numFmtId="0" fontId="37" fillId="16" borderId="13" xfId="0" applyFont="1" applyFill="1" applyBorder="1" applyAlignment="1" applyProtection="1">
      <alignment horizontal="center" vertical="center" wrapText="1"/>
    </xf>
    <xf numFmtId="0" fontId="37" fillId="16" borderId="14" xfId="0" applyFont="1" applyFill="1" applyBorder="1" applyAlignment="1" applyProtection="1">
      <alignment horizontal="center" vertical="center" wrapText="1"/>
    </xf>
    <xf numFmtId="0" fontId="37" fillId="16" borderId="11" xfId="0" applyFont="1" applyFill="1" applyBorder="1" applyAlignment="1" applyProtection="1">
      <alignment horizontal="center" vertical="center" wrapText="1"/>
    </xf>
    <xf numFmtId="0" fontId="37" fillId="16" borderId="12" xfId="0" applyFont="1" applyFill="1" applyBorder="1" applyAlignment="1" applyProtection="1">
      <alignment horizontal="center" vertical="center" wrapText="1"/>
    </xf>
    <xf numFmtId="0" fontId="63" fillId="16" borderId="10" xfId="0" applyFont="1" applyFill="1" applyBorder="1" applyAlignment="1" applyProtection="1">
      <alignment horizontal="center"/>
    </xf>
    <xf numFmtId="0" fontId="63" fillId="16" borderId="4" xfId="0" applyFont="1" applyFill="1" applyBorder="1" applyAlignment="1" applyProtection="1">
      <alignment horizontal="center"/>
    </xf>
    <xf numFmtId="0" fontId="63" fillId="16" borderId="9" xfId="0" applyFont="1" applyFill="1" applyBorder="1" applyAlignment="1" applyProtection="1">
      <alignment horizontal="center"/>
    </xf>
    <xf numFmtId="0" fontId="35" fillId="16" borderId="10" xfId="0" applyFont="1" applyFill="1" applyBorder="1" applyAlignment="1" applyProtection="1">
      <alignment horizontal="center"/>
    </xf>
    <xf numFmtId="0" fontId="68" fillId="16" borderId="0" xfId="0" applyFont="1" applyFill="1" applyBorder="1" applyAlignment="1" applyProtection="1">
      <alignment horizontal="center"/>
    </xf>
    <xf numFmtId="0" fontId="68" fillId="16" borderId="16" xfId="0" applyFont="1" applyFill="1" applyBorder="1" applyAlignment="1" applyProtection="1">
      <alignment horizontal="center"/>
    </xf>
    <xf numFmtId="0" fontId="51" fillId="0" borderId="6" xfId="2" applyFont="1" applyBorder="1" applyAlignment="1">
      <alignment horizontal="center"/>
    </xf>
    <xf numFmtId="0" fontId="51" fillId="0" borderId="6" xfId="2" applyFont="1" applyFill="1" applyBorder="1" applyAlignment="1"/>
    <xf numFmtId="166" fontId="51" fillId="0" borderId="6" xfId="2" applyNumberFormat="1" applyFont="1" applyFill="1" applyBorder="1" applyAlignment="1">
      <alignment horizontal="center"/>
    </xf>
    <xf numFmtId="0" fontId="51" fillId="0" borderId="6" xfId="2" applyFont="1" applyFill="1" applyBorder="1" applyAlignment="1">
      <alignment horizontal="center"/>
    </xf>
    <xf numFmtId="0" fontId="49" fillId="12" borderId="6" xfId="2" applyFont="1" applyFill="1" applyBorder="1" applyAlignment="1">
      <alignment horizontal="center"/>
    </xf>
    <xf numFmtId="0" fontId="49" fillId="9" borderId="6" xfId="2" applyFont="1" applyFill="1" applyBorder="1" applyAlignment="1"/>
    <xf numFmtId="166" fontId="51" fillId="13" borderId="6" xfId="2" applyNumberFormat="1" applyFont="1" applyFill="1" applyBorder="1" applyAlignment="1">
      <alignment horizontal="center"/>
    </xf>
    <xf numFmtId="0" fontId="52" fillId="0" borderId="6" xfId="2" applyFont="1" applyFill="1" applyBorder="1" applyAlignment="1">
      <alignment horizontal="center"/>
    </xf>
    <xf numFmtId="0" fontId="52" fillId="0" borderId="6" xfId="2" applyFont="1" applyFill="1" applyBorder="1" applyAlignment="1"/>
    <xf numFmtId="166" fontId="52" fillId="0" borderId="6" xfId="2" applyNumberFormat="1" applyFont="1" applyFill="1" applyBorder="1" applyAlignment="1">
      <alignment horizontal="center"/>
    </xf>
    <xf numFmtId="3" fontId="52" fillId="0" borderId="6" xfId="2" applyNumberFormat="1" applyFont="1" applyFill="1" applyBorder="1" applyAlignment="1">
      <alignment horizontal="center"/>
    </xf>
    <xf numFmtId="0" fontId="52" fillId="0" borderId="6" xfId="2" quotePrefix="1" applyNumberFormat="1" applyFont="1" applyFill="1" applyBorder="1" applyAlignment="1">
      <alignment horizontal="center"/>
    </xf>
    <xf numFmtId="0" fontId="53" fillId="0" borderId="6" xfId="2" applyFont="1" applyFill="1" applyBorder="1" applyAlignment="1">
      <alignment horizontal="center"/>
    </xf>
    <xf numFmtId="0" fontId="53" fillId="0" borderId="6" xfId="2" applyFont="1" applyFill="1" applyBorder="1" applyAlignment="1"/>
    <xf numFmtId="166" fontId="53" fillId="0" borderId="6" xfId="2" applyNumberFormat="1" applyFont="1" applyFill="1" applyBorder="1" applyAlignment="1">
      <alignment horizontal="center"/>
    </xf>
    <xf numFmtId="0" fontId="53" fillId="0" borderId="6" xfId="2" quotePrefix="1" applyFont="1" applyFill="1" applyBorder="1" applyAlignment="1">
      <alignment horizontal="center"/>
    </xf>
    <xf numFmtId="0" fontId="53" fillId="0" borderId="6" xfId="2" applyFont="1" applyFill="1" applyBorder="1" applyAlignment="1">
      <alignment horizontal="center" vertical="center"/>
    </xf>
    <xf numFmtId="0" fontId="53" fillId="0" borderId="6" xfId="2" applyFont="1" applyFill="1" applyBorder="1" applyAlignment="1">
      <alignment vertical="center"/>
    </xf>
    <xf numFmtId="0" fontId="53" fillId="0" borderId="6" xfId="2" applyFont="1" applyBorder="1" applyAlignment="1">
      <alignment horizontal="center"/>
    </xf>
    <xf numFmtId="0" fontId="52" fillId="0" borderId="6" xfId="2" applyFont="1" applyBorder="1" applyAlignment="1">
      <alignment horizontal="center"/>
    </xf>
    <xf numFmtId="0" fontId="52" fillId="0" borderId="6" xfId="2" applyFont="1" applyBorder="1" applyAlignment="1"/>
    <xf numFmtId="0" fontId="52" fillId="0" borderId="6" xfId="2" quotePrefix="1" applyFont="1" applyBorder="1" applyAlignment="1">
      <alignment horizontal="center"/>
    </xf>
    <xf numFmtId="0" fontId="52" fillId="0" borderId="6" xfId="2" quotePrefix="1" applyFont="1" applyFill="1" applyBorder="1" applyAlignment="1">
      <alignment horizontal="center"/>
    </xf>
    <xf numFmtId="0" fontId="51" fillId="0" borderId="6" xfId="2" quotePrefix="1" applyFont="1" applyFill="1" applyBorder="1" applyAlignment="1">
      <alignment horizontal="center"/>
    </xf>
    <xf numFmtId="0" fontId="51" fillId="0" borderId="6" xfId="2" applyFont="1" applyBorder="1" applyAlignment="1"/>
    <xf numFmtId="0" fontId="51" fillId="0" borderId="6" xfId="2" quotePrefix="1" applyFont="1" applyBorder="1" applyAlignment="1">
      <alignment horizontal="center"/>
    </xf>
    <xf numFmtId="166" fontId="51" fillId="10" borderId="6" xfId="2" applyNumberFormat="1" applyFont="1" applyFill="1" applyBorder="1" applyAlignment="1">
      <alignment horizontal="center"/>
    </xf>
    <xf numFmtId="166" fontId="52" fillId="10" borderId="6" xfId="2" applyNumberFormat="1" applyFont="1" applyFill="1" applyBorder="1" applyAlignment="1">
      <alignment horizontal="center"/>
    </xf>
    <xf numFmtId="0" fontId="30" fillId="0" borderId="6" xfId="12" applyFont="1" applyFill="1" applyBorder="1" applyAlignment="1">
      <alignment horizontal="center"/>
    </xf>
    <xf numFmtId="0" fontId="30" fillId="0" borderId="6" xfId="12" applyFont="1" applyFill="1" applyBorder="1" applyAlignment="1">
      <alignment horizontal="left"/>
    </xf>
    <xf numFmtId="166" fontId="30" fillId="0" borderId="6" xfId="12" applyNumberFormat="1" applyFont="1" applyFill="1" applyBorder="1" applyAlignment="1">
      <alignment horizontal="center"/>
    </xf>
    <xf numFmtId="0" fontId="30" fillId="0" borderId="6" xfId="12" quotePrefix="1" applyFont="1" applyFill="1" applyBorder="1" applyAlignment="1">
      <alignment horizontal="center"/>
    </xf>
    <xf numFmtId="166" fontId="30" fillId="10" borderId="6" xfId="12" applyNumberFormat="1" applyFont="1" applyFill="1" applyBorder="1" applyAlignment="1">
      <alignment horizontal="center"/>
    </xf>
    <xf numFmtId="0" fontId="6" fillId="0" borderId="6" xfId="12" applyFont="1" applyFill="1" applyBorder="1" applyAlignment="1">
      <alignment horizontal="center"/>
    </xf>
    <xf numFmtId="0" fontId="6" fillId="0" borderId="6" xfId="12" applyFont="1" applyFill="1" applyBorder="1" applyAlignment="1">
      <alignment horizontal="left"/>
    </xf>
    <xf numFmtId="166" fontId="6" fillId="0" borderId="6" xfId="12" applyNumberFormat="1" applyFont="1" applyFill="1" applyBorder="1" applyAlignment="1">
      <alignment horizontal="center"/>
    </xf>
    <xf numFmtId="166" fontId="6" fillId="10" borderId="6" xfId="12" applyNumberFormat="1" applyFont="1" applyFill="1" applyBorder="1" applyAlignment="1">
      <alignment horizontal="center"/>
    </xf>
    <xf numFmtId="2" fontId="64" fillId="16" borderId="0" xfId="0" applyNumberFormat="1" applyFont="1" applyFill="1" applyProtection="1"/>
  </cellXfs>
  <cellStyles count="17">
    <cellStyle name="Accent2" xfId="1" builtinId="33"/>
    <cellStyle name="Bad 2" xfId="13"/>
    <cellStyle name="Hyperlink" xfId="11" builtinId="8"/>
    <cellStyle name="Input 2" xfId="3"/>
    <cellStyle name="Input 3" xfId="4"/>
    <cellStyle name="Input 4" xfId="6"/>
    <cellStyle name="Input 5" xfId="8"/>
    <cellStyle name="Input 6" xfId="10"/>
    <cellStyle name="Normal" xfId="0" builtinId="0"/>
    <cellStyle name="Normal 2" xfId="2"/>
    <cellStyle name="Normal 2 2" xfId="15"/>
    <cellStyle name="Normal 3" xfId="16"/>
    <cellStyle name="Normal 4" xfId="5"/>
    <cellStyle name="Normal 4 2" xfId="14"/>
    <cellStyle name="Normal 5" xfId="7"/>
    <cellStyle name="Normal 6" xfId="9"/>
    <cellStyle name="Normal 7" xfId="12"/>
  </cellStyles>
  <dxfs count="3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none">
          <fgColor rgb="FF000000"/>
          <bgColor rgb="FFFFFFFF"/>
        </patternFill>
      </fill>
    </dxf>
    <dxf>
      <font>
        <b/>
        <i val="0"/>
        <color rgb="FFFF0000"/>
      </font>
      <fill>
        <patternFill patternType="darkGrid">
          <bgColor theme="1"/>
        </patternFill>
      </fill>
    </dxf>
    <dxf>
      <font>
        <condense val="0"/>
        <extend val="0"/>
        <color rgb="FF9C0006"/>
      </font>
      <fill>
        <patternFill>
          <bgColor rgb="FFFFC7CE"/>
        </patternFill>
      </fill>
    </dxf>
    <dxf>
      <font>
        <color rgb="FF0000CC"/>
      </font>
      <fill>
        <patternFill>
          <bgColor theme="0"/>
        </patternFill>
      </fill>
    </dxf>
    <dxf>
      <font>
        <color theme="0"/>
      </font>
      <fill>
        <patternFill>
          <bgColor theme="5" tint="0.59996337778862885"/>
        </patternFill>
      </fill>
    </dxf>
    <dxf>
      <font>
        <color rgb="FFFF0000"/>
      </font>
      <fill>
        <patternFill patternType="none">
          <bgColor indexed="65"/>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FF0000"/>
      </font>
      <fill>
        <patternFill>
          <bgColor rgb="FF0000FF"/>
        </patternFill>
      </fill>
    </dxf>
    <dxf>
      <font>
        <color rgb="FFFF0000"/>
      </font>
      <fill>
        <patternFill patternType="none">
          <bgColor indexed="65"/>
        </patternFill>
      </fill>
    </dxf>
    <dxf>
      <font>
        <color rgb="FFFF0000"/>
      </font>
      <fill>
        <patternFill>
          <bgColor rgb="FFFFFFA7"/>
        </patternFill>
      </fill>
    </dxf>
    <dxf>
      <font>
        <color rgb="FFFF0000"/>
      </font>
      <fill>
        <patternFill>
          <bgColor rgb="FFFF6D6D"/>
        </patternFill>
      </fill>
    </dxf>
    <dxf>
      <font>
        <color rgb="FFFF3300"/>
      </font>
      <fill>
        <patternFill>
          <bgColor rgb="FFFF8181"/>
        </patternFill>
      </fill>
    </dxf>
    <dxf>
      <font>
        <color rgb="FFFF0000"/>
      </font>
      <fill>
        <patternFill>
          <bgColor rgb="FFFFABAB"/>
        </patternFill>
      </fill>
    </dxf>
  </dxfs>
  <tableStyles count="0" defaultTableStyle="TableStyleMedium9" defaultPivotStyle="PivotStyleLight16"/>
  <colors>
    <mruColors>
      <color rgb="FF181DF4"/>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0</xdr:colOff>
      <xdr:row>1</xdr:row>
      <xdr:rowOff>0</xdr:rowOff>
    </xdr:to>
    <xdr:pic>
      <xdr:nvPicPr>
        <xdr:cNvPr id="2" name="Picture 1" descr="2bf5d34a-0fc5-4be1-94b8-87a296e5ed09"/>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134100" cy="628650"/>
        </a:xfrm>
        <a:prstGeom prst="rect">
          <a:avLst/>
        </a:prstGeom>
        <a:noFill/>
        <a:ln w="9525">
          <a:noFill/>
          <a:miter lim="800000"/>
          <a:headEnd/>
          <a:tailEnd/>
        </a:ln>
      </xdr:spPr>
    </xdr:pic>
    <xdr:clientData/>
  </xdr:twoCellAnchor>
  <xdr:twoCellAnchor>
    <xdr:from>
      <xdr:col>28</xdr:col>
      <xdr:colOff>76200</xdr:colOff>
      <xdr:row>72</xdr:row>
      <xdr:rowOff>76200</xdr:rowOff>
    </xdr:from>
    <xdr:to>
      <xdr:col>29</xdr:col>
      <xdr:colOff>9525</xdr:colOff>
      <xdr:row>72</xdr:row>
      <xdr:rowOff>161925</xdr:rowOff>
    </xdr:to>
    <xdr:sp macro="" textlink="">
      <xdr:nvSpPr>
        <xdr:cNvPr id="3" name="Left Arrow 2"/>
        <xdr:cNvSpPr/>
      </xdr:nvSpPr>
      <xdr:spPr>
        <a:xfrm>
          <a:off x="6210300" y="1455420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79</xdr:row>
      <xdr:rowOff>76200</xdr:rowOff>
    </xdr:from>
    <xdr:to>
      <xdr:col>29</xdr:col>
      <xdr:colOff>9525</xdr:colOff>
      <xdr:row>79</xdr:row>
      <xdr:rowOff>161925</xdr:rowOff>
    </xdr:to>
    <xdr:sp macro="" textlink="">
      <xdr:nvSpPr>
        <xdr:cNvPr id="4" name="Left Arrow 3"/>
        <xdr:cNvSpPr/>
      </xdr:nvSpPr>
      <xdr:spPr>
        <a:xfrm>
          <a:off x="6210300" y="160210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81</xdr:row>
      <xdr:rowOff>76200</xdr:rowOff>
    </xdr:from>
    <xdr:to>
      <xdr:col>29</xdr:col>
      <xdr:colOff>9525</xdr:colOff>
      <xdr:row>81</xdr:row>
      <xdr:rowOff>161925</xdr:rowOff>
    </xdr:to>
    <xdr:sp macro="" textlink="">
      <xdr:nvSpPr>
        <xdr:cNvPr id="5" name="Left Arrow 4"/>
        <xdr:cNvSpPr/>
      </xdr:nvSpPr>
      <xdr:spPr>
        <a:xfrm>
          <a:off x="6210300" y="164401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28</xdr:col>
      <xdr:colOff>76200</xdr:colOff>
      <xdr:row>81</xdr:row>
      <xdr:rowOff>76200</xdr:rowOff>
    </xdr:from>
    <xdr:to>
      <xdr:col>29</xdr:col>
      <xdr:colOff>9525</xdr:colOff>
      <xdr:row>81</xdr:row>
      <xdr:rowOff>161925</xdr:rowOff>
    </xdr:to>
    <xdr:sp macro="" textlink="">
      <xdr:nvSpPr>
        <xdr:cNvPr id="6" name="Left Arrow 5"/>
        <xdr:cNvSpPr/>
      </xdr:nvSpPr>
      <xdr:spPr>
        <a:xfrm>
          <a:off x="6210300" y="16440150"/>
          <a:ext cx="152400" cy="857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editAs="oneCell">
    <xdr:from>
      <xdr:col>24</xdr:col>
      <xdr:colOff>47625</xdr:colOff>
      <xdr:row>37</xdr:row>
      <xdr:rowOff>158750</xdr:rowOff>
    </xdr:from>
    <xdr:to>
      <xdr:col>27</xdr:col>
      <xdr:colOff>114300</xdr:colOff>
      <xdr:row>40</xdr:row>
      <xdr:rowOff>76200</xdr:rowOff>
    </xdr:to>
    <xdr:pic>
      <xdr:nvPicPr>
        <xdr:cNvPr id="7" name="Picture 7" descr="ISO9001.jpg"/>
        <xdr:cNvPicPr>
          <a:picLocks noChangeAspect="1"/>
        </xdr:cNvPicPr>
      </xdr:nvPicPr>
      <xdr:blipFill>
        <a:blip xmlns:r="http://schemas.openxmlformats.org/officeDocument/2006/relationships" r:embed="rId2" cstate="print"/>
        <a:srcRect/>
        <a:stretch>
          <a:fillRect/>
        </a:stretch>
      </xdr:blipFill>
      <xdr:spPr bwMode="auto">
        <a:xfrm>
          <a:off x="5381625" y="8350250"/>
          <a:ext cx="733425" cy="536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76200</xdr:colOff>
      <xdr:row>0</xdr:row>
      <xdr:rowOff>200025</xdr:rowOff>
    </xdr:to>
    <xdr:sp macro="" textlink="">
      <xdr:nvSpPr>
        <xdr:cNvPr id="2" name="Text Box 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 name="Text Box 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 name="Text Box 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 name="Text Box 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 name="Text Box 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 name="Text Box 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 name="Text Box 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 name="Text Box 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 name="Text Box 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 name="Text Box 1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 name="Text Box 1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 name="Text Box 1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4" name="Text Box 1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5" name="Text Box 1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6" name="Text Box 1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7" name="Text Box 1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8" name="Text Box 1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9" name="Text Box 1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0" name="Text Box 1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1" name="Text Box 2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2" name="Text Box 2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3" name="Text Box 2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4" name="Text Box 2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5" name="Text Box 2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6" name="Text Box 2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7" name="Text Box 2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8" name="Text Box 2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29" name="Text Box 2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0" name="Text Box 2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1" name="Text Box 3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2" name="Text Box 3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3" name="Text Box 3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34" name="Text Box 3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35" name="Text Box 34"/>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36" name="Text Box 35"/>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37" name="Text Box 36"/>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38" name="Text Box 37"/>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39" name="Text Box 38"/>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0" name="Text Box 3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41" name="Text Box 40"/>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42" name="Text Box 41"/>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43" name="Text Box 42"/>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44" name="Text Box 43"/>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45" name="Text Box 44"/>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6" name="Text Box 4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7" name="Text Box 4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8" name="Text Box 4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49" name="Text Box 4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0" name="Text Box 4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1" name="Text Box 5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2" name="Text Box 5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3" name="Text Box 5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4" name="Text Box 5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5" name="Text Box 5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6" name="Text Box 5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7" name="Text Box 5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8" name="Text Box 5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59" name="Text Box 5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0" name="Text Box 5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1" name="Text Box 6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2" name="Text Box 6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3" name="Text Box 62"/>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4" name="Text Box 63"/>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65" name="Text Box 64"/>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66" name="Text Box 65"/>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67" name="Text Box 66"/>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68" name="Text Box 6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69" name="Text Box 68"/>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70" name="Text Box 69"/>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71" name="Text Box 70"/>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72" name="Text Box 71"/>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73" name="Text Box 72"/>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4" name="Text Box 7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5" name="Text Box 7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6" name="Text Box 7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7" name="Text Box 7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8" name="Text Box 7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79" name="Text Box 7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0" name="Text Box 7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1" name="Text Box 8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2" name="Text Box 8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3" name="Text Box 8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4" name="Text Box 8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5" name="Text Box 8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6" name="Text Box 8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7" name="Text Box 8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8" name="Text Box 8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89" name="Text Box 8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0" name="Text Box 8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1" name="Text Box 9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2" name="Text Box 9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3" name="Text Box 9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4" name="Text Box 9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5" name="Text Box 9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6" name="Text Box 9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7" name="Text Box 9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8" name="Text Box 9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99" name="Text Box 9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0" name="Text Box 9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1" name="Text Box 10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2" name="Text Box 10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3" name="Text Box 10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4" name="Text Box 10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5" name="Text Box 10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06" name="Text Box 10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07" name="Text Box 106"/>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08" name="Text Box 107"/>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09" name="Text Box 108"/>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0" name="Text Box 109"/>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1" name="Text Box 110"/>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2" name="Text Box 11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13" name="Text Box 112"/>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14" name="Text Box 113"/>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15" name="Text Box 114"/>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6" name="Text Box 115"/>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17" name="Text Box 116"/>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8" name="Text Box 11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19" name="Text Box 11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0" name="Text Box 11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1" name="Text Box 12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2" name="Text Box 12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3" name="Text Box 12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4" name="Text Box 12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5" name="Text Box 124"/>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6" name="Text Box 125"/>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7" name="Text Box 126"/>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8" name="Text Box 127"/>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29" name="Text Box 128"/>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0" name="Text Box 129"/>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1" name="Text Box 130"/>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2" name="Text Box 131"/>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3" name="Text Box 132"/>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3</xdr:col>
      <xdr:colOff>0</xdr:colOff>
      <xdr:row>0</xdr:row>
      <xdr:rowOff>0</xdr:rowOff>
    </xdr:from>
    <xdr:to>
      <xdr:col>3</xdr:col>
      <xdr:colOff>76200</xdr:colOff>
      <xdr:row>0</xdr:row>
      <xdr:rowOff>200025</xdr:rowOff>
    </xdr:to>
    <xdr:sp macro="" textlink="">
      <xdr:nvSpPr>
        <xdr:cNvPr id="134" name="Text Box 133"/>
        <xdr:cNvSpPr txBox="1">
          <a:spLocks noChangeArrowheads="1"/>
        </xdr:cNvSpPr>
      </xdr:nvSpPr>
      <xdr:spPr bwMode="auto">
        <a:xfrm>
          <a:off x="74295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35" name="Text Box 134"/>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36" name="Text Box 135"/>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37" name="Text Box 136"/>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38" name="Text Box 137"/>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39" name="Text Box 138"/>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40" name="Text Box 139"/>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4</xdr:col>
      <xdr:colOff>0</xdr:colOff>
      <xdr:row>0</xdr:row>
      <xdr:rowOff>0</xdr:rowOff>
    </xdr:from>
    <xdr:to>
      <xdr:col>4</xdr:col>
      <xdr:colOff>76200</xdr:colOff>
      <xdr:row>0</xdr:row>
      <xdr:rowOff>200025</xdr:rowOff>
    </xdr:to>
    <xdr:sp macro="" textlink="">
      <xdr:nvSpPr>
        <xdr:cNvPr id="141" name="Text Box 140"/>
        <xdr:cNvSpPr txBox="1">
          <a:spLocks noChangeArrowheads="1"/>
        </xdr:cNvSpPr>
      </xdr:nvSpPr>
      <xdr:spPr bwMode="auto">
        <a:xfrm>
          <a:off x="990600" y="0"/>
          <a:ext cx="76200" cy="200025"/>
        </a:xfrm>
        <a:prstGeom prst="rect">
          <a:avLst/>
        </a:prstGeom>
        <a:noFill/>
        <a:ln w="9525">
          <a:noFill/>
          <a:miter lim="800000"/>
          <a:headEnd/>
          <a:tailEnd/>
        </a:ln>
      </xdr:spPr>
    </xdr:sp>
    <xdr:clientData/>
  </xdr:twoCellAnchor>
  <xdr:twoCellAnchor editAs="oneCell">
    <xdr:from>
      <xdr:col>1</xdr:col>
      <xdr:colOff>66675</xdr:colOff>
      <xdr:row>0</xdr:row>
      <xdr:rowOff>0</xdr:rowOff>
    </xdr:from>
    <xdr:to>
      <xdr:col>1</xdr:col>
      <xdr:colOff>142875</xdr:colOff>
      <xdr:row>0</xdr:row>
      <xdr:rowOff>200025</xdr:rowOff>
    </xdr:to>
    <xdr:sp macro="" textlink="">
      <xdr:nvSpPr>
        <xdr:cNvPr id="142" name="Text Box 141"/>
        <xdr:cNvSpPr txBox="1">
          <a:spLocks noChangeArrowheads="1"/>
        </xdr:cNvSpPr>
      </xdr:nvSpPr>
      <xdr:spPr bwMode="auto">
        <a:xfrm>
          <a:off x="31432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43" name="Text Box 142"/>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2</xdr:col>
      <xdr:colOff>142875</xdr:colOff>
      <xdr:row>0</xdr:row>
      <xdr:rowOff>0</xdr:rowOff>
    </xdr:from>
    <xdr:to>
      <xdr:col>3</xdr:col>
      <xdr:colOff>0</xdr:colOff>
      <xdr:row>0</xdr:row>
      <xdr:rowOff>200025</xdr:rowOff>
    </xdr:to>
    <xdr:sp macro="" textlink="">
      <xdr:nvSpPr>
        <xdr:cNvPr id="144" name="Text Box 143"/>
        <xdr:cNvSpPr txBox="1">
          <a:spLocks noChangeArrowheads="1"/>
        </xdr:cNvSpPr>
      </xdr:nvSpPr>
      <xdr:spPr bwMode="auto">
        <a:xfrm>
          <a:off x="638175" y="0"/>
          <a:ext cx="76200" cy="20002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29</xdr:col>
      <xdr:colOff>15875</xdr:colOff>
      <xdr:row>1</xdr:row>
      <xdr:rowOff>9525</xdr:rowOff>
    </xdr:to>
    <xdr:pic>
      <xdr:nvPicPr>
        <xdr:cNvPr id="145" name="Picture 144" descr="1 page effects"/>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70625" cy="644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xdr:colOff>
      <xdr:row>2</xdr:row>
      <xdr:rowOff>247650</xdr:rowOff>
    </xdr:to>
    <xdr:pic>
      <xdr:nvPicPr>
        <xdr:cNvPr id="2" name="Picture 1" descr="bstech_sml"/>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04925" cy="8001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01%20-%20BS%20TECH\06%20LABORATORY\01%20BS%20CERTIFICATES\2.%202014%20CERT%20FOLDERS\2.2014%20TEMPERATURE\1.LOG%20BOOK%202014\1.NONSINGLASLOGBO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Documents%20and%20Settings\Administrator\Desktop\MASTER\SINGLAS\MASTER%20SPRT&amp;ICE%20REFERANCE%20POINT_NEW%20CERTIFICATE%20FORMAT%20on%2018-JAN-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01%20-%20BS%20TECH\06%20LABORATORY\01%20BS%20CERTIFICATES\2011%20CERT%20FOLDER\2011%20TEMPERATURE\MESSIER%20SERVICES%20ASIA%20PTE%20LTD\TS%204472-11%20THERMOHYGROME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01%20-%20BS%20TECH\01%20BS%20TECH%20QUALITY%20SYSTEM\SINGAPORE\QUALITY\SUB%20DOCUMENT\EQUIPMENT%20RECORD\INSTRUMENT%20DUE%20DATE%20INFORMATIO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3">
          <cell r="A3" t="str">
            <v>BT 140001</v>
          </cell>
          <cell r="B3" t="str">
            <v>BSO-14-000026</v>
          </cell>
          <cell r="C3" t="str">
            <v>DAISHIN</v>
          </cell>
          <cell r="D3">
            <v>41645</v>
          </cell>
          <cell r="E3">
            <v>42010</v>
          </cell>
          <cell r="F3" t="str">
            <v>GLASS THERMOMETER</v>
          </cell>
          <cell r="G3" t="str">
            <v>TOAKEIKI</v>
          </cell>
          <cell r="H3" t="str">
            <v>-</v>
          </cell>
          <cell r="I3">
            <v>7241</v>
          </cell>
          <cell r="J3" t="str">
            <v>-</v>
          </cell>
          <cell r="K3" t="str">
            <v>(48 to 102)°C</v>
          </cell>
          <cell r="L3">
            <v>0.05</v>
          </cell>
          <cell r="M3">
            <v>41642</v>
          </cell>
          <cell r="N3" t="str">
            <v>AS</v>
          </cell>
        </row>
        <row r="4">
          <cell r="A4" t="str">
            <v>BT 140002</v>
          </cell>
          <cell r="B4" t="str">
            <v>BSO-14-000026</v>
          </cell>
          <cell r="C4" t="str">
            <v>DAISHIN</v>
          </cell>
          <cell r="D4">
            <v>41645</v>
          </cell>
          <cell r="E4">
            <v>42010</v>
          </cell>
          <cell r="F4" t="str">
            <v>GLASS THERMOMETER</v>
          </cell>
          <cell r="G4" t="str">
            <v>TOAKEIKI</v>
          </cell>
          <cell r="H4" t="str">
            <v>-</v>
          </cell>
          <cell r="I4">
            <v>7440</v>
          </cell>
          <cell r="J4" t="str">
            <v>-</v>
          </cell>
          <cell r="K4" t="str">
            <v>(-2 to 52)°C</v>
          </cell>
          <cell r="L4">
            <v>0.05</v>
          </cell>
          <cell r="M4">
            <v>41642</v>
          </cell>
          <cell r="N4" t="str">
            <v>AS</v>
          </cell>
        </row>
        <row r="5">
          <cell r="A5" t="str">
            <v>BT 140003</v>
          </cell>
          <cell r="B5" t="str">
            <v>BSO-14-000043</v>
          </cell>
          <cell r="C5" t="str">
            <v>BINTAI KINDENKO</v>
          </cell>
          <cell r="D5">
            <v>41646</v>
          </cell>
          <cell r="E5">
            <v>42011</v>
          </cell>
          <cell r="F5" t="str">
            <v>SLING PSYCHROMETER</v>
          </cell>
          <cell r="G5" t="str">
            <v>TAISHIO</v>
          </cell>
          <cell r="H5" t="str">
            <v>TS90</v>
          </cell>
          <cell r="I5" t="str">
            <v>-</v>
          </cell>
          <cell r="J5" t="str">
            <v>BKS-304</v>
          </cell>
          <cell r="K5" t="str">
            <v>(-5 to 50)°C</v>
          </cell>
          <cell r="L5">
            <v>0.25</v>
          </cell>
          <cell r="M5">
            <v>41645</v>
          </cell>
          <cell r="N5" t="str">
            <v>AS</v>
          </cell>
        </row>
        <row r="6">
          <cell r="A6" t="str">
            <v>BT 140004</v>
          </cell>
          <cell r="B6" t="str">
            <v>BSO-14-000043</v>
          </cell>
          <cell r="C6" t="str">
            <v>BINTAI KINDENKO</v>
          </cell>
          <cell r="D6">
            <v>41646</v>
          </cell>
          <cell r="E6">
            <v>42011</v>
          </cell>
          <cell r="F6" t="str">
            <v>INFRARED THERMOMETER</v>
          </cell>
          <cell r="G6" t="str">
            <v>BLUE GIZMO</v>
          </cell>
          <cell r="H6" t="str">
            <v>BG32</v>
          </cell>
          <cell r="I6" t="str">
            <v>SN1034002902</v>
          </cell>
          <cell r="J6" t="str">
            <v>BKS-309</v>
          </cell>
          <cell r="K6" t="str">
            <v>(-20 to 320)°C</v>
          </cell>
          <cell r="L6">
            <v>0.5</v>
          </cell>
          <cell r="M6">
            <v>41645</v>
          </cell>
          <cell r="N6" t="str">
            <v>AS</v>
          </cell>
        </row>
        <row r="7">
          <cell r="A7" t="str">
            <v>BT 140005</v>
          </cell>
          <cell r="B7" t="str">
            <v>BSO-14-000050</v>
          </cell>
          <cell r="C7" t="str">
            <v>PPL SHIPYARD</v>
          </cell>
          <cell r="D7">
            <v>41647</v>
          </cell>
          <cell r="E7">
            <v>42012</v>
          </cell>
          <cell r="F7" t="str">
            <v>TEMPERATURE CHART RECORDER</v>
          </cell>
          <cell r="G7" t="str">
            <v>BARTON</v>
          </cell>
          <cell r="H7" t="str">
            <v>-</v>
          </cell>
          <cell r="I7" t="str">
            <v>242E6743</v>
          </cell>
          <cell r="J7" t="str">
            <v>PTR 102</v>
          </cell>
          <cell r="K7" t="str">
            <v>(0 to 100)°C</v>
          </cell>
          <cell r="L7">
            <v>1</v>
          </cell>
          <cell r="M7">
            <v>41646</v>
          </cell>
          <cell r="N7" t="str">
            <v>AS</v>
          </cell>
        </row>
        <row r="8">
          <cell r="A8" t="str">
            <v>BT 140006</v>
          </cell>
          <cell r="B8" t="str">
            <v>BSO-14-000050</v>
          </cell>
          <cell r="C8" t="str">
            <v>PPL SHIPYARD</v>
          </cell>
          <cell r="D8">
            <v>41647</v>
          </cell>
          <cell r="E8">
            <v>42012</v>
          </cell>
          <cell r="F8" t="str">
            <v>TEMPERATURE CHART RECORDER</v>
          </cell>
          <cell r="G8" t="str">
            <v>BARTON</v>
          </cell>
          <cell r="H8" t="str">
            <v>-</v>
          </cell>
          <cell r="I8" t="str">
            <v>242E6744</v>
          </cell>
          <cell r="J8" t="str">
            <v>PTR 302</v>
          </cell>
          <cell r="K8" t="str">
            <v>(0 to 100)°C</v>
          </cell>
          <cell r="L8">
            <v>1</v>
          </cell>
          <cell r="M8">
            <v>41646</v>
          </cell>
          <cell r="N8" t="str">
            <v>AS</v>
          </cell>
        </row>
        <row r="9">
          <cell r="A9" t="str">
            <v>BT 140007</v>
          </cell>
          <cell r="B9" t="str">
            <v>BSO-14-000105</v>
          </cell>
          <cell r="C9" t="str">
            <v>HEAT EXCHANGERS</v>
          </cell>
          <cell r="D9">
            <v>41648</v>
          </cell>
          <cell r="E9">
            <v>42013</v>
          </cell>
          <cell r="F9" t="str">
            <v>INFRARED THERMOMETER</v>
          </cell>
          <cell r="G9" t="str">
            <v>BENETECH</v>
          </cell>
          <cell r="H9" t="str">
            <v>GM550</v>
          </cell>
          <cell r="I9">
            <v>1271715</v>
          </cell>
          <cell r="J9" t="str">
            <v>HES-TEMP-3</v>
          </cell>
          <cell r="K9" t="str">
            <v>(-50 to 550)°C</v>
          </cell>
          <cell r="L9">
            <v>0.1</v>
          </cell>
          <cell r="M9">
            <v>41648</v>
          </cell>
          <cell r="N9" t="str">
            <v>AS</v>
          </cell>
        </row>
        <row r="10">
          <cell r="A10" t="str">
            <v>BT 140008</v>
          </cell>
          <cell r="B10" t="str">
            <v>BSO-14-000105</v>
          </cell>
          <cell r="C10" t="str">
            <v>HEAT EXCHANGERS</v>
          </cell>
          <cell r="D10">
            <v>41648</v>
          </cell>
          <cell r="E10">
            <v>42013</v>
          </cell>
          <cell r="F10" t="str">
            <v>INFRARED THERMOMETER</v>
          </cell>
          <cell r="G10" t="str">
            <v>BENETECH</v>
          </cell>
          <cell r="H10" t="str">
            <v>GM550</v>
          </cell>
          <cell r="I10">
            <v>1271733</v>
          </cell>
          <cell r="J10" t="str">
            <v>HES-TEMP-2</v>
          </cell>
          <cell r="K10" t="str">
            <v>(-50 to 550)°C</v>
          </cell>
          <cell r="L10">
            <v>0.1</v>
          </cell>
          <cell r="M10">
            <v>41648</v>
          </cell>
          <cell r="N10" t="str">
            <v>AS</v>
          </cell>
        </row>
        <row r="11">
          <cell r="A11" t="str">
            <v>BT 140009</v>
          </cell>
          <cell r="B11" t="str">
            <v>BSO-14-000066</v>
          </cell>
          <cell r="C11" t="str">
            <v>ST MICROELECTRONICS</v>
          </cell>
          <cell r="D11">
            <v>41648</v>
          </cell>
          <cell r="E11">
            <v>42013</v>
          </cell>
          <cell r="F11" t="str">
            <v>DIGITAL THERMOMETER</v>
          </cell>
          <cell r="G11" t="str">
            <v>ANRITSU</v>
          </cell>
          <cell r="H11" t="str">
            <v>HA-250K</v>
          </cell>
          <cell r="I11" t="str">
            <v>T04582</v>
          </cell>
          <cell r="J11" t="str">
            <v>2MTH02</v>
          </cell>
          <cell r="K11" t="str">
            <v>(-200 to 1370)°C</v>
          </cell>
          <cell r="L11">
            <v>0.1</v>
          </cell>
          <cell r="M11">
            <v>41648</v>
          </cell>
          <cell r="N11" t="str">
            <v>AS</v>
          </cell>
        </row>
        <row r="12">
          <cell r="A12" t="str">
            <v>BT 140010</v>
          </cell>
          <cell r="B12" t="str">
            <v>BSO-14-000091</v>
          </cell>
          <cell r="C12" t="str">
            <v>ROCKWELL</v>
          </cell>
          <cell r="D12">
            <v>41649</v>
          </cell>
          <cell r="E12">
            <v>42014</v>
          </cell>
          <cell r="F12" t="str">
            <v>THERMAL IMAGER</v>
          </cell>
          <cell r="G12" t="str">
            <v>FLIR</v>
          </cell>
          <cell r="H12" t="str">
            <v>I60</v>
          </cell>
          <cell r="I12">
            <v>399012231</v>
          </cell>
          <cell r="J12" t="str">
            <v>-</v>
          </cell>
          <cell r="K12" t="str">
            <v>(-20 to 350)°C</v>
          </cell>
          <cell r="L12">
            <v>0.1</v>
          </cell>
          <cell r="M12">
            <v>41648</v>
          </cell>
          <cell r="N12" t="str">
            <v>AS</v>
          </cell>
        </row>
        <row r="13">
          <cell r="A13" t="str">
            <v>BT 140011</v>
          </cell>
          <cell r="B13" t="str">
            <v>BSO-14-000132</v>
          </cell>
          <cell r="C13" t="str">
            <v>PPL SHIPYARD</v>
          </cell>
          <cell r="D13">
            <v>41649</v>
          </cell>
          <cell r="E13">
            <v>42014</v>
          </cell>
          <cell r="F13" t="str">
            <v>INFRARED THERMOMETER</v>
          </cell>
          <cell r="G13" t="str">
            <v>FLUKE</v>
          </cell>
          <cell r="H13" t="str">
            <v>62 MINI</v>
          </cell>
          <cell r="I13">
            <v>97750086</v>
          </cell>
          <cell r="J13" t="str">
            <v>-</v>
          </cell>
          <cell r="K13" t="str">
            <v>(-30 to 500)°C</v>
          </cell>
          <cell r="L13">
            <v>0.1</v>
          </cell>
          <cell r="M13">
            <v>41648</v>
          </cell>
          <cell r="N13" t="str">
            <v>AS</v>
          </cell>
        </row>
        <row r="14">
          <cell r="A14" t="str">
            <v>BT 140012</v>
          </cell>
          <cell r="B14" t="str">
            <v>BSO-14-000126</v>
          </cell>
          <cell r="C14" t="str">
            <v>CUMMINS</v>
          </cell>
          <cell r="D14">
            <v>41649</v>
          </cell>
          <cell r="E14">
            <v>42014</v>
          </cell>
          <cell r="F14" t="str">
            <v>INFRARED THERMOMETER</v>
          </cell>
          <cell r="G14" t="str">
            <v>CUMMINS</v>
          </cell>
          <cell r="H14">
            <v>3164487</v>
          </cell>
          <cell r="I14" t="str">
            <v>09221160028</v>
          </cell>
          <cell r="J14" t="str">
            <v>15-30</v>
          </cell>
          <cell r="K14" t="str">
            <v>(0 to 500)°C</v>
          </cell>
          <cell r="L14">
            <v>0.1</v>
          </cell>
          <cell r="M14">
            <v>41648</v>
          </cell>
          <cell r="N14" t="str">
            <v>AS</v>
          </cell>
        </row>
        <row r="15">
          <cell r="A15" t="str">
            <v>BT 140013</v>
          </cell>
          <cell r="B15" t="str">
            <v>BSO-14-000126</v>
          </cell>
          <cell r="C15" t="str">
            <v>CUMMINS</v>
          </cell>
          <cell r="D15">
            <v>41649</v>
          </cell>
          <cell r="E15">
            <v>42014</v>
          </cell>
          <cell r="F15" t="str">
            <v>INFRARED THERMOMETER</v>
          </cell>
          <cell r="G15" t="str">
            <v>NIEAF INSTRUMENTS</v>
          </cell>
          <cell r="H15" t="str">
            <v>NIT883</v>
          </cell>
          <cell r="I15" t="str">
            <v>09114824</v>
          </cell>
          <cell r="J15" t="str">
            <v>-</v>
          </cell>
          <cell r="K15" t="str">
            <v>(-50 to 700)°C</v>
          </cell>
          <cell r="L15">
            <v>0.1</v>
          </cell>
          <cell r="M15">
            <v>41648</v>
          </cell>
          <cell r="N15" t="str">
            <v>AS</v>
          </cell>
        </row>
        <row r="16">
          <cell r="A16" t="str">
            <v>BT 140014</v>
          </cell>
          <cell r="B16" t="str">
            <v>BSO-14-000174</v>
          </cell>
          <cell r="C16" t="str">
            <v>DIALOG</v>
          </cell>
          <cell r="D16">
            <v>41652</v>
          </cell>
          <cell r="E16">
            <v>42017</v>
          </cell>
          <cell r="F16" t="str">
            <v>INFRARED THERMOMETER</v>
          </cell>
          <cell r="G16" t="str">
            <v>CENTER</v>
          </cell>
          <cell r="H16">
            <v>350</v>
          </cell>
          <cell r="I16" t="str">
            <v>080314907</v>
          </cell>
          <cell r="J16" t="str">
            <v>-</v>
          </cell>
          <cell r="K16" t="str">
            <v>(-20 to 500)°C</v>
          </cell>
          <cell r="L16">
            <v>0.5</v>
          </cell>
          <cell r="M16">
            <v>41649</v>
          </cell>
          <cell r="N16" t="str">
            <v>AS</v>
          </cell>
        </row>
        <row r="17">
          <cell r="A17" t="str">
            <v>BT 140015</v>
          </cell>
          <cell r="B17" t="str">
            <v>BSO-14-000185</v>
          </cell>
          <cell r="C17" t="str">
            <v>DDW-PAXOCEAN</v>
          </cell>
          <cell r="D17">
            <v>41652</v>
          </cell>
          <cell r="E17">
            <v>42017</v>
          </cell>
          <cell r="F17" t="str">
            <v>TEMPERATURE CALIBRATOR</v>
          </cell>
          <cell r="G17" t="str">
            <v>AMETEK</v>
          </cell>
          <cell r="H17" t="str">
            <v>MTC650A</v>
          </cell>
          <cell r="I17" t="str">
            <v>509677-00015</v>
          </cell>
          <cell r="J17" t="str">
            <v>-</v>
          </cell>
          <cell r="K17" t="str">
            <v>(0 to 650)°C</v>
          </cell>
          <cell r="L17">
            <v>1</v>
          </cell>
          <cell r="M17">
            <v>41652</v>
          </cell>
          <cell r="N17" t="str">
            <v>AS</v>
          </cell>
        </row>
        <row r="18">
          <cell r="A18" t="str">
            <v>BT 140016</v>
          </cell>
          <cell r="B18" t="str">
            <v>BSO-14-000149</v>
          </cell>
          <cell r="C18" t="str">
            <v>DAISHIN</v>
          </cell>
          <cell r="D18">
            <v>41652</v>
          </cell>
          <cell r="E18">
            <v>42017</v>
          </cell>
          <cell r="F18" t="str">
            <v>GLASS THERMOMETER</v>
          </cell>
          <cell r="G18" t="str">
            <v>TOAKEIKI</v>
          </cell>
          <cell r="H18" t="str">
            <v>JENA16III</v>
          </cell>
          <cell r="I18">
            <v>1172</v>
          </cell>
          <cell r="J18" t="str">
            <v>-</v>
          </cell>
          <cell r="K18" t="str">
            <v>(48 to 102)°C</v>
          </cell>
          <cell r="L18">
            <v>0.05</v>
          </cell>
          <cell r="M18">
            <v>41652</v>
          </cell>
          <cell r="N18" t="str">
            <v>AS</v>
          </cell>
        </row>
        <row r="19">
          <cell r="A19" t="str">
            <v>BT 140017</v>
          </cell>
          <cell r="B19" t="str">
            <v>BSO-14-000149</v>
          </cell>
          <cell r="C19" t="str">
            <v>DAISHIN</v>
          </cell>
          <cell r="D19">
            <v>41652</v>
          </cell>
          <cell r="E19">
            <v>42017</v>
          </cell>
          <cell r="F19" t="str">
            <v>GLASS THERMOMETER</v>
          </cell>
          <cell r="G19" t="str">
            <v>TOAKEIKI</v>
          </cell>
          <cell r="H19" t="str">
            <v>JENA16III</v>
          </cell>
          <cell r="I19">
            <v>1217</v>
          </cell>
          <cell r="K19" t="str">
            <v>(-2 to 52)°C</v>
          </cell>
          <cell r="L19">
            <v>0.05</v>
          </cell>
          <cell r="M19">
            <v>41652</v>
          </cell>
          <cell r="N19" t="str">
            <v>AS</v>
          </cell>
        </row>
        <row r="20">
          <cell r="A20" t="str">
            <v>BT 140018</v>
          </cell>
          <cell r="B20" t="str">
            <v>BSO-14-000184</v>
          </cell>
          <cell r="C20" t="str">
            <v>JURONG</v>
          </cell>
          <cell r="D20">
            <v>41653</v>
          </cell>
          <cell r="E20">
            <v>42018</v>
          </cell>
          <cell r="F20" t="str">
            <v>INFRARED THERMOMETER</v>
          </cell>
          <cell r="G20" t="str">
            <v>FLUKE</v>
          </cell>
          <cell r="H20">
            <v>561</v>
          </cell>
          <cell r="I20">
            <v>22820090</v>
          </cell>
          <cell r="J20" t="str">
            <v>JEA-1CT-002-T</v>
          </cell>
          <cell r="K20" t="str">
            <v>(-40 to 550)°C</v>
          </cell>
          <cell r="L20">
            <v>0.1</v>
          </cell>
          <cell r="M20">
            <v>41652</v>
          </cell>
          <cell r="N20" t="str">
            <v>AS</v>
          </cell>
        </row>
        <row r="21">
          <cell r="A21" t="str">
            <v>BT 140019</v>
          </cell>
          <cell r="B21" t="str">
            <v>BSO-14-000202</v>
          </cell>
          <cell r="C21" t="str">
            <v>NIPPON STEEL</v>
          </cell>
          <cell r="D21">
            <v>41653</v>
          </cell>
          <cell r="E21">
            <v>42018</v>
          </cell>
          <cell r="F21" t="str">
            <v>K TYPE SURFACE PROBE</v>
          </cell>
          <cell r="G21" t="str">
            <v xml:space="preserve">FLUKE </v>
          </cell>
          <cell r="H21" t="str">
            <v>80PK-27</v>
          </cell>
          <cell r="I21" t="str">
            <v>-</v>
          </cell>
          <cell r="J21">
            <v>1</v>
          </cell>
          <cell r="K21" t="str">
            <v>(-127 to 600)°C</v>
          </cell>
          <cell r="L21">
            <v>0.1</v>
          </cell>
          <cell r="M21">
            <v>41652</v>
          </cell>
          <cell r="N21" t="str">
            <v>AS</v>
          </cell>
        </row>
        <row r="22">
          <cell r="A22" t="str">
            <v>BT 140020</v>
          </cell>
          <cell r="B22" t="str">
            <v>BSO-14-000202</v>
          </cell>
          <cell r="C22" t="str">
            <v>NIPPON STEEL</v>
          </cell>
          <cell r="D22">
            <v>41653</v>
          </cell>
          <cell r="E22">
            <v>42018</v>
          </cell>
          <cell r="F22" t="str">
            <v>K TYPE SURFACE PROBE</v>
          </cell>
          <cell r="G22" t="str">
            <v xml:space="preserve">FLUKE </v>
          </cell>
          <cell r="H22" t="str">
            <v>80PK-27</v>
          </cell>
          <cell r="I22" t="str">
            <v>-</v>
          </cell>
          <cell r="J22">
            <v>2</v>
          </cell>
          <cell r="K22" t="str">
            <v>(-127 to 600)°C</v>
          </cell>
          <cell r="L22">
            <v>0.1</v>
          </cell>
          <cell r="M22">
            <v>41652</v>
          </cell>
          <cell r="N22" t="str">
            <v>AS</v>
          </cell>
        </row>
        <row r="23">
          <cell r="A23" t="str">
            <v>BT 140021</v>
          </cell>
          <cell r="B23" t="str">
            <v>BSO-14-000202</v>
          </cell>
          <cell r="C23" t="str">
            <v>NIPPON STEEL</v>
          </cell>
          <cell r="D23">
            <v>41653</v>
          </cell>
          <cell r="E23">
            <v>42018</v>
          </cell>
          <cell r="F23" t="str">
            <v>K TYPE SURFACE PROBE</v>
          </cell>
          <cell r="G23" t="str">
            <v xml:space="preserve">FLUKE </v>
          </cell>
          <cell r="H23" t="str">
            <v>80PK-27</v>
          </cell>
          <cell r="I23" t="str">
            <v>-</v>
          </cell>
          <cell r="J23">
            <v>3</v>
          </cell>
          <cell r="K23" t="str">
            <v>(-127 to 600)°C</v>
          </cell>
          <cell r="L23">
            <v>0.1</v>
          </cell>
          <cell r="M23">
            <v>41652</v>
          </cell>
          <cell r="N23" t="str">
            <v>AS</v>
          </cell>
        </row>
        <row r="24">
          <cell r="A24" t="str">
            <v>BT 140022</v>
          </cell>
          <cell r="B24" t="str">
            <v>BSO-14-000202</v>
          </cell>
          <cell r="C24" t="str">
            <v>NIPPON STEEL</v>
          </cell>
          <cell r="D24">
            <v>41653</v>
          </cell>
          <cell r="E24">
            <v>42018</v>
          </cell>
          <cell r="F24" t="str">
            <v>K TYPE SURFACE PROBE</v>
          </cell>
          <cell r="G24" t="str">
            <v xml:space="preserve">FLUKE </v>
          </cell>
          <cell r="H24" t="str">
            <v>80PK-27</v>
          </cell>
          <cell r="I24" t="str">
            <v>-</v>
          </cell>
          <cell r="J24">
            <v>4</v>
          </cell>
          <cell r="K24" t="str">
            <v>(-127 to 600)°C</v>
          </cell>
          <cell r="L24">
            <v>0.1</v>
          </cell>
          <cell r="M24">
            <v>41652</v>
          </cell>
          <cell r="N24" t="str">
            <v>AS</v>
          </cell>
        </row>
        <row r="25">
          <cell r="A25" t="str">
            <v>BT 140023</v>
          </cell>
          <cell r="B25" t="str">
            <v>BSO-14-000202</v>
          </cell>
          <cell r="C25" t="str">
            <v>NIPPON STEEL</v>
          </cell>
          <cell r="D25">
            <v>41653</v>
          </cell>
          <cell r="E25">
            <v>42018</v>
          </cell>
          <cell r="F25" t="str">
            <v>K TYPE SURFACE PROBE</v>
          </cell>
          <cell r="G25" t="str">
            <v xml:space="preserve">FLUKE </v>
          </cell>
          <cell r="H25" t="str">
            <v>80PK-27</v>
          </cell>
          <cell r="I25" t="str">
            <v>-</v>
          </cell>
          <cell r="J25">
            <v>5</v>
          </cell>
          <cell r="K25" t="str">
            <v>(-127 to 600)°C</v>
          </cell>
          <cell r="L25">
            <v>0.1</v>
          </cell>
          <cell r="M25">
            <v>41652</v>
          </cell>
          <cell r="N25" t="str">
            <v>AS</v>
          </cell>
        </row>
        <row r="26">
          <cell r="A26" t="str">
            <v>BT 140024</v>
          </cell>
          <cell r="B26" t="str">
            <v>BSO-14-000202</v>
          </cell>
          <cell r="C26" t="str">
            <v>NIPPON STEEL</v>
          </cell>
          <cell r="D26">
            <v>41653</v>
          </cell>
          <cell r="E26">
            <v>42018</v>
          </cell>
          <cell r="F26" t="str">
            <v>K TYPE SURFACE PROBE</v>
          </cell>
          <cell r="G26" t="str">
            <v xml:space="preserve">FLUKE </v>
          </cell>
          <cell r="H26" t="str">
            <v>80PK-27</v>
          </cell>
          <cell r="I26" t="str">
            <v>-</v>
          </cell>
          <cell r="J26">
            <v>6</v>
          </cell>
          <cell r="K26" t="str">
            <v>(-127 to 600)°C</v>
          </cell>
          <cell r="L26">
            <v>0.1</v>
          </cell>
          <cell r="M26">
            <v>41652</v>
          </cell>
          <cell r="N26" t="str">
            <v>AS</v>
          </cell>
        </row>
        <row r="27">
          <cell r="A27" t="str">
            <v>BT 140025</v>
          </cell>
          <cell r="B27" t="str">
            <v>BSO-14-000184</v>
          </cell>
          <cell r="C27" t="str">
            <v>JURONG</v>
          </cell>
          <cell r="D27">
            <v>41653</v>
          </cell>
          <cell r="E27">
            <v>42018</v>
          </cell>
          <cell r="F27" t="str">
            <v>INFRARED THERMOMETER</v>
          </cell>
          <cell r="G27" t="str">
            <v>FLUKE</v>
          </cell>
          <cell r="H27">
            <v>561</v>
          </cell>
          <cell r="I27">
            <v>14040405</v>
          </cell>
          <cell r="J27" t="str">
            <v>JEA-1CT-003-T</v>
          </cell>
          <cell r="K27" t="str">
            <v>(-40 to 550)°C</v>
          </cell>
          <cell r="L27">
            <v>0.1</v>
          </cell>
          <cell r="M27">
            <v>41652</v>
          </cell>
          <cell r="N27" t="str">
            <v>AS</v>
          </cell>
        </row>
        <row r="28">
          <cell r="A28" t="str">
            <v>BT 140026</v>
          </cell>
          <cell r="B28" t="str">
            <v>BSO-14-000188</v>
          </cell>
          <cell r="C28" t="str">
            <v>SAIPEM</v>
          </cell>
          <cell r="D28">
            <v>41653</v>
          </cell>
          <cell r="E28">
            <v>42018</v>
          </cell>
          <cell r="F28" t="str">
            <v>THERMAL ENVIRONMENTAL MONITOR</v>
          </cell>
          <cell r="G28" t="str">
            <v>QUEST TECHNOLOGIES</v>
          </cell>
          <cell r="H28">
            <v>32</v>
          </cell>
          <cell r="I28" t="str">
            <v>TPK050034</v>
          </cell>
          <cell r="J28" t="str">
            <v>-</v>
          </cell>
          <cell r="K28" t="str">
            <v>MULTIRANGE</v>
          </cell>
          <cell r="L28">
            <v>0.1</v>
          </cell>
          <cell r="M28">
            <v>41652</v>
          </cell>
          <cell r="N28" t="str">
            <v>AS</v>
          </cell>
        </row>
        <row r="29">
          <cell r="A29" t="str">
            <v>BT 140027</v>
          </cell>
          <cell r="B29" t="str">
            <v>BSO-14-000203</v>
          </cell>
          <cell r="C29" t="str">
            <v>HAARIBOL</v>
          </cell>
          <cell r="D29">
            <v>41653</v>
          </cell>
          <cell r="E29">
            <v>42018</v>
          </cell>
          <cell r="F29" t="str">
            <v>THERMOSTAT WITH SENSOR</v>
          </cell>
          <cell r="G29" t="str">
            <v>RAINBOW</v>
          </cell>
          <cell r="H29" t="str">
            <v>-</v>
          </cell>
          <cell r="I29" t="str">
            <v>-</v>
          </cell>
          <cell r="J29" t="str">
            <v>-</v>
          </cell>
          <cell r="K29" t="str">
            <v>(0 to 120)°C</v>
          </cell>
          <cell r="L29">
            <v>2.5</v>
          </cell>
          <cell r="M29">
            <v>41652</v>
          </cell>
          <cell r="N29" t="str">
            <v>AS</v>
          </cell>
        </row>
        <row r="30">
          <cell r="A30" t="str">
            <v>BT 140028</v>
          </cell>
          <cell r="B30" t="str">
            <v>BSO-14-000203</v>
          </cell>
          <cell r="C30" t="str">
            <v>HAARIBOL</v>
          </cell>
          <cell r="D30">
            <v>41653</v>
          </cell>
          <cell r="E30">
            <v>42018</v>
          </cell>
          <cell r="F30" t="str">
            <v>THERMOSTAT WITH SENSOR</v>
          </cell>
          <cell r="G30" t="str">
            <v>RAINBOW</v>
          </cell>
          <cell r="H30" t="str">
            <v>-</v>
          </cell>
          <cell r="I30" t="str">
            <v>-</v>
          </cell>
          <cell r="J30" t="str">
            <v>-</v>
          </cell>
          <cell r="K30" t="str">
            <v>(0 to 120)°C</v>
          </cell>
          <cell r="L30">
            <v>2.5</v>
          </cell>
          <cell r="M30">
            <v>41652</v>
          </cell>
          <cell r="N30" t="str">
            <v>AS</v>
          </cell>
        </row>
        <row r="31">
          <cell r="A31" t="str">
            <v>BT 140029</v>
          </cell>
          <cell r="B31" t="str">
            <v>BSO-14-000203</v>
          </cell>
          <cell r="C31" t="str">
            <v>HAARIBOL</v>
          </cell>
          <cell r="D31">
            <v>41653</v>
          </cell>
          <cell r="E31">
            <v>42018</v>
          </cell>
          <cell r="F31" t="str">
            <v>THERMOSTAT WITH SENSOR</v>
          </cell>
          <cell r="G31" t="str">
            <v>RAINBOW</v>
          </cell>
          <cell r="H31" t="str">
            <v>-</v>
          </cell>
          <cell r="I31" t="str">
            <v>-</v>
          </cell>
          <cell r="J31" t="str">
            <v>-</v>
          </cell>
          <cell r="K31" t="str">
            <v>(0 to 120)°C</v>
          </cell>
          <cell r="L31">
            <v>2.5</v>
          </cell>
          <cell r="M31">
            <v>41652</v>
          </cell>
          <cell r="N31" t="str">
            <v>AS</v>
          </cell>
        </row>
        <row r="32">
          <cell r="A32" t="str">
            <v>BT 140030</v>
          </cell>
          <cell r="B32" t="str">
            <v>BSO-14-000203</v>
          </cell>
          <cell r="C32" t="str">
            <v>HAARIBOL</v>
          </cell>
          <cell r="D32">
            <v>41653</v>
          </cell>
          <cell r="E32">
            <v>42018</v>
          </cell>
          <cell r="F32" t="str">
            <v>K TYPE THERMOCOUPLE</v>
          </cell>
          <cell r="G32" t="str">
            <v>HAARIBOL</v>
          </cell>
          <cell r="H32" t="str">
            <v>-</v>
          </cell>
          <cell r="I32" t="str">
            <v>-</v>
          </cell>
          <cell r="J32" t="str">
            <v xml:space="preserve">K TYPE 1 </v>
          </cell>
          <cell r="K32" t="str">
            <v>(0 to 300)°C</v>
          </cell>
          <cell r="L32">
            <v>0.1</v>
          </cell>
          <cell r="M32">
            <v>41652</v>
          </cell>
          <cell r="N32" t="str">
            <v>AS</v>
          </cell>
        </row>
        <row r="33">
          <cell r="A33" t="str">
            <v>BT 140031</v>
          </cell>
          <cell r="B33" t="str">
            <v>BSO-14-000203</v>
          </cell>
          <cell r="C33" t="str">
            <v>HAARIBOL</v>
          </cell>
          <cell r="D33">
            <v>41653</v>
          </cell>
          <cell r="E33">
            <v>42018</v>
          </cell>
          <cell r="F33" t="str">
            <v>K TYPE THERMOCOUPLE</v>
          </cell>
          <cell r="G33" t="str">
            <v>HAARIBOL</v>
          </cell>
          <cell r="H33" t="str">
            <v>-</v>
          </cell>
          <cell r="I33" t="str">
            <v>-</v>
          </cell>
          <cell r="J33" t="str">
            <v>K TYPE 2</v>
          </cell>
          <cell r="K33" t="str">
            <v>(0 to 300)°C</v>
          </cell>
          <cell r="L33">
            <v>0.1</v>
          </cell>
          <cell r="M33">
            <v>41652</v>
          </cell>
          <cell r="N33" t="str">
            <v>AS</v>
          </cell>
        </row>
        <row r="34">
          <cell r="A34" t="str">
            <v>BT 140032</v>
          </cell>
          <cell r="B34" t="str">
            <v>BSO-14-000203</v>
          </cell>
          <cell r="C34" t="str">
            <v>HAARIBOL</v>
          </cell>
          <cell r="D34">
            <v>41653</v>
          </cell>
          <cell r="E34">
            <v>42018</v>
          </cell>
          <cell r="F34" t="str">
            <v>K TYPE THERMOCOUPLE</v>
          </cell>
          <cell r="G34" t="str">
            <v>HAARIBOL</v>
          </cell>
          <cell r="H34" t="str">
            <v>-</v>
          </cell>
          <cell r="I34" t="str">
            <v>-</v>
          </cell>
          <cell r="J34" t="str">
            <v>K TYPE 3</v>
          </cell>
          <cell r="K34" t="str">
            <v>(0 to 300)°C</v>
          </cell>
          <cell r="L34">
            <v>0.1</v>
          </cell>
          <cell r="M34">
            <v>41652</v>
          </cell>
          <cell r="N34" t="str">
            <v>AS</v>
          </cell>
        </row>
        <row r="35">
          <cell r="A35" t="str">
            <v>BT 140033</v>
          </cell>
          <cell r="B35" t="str">
            <v>BSO-14-000204</v>
          </cell>
          <cell r="C35" t="str">
            <v>HARIBAL</v>
          </cell>
          <cell r="D35">
            <v>41653</v>
          </cell>
          <cell r="E35">
            <v>42018</v>
          </cell>
          <cell r="F35" t="str">
            <v>K TYPE THERMOCOUPLE</v>
          </cell>
          <cell r="G35" t="str">
            <v>-</v>
          </cell>
          <cell r="H35" t="str">
            <v>-</v>
          </cell>
          <cell r="I35" t="str">
            <v>-</v>
          </cell>
          <cell r="J35" t="str">
            <v>-</v>
          </cell>
          <cell r="K35" t="str">
            <v>(0 to 300)°C</v>
          </cell>
          <cell r="L35">
            <v>0.1</v>
          </cell>
          <cell r="M35">
            <v>41652</v>
          </cell>
          <cell r="N35" t="str">
            <v>AS</v>
          </cell>
        </row>
        <row r="36">
          <cell r="A36" t="str">
            <v>BT 140034</v>
          </cell>
          <cell r="B36" t="str">
            <v>BSO-14-000214</v>
          </cell>
          <cell r="C36" t="str">
            <v>JURONG</v>
          </cell>
          <cell r="D36">
            <v>41654</v>
          </cell>
          <cell r="E36">
            <v>42019</v>
          </cell>
          <cell r="F36" t="str">
            <v>TEMPERATURE GAUGE</v>
          </cell>
          <cell r="G36" t="str">
            <v>-</v>
          </cell>
          <cell r="H36" t="str">
            <v>-</v>
          </cell>
          <cell r="I36" t="str">
            <v>-</v>
          </cell>
          <cell r="J36" t="str">
            <v>JSTMQ 02</v>
          </cell>
          <cell r="K36" t="str">
            <v>(0 to 500)°C</v>
          </cell>
          <cell r="L36">
            <v>2.5</v>
          </cell>
          <cell r="M36">
            <v>41653</v>
          </cell>
          <cell r="N36" t="str">
            <v>AS</v>
          </cell>
        </row>
        <row r="37">
          <cell r="A37" t="str">
            <v>BT 140035</v>
          </cell>
          <cell r="B37" t="str">
            <v>BSO-14-000241</v>
          </cell>
          <cell r="C37" t="str">
            <v>AP OIL</v>
          </cell>
          <cell r="D37">
            <v>41656</v>
          </cell>
          <cell r="E37">
            <v>42021</v>
          </cell>
          <cell r="F37" t="str">
            <v>GLASS THERMOMETER</v>
          </cell>
          <cell r="G37" t="str">
            <v>AMA</v>
          </cell>
          <cell r="H37" t="str">
            <v>120C-28/IP92C</v>
          </cell>
          <cell r="I37" t="str">
            <v>0834046</v>
          </cell>
          <cell r="J37" t="str">
            <v>-</v>
          </cell>
          <cell r="K37" t="str">
            <v>(38.5 to 41.4)°C</v>
          </cell>
          <cell r="L37">
            <v>2.5000000000000001E-2</v>
          </cell>
          <cell r="M37">
            <v>41654</v>
          </cell>
          <cell r="N37" t="str">
            <v>AS</v>
          </cell>
        </row>
        <row r="38">
          <cell r="A38" t="str">
            <v>BT 140036</v>
          </cell>
          <cell r="B38" t="str">
            <v>BSO-14-000241</v>
          </cell>
          <cell r="C38" t="str">
            <v>AP OIL</v>
          </cell>
          <cell r="D38">
            <v>41656</v>
          </cell>
          <cell r="E38">
            <v>42021</v>
          </cell>
          <cell r="F38" t="str">
            <v>GLASS THERMOMETER</v>
          </cell>
          <cell r="G38" t="str">
            <v>AMA</v>
          </cell>
          <cell r="H38" t="str">
            <v>121C</v>
          </cell>
          <cell r="I38">
            <v>9032380</v>
          </cell>
          <cell r="J38" t="str">
            <v>-</v>
          </cell>
          <cell r="K38" t="str">
            <v>(98.6 to 101.4)°C</v>
          </cell>
          <cell r="L38">
            <v>2.5000000000000001E-2</v>
          </cell>
          <cell r="M38">
            <v>41654</v>
          </cell>
          <cell r="N38" t="str">
            <v>AS</v>
          </cell>
        </row>
        <row r="39">
          <cell r="A39" t="str">
            <v>BT 140037</v>
          </cell>
          <cell r="B39" t="str">
            <v>BSO-14-000241</v>
          </cell>
          <cell r="C39" t="str">
            <v>AP OIL</v>
          </cell>
          <cell r="D39">
            <v>41656</v>
          </cell>
          <cell r="E39">
            <v>42021</v>
          </cell>
          <cell r="F39" t="str">
            <v>GLASS THERMOMETER</v>
          </cell>
          <cell r="G39" t="str">
            <v>-</v>
          </cell>
          <cell r="H39" t="str">
            <v>GB514</v>
          </cell>
          <cell r="I39">
            <v>2011</v>
          </cell>
          <cell r="J39" t="str">
            <v>-</v>
          </cell>
          <cell r="K39" t="str">
            <v>(-6 to 408)°C</v>
          </cell>
          <cell r="L39">
            <v>1</v>
          </cell>
          <cell r="M39">
            <v>41654</v>
          </cell>
          <cell r="N39" t="str">
            <v>AS</v>
          </cell>
        </row>
        <row r="40">
          <cell r="A40" t="str">
            <v>BT 140038</v>
          </cell>
          <cell r="B40" t="str">
            <v>BSO-14-000269</v>
          </cell>
          <cell r="C40" t="str">
            <v>HEAT EXCHANGERS</v>
          </cell>
          <cell r="D40">
            <v>41656</v>
          </cell>
          <cell r="E40">
            <v>42021</v>
          </cell>
          <cell r="F40" t="str">
            <v>INFRARED THERMOMETER</v>
          </cell>
          <cell r="G40" t="str">
            <v>FLUKE</v>
          </cell>
          <cell r="H40">
            <v>568</v>
          </cell>
          <cell r="I40">
            <v>97030039</v>
          </cell>
          <cell r="J40" t="str">
            <v>HES-TEMP-1</v>
          </cell>
          <cell r="K40" t="str">
            <v>(-40 to 800)°C</v>
          </cell>
          <cell r="L40">
            <v>0.1</v>
          </cell>
          <cell r="M40">
            <v>41654</v>
          </cell>
          <cell r="N40" t="str">
            <v>AS</v>
          </cell>
        </row>
        <row r="41">
          <cell r="A41" t="str">
            <v>BT 140039</v>
          </cell>
          <cell r="B41" t="str">
            <v>BSO-14-000274</v>
          </cell>
          <cell r="C41" t="str">
            <v>INDECO</v>
          </cell>
          <cell r="D41">
            <v>41656</v>
          </cell>
          <cell r="E41">
            <v>42021</v>
          </cell>
          <cell r="F41" t="str">
            <v>TEMPERATURE AND HUMIDITY METER</v>
          </cell>
          <cell r="G41" t="str">
            <v>RS</v>
          </cell>
          <cell r="H41">
            <v>1360</v>
          </cell>
          <cell r="I41" t="str">
            <v>061210115</v>
          </cell>
          <cell r="J41" t="str">
            <v>EQ33506</v>
          </cell>
          <cell r="K41" t="str">
            <v>(-20 to 60)°C/(10 to 90)%RH</v>
          </cell>
          <cell r="L41">
            <v>0.1</v>
          </cell>
          <cell r="M41">
            <v>41655</v>
          </cell>
          <cell r="N41" t="str">
            <v>AS</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NAL 1&amp;2nd PAGE"/>
      <sheetName val="worksheet"/>
      <sheetName val="PAGE 2"/>
      <sheetName val="Raw data"/>
      <sheetName val="Uncertainty"/>
      <sheetName val="REFERANCE"/>
      <sheetName val="Sheet1"/>
      <sheetName val="Sheet2"/>
      <sheetName val="Sheet3"/>
    </sheetNames>
    <sheetDataSet>
      <sheetData sheetId="0" refreshError="1"/>
      <sheetData sheetId="1" refreshError="1">
        <row r="5">
          <cell r="F5" t="str">
            <v>TS 4459-11</v>
          </cell>
        </row>
        <row r="31">
          <cell r="K31" t="str">
            <v>BS Laboratory</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INAL 1&amp;2nd PAGE"/>
      <sheetName val="worksheet"/>
      <sheetName val="cert 2 page"/>
      <sheetName val="Raw data temp"/>
      <sheetName val="Raw data humidity"/>
      <sheetName val="Uncertainty temp"/>
      <sheetName val="Uncertainty humidity"/>
      <sheetName val="REFERANCE"/>
    </sheetNames>
    <sheetDataSet>
      <sheetData sheetId="0"/>
      <sheetData sheetId="1">
        <row r="5">
          <cell r="F5" t="str">
            <v>TS 4472-11</v>
          </cell>
        </row>
      </sheetData>
      <sheetData sheetId="2"/>
      <sheetData sheetId="3">
        <row r="4">
          <cell r="I4" t="str">
            <v>°C</v>
          </cell>
        </row>
      </sheetData>
      <sheetData sheetId="4">
        <row r="4">
          <cell r="I4" t="str">
            <v>%rh</v>
          </cell>
        </row>
      </sheetData>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aster list-Electrical"/>
      <sheetName val="Master list-Pressure"/>
      <sheetName val="Master list-Temp"/>
      <sheetName val="Master list-Dimensional"/>
      <sheetName val="Master list-MISC"/>
      <sheetName val="Master list-Mechanical-new"/>
      <sheetName val="Sheet1"/>
      <sheetName val="Sheet2"/>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row r="6">
          <cell r="J6">
            <v>40494</v>
          </cell>
        </row>
        <row r="13">
          <cell r="J13">
            <v>40434</v>
          </cell>
          <cell r="K13">
            <v>40799</v>
          </cell>
        </row>
        <row r="14">
          <cell r="J14">
            <v>40434</v>
          </cell>
        </row>
        <row r="17">
          <cell r="J17">
            <v>40310</v>
          </cell>
          <cell r="K17">
            <v>40675</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file:///\\bsserver\BST-TECHNICAL\2014%20CERTIFICATES\User06\Desktop\AddressBook\AddressBook.ex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P129"/>
  <sheetViews>
    <sheetView showGridLines="0" workbookViewId="0">
      <selection activeCell="I11" sqref="I11:AA11"/>
    </sheetView>
  </sheetViews>
  <sheetFormatPr defaultColWidth="3.28515625" defaultRowHeight="17.100000000000001" customHeight="1"/>
  <cols>
    <col min="1" max="16384" width="3.28515625" style="156"/>
  </cols>
  <sheetData>
    <row r="1" spans="1:31" ht="50.1" customHeight="1">
      <c r="A1" s="368"/>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E1" s="10" t="s">
        <v>409</v>
      </c>
    </row>
    <row r="2" spans="1:31" s="159" customFormat="1" ht="17.100000000000001" customHeight="1">
      <c r="A2" s="157" t="s">
        <v>410</v>
      </c>
      <c r="B2" s="158"/>
      <c r="C2" s="158"/>
      <c r="D2" s="158"/>
      <c r="E2" s="158"/>
      <c r="H2" s="160" t="s">
        <v>7</v>
      </c>
      <c r="I2" s="367" t="str">
        <f>worksheet!F5</f>
        <v>BT 140037</v>
      </c>
      <c r="J2" s="367"/>
      <c r="K2" s="367"/>
      <c r="L2" s="367"/>
      <c r="M2" s="367"/>
      <c r="N2" s="367"/>
      <c r="O2" s="367"/>
      <c r="P2" s="367"/>
      <c r="Q2" s="367"/>
      <c r="R2" s="367"/>
      <c r="S2" s="367"/>
      <c r="T2" s="367"/>
      <c r="U2" s="367"/>
      <c r="V2" s="367"/>
      <c r="W2" s="369" t="s">
        <v>411</v>
      </c>
      <c r="X2" s="369"/>
      <c r="Y2" s="369"/>
      <c r="Z2" s="12">
        <v>1</v>
      </c>
      <c r="AA2" s="13" t="s">
        <v>23</v>
      </c>
      <c r="AB2" s="12">
        <f>worksheet!AC7</f>
        <v>3</v>
      </c>
    </row>
    <row r="3" spans="1:31" ht="27" customHeight="1">
      <c r="A3" s="157" t="s">
        <v>412</v>
      </c>
      <c r="B3" s="158"/>
      <c r="C3" s="158"/>
      <c r="D3" s="158"/>
      <c r="E3" s="158"/>
      <c r="H3" s="160" t="s">
        <v>7</v>
      </c>
      <c r="I3" s="367" t="str">
        <f>worksheet!F6</f>
        <v>BSO-14-000241</v>
      </c>
      <c r="J3" s="367"/>
      <c r="K3" s="367"/>
      <c r="L3" s="367"/>
      <c r="M3" s="367"/>
      <c r="N3" s="367"/>
      <c r="O3" s="367"/>
      <c r="P3" s="367"/>
      <c r="Q3" s="367"/>
      <c r="R3" s="367"/>
      <c r="S3" s="367"/>
      <c r="T3" s="367"/>
      <c r="U3" s="367"/>
      <c r="V3" s="367"/>
      <c r="W3" s="161"/>
      <c r="X3" s="161"/>
      <c r="Y3" s="162"/>
    </row>
    <row r="4" spans="1:31" ht="17.100000000000001" customHeight="1">
      <c r="A4" s="370" t="s">
        <v>413</v>
      </c>
      <c r="B4" s="370"/>
      <c r="C4" s="370"/>
      <c r="D4" s="370"/>
      <c r="E4" s="370"/>
      <c r="F4" s="370"/>
      <c r="G4" s="370"/>
      <c r="H4" s="160" t="s">
        <v>7</v>
      </c>
      <c r="I4" s="371" t="str">
        <f>UPPER(worksheet!F7)</f>
        <v xml:space="preserve">AP OIL INTERNATIONAL LIMITED </v>
      </c>
      <c r="J4" s="371"/>
      <c r="K4" s="371"/>
      <c r="L4" s="371"/>
      <c r="M4" s="371"/>
      <c r="N4" s="371"/>
      <c r="O4" s="371"/>
      <c r="P4" s="371"/>
      <c r="Q4" s="371"/>
      <c r="R4" s="371"/>
      <c r="S4" s="371"/>
      <c r="T4" s="371"/>
      <c r="U4" s="371"/>
      <c r="V4" s="371"/>
      <c r="W4" s="371"/>
      <c r="X4" s="371"/>
      <c r="Y4" s="371"/>
      <c r="Z4" s="371"/>
      <c r="AA4" s="371"/>
      <c r="AB4" s="9"/>
    </row>
    <row r="5" spans="1:31" ht="17.100000000000001" customHeight="1">
      <c r="A5" s="157"/>
      <c r="B5" s="158"/>
      <c r="C5" s="158"/>
      <c r="D5" s="158"/>
      <c r="E5" s="158"/>
      <c r="H5" s="160"/>
      <c r="I5" s="371" t="str">
        <f>UPPER(worksheet!F8)</f>
        <v>30 GUL CRESCENT</v>
      </c>
      <c r="J5" s="371"/>
      <c r="K5" s="371"/>
      <c r="L5" s="371"/>
      <c r="M5" s="371"/>
      <c r="N5" s="371"/>
      <c r="O5" s="371"/>
      <c r="P5" s="371"/>
      <c r="Q5" s="371"/>
      <c r="R5" s="371"/>
      <c r="S5" s="371"/>
      <c r="T5" s="371"/>
      <c r="U5" s="371"/>
      <c r="V5" s="371"/>
      <c r="W5" s="371"/>
      <c r="X5" s="371"/>
      <c r="Y5" s="371"/>
      <c r="Z5" s="371"/>
      <c r="AA5" s="371"/>
      <c r="AB5" s="9"/>
    </row>
    <row r="6" spans="1:31" ht="17.100000000000001" customHeight="1">
      <c r="A6" s="157"/>
      <c r="B6" s="158"/>
      <c r="C6" s="158"/>
      <c r="D6" s="158"/>
      <c r="E6" s="158"/>
      <c r="H6" s="160"/>
      <c r="I6" s="371" t="str">
        <f>UPPER(worksheet!F9)</f>
        <v xml:space="preserve">JURONG </v>
      </c>
      <c r="J6" s="371"/>
      <c r="K6" s="371"/>
      <c r="L6" s="371"/>
      <c r="M6" s="371"/>
      <c r="N6" s="371"/>
      <c r="O6" s="371"/>
      <c r="P6" s="371"/>
      <c r="Q6" s="371"/>
      <c r="R6" s="371"/>
      <c r="S6" s="371"/>
      <c r="T6" s="371"/>
      <c r="U6" s="371"/>
      <c r="V6" s="371"/>
      <c r="W6" s="371"/>
      <c r="X6" s="371"/>
      <c r="Y6" s="371"/>
      <c r="Z6" s="371"/>
      <c r="AA6" s="371"/>
      <c r="AB6" s="9"/>
    </row>
    <row r="7" spans="1:31" ht="17.100000000000001" customHeight="1">
      <c r="A7" s="157"/>
      <c r="B7" s="158"/>
      <c r="C7" s="158"/>
      <c r="D7" s="158"/>
      <c r="E7" s="158"/>
      <c r="H7" s="160"/>
      <c r="I7" s="371" t="str">
        <f>UPPER(worksheet!F10)</f>
        <v xml:space="preserve">SINGAPORE 629535 </v>
      </c>
      <c r="J7" s="371"/>
      <c r="K7" s="371"/>
      <c r="L7" s="371"/>
      <c r="M7" s="371"/>
      <c r="N7" s="371"/>
      <c r="O7" s="371"/>
      <c r="P7" s="371"/>
      <c r="Q7" s="371"/>
      <c r="R7" s="371"/>
      <c r="S7" s="371"/>
      <c r="T7" s="371"/>
      <c r="U7" s="371"/>
      <c r="V7" s="371"/>
      <c r="W7" s="371"/>
      <c r="X7" s="371"/>
      <c r="Y7" s="371"/>
      <c r="Z7" s="371"/>
      <c r="AA7" s="371"/>
      <c r="AB7" s="9"/>
    </row>
    <row r="8" spans="1:31" ht="17.100000000000001" customHeight="1">
      <c r="A8" s="157" t="s">
        <v>414</v>
      </c>
      <c r="B8" s="158"/>
      <c r="C8" s="158"/>
      <c r="D8" s="158"/>
      <c r="E8" s="158"/>
      <c r="H8" s="160" t="s">
        <v>7</v>
      </c>
      <c r="I8" s="367" t="str">
        <f>worksheet!F12</f>
        <v>GLASS THERMOMETER</v>
      </c>
      <c r="J8" s="367"/>
      <c r="K8" s="367"/>
      <c r="L8" s="367"/>
      <c r="M8" s="367"/>
      <c r="N8" s="367"/>
      <c r="O8" s="367"/>
      <c r="P8" s="367"/>
      <c r="Q8" s="367"/>
      <c r="R8" s="367"/>
      <c r="S8" s="367"/>
      <c r="T8" s="367"/>
      <c r="U8" s="367"/>
      <c r="V8" s="367"/>
      <c r="W8" s="367"/>
      <c r="X8" s="367"/>
      <c r="Y8" s="367"/>
      <c r="Z8" s="367"/>
      <c r="AA8" s="367"/>
    </row>
    <row r="9" spans="1:31" ht="17.100000000000001" customHeight="1">
      <c r="A9" s="157" t="s">
        <v>415</v>
      </c>
      <c r="B9" s="158"/>
      <c r="C9" s="158"/>
      <c r="D9" s="158"/>
      <c r="E9" s="158"/>
      <c r="H9" s="160" t="s">
        <v>7</v>
      </c>
      <c r="I9" s="367" t="str">
        <f>worksheet!F13</f>
        <v>-</v>
      </c>
      <c r="J9" s="367"/>
      <c r="K9" s="367"/>
      <c r="L9" s="367"/>
      <c r="M9" s="367"/>
      <c r="N9" s="367"/>
      <c r="O9" s="367"/>
      <c r="P9" s="367"/>
      <c r="Q9" s="367"/>
      <c r="R9" s="367"/>
      <c r="S9" s="367"/>
      <c r="T9" s="367"/>
      <c r="U9" s="367"/>
      <c r="V9" s="367"/>
      <c r="W9" s="367"/>
      <c r="X9" s="367"/>
      <c r="Y9" s="367"/>
      <c r="Z9" s="367"/>
      <c r="AA9" s="367"/>
    </row>
    <row r="10" spans="1:31" ht="17.100000000000001" customHeight="1">
      <c r="A10" s="157" t="s">
        <v>416</v>
      </c>
      <c r="B10" s="158"/>
      <c r="C10" s="158"/>
      <c r="D10" s="158"/>
      <c r="E10" s="158"/>
      <c r="H10" s="160" t="s">
        <v>7</v>
      </c>
      <c r="I10" s="367" t="str">
        <f>worksheet!F14</f>
        <v>GB514</v>
      </c>
      <c r="J10" s="367"/>
      <c r="K10" s="367"/>
      <c r="L10" s="367"/>
      <c r="M10" s="367"/>
      <c r="N10" s="367"/>
      <c r="O10" s="367"/>
      <c r="P10" s="367"/>
      <c r="Q10" s="367"/>
      <c r="R10" s="367"/>
      <c r="S10" s="367"/>
      <c r="T10" s="367"/>
      <c r="U10" s="367"/>
      <c r="V10" s="367"/>
      <c r="W10" s="367"/>
      <c r="X10" s="367"/>
      <c r="Y10" s="367"/>
      <c r="Z10" s="367"/>
      <c r="AA10" s="367"/>
    </row>
    <row r="11" spans="1:31" ht="17.100000000000001" customHeight="1">
      <c r="A11" s="157" t="s">
        <v>417</v>
      </c>
      <c r="B11" s="158"/>
      <c r="C11" s="158"/>
      <c r="D11" s="158"/>
      <c r="E11" s="158"/>
      <c r="H11" s="160" t="s">
        <v>7</v>
      </c>
      <c r="I11" s="367">
        <f>worksheet!F15</f>
        <v>2011</v>
      </c>
      <c r="J11" s="367"/>
      <c r="K11" s="367"/>
      <c r="L11" s="367"/>
      <c r="M11" s="367"/>
      <c r="N11" s="367"/>
      <c r="O11" s="367"/>
      <c r="P11" s="367"/>
      <c r="Q11" s="367"/>
      <c r="R11" s="367"/>
      <c r="S11" s="367"/>
      <c r="T11" s="367"/>
      <c r="U11" s="367"/>
      <c r="V11" s="367"/>
      <c r="W11" s="367"/>
      <c r="X11" s="367"/>
      <c r="Y11" s="367"/>
      <c r="Z11" s="367"/>
      <c r="AA11" s="367"/>
    </row>
    <row r="12" spans="1:31" ht="17.100000000000001" customHeight="1">
      <c r="A12" s="157" t="str">
        <f>UPPER(worksheet!S14)</f>
        <v>TAG NO.</v>
      </c>
      <c r="B12" s="158"/>
      <c r="C12" s="158"/>
      <c r="D12" s="158"/>
      <c r="E12" s="158"/>
      <c r="H12" s="160" t="s">
        <v>7</v>
      </c>
      <c r="I12" s="367" t="str">
        <f>worksheet!Z14</f>
        <v>-</v>
      </c>
      <c r="J12" s="367"/>
      <c r="K12" s="367"/>
      <c r="L12" s="367"/>
      <c r="M12" s="367"/>
      <c r="N12" s="367"/>
      <c r="O12" s="367"/>
      <c r="P12" s="367"/>
      <c r="Q12" s="367"/>
      <c r="R12" s="367"/>
      <c r="S12" s="367"/>
      <c r="T12" s="367"/>
      <c r="U12" s="367"/>
      <c r="V12" s="367"/>
      <c r="W12" s="367"/>
      <c r="X12" s="367"/>
      <c r="Y12" s="367"/>
      <c r="Z12" s="367"/>
      <c r="AA12" s="367"/>
    </row>
    <row r="13" spans="1:31" ht="17.100000000000001" customHeight="1">
      <c r="A13" s="370" t="s">
        <v>418</v>
      </c>
      <c r="B13" s="370"/>
      <c r="C13" s="370"/>
      <c r="D13" s="370"/>
      <c r="E13" s="370"/>
      <c r="F13" s="370"/>
      <c r="G13" s="370"/>
      <c r="H13" s="160" t="s">
        <v>7</v>
      </c>
      <c r="I13" s="367" t="str">
        <f>worksheet!Z13</f>
        <v>(-6 to 408)°C</v>
      </c>
      <c r="J13" s="367"/>
      <c r="K13" s="367"/>
      <c r="L13" s="367"/>
      <c r="M13" s="367"/>
      <c r="N13" s="367"/>
      <c r="O13" s="367"/>
      <c r="P13" s="367"/>
      <c r="Q13" s="367"/>
      <c r="R13" s="367"/>
      <c r="S13" s="367"/>
      <c r="T13" s="367"/>
      <c r="U13" s="367"/>
      <c r="V13" s="367"/>
      <c r="W13" s="367"/>
      <c r="X13" s="367"/>
      <c r="Y13" s="367"/>
      <c r="Z13" s="367"/>
      <c r="AA13" s="367"/>
    </row>
    <row r="14" spans="1:31" ht="17.100000000000001" customHeight="1">
      <c r="A14" s="153"/>
      <c r="B14" s="154"/>
      <c r="C14" s="154"/>
      <c r="D14" s="154"/>
      <c r="E14" s="154"/>
      <c r="F14" s="155"/>
      <c r="G14" s="155"/>
      <c r="H14" s="5"/>
      <c r="I14" s="371"/>
      <c r="J14" s="371"/>
      <c r="K14" s="371"/>
      <c r="L14" s="371"/>
      <c r="M14" s="371"/>
      <c r="N14" s="371"/>
      <c r="O14" s="371"/>
      <c r="P14" s="371"/>
      <c r="Q14" s="371"/>
      <c r="R14" s="371"/>
      <c r="S14" s="371"/>
      <c r="T14" s="371"/>
      <c r="U14" s="371"/>
      <c r="V14" s="371"/>
      <c r="W14" s="371"/>
      <c r="X14" s="371"/>
      <c r="Y14" s="371"/>
      <c r="Z14" s="371"/>
      <c r="AA14" s="371"/>
    </row>
    <row r="15" spans="1:31" ht="17.100000000000001" customHeight="1">
      <c r="A15" s="153"/>
      <c r="B15" s="154"/>
      <c r="C15" s="154"/>
      <c r="D15" s="154"/>
      <c r="E15" s="154"/>
      <c r="F15" s="155"/>
      <c r="G15" s="155"/>
      <c r="H15" s="5"/>
      <c r="I15" s="371"/>
      <c r="J15" s="371"/>
      <c r="K15" s="371"/>
      <c r="L15" s="371"/>
      <c r="M15" s="371"/>
      <c r="N15" s="371"/>
      <c r="O15" s="371"/>
      <c r="P15" s="371"/>
      <c r="Q15" s="371"/>
      <c r="R15" s="371"/>
      <c r="S15" s="371"/>
      <c r="T15" s="371"/>
      <c r="U15" s="371"/>
      <c r="V15" s="371"/>
      <c r="W15" s="371"/>
      <c r="X15" s="371"/>
      <c r="Y15" s="371"/>
      <c r="Z15" s="371"/>
      <c r="AA15" s="371"/>
    </row>
    <row r="16" spans="1:31" ht="17.100000000000001" customHeight="1">
      <c r="A16" s="157" t="s">
        <v>419</v>
      </c>
      <c r="B16" s="158"/>
      <c r="C16" s="158"/>
      <c r="D16" s="158"/>
      <c r="E16" s="158"/>
      <c r="H16" s="160" t="s">
        <v>7</v>
      </c>
      <c r="I16" s="373">
        <f>worksheet!Z8</f>
        <v>41656</v>
      </c>
      <c r="J16" s="373"/>
      <c r="K16" s="373"/>
      <c r="L16" s="373"/>
      <c r="M16" s="373"/>
      <c r="N16" s="373"/>
      <c r="O16" s="373"/>
      <c r="P16" s="373"/>
      <c r="Q16" s="373"/>
      <c r="R16" s="373"/>
      <c r="S16" s="373"/>
      <c r="T16" s="373"/>
      <c r="U16" s="373"/>
      <c r="V16" s="373"/>
      <c r="W16" s="161"/>
      <c r="X16" s="161"/>
      <c r="Y16" s="162"/>
    </row>
    <row r="17" spans="1:28" ht="17.100000000000001" customHeight="1">
      <c r="A17" s="157" t="s">
        <v>420</v>
      </c>
      <c r="B17" s="158"/>
      <c r="C17" s="158"/>
      <c r="D17" s="158"/>
      <c r="E17" s="158"/>
      <c r="H17" s="160" t="s">
        <v>7</v>
      </c>
      <c r="I17" s="373">
        <f>worksheet!Z9</f>
        <v>42021</v>
      </c>
      <c r="J17" s="373"/>
      <c r="K17" s="373"/>
      <c r="L17" s="373"/>
      <c r="M17" s="373"/>
      <c r="N17" s="373"/>
      <c r="O17" s="373"/>
      <c r="P17" s="373"/>
      <c r="Q17" s="373"/>
      <c r="R17" s="373"/>
      <c r="S17" s="373"/>
      <c r="T17" s="373"/>
      <c r="U17" s="373"/>
      <c r="V17" s="373"/>
      <c r="W17" s="161"/>
      <c r="X17" s="161"/>
      <c r="Y17" s="162"/>
    </row>
    <row r="18" spans="1:28" ht="17.100000000000001" customHeight="1">
      <c r="A18" s="153"/>
      <c r="B18" s="154"/>
      <c r="C18" s="154"/>
      <c r="D18" s="154"/>
      <c r="E18" s="154"/>
      <c r="F18" s="155"/>
      <c r="G18" s="155"/>
      <c r="H18" s="5"/>
      <c r="I18" s="177"/>
      <c r="J18" s="177"/>
      <c r="K18" s="177"/>
      <c r="L18" s="177"/>
      <c r="M18" s="163"/>
      <c r="N18" s="163"/>
      <c r="O18" s="163"/>
      <c r="P18" s="163"/>
      <c r="Q18" s="163"/>
      <c r="R18" s="163"/>
      <c r="S18" s="163"/>
      <c r="T18" s="163"/>
      <c r="U18" s="163"/>
      <c r="V18" s="163"/>
      <c r="W18" s="161"/>
      <c r="X18" s="161"/>
      <c r="Y18" s="162"/>
    </row>
    <row r="19" spans="1:28" ht="17.100000000000001" customHeight="1">
      <c r="A19" s="157" t="s">
        <v>421</v>
      </c>
      <c r="B19" s="158"/>
      <c r="C19" s="158"/>
      <c r="D19" s="158"/>
      <c r="E19" s="158"/>
      <c r="H19" s="160" t="s">
        <v>7</v>
      </c>
      <c r="I19" s="367" t="str">
        <f>worksheet!Z5</f>
        <v>(21 ± 2) °C</v>
      </c>
      <c r="J19" s="367"/>
      <c r="K19" s="367"/>
      <c r="L19" s="367"/>
      <c r="M19" s="367"/>
      <c r="N19" s="367"/>
      <c r="O19" s="367"/>
      <c r="P19" s="367"/>
      <c r="Q19" s="367"/>
      <c r="R19" s="367"/>
      <c r="S19" s="367"/>
      <c r="T19" s="367"/>
      <c r="U19" s="367"/>
      <c r="V19" s="367"/>
      <c r="W19" s="161"/>
      <c r="X19" s="161"/>
      <c r="Y19" s="162"/>
    </row>
    <row r="20" spans="1:28" ht="17.100000000000001" customHeight="1">
      <c r="A20" s="157" t="s">
        <v>422</v>
      </c>
      <c r="B20" s="158"/>
      <c r="C20" s="158"/>
      <c r="D20" s="158"/>
      <c r="E20" s="158"/>
      <c r="H20" s="160" t="s">
        <v>7</v>
      </c>
      <c r="I20" s="367" t="str">
        <f>worksheet!Z6</f>
        <v>(55 ± 10) % rh</v>
      </c>
      <c r="J20" s="367"/>
      <c r="K20" s="367"/>
      <c r="L20" s="367"/>
      <c r="M20" s="367"/>
      <c r="N20" s="367"/>
      <c r="O20" s="367"/>
      <c r="P20" s="367"/>
      <c r="Q20" s="367"/>
      <c r="R20" s="367"/>
      <c r="S20" s="367"/>
      <c r="T20" s="367"/>
      <c r="U20" s="367"/>
      <c r="V20" s="367"/>
      <c r="W20" s="161"/>
      <c r="X20" s="161"/>
      <c r="Y20" s="162"/>
    </row>
    <row r="21" spans="1:28" ht="17.100000000000001" customHeight="1">
      <c r="A21" s="162"/>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2"/>
    </row>
    <row r="22" spans="1:28" ht="17.100000000000001" customHeight="1">
      <c r="A22" s="372" t="s">
        <v>728</v>
      </c>
      <c r="B22" s="372"/>
      <c r="C22" s="372"/>
      <c r="D22" s="372"/>
      <c r="E22" s="372"/>
      <c r="F22" s="372"/>
      <c r="G22" s="372"/>
      <c r="H22" s="372"/>
      <c r="I22" s="372"/>
      <c r="J22" s="372"/>
      <c r="K22" s="372"/>
      <c r="L22" s="372"/>
      <c r="M22" s="372"/>
      <c r="N22" s="372"/>
      <c r="O22" s="372"/>
      <c r="P22" s="372"/>
      <c r="Q22" s="372"/>
      <c r="R22" s="372"/>
      <c r="S22" s="372"/>
      <c r="T22" s="372"/>
      <c r="U22" s="372"/>
      <c r="V22" s="372"/>
      <c r="W22" s="372"/>
      <c r="X22" s="372"/>
      <c r="Y22" s="372"/>
      <c r="Z22" s="372"/>
      <c r="AA22" s="372"/>
      <c r="AB22" s="372"/>
    </row>
    <row r="23" spans="1:28" ht="17.100000000000001" customHeight="1">
      <c r="A23" s="372"/>
      <c r="B23" s="372"/>
      <c r="C23" s="372"/>
      <c r="D23" s="372"/>
      <c r="E23" s="372"/>
      <c r="F23" s="372"/>
      <c r="G23" s="372"/>
      <c r="H23" s="372"/>
      <c r="I23" s="372"/>
      <c r="J23" s="372"/>
      <c r="K23" s="372"/>
      <c r="L23" s="372"/>
      <c r="M23" s="372"/>
      <c r="N23" s="372"/>
      <c r="O23" s="372"/>
      <c r="P23" s="372"/>
      <c r="Q23" s="372"/>
      <c r="R23" s="372"/>
      <c r="S23" s="372"/>
      <c r="T23" s="372"/>
      <c r="U23" s="372"/>
      <c r="V23" s="372"/>
      <c r="W23" s="372"/>
      <c r="X23" s="372"/>
      <c r="Y23" s="372"/>
      <c r="Z23" s="372"/>
      <c r="AA23" s="372"/>
      <c r="AB23" s="372"/>
    </row>
    <row r="24" spans="1:28" ht="17.100000000000001" customHeight="1">
      <c r="A24" s="372"/>
      <c r="B24" s="372"/>
      <c r="C24" s="372"/>
      <c r="D24" s="372"/>
      <c r="E24" s="372"/>
      <c r="F24" s="372"/>
      <c r="G24" s="372"/>
      <c r="H24" s="372"/>
      <c r="I24" s="372"/>
      <c r="J24" s="372"/>
      <c r="K24" s="372"/>
      <c r="L24" s="372"/>
      <c r="M24" s="372"/>
      <c r="N24" s="372"/>
      <c r="O24" s="372"/>
      <c r="P24" s="372"/>
      <c r="Q24" s="372"/>
      <c r="R24" s="372"/>
      <c r="S24" s="372"/>
      <c r="T24" s="372"/>
      <c r="U24" s="372"/>
      <c r="V24" s="372"/>
      <c r="W24" s="372"/>
      <c r="X24" s="372"/>
      <c r="Y24" s="372"/>
      <c r="Z24" s="372"/>
      <c r="AA24" s="372"/>
      <c r="AB24" s="372"/>
    </row>
    <row r="25" spans="1:28" ht="17.100000000000001" customHeight="1">
      <c r="A25" s="372" t="s">
        <v>423</v>
      </c>
      <c r="B25" s="372"/>
      <c r="C25" s="372"/>
      <c r="D25" s="372"/>
      <c r="E25" s="372"/>
      <c r="F25" s="372"/>
      <c r="G25" s="372"/>
      <c r="H25" s="372"/>
      <c r="I25" s="372"/>
      <c r="J25" s="372"/>
      <c r="K25" s="372"/>
      <c r="L25" s="372"/>
      <c r="M25" s="372"/>
      <c r="N25" s="372"/>
      <c r="O25" s="372"/>
      <c r="P25" s="372"/>
      <c r="Q25" s="372"/>
      <c r="R25" s="372"/>
      <c r="S25" s="372"/>
      <c r="T25" s="372"/>
      <c r="U25" s="372"/>
      <c r="V25" s="372"/>
      <c r="W25" s="372"/>
      <c r="X25" s="372"/>
      <c r="Y25" s="372"/>
      <c r="Z25" s="372"/>
      <c r="AA25" s="372"/>
      <c r="AB25" s="372"/>
    </row>
    <row r="26" spans="1:28" ht="17.100000000000001" customHeight="1">
      <c r="A26" s="372"/>
      <c r="B26" s="372"/>
      <c r="C26" s="372"/>
      <c r="D26" s="372"/>
      <c r="E26" s="372"/>
      <c r="F26" s="372"/>
      <c r="G26" s="372"/>
      <c r="H26" s="372"/>
      <c r="I26" s="372"/>
      <c r="J26" s="372"/>
      <c r="K26" s="372"/>
      <c r="L26" s="372"/>
      <c r="M26" s="372"/>
      <c r="N26" s="372"/>
      <c r="O26" s="372"/>
      <c r="P26" s="372"/>
      <c r="Q26" s="372"/>
      <c r="R26" s="372"/>
      <c r="S26" s="372"/>
      <c r="T26" s="372"/>
      <c r="U26" s="372"/>
      <c r="V26" s="372"/>
      <c r="W26" s="372"/>
      <c r="X26" s="372"/>
      <c r="Y26" s="372"/>
      <c r="Z26" s="372"/>
      <c r="AA26" s="372"/>
      <c r="AB26" s="372"/>
    </row>
    <row r="27" spans="1:28" ht="17.100000000000001" customHeight="1">
      <c r="A27" s="162"/>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2"/>
    </row>
    <row r="28" spans="1:28" ht="17.100000000000001" customHeight="1">
      <c r="A28" s="157" t="s">
        <v>424</v>
      </c>
      <c r="B28" s="157"/>
      <c r="C28" s="157"/>
      <c r="D28" s="157"/>
      <c r="E28" s="157"/>
      <c r="F28" s="157"/>
      <c r="G28" s="157"/>
      <c r="H28" s="161"/>
      <c r="I28" s="161"/>
      <c r="J28" s="161"/>
      <c r="K28" s="161"/>
      <c r="L28" s="161"/>
      <c r="M28" s="161"/>
      <c r="N28" s="161"/>
      <c r="O28" s="161"/>
      <c r="P28" s="161"/>
      <c r="Q28" s="161"/>
      <c r="R28" s="161"/>
      <c r="S28" s="161"/>
      <c r="T28" s="161"/>
      <c r="U28" s="161"/>
      <c r="V28" s="161"/>
      <c r="W28" s="161"/>
      <c r="X28" s="161"/>
      <c r="Y28" s="162"/>
    </row>
    <row r="29" spans="1:28" ht="15" customHeight="1">
      <c r="A29" s="162"/>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2"/>
    </row>
    <row r="30" spans="1:28" ht="17.100000000000001" customHeight="1">
      <c r="B30" s="378" t="s">
        <v>425</v>
      </c>
      <c r="C30" s="378"/>
      <c r="D30" s="378"/>
      <c r="E30" s="378"/>
      <c r="F30" s="378"/>
      <c r="G30" s="378"/>
      <c r="H30" s="378"/>
      <c r="I30" s="378"/>
      <c r="J30" s="379" t="str">
        <f>IF(O30="SERIAL NO.",("TAG NO."),IF(O30="TAG NO.",(""),""))</f>
        <v>TAG NO.</v>
      </c>
      <c r="K30" s="379"/>
      <c r="L30" s="379"/>
      <c r="M30" s="379"/>
      <c r="N30" s="6"/>
      <c r="O30" s="379" t="s">
        <v>417</v>
      </c>
      <c r="P30" s="379"/>
      <c r="Q30" s="379"/>
      <c r="R30" s="379"/>
      <c r="S30" s="379"/>
      <c r="T30" s="380" t="str">
        <f>IF(O30="SERIAL NO.",("CAL DATE"),IF(O30="TAG NO.",(""),""))</f>
        <v>CAL DATE</v>
      </c>
      <c r="U30" s="380"/>
      <c r="V30" s="380"/>
      <c r="W30" s="380"/>
      <c r="X30" s="380"/>
      <c r="Y30" s="379" t="str">
        <f>IF(O30="SERIAL NO.",("DUE DATE"),IF(O30="TAG NO.",(""),""))</f>
        <v>DUE DATE</v>
      </c>
      <c r="Z30" s="379"/>
      <c r="AA30" s="379"/>
      <c r="AB30" s="379"/>
    </row>
    <row r="31" spans="1:28" s="10" customFormat="1" ht="17.100000000000001" customHeight="1">
      <c r="A31" s="9"/>
      <c r="B31" s="374" t="str">
        <f>UPPER(worksheet!G23)</f>
        <v>PRT SENSOR(PT 100)-4 WIRE</v>
      </c>
      <c r="C31" s="374"/>
      <c r="D31" s="374"/>
      <c r="E31" s="374"/>
      <c r="F31" s="374"/>
      <c r="G31" s="374"/>
      <c r="H31" s="374"/>
      <c r="I31" s="374"/>
      <c r="J31" s="375" t="str">
        <f>UPPER(worksheet!D23)</f>
        <v>BS 1340</v>
      </c>
      <c r="K31" s="375"/>
      <c r="L31" s="375"/>
      <c r="M31" s="375"/>
      <c r="N31" s="81"/>
      <c r="O31" s="375" t="str">
        <f>UPPER(worksheet!N23)</f>
        <v>EP 53022</v>
      </c>
      <c r="P31" s="375"/>
      <c r="Q31" s="375"/>
      <c r="R31" s="375"/>
      <c r="S31" s="375"/>
      <c r="T31" s="376">
        <f>worksheet!S23</f>
        <v>41445</v>
      </c>
      <c r="U31" s="376"/>
      <c r="V31" s="376"/>
      <c r="W31" s="376"/>
      <c r="X31" s="376"/>
      <c r="Y31" s="377">
        <f>worksheet!W23</f>
        <v>41810</v>
      </c>
      <c r="Z31" s="377"/>
      <c r="AA31" s="377"/>
      <c r="AB31" s="377"/>
    </row>
    <row r="32" spans="1:28" s="165" customFormat="1" ht="17.100000000000001" customHeight="1">
      <c r="A32" s="164"/>
      <c r="B32" s="374" t="str">
        <f>UPPER(worksheet!G24)</f>
        <v>PRECISION DMM</v>
      </c>
      <c r="C32" s="374"/>
      <c r="D32" s="374"/>
      <c r="E32" s="374"/>
      <c r="F32" s="374"/>
      <c r="G32" s="374"/>
      <c r="H32" s="374"/>
      <c r="I32" s="374"/>
      <c r="J32" s="375" t="str">
        <f>UPPER(worksheet!D24)</f>
        <v>BS 1326</v>
      </c>
      <c r="K32" s="375"/>
      <c r="L32" s="375"/>
      <c r="M32" s="375"/>
      <c r="N32" s="51"/>
      <c r="O32" s="375" t="str">
        <f>UPPER(worksheet!N24)</f>
        <v>US36075261</v>
      </c>
      <c r="P32" s="375"/>
      <c r="Q32" s="375"/>
      <c r="R32" s="375"/>
      <c r="S32" s="375"/>
      <c r="T32" s="376">
        <f>worksheet!S24</f>
        <v>41550</v>
      </c>
      <c r="U32" s="376"/>
      <c r="V32" s="376"/>
      <c r="W32" s="376"/>
      <c r="X32" s="376"/>
      <c r="Y32" s="377">
        <f>worksheet!W24</f>
        <v>41915</v>
      </c>
      <c r="Z32" s="377"/>
      <c r="AA32" s="377"/>
      <c r="AB32" s="377"/>
    </row>
    <row r="33" spans="1:30" s="165" customFormat="1" ht="17.100000000000001" customHeight="1">
      <c r="A33" s="164"/>
      <c r="B33" s="381" t="e">
        <f>UPPER(worksheet!G25)</f>
        <v>#N/A</v>
      </c>
      <c r="C33" s="381"/>
      <c r="D33" s="381"/>
      <c r="E33" s="381"/>
      <c r="F33" s="381"/>
      <c r="G33" s="381"/>
      <c r="H33" s="381"/>
      <c r="I33" s="381"/>
      <c r="J33" s="382" t="str">
        <f>UPPER(worksheet!D25)</f>
        <v/>
      </c>
      <c r="K33" s="382"/>
      <c r="L33" s="382"/>
      <c r="M33" s="382"/>
      <c r="N33" s="51"/>
      <c r="O33" s="382" t="e">
        <f>UPPER(worksheet!N25)</f>
        <v>#N/A</v>
      </c>
      <c r="P33" s="382"/>
      <c r="Q33" s="382"/>
      <c r="R33" s="382"/>
      <c r="S33" s="382"/>
      <c r="T33" s="383" t="e">
        <f>worksheet!S25</f>
        <v>#N/A</v>
      </c>
      <c r="U33" s="383"/>
      <c r="V33" s="383"/>
      <c r="W33" s="383"/>
      <c r="X33" s="383"/>
      <c r="Y33" s="384" t="e">
        <f>worksheet!W25</f>
        <v>#N/A</v>
      </c>
      <c r="Z33" s="384"/>
      <c r="AA33" s="384"/>
      <c r="AB33" s="384"/>
    </row>
    <row r="34" spans="1:30" s="10" customFormat="1" ht="17.100000000000001" customHeight="1">
      <c r="A34" s="9"/>
      <c r="B34" s="385"/>
      <c r="C34" s="385"/>
      <c r="D34" s="385"/>
      <c r="E34" s="385"/>
      <c r="F34" s="385"/>
      <c r="G34" s="385"/>
      <c r="H34" s="385"/>
      <c r="I34" s="385"/>
      <c r="J34" s="386"/>
      <c r="K34" s="386"/>
      <c r="L34" s="386"/>
      <c r="M34" s="386"/>
      <c r="N34" s="7"/>
      <c r="O34" s="386"/>
      <c r="P34" s="386"/>
      <c r="Q34" s="386"/>
      <c r="R34" s="386"/>
      <c r="S34" s="386"/>
      <c r="T34" s="383" t="e">
        <f>worksheet!S26</f>
        <v>#N/A</v>
      </c>
      <c r="U34" s="383"/>
      <c r="V34" s="383"/>
      <c r="W34" s="383"/>
      <c r="X34" s="383"/>
      <c r="Y34" s="388"/>
      <c r="Z34" s="388"/>
      <c r="AA34" s="388"/>
      <c r="AB34" s="388"/>
    </row>
    <row r="35" spans="1:30" s="10" customFormat="1" ht="17.100000000000001" customHeight="1">
      <c r="A35" s="9"/>
      <c r="B35" s="385"/>
      <c r="C35" s="385"/>
      <c r="D35" s="385"/>
      <c r="E35" s="385"/>
      <c r="F35" s="385"/>
      <c r="G35" s="385"/>
      <c r="H35" s="385"/>
      <c r="I35" s="385"/>
      <c r="J35" s="386"/>
      <c r="K35" s="386"/>
      <c r="L35" s="386"/>
      <c r="M35" s="386"/>
      <c r="N35" s="7"/>
      <c r="O35" s="386"/>
      <c r="P35" s="386"/>
      <c r="Q35" s="386"/>
      <c r="R35" s="386"/>
      <c r="S35" s="386"/>
      <c r="T35" s="387"/>
      <c r="U35" s="387"/>
      <c r="V35" s="387"/>
      <c r="W35" s="387"/>
      <c r="X35" s="387"/>
      <c r="Y35" s="388"/>
      <c r="Z35" s="388"/>
      <c r="AA35" s="388"/>
      <c r="AB35" s="388"/>
    </row>
    <row r="36" spans="1:30" s="10" customFormat="1" ht="17.100000000000001" customHeight="1">
      <c r="A36" s="9"/>
      <c r="B36" s="393"/>
      <c r="C36" s="393"/>
      <c r="D36" s="393"/>
      <c r="E36" s="393"/>
      <c r="F36" s="393"/>
      <c r="G36" s="393"/>
      <c r="H36" s="393"/>
      <c r="I36" s="393"/>
      <c r="J36" s="394"/>
      <c r="K36" s="394"/>
      <c r="L36" s="394"/>
      <c r="M36" s="394"/>
      <c r="N36" s="166"/>
      <c r="O36" s="394"/>
      <c r="P36" s="394"/>
      <c r="Q36" s="394"/>
      <c r="R36" s="394"/>
      <c r="S36" s="394"/>
      <c r="T36" s="395"/>
      <c r="U36" s="395"/>
      <c r="V36" s="395"/>
      <c r="W36" s="395"/>
      <c r="X36" s="395"/>
      <c r="Y36" s="389"/>
      <c r="Z36" s="389"/>
      <c r="AA36" s="389"/>
      <c r="AB36" s="389"/>
    </row>
    <row r="37" spans="1:30" s="10" customFormat="1" ht="17.100000000000001" customHeight="1">
      <c r="A37" s="378" t="s">
        <v>426</v>
      </c>
      <c r="B37" s="378"/>
      <c r="C37" s="378"/>
      <c r="D37" s="378"/>
      <c r="E37" s="378"/>
      <c r="F37" s="378"/>
      <c r="G37" s="378"/>
      <c r="H37" s="378"/>
      <c r="I37" s="378"/>
      <c r="J37" s="378"/>
      <c r="K37" s="378"/>
      <c r="L37" s="6"/>
      <c r="M37" s="6"/>
      <c r="N37" s="378" t="s">
        <v>427</v>
      </c>
      <c r="O37" s="378"/>
      <c r="P37" s="378"/>
      <c r="Q37" s="378"/>
      <c r="R37" s="378"/>
      <c r="S37" s="378"/>
      <c r="T37" s="378"/>
      <c r="U37" s="378"/>
      <c r="V37" s="378"/>
      <c r="W37" s="378"/>
      <c r="X37" s="378"/>
      <c r="Y37" s="378"/>
      <c r="Z37" s="378"/>
      <c r="AA37" s="378"/>
      <c r="AB37" s="378"/>
    </row>
    <row r="38" spans="1:30" s="10" customFormat="1" ht="17.100000000000001" customHeight="1">
      <c r="A38" s="6"/>
      <c r="B38" s="82"/>
      <c r="C38" s="82"/>
      <c r="D38" s="82"/>
      <c r="E38" s="11"/>
      <c r="F38" s="391" t="str">
        <f>worksheet!E36</f>
        <v>R SENTHIL</v>
      </c>
      <c r="G38" s="391"/>
      <c r="H38" s="391"/>
      <c r="I38" s="391"/>
      <c r="J38" s="391"/>
      <c r="K38" s="391"/>
      <c r="L38" s="391"/>
      <c r="M38" s="167"/>
      <c r="N38" s="222"/>
      <c r="P38" s="168"/>
      <c r="Q38" s="168"/>
      <c r="R38" s="168"/>
      <c r="S38" s="222" t="str">
        <f>worksheet!Y36</f>
        <v>S KARUPPIAH</v>
      </c>
      <c r="T38" s="222"/>
      <c r="U38" s="222"/>
      <c r="V38" s="222"/>
      <c r="W38" s="222"/>
      <c r="X38" s="224"/>
      <c r="Y38" s="224"/>
      <c r="Z38" s="180"/>
      <c r="AA38" s="180"/>
      <c r="AB38" s="180"/>
      <c r="AC38" s="180"/>
    </row>
    <row r="39" spans="1:30" s="10" customFormat="1" ht="17.100000000000001" customHeight="1">
      <c r="A39" s="6"/>
      <c r="B39" s="11"/>
      <c r="C39" s="11"/>
      <c r="D39" s="9"/>
      <c r="E39" s="9"/>
      <c r="F39" s="9"/>
      <c r="G39" s="9"/>
      <c r="H39" s="9"/>
      <c r="I39" s="9"/>
      <c r="J39" s="9"/>
      <c r="K39" s="8"/>
      <c r="L39" s="8"/>
      <c r="M39" s="168"/>
      <c r="N39" s="168"/>
      <c r="O39" s="8"/>
      <c r="P39" s="168"/>
      <c r="Q39" s="168"/>
      <c r="R39" s="168"/>
      <c r="S39" s="168"/>
      <c r="T39" s="168"/>
      <c r="U39" s="8"/>
      <c r="V39" s="8"/>
      <c r="W39" s="8"/>
      <c r="X39" s="225"/>
      <c r="Y39" s="223"/>
      <c r="Z39" s="180"/>
      <c r="AA39" s="180"/>
      <c r="AB39" s="180"/>
      <c r="AC39" s="180"/>
    </row>
    <row r="40" spans="1:30" s="10" customFormat="1" ht="17.100000000000001" customHeight="1">
      <c r="A40" s="6"/>
      <c r="B40" s="11"/>
      <c r="C40" s="11"/>
      <c r="D40" s="9"/>
      <c r="E40" s="9"/>
      <c r="F40" s="9"/>
      <c r="G40" s="9"/>
      <c r="H40" s="9"/>
      <c r="I40" s="9"/>
      <c r="J40" s="9"/>
      <c r="K40" s="11"/>
      <c r="L40" s="168"/>
      <c r="M40" s="168"/>
      <c r="N40" s="168"/>
      <c r="O40" s="168"/>
      <c r="P40" s="168"/>
      <c r="Q40" s="11"/>
      <c r="R40" s="11"/>
      <c r="S40" s="11"/>
      <c r="T40" s="11"/>
      <c r="U40" s="11"/>
      <c r="V40" s="11"/>
      <c r="W40" s="11"/>
      <c r="X40" s="186"/>
      <c r="Y40" s="185"/>
      <c r="Z40" s="180"/>
      <c r="AA40" s="180"/>
      <c r="AB40" s="180"/>
      <c r="AC40" s="180"/>
    </row>
    <row r="41" spans="1:30" s="10" customFormat="1" ht="17.100000000000001" customHeight="1">
      <c r="A41" s="6"/>
      <c r="B41" s="11"/>
      <c r="C41" s="11"/>
      <c r="D41" s="11"/>
      <c r="E41" s="11"/>
      <c r="F41" s="11"/>
      <c r="G41" s="11"/>
      <c r="H41" s="11"/>
      <c r="I41" s="11"/>
      <c r="J41" s="11"/>
      <c r="K41" s="11"/>
      <c r="L41" s="168"/>
      <c r="M41" s="168"/>
      <c r="N41" s="168"/>
      <c r="O41" s="168"/>
      <c r="P41" s="168"/>
      <c r="Q41" s="11"/>
      <c r="R41" s="11"/>
      <c r="S41" s="11"/>
      <c r="T41" s="11"/>
      <c r="U41" s="11"/>
      <c r="V41" s="11"/>
      <c r="W41" s="11"/>
      <c r="X41" s="186"/>
      <c r="Y41" s="185"/>
      <c r="Z41" s="180"/>
      <c r="AA41" s="180"/>
      <c r="AB41" s="180"/>
      <c r="AC41" s="180"/>
    </row>
    <row r="42" spans="1:30" s="159" customFormat="1" ht="17.100000000000001" customHeight="1">
      <c r="A42" s="157" t="s">
        <v>410</v>
      </c>
      <c r="B42" s="158"/>
      <c r="C42" s="158"/>
      <c r="D42" s="158"/>
      <c r="E42" s="160" t="s">
        <v>7</v>
      </c>
      <c r="F42" s="378" t="str">
        <f>I2</f>
        <v>BT 140037</v>
      </c>
      <c r="G42" s="378"/>
      <c r="H42" s="378"/>
      <c r="I42" s="378"/>
      <c r="J42" s="378"/>
      <c r="K42" s="378"/>
      <c r="L42" s="378"/>
      <c r="M42" s="157"/>
      <c r="N42" s="157"/>
      <c r="O42" s="157"/>
      <c r="P42" s="157"/>
      <c r="Q42" s="157"/>
      <c r="R42" s="157"/>
      <c r="S42" s="157"/>
      <c r="W42" s="369" t="s">
        <v>411</v>
      </c>
      <c r="X42" s="369"/>
      <c r="Y42" s="369"/>
      <c r="Z42" s="12">
        <f>Z2+1</f>
        <v>2</v>
      </c>
      <c r="AA42" s="13" t="s">
        <v>23</v>
      </c>
      <c r="AB42" s="12">
        <f>worksheet!AC7</f>
        <v>3</v>
      </c>
      <c r="AC42" s="13"/>
      <c r="AD42" s="13"/>
    </row>
    <row r="43" spans="1:30" s="10" customFormat="1" ht="17.100000000000001" customHeight="1">
      <c r="A43" s="6"/>
      <c r="B43" s="6"/>
      <c r="C43" s="6"/>
      <c r="D43" s="6"/>
      <c r="E43" s="6"/>
      <c r="F43" s="6"/>
      <c r="G43" s="6"/>
      <c r="H43" s="6"/>
      <c r="I43" s="6"/>
      <c r="J43" s="11"/>
      <c r="K43" s="11"/>
      <c r="L43" s="11"/>
      <c r="M43" s="11"/>
      <c r="N43" s="11"/>
      <c r="O43" s="11"/>
      <c r="P43" s="11"/>
      <c r="Q43" s="11"/>
      <c r="R43" s="11"/>
      <c r="S43" s="169" t="s">
        <v>428</v>
      </c>
      <c r="T43" s="11"/>
      <c r="U43" s="11"/>
      <c r="V43" s="11"/>
      <c r="W43" s="11"/>
      <c r="X43" s="11"/>
      <c r="Y43" s="6"/>
    </row>
    <row r="44" spans="1:30" s="10" customFormat="1" ht="17.100000000000001" customHeight="1">
      <c r="A44" s="6" t="s">
        <v>429</v>
      </c>
      <c r="B44" s="6"/>
      <c r="C44" s="6"/>
      <c r="D44" s="6"/>
      <c r="E44" s="6"/>
      <c r="F44" s="11"/>
      <c r="G44" s="11"/>
      <c r="H44" s="11"/>
      <c r="I44" s="11"/>
      <c r="J44" s="11"/>
      <c r="K44" s="11"/>
      <c r="L44" s="11"/>
      <c r="M44" s="11"/>
      <c r="N44" s="11"/>
      <c r="O44" s="11"/>
      <c r="P44" s="11"/>
      <c r="Q44" s="11"/>
      <c r="R44" s="11"/>
      <c r="S44" s="169"/>
      <c r="T44" s="11"/>
      <c r="U44" s="11"/>
      <c r="V44" s="11"/>
      <c r="W44" s="11"/>
      <c r="X44" s="11"/>
      <c r="Y44" s="6"/>
    </row>
    <row r="45" spans="1:30" s="10" customFormat="1" ht="17.25" customHeight="1">
      <c r="A45" s="6"/>
      <c r="B45" s="11"/>
      <c r="C45" s="11"/>
      <c r="D45" s="11"/>
      <c r="E45" s="11"/>
      <c r="F45" s="11"/>
      <c r="G45" s="11"/>
      <c r="H45" s="11"/>
      <c r="I45" s="11"/>
      <c r="J45" s="11"/>
      <c r="K45" s="11"/>
      <c r="L45" s="11"/>
      <c r="M45" s="11"/>
      <c r="N45" s="11"/>
      <c r="O45" s="11"/>
      <c r="P45" s="11"/>
      <c r="Q45" s="11"/>
      <c r="R45" s="170"/>
      <c r="S45" s="170"/>
      <c r="T45" s="170"/>
      <c r="U45" s="170"/>
      <c r="V45" s="170"/>
      <c r="W45" s="157"/>
      <c r="X45" s="157"/>
      <c r="Y45" s="157"/>
    </row>
    <row r="46" spans="1:30" s="10" customFormat="1" ht="17.100000000000001" customHeight="1">
      <c r="A46" s="9" t="s">
        <v>617</v>
      </c>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spans="1:30" s="10" customFormat="1" ht="24" customHeight="1">
      <c r="A47" s="9" t="str">
        <f>worksheet!K29&amp;",as defined for the instrument."</f>
        <v>FST 01-H,as defined for the instrument.</v>
      </c>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spans="1:30" s="10" customFormat="1" ht="17.100000000000001" customHeight="1">
      <c r="A48" s="171" t="str">
        <f>IF('cert 2 page'!A11="% rh.","The calibration was performed in a controlled  humidity source.","The calibration was performed in a controlled  temperature source.")</f>
        <v>The calibration was performed in a controlled  temperature source.</v>
      </c>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spans="1:42" s="10" customFormat="1" ht="17.100000000000001" customHeight="1">
      <c r="A49" s="171"/>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spans="1:42" s="10" customFormat="1" ht="17.100000000000001" customHeight="1">
      <c r="A50" s="9" t="s">
        <v>430</v>
      </c>
      <c r="B50" s="9"/>
      <c r="C50" s="9"/>
      <c r="D50" s="9"/>
      <c r="E50" s="9"/>
      <c r="F50" s="9"/>
      <c r="G50" s="9"/>
      <c r="H50" s="9"/>
      <c r="I50" s="9"/>
      <c r="J50" s="9"/>
      <c r="L50" s="172" t="str">
        <f>[2]worksheet!K31&amp;" under the ambient conditions stated in the first page."</f>
        <v>BS Laboratory under the ambient conditions stated in the first page.</v>
      </c>
      <c r="M50" s="9"/>
      <c r="N50" s="9"/>
      <c r="O50" s="9"/>
      <c r="P50" s="9"/>
      <c r="Q50" s="9"/>
      <c r="R50" s="9"/>
      <c r="S50" s="9"/>
      <c r="T50" s="9"/>
      <c r="U50" s="9"/>
      <c r="V50" s="9"/>
      <c r="W50" s="9"/>
      <c r="X50" s="9"/>
      <c r="Y50" s="9"/>
    </row>
    <row r="51" spans="1:42" s="180" customFormat="1" ht="17.100000000000001" customHeight="1">
      <c r="A51" s="83"/>
      <c r="B51" s="83"/>
      <c r="C51" s="83"/>
      <c r="D51" s="83"/>
      <c r="E51" s="83"/>
      <c r="F51" s="83"/>
      <c r="G51" s="83"/>
      <c r="H51" s="83"/>
      <c r="I51" s="83"/>
      <c r="J51" s="83"/>
      <c r="K51" s="83"/>
      <c r="L51" s="83"/>
      <c r="M51" s="83"/>
      <c r="N51" s="83"/>
      <c r="O51" s="83"/>
      <c r="P51" s="83"/>
      <c r="Q51" s="83"/>
      <c r="R51" s="83"/>
      <c r="S51" s="83"/>
      <c r="T51" s="83"/>
      <c r="U51" s="83"/>
      <c r="V51" s="83"/>
      <c r="W51" s="83"/>
      <c r="X51" s="83"/>
      <c r="Y51" s="83"/>
    </row>
    <row r="52" spans="1:42" s="180" customFormat="1" ht="0.75" customHeight="1">
      <c r="A52" s="185" t="s">
        <v>431</v>
      </c>
      <c r="B52" s="185"/>
      <c r="C52" s="185"/>
      <c r="D52" s="185"/>
      <c r="E52" s="185"/>
      <c r="F52" s="186"/>
      <c r="G52" s="186"/>
      <c r="H52" s="186"/>
      <c r="I52" s="186"/>
      <c r="J52" s="186"/>
      <c r="K52" s="186"/>
      <c r="L52" s="186"/>
      <c r="M52" s="186"/>
      <c r="N52" s="186"/>
      <c r="O52" s="186"/>
      <c r="P52" s="186"/>
      <c r="Q52" s="186"/>
      <c r="R52" s="186"/>
      <c r="S52" s="186"/>
      <c r="T52" s="186"/>
      <c r="U52" s="186"/>
      <c r="V52" s="186"/>
      <c r="W52" s="186"/>
      <c r="X52" s="186"/>
      <c r="Y52" s="185"/>
    </row>
    <row r="53" spans="1:42" s="180" customFormat="1" ht="16.5" hidden="1" customHeight="1">
      <c r="A53" s="83" t="str">
        <f>IF(B73="No adjustment was done unless otherwise stated.",("Initial testing found the instrument to be in specification for the parameters tested."),IF(B73="Adjustment was done, Please refer the data sheets.",("Initial testing found the instrument to be out of specification for the parameters tested."),""))</f>
        <v>Initial testing found the instrument to be in specification for the parameters tested.</v>
      </c>
      <c r="B53" s="83"/>
      <c r="C53" s="83"/>
      <c r="D53" s="83"/>
      <c r="E53" s="83"/>
      <c r="F53" s="83"/>
      <c r="G53" s="83"/>
      <c r="H53" s="83"/>
      <c r="I53" s="83"/>
      <c r="J53" s="83"/>
      <c r="K53" s="83"/>
      <c r="L53" s="83"/>
      <c r="M53" s="83"/>
      <c r="N53" s="83"/>
      <c r="O53" s="83"/>
      <c r="P53" s="83"/>
      <c r="Q53" s="83"/>
      <c r="R53" s="83"/>
      <c r="S53" s="83"/>
      <c r="T53" s="83"/>
      <c r="U53" s="83"/>
      <c r="V53" s="83"/>
      <c r="W53" s="83"/>
      <c r="X53" s="83"/>
      <c r="Y53" s="83"/>
    </row>
    <row r="54" spans="1:42" s="180" customFormat="1" ht="16.5" hidden="1" customHeight="1">
      <c r="A54" s="185"/>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5"/>
    </row>
    <row r="55" spans="1:42" s="180" customFormat="1" ht="16.5" hidden="1" customHeight="1">
      <c r="A55" s="185" t="s">
        <v>432</v>
      </c>
      <c r="B55" s="185"/>
      <c r="C55" s="185"/>
      <c r="D55" s="185"/>
      <c r="E55" s="185"/>
      <c r="F55" s="186"/>
      <c r="G55" s="186"/>
      <c r="H55" s="186"/>
      <c r="I55" s="186"/>
      <c r="J55" s="186"/>
      <c r="K55" s="186"/>
      <c r="L55" s="186"/>
      <c r="M55" s="186"/>
      <c r="N55" s="186"/>
      <c r="O55" s="186"/>
      <c r="P55" s="186"/>
      <c r="Q55" s="186"/>
      <c r="R55" s="186"/>
      <c r="S55" s="186"/>
      <c r="T55" s="186"/>
      <c r="U55" s="186"/>
      <c r="V55" s="186"/>
      <c r="W55" s="186"/>
      <c r="X55" s="186"/>
      <c r="Y55" s="185"/>
    </row>
    <row r="56" spans="1:42" s="180" customFormat="1" ht="16.5" hidden="1" customHeight="1">
      <c r="A56" s="83" t="s">
        <v>433</v>
      </c>
      <c r="B56" s="83"/>
      <c r="C56" s="83"/>
      <c r="D56" s="83"/>
      <c r="E56" s="83"/>
      <c r="F56" s="83"/>
      <c r="G56" s="83"/>
      <c r="H56" s="83"/>
      <c r="I56" s="83"/>
      <c r="J56" s="83"/>
      <c r="K56" s="83"/>
      <c r="L56" s="83"/>
      <c r="M56" s="83"/>
      <c r="N56" s="83"/>
      <c r="O56" s="83"/>
      <c r="P56" s="83"/>
      <c r="Q56" s="83"/>
      <c r="R56" s="83"/>
      <c r="S56" s="83"/>
      <c r="T56" s="83"/>
      <c r="U56" s="83"/>
      <c r="V56" s="83"/>
      <c r="W56" s="83"/>
      <c r="X56" s="83"/>
      <c r="Y56" s="83"/>
    </row>
    <row r="57" spans="1:42" s="180" customFormat="1" ht="17.100000000000001" customHeight="1">
      <c r="A57" s="185"/>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5"/>
    </row>
    <row r="58" spans="1:42" s="10" customFormat="1" ht="17.100000000000001" customHeight="1">
      <c r="A58" s="6" t="s">
        <v>434</v>
      </c>
      <c r="B58" s="6"/>
      <c r="C58" s="6"/>
      <c r="D58" s="6"/>
      <c r="E58" s="6"/>
      <c r="F58" s="11"/>
      <c r="G58" s="11"/>
      <c r="H58" s="11"/>
      <c r="I58" s="11"/>
      <c r="J58" s="11"/>
      <c r="K58" s="11"/>
      <c r="L58" s="11"/>
      <c r="M58" s="11"/>
      <c r="N58" s="11"/>
      <c r="O58" s="11"/>
      <c r="P58" s="11"/>
      <c r="Q58" s="11"/>
      <c r="R58" s="11"/>
      <c r="S58" s="11"/>
      <c r="T58" s="11"/>
      <c r="U58" s="11"/>
      <c r="V58" s="11"/>
      <c r="W58" s="11"/>
      <c r="X58" s="11"/>
      <c r="Y58" s="6"/>
    </row>
    <row r="59" spans="1:42" s="10" customFormat="1" ht="17.100000000000001" customHeight="1">
      <c r="A59" s="6"/>
      <c r="B59" s="6"/>
      <c r="C59" s="6"/>
      <c r="D59" s="6"/>
      <c r="E59" s="6"/>
      <c r="F59" s="11"/>
      <c r="G59" s="11"/>
      <c r="H59" s="11"/>
      <c r="I59" s="11"/>
      <c r="J59" s="11"/>
      <c r="K59" s="11"/>
      <c r="L59" s="11"/>
      <c r="M59" s="11"/>
      <c r="N59" s="11"/>
      <c r="O59" s="11"/>
      <c r="P59" s="11"/>
      <c r="Q59" s="11"/>
      <c r="R59" s="11"/>
      <c r="S59" s="11"/>
      <c r="T59" s="11"/>
      <c r="U59" s="11"/>
      <c r="V59" s="11"/>
      <c r="W59" s="11"/>
      <c r="X59" s="11"/>
      <c r="Y59" s="6"/>
    </row>
    <row r="60" spans="1:42" s="10" customFormat="1" ht="17.100000000000001" customHeight="1">
      <c r="A60" s="10" t="s">
        <v>435</v>
      </c>
      <c r="B60" s="173" t="s">
        <v>436</v>
      </c>
      <c r="C60" s="173"/>
      <c r="D60" s="173"/>
      <c r="E60" s="173"/>
      <c r="F60" s="173"/>
      <c r="G60" s="173"/>
      <c r="H60" s="173"/>
      <c r="I60" s="173"/>
      <c r="J60" s="173"/>
      <c r="K60" s="173"/>
      <c r="L60" s="173"/>
      <c r="M60" s="173"/>
      <c r="N60" s="173"/>
      <c r="O60" s="173"/>
      <c r="P60" s="173"/>
      <c r="Q60" s="173"/>
      <c r="R60" s="173"/>
      <c r="S60" s="174" t="str">
        <f>worksheet!K30&amp;" estimated at a confidence "</f>
        <v xml:space="preserve"> estimated at a confidence </v>
      </c>
      <c r="T60" s="173"/>
      <c r="U60" s="173"/>
      <c r="V60" s="173"/>
      <c r="W60" s="173"/>
      <c r="X60" s="173"/>
      <c r="Y60" s="173"/>
      <c r="Z60" s="173"/>
      <c r="AA60" s="173"/>
      <c r="AB60" s="173"/>
      <c r="AO60" s="173"/>
    </row>
    <row r="61" spans="1:42" s="10" customFormat="1" ht="17.100000000000001" customHeight="1">
      <c r="A61" s="175"/>
      <c r="B61" s="173" t="s">
        <v>437</v>
      </c>
      <c r="C61" s="173"/>
      <c r="D61" s="173"/>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O61" s="173"/>
    </row>
    <row r="62" spans="1:42" s="180" customFormat="1" ht="17.100000000000001" customHeight="1">
      <c r="A62" s="178"/>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79"/>
    </row>
    <row r="63" spans="1:42" s="180" customFormat="1" ht="17.100000000000001" hidden="1" customHeight="1">
      <c r="A63" s="178" t="str">
        <f>IF(worksheet!J19="NON SINGLAS",(""),IF(worksheet!J19="SINGLAS",("♦     The results reported herein have been performed in accordance with the laboratory's terms of accreditation under the"),""))</f>
        <v/>
      </c>
      <c r="B63" s="178"/>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c r="AP63" s="181"/>
    </row>
    <row r="64" spans="1:42" s="180" customFormat="1" ht="17.100000000000001" hidden="1" customHeight="1">
      <c r="A64" s="178"/>
      <c r="B64" s="178" t="str">
        <f>IF(worksheet!J19="SINGLAS",("Singapore Accreditation Council-Singapore Laboratory Accreditation Scheme."),"")</f>
        <v/>
      </c>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row>
    <row r="65" spans="1:30" s="180" customFormat="1" ht="17.100000000000001" hidden="1" customHeight="1">
      <c r="A65" s="182"/>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2"/>
    </row>
    <row r="66" spans="1:30" s="10" customFormat="1" ht="17.100000000000001" customHeight="1">
      <c r="A66" s="6" t="s">
        <v>378</v>
      </c>
      <c r="B66" s="6"/>
      <c r="C66" s="6"/>
      <c r="D66" s="6"/>
      <c r="E66" s="6"/>
      <c r="F66" s="11"/>
      <c r="G66" s="11"/>
      <c r="H66" s="11"/>
      <c r="I66" s="11"/>
      <c r="J66" s="11"/>
      <c r="K66" s="11"/>
      <c r="L66" s="11"/>
      <c r="M66" s="11"/>
      <c r="N66" s="11"/>
      <c r="O66" s="11"/>
      <c r="P66" s="11"/>
      <c r="Q66" s="11"/>
      <c r="R66" s="11"/>
      <c r="S66" s="11"/>
      <c r="T66" s="11"/>
      <c r="U66" s="11"/>
      <c r="V66" s="11"/>
      <c r="W66" s="11"/>
      <c r="X66" s="11"/>
      <c r="Y66" s="6"/>
    </row>
    <row r="67" spans="1:30" s="10" customFormat="1" ht="16.5" customHeight="1">
      <c r="A67" s="9" t="s">
        <v>435</v>
      </c>
      <c r="B67" s="9" t="s">
        <v>438</v>
      </c>
      <c r="C67" s="9"/>
      <c r="D67" s="9"/>
      <c r="E67" s="9"/>
      <c r="F67" s="9"/>
      <c r="G67" s="9"/>
      <c r="H67" s="9"/>
      <c r="I67" s="9"/>
      <c r="J67" s="9"/>
      <c r="K67" s="9"/>
      <c r="L67" s="9"/>
      <c r="M67" s="9"/>
      <c r="N67" s="9"/>
      <c r="O67" s="9"/>
      <c r="P67" s="9"/>
      <c r="Q67" s="9"/>
      <c r="R67" s="9"/>
      <c r="S67" s="9"/>
      <c r="T67" s="9"/>
      <c r="U67" s="9"/>
      <c r="V67" s="9"/>
      <c r="W67" s="9"/>
      <c r="X67" s="9"/>
      <c r="Y67" s="9"/>
    </row>
    <row r="68" spans="1:30" s="10" customFormat="1" ht="16.5" customHeight="1">
      <c r="A68" s="6"/>
      <c r="B68" s="11"/>
      <c r="C68" s="11"/>
      <c r="D68" s="11"/>
      <c r="E68" s="11"/>
      <c r="F68" s="11"/>
      <c r="G68" s="11"/>
      <c r="H68" s="11"/>
      <c r="I68" s="11"/>
      <c r="J68" s="11"/>
      <c r="K68" s="11"/>
      <c r="L68" s="11"/>
      <c r="M68" s="11"/>
      <c r="N68" s="11"/>
      <c r="O68" s="11"/>
      <c r="P68" s="11"/>
      <c r="Q68" s="11"/>
      <c r="R68" s="11"/>
      <c r="S68" s="11"/>
      <c r="T68" s="11"/>
      <c r="U68" s="11"/>
      <c r="V68" s="11"/>
      <c r="W68" s="11"/>
      <c r="X68" s="11"/>
      <c r="Y68" s="6"/>
    </row>
    <row r="69" spans="1:30" s="10" customFormat="1" ht="16.5" customHeight="1">
      <c r="A69" s="9" t="s">
        <v>435</v>
      </c>
      <c r="B69" s="9" t="s">
        <v>439</v>
      </c>
      <c r="C69" s="9"/>
      <c r="D69" s="9"/>
      <c r="E69" s="9"/>
      <c r="F69" s="9"/>
      <c r="G69" s="9"/>
      <c r="H69" s="9"/>
      <c r="I69" s="9"/>
      <c r="J69" s="9"/>
      <c r="K69" s="9"/>
      <c r="L69" s="9"/>
      <c r="M69" s="9"/>
      <c r="N69" s="9"/>
      <c r="O69" s="9"/>
      <c r="P69" s="9"/>
      <c r="Q69" s="9"/>
      <c r="R69" s="9"/>
      <c r="S69" s="9"/>
      <c r="T69" s="9"/>
      <c r="U69" s="9"/>
      <c r="V69" s="9"/>
      <c r="W69" s="9"/>
      <c r="X69" s="9"/>
      <c r="Y69" s="9"/>
    </row>
    <row r="70" spans="1:30" s="10" customFormat="1" ht="16.5" customHeight="1">
      <c r="A70" s="6"/>
      <c r="B70" s="11"/>
      <c r="C70" s="11"/>
      <c r="D70" s="11"/>
      <c r="E70" s="11"/>
      <c r="F70" s="11"/>
      <c r="G70" s="11"/>
      <c r="H70" s="11"/>
      <c r="I70" s="11"/>
      <c r="J70" s="11"/>
      <c r="K70" s="11"/>
      <c r="L70" s="11"/>
      <c r="M70" s="11"/>
      <c r="N70" s="11"/>
      <c r="O70" s="11"/>
      <c r="P70" s="11"/>
      <c r="Q70" s="11"/>
      <c r="R70" s="11"/>
      <c r="S70" s="11"/>
      <c r="T70" s="11"/>
      <c r="U70" s="11"/>
      <c r="V70" s="11"/>
      <c r="W70" s="11"/>
      <c r="X70" s="11"/>
      <c r="Y70" s="6"/>
    </row>
    <row r="71" spans="1:30" s="10" customFormat="1" ht="16.5" hidden="1" customHeight="1">
      <c r="A71" s="9" t="s">
        <v>435</v>
      </c>
      <c r="B71" s="9" t="s">
        <v>440</v>
      </c>
      <c r="C71" s="9"/>
      <c r="D71" s="9"/>
      <c r="E71" s="9"/>
      <c r="F71" s="9"/>
      <c r="G71" s="9"/>
      <c r="H71" s="9"/>
      <c r="I71" s="9"/>
      <c r="J71" s="9"/>
      <c r="K71" s="9"/>
      <c r="L71" s="9"/>
      <c r="M71" s="9"/>
      <c r="N71" s="9"/>
      <c r="O71" s="9"/>
      <c r="P71" s="9"/>
      <c r="Q71" s="9"/>
      <c r="R71" s="9"/>
      <c r="S71" s="9"/>
      <c r="T71" s="9"/>
      <c r="U71" s="9"/>
      <c r="V71" s="9"/>
      <c r="W71" s="9"/>
      <c r="X71" s="9"/>
      <c r="Y71" s="9"/>
    </row>
    <row r="72" spans="1:30" s="10" customFormat="1" ht="16.5" hidden="1" customHeight="1">
      <c r="A72" s="6"/>
      <c r="B72" s="11"/>
      <c r="C72" s="11"/>
      <c r="D72" s="11"/>
      <c r="E72" s="11"/>
      <c r="F72" s="11"/>
      <c r="G72" s="11"/>
      <c r="H72" s="11"/>
      <c r="I72" s="11"/>
      <c r="J72" s="11"/>
      <c r="K72" s="11"/>
      <c r="L72" s="11"/>
      <c r="M72" s="11"/>
      <c r="N72" s="11"/>
      <c r="O72" s="11"/>
      <c r="P72" s="11"/>
      <c r="Q72" s="11"/>
      <c r="R72" s="11"/>
      <c r="S72" s="11"/>
      <c r="T72" s="11"/>
      <c r="U72" s="11"/>
      <c r="V72" s="11"/>
      <c r="W72" s="11"/>
      <c r="X72" s="11"/>
      <c r="Y72" s="6"/>
    </row>
    <row r="73" spans="1:30" s="10" customFormat="1" ht="16.5" customHeight="1">
      <c r="A73" s="9" t="s">
        <v>435</v>
      </c>
      <c r="B73" s="392" t="s">
        <v>441</v>
      </c>
      <c r="C73" s="392"/>
      <c r="D73" s="392"/>
      <c r="E73" s="392"/>
      <c r="F73" s="392"/>
      <c r="G73" s="392"/>
      <c r="H73" s="392"/>
      <c r="I73" s="392"/>
      <c r="J73" s="392"/>
      <c r="K73" s="392"/>
      <c r="L73" s="392"/>
      <c r="M73" s="392"/>
      <c r="N73" s="392"/>
      <c r="O73" s="392"/>
      <c r="P73" s="392"/>
      <c r="Q73" s="392"/>
      <c r="R73" s="392"/>
      <c r="S73" s="392"/>
      <c r="T73" s="392"/>
      <c r="U73" s="392"/>
      <c r="V73" s="392"/>
      <c r="W73" s="392"/>
      <c r="X73" s="392"/>
      <c r="Y73" s="392"/>
      <c r="Z73" s="392"/>
      <c r="AA73" s="392"/>
      <c r="AB73" s="392"/>
      <c r="AD73" s="176" t="s">
        <v>442</v>
      </c>
    </row>
    <row r="74" spans="1:30" s="10" customFormat="1" ht="16.5" customHeight="1">
      <c r="A74" s="6"/>
      <c r="B74" s="11"/>
      <c r="C74" s="11"/>
      <c r="D74" s="11"/>
      <c r="E74" s="11"/>
      <c r="F74" s="11"/>
      <c r="G74" s="11"/>
      <c r="H74" s="11"/>
      <c r="I74" s="11"/>
      <c r="J74" s="11"/>
      <c r="K74" s="11"/>
      <c r="L74" s="11"/>
      <c r="M74" s="11"/>
      <c r="N74" s="11"/>
      <c r="O74" s="11"/>
      <c r="P74" s="11"/>
      <c r="Q74" s="11"/>
      <c r="R74" s="11"/>
      <c r="S74" s="11"/>
      <c r="T74" s="11"/>
      <c r="U74" s="11"/>
      <c r="V74" s="11"/>
      <c r="W74" s="11"/>
      <c r="X74" s="11"/>
      <c r="Y74" s="6"/>
    </row>
    <row r="75" spans="1:30" s="10" customFormat="1" ht="16.5" customHeight="1">
      <c r="A75" s="9" t="s">
        <v>435</v>
      </c>
      <c r="B75" s="9" t="s">
        <v>443</v>
      </c>
      <c r="C75" s="9"/>
      <c r="D75" s="9"/>
      <c r="E75" s="9"/>
      <c r="F75" s="9"/>
      <c r="G75" s="9"/>
      <c r="H75" s="9"/>
      <c r="I75" s="9"/>
      <c r="J75" s="9"/>
      <c r="K75" s="9"/>
      <c r="L75" s="9"/>
      <c r="M75" s="9"/>
      <c r="N75" s="9"/>
      <c r="O75" s="9"/>
      <c r="P75" s="9"/>
      <c r="Q75" s="9"/>
      <c r="R75" s="9"/>
      <c r="S75" s="9"/>
      <c r="T75" s="9"/>
      <c r="U75" s="9"/>
      <c r="V75" s="9"/>
      <c r="W75" s="9"/>
      <c r="X75" s="9"/>
      <c r="Y75" s="9"/>
    </row>
    <row r="76" spans="1:30" s="10" customFormat="1" ht="16.5" customHeight="1">
      <c r="A76" s="6"/>
      <c r="B76" s="11"/>
      <c r="C76" s="11"/>
      <c r="D76" s="11"/>
      <c r="E76" s="11"/>
      <c r="F76" s="11"/>
      <c r="G76" s="11"/>
      <c r="H76" s="11"/>
      <c r="I76" s="11"/>
      <c r="J76" s="11"/>
      <c r="K76" s="11"/>
      <c r="L76" s="11"/>
      <c r="M76" s="11"/>
      <c r="N76" s="11"/>
      <c r="O76" s="11"/>
      <c r="P76" s="11"/>
      <c r="Q76" s="11"/>
      <c r="R76" s="11"/>
      <c r="S76" s="11"/>
      <c r="T76" s="11"/>
      <c r="U76" s="11"/>
      <c r="V76" s="11"/>
      <c r="W76" s="11"/>
      <c r="X76" s="11"/>
      <c r="Y76" s="6"/>
    </row>
    <row r="77" spans="1:30" s="10" customFormat="1" ht="16.5" customHeight="1">
      <c r="A77" s="9" t="s">
        <v>435</v>
      </c>
      <c r="B77" s="372" t="s">
        <v>727</v>
      </c>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372"/>
      <c r="AA77" s="372"/>
      <c r="AB77" s="372"/>
    </row>
    <row r="78" spans="1:30" s="10" customFormat="1" ht="16.5" customHeight="1">
      <c r="A78" s="6"/>
      <c r="B78" s="372"/>
      <c r="C78" s="372"/>
      <c r="D78" s="372"/>
      <c r="E78" s="372"/>
      <c r="F78" s="372"/>
      <c r="G78" s="372"/>
      <c r="H78" s="372"/>
      <c r="I78" s="372"/>
      <c r="J78" s="372"/>
      <c r="K78" s="372"/>
      <c r="L78" s="372"/>
      <c r="M78" s="372"/>
      <c r="N78" s="372"/>
      <c r="O78" s="372"/>
      <c r="P78" s="372"/>
      <c r="Q78" s="372"/>
      <c r="R78" s="372"/>
      <c r="S78" s="372"/>
      <c r="T78" s="372"/>
      <c r="U78" s="372"/>
      <c r="V78" s="372"/>
      <c r="W78" s="372"/>
      <c r="X78" s="372"/>
      <c r="Y78" s="372"/>
      <c r="Z78" s="372"/>
      <c r="AA78" s="372"/>
      <c r="AB78" s="372"/>
    </row>
    <row r="79" spans="1:30" s="10" customFormat="1" ht="16.5" customHeight="1">
      <c r="A79" s="9" t="s">
        <v>444</v>
      </c>
      <c r="B79" s="9"/>
      <c r="C79" s="9"/>
      <c r="D79" s="9"/>
      <c r="E79" s="9"/>
      <c r="F79" s="9"/>
      <c r="G79" s="9"/>
      <c r="H79" s="9"/>
      <c r="I79" s="9"/>
      <c r="J79" s="9"/>
      <c r="K79" s="9"/>
      <c r="L79" s="9"/>
      <c r="M79" s="9"/>
      <c r="N79" s="9"/>
      <c r="O79" s="9"/>
      <c r="P79" s="9"/>
      <c r="Q79" s="9"/>
      <c r="R79" s="9"/>
      <c r="S79" s="9"/>
      <c r="T79" s="9"/>
      <c r="U79" s="9"/>
      <c r="V79" s="9"/>
      <c r="W79" s="9"/>
      <c r="X79" s="9"/>
      <c r="Y79" s="9"/>
    </row>
    <row r="80" spans="1:30" s="180" customFormat="1" ht="16.5" customHeight="1">
      <c r="A80" s="371"/>
      <c r="B80" s="371"/>
      <c r="C80" s="371"/>
      <c r="D80" s="371"/>
      <c r="E80" s="371"/>
      <c r="F80" s="371"/>
      <c r="G80" s="371"/>
      <c r="H80" s="371"/>
      <c r="I80" s="371"/>
      <c r="J80" s="371"/>
      <c r="K80" s="371"/>
      <c r="L80" s="371"/>
      <c r="M80" s="371"/>
      <c r="N80" s="371"/>
      <c r="O80" s="371"/>
      <c r="P80" s="371"/>
      <c r="Q80" s="371"/>
      <c r="R80" s="371"/>
      <c r="S80" s="371"/>
      <c r="T80" s="371"/>
      <c r="U80" s="371"/>
      <c r="V80" s="371"/>
      <c r="W80" s="371"/>
      <c r="X80" s="371"/>
      <c r="Y80" s="371"/>
      <c r="Z80" s="371"/>
      <c r="AA80" s="371"/>
      <c r="AB80" s="371"/>
      <c r="AD80" s="184" t="s">
        <v>445</v>
      </c>
    </row>
    <row r="81" spans="1:30" s="10" customFormat="1" ht="16.5" customHeight="1"/>
    <row r="82" spans="1:30" s="10" customFormat="1" ht="16.5" customHeight="1">
      <c r="A82" s="390"/>
      <c r="B82" s="390"/>
      <c r="C82" s="390"/>
      <c r="D82" s="390"/>
      <c r="E82" s="390"/>
      <c r="F82" s="390"/>
      <c r="G82" s="390"/>
      <c r="H82" s="390"/>
      <c r="I82" s="390"/>
      <c r="J82" s="390"/>
      <c r="K82" s="390"/>
      <c r="L82" s="390"/>
      <c r="M82" s="390"/>
      <c r="N82" s="390"/>
      <c r="O82" s="390"/>
      <c r="P82" s="390"/>
      <c r="Q82" s="390"/>
      <c r="R82" s="390"/>
      <c r="S82" s="390"/>
      <c r="T82" s="390"/>
      <c r="U82" s="390"/>
      <c r="V82" s="390"/>
      <c r="W82" s="390"/>
      <c r="X82" s="390"/>
      <c r="Y82" s="390"/>
      <c r="Z82" s="390"/>
      <c r="AA82" s="390"/>
      <c r="AB82" s="390"/>
      <c r="AD82" s="176" t="s">
        <v>445</v>
      </c>
    </row>
    <row r="83" spans="1:30" s="10" customFormat="1" ht="17.100000000000001" customHeight="1"/>
    <row r="84" spans="1:30" s="10" customFormat="1" ht="17.100000000000001" customHeight="1"/>
    <row r="85" spans="1:30" s="10" customFormat="1" ht="17.100000000000001" customHeight="1"/>
    <row r="86" spans="1:30" s="10" customFormat="1" ht="17.100000000000001" customHeight="1"/>
    <row r="87" spans="1:30" s="10" customFormat="1" ht="17.100000000000001" customHeight="1"/>
    <row r="88" spans="1:30" s="10" customFormat="1" ht="17.100000000000001" customHeight="1"/>
    <row r="89" spans="1:30" s="10" customFormat="1" ht="17.100000000000001" customHeight="1"/>
    <row r="90" spans="1:30" s="10" customFormat="1" ht="17.100000000000001" customHeight="1"/>
    <row r="91" spans="1:30" s="10" customFormat="1" ht="17.100000000000001" customHeight="1"/>
    <row r="92" spans="1:30" s="10" customFormat="1" ht="17.100000000000001" customHeight="1"/>
    <row r="93" spans="1:30" s="10" customFormat="1" ht="17.100000000000001" customHeight="1"/>
    <row r="94" spans="1:30" s="10" customFormat="1" ht="17.100000000000001" customHeight="1"/>
    <row r="95" spans="1:30" s="10" customFormat="1" ht="17.100000000000001" customHeight="1"/>
    <row r="96" spans="1:30" s="10" customFormat="1" ht="17.100000000000001" customHeight="1"/>
    <row r="97" spans="3:27" s="10" customFormat="1" ht="17.100000000000001" customHeight="1"/>
    <row r="98" spans="3:27" s="10" customFormat="1" ht="17.100000000000001" customHeight="1"/>
    <row r="99" spans="3:27" s="10" customFormat="1" ht="17.100000000000001" customHeight="1"/>
    <row r="100" spans="3:27" s="10" customFormat="1" ht="17.100000000000001" hidden="1" customHeight="1">
      <c r="C100" s="10" t="s">
        <v>441</v>
      </c>
      <c r="AA100" s="10" t="s">
        <v>417</v>
      </c>
    </row>
    <row r="101" spans="3:27" s="10" customFormat="1" ht="17.100000000000001" hidden="1" customHeight="1">
      <c r="C101" s="87" t="s">
        <v>446</v>
      </c>
      <c r="AA101" s="10" t="s">
        <v>447</v>
      </c>
    </row>
    <row r="102" spans="3:27" s="10" customFormat="1" ht="17.100000000000001" hidden="1" customHeight="1"/>
    <row r="103" spans="3:27" s="10" customFormat="1" ht="17.100000000000001" hidden="1" customHeight="1">
      <c r="C103" s="10" t="s">
        <v>448</v>
      </c>
    </row>
    <row r="104" spans="3:27" s="10" customFormat="1" ht="17.100000000000001" hidden="1" customHeight="1">
      <c r="C104" s="10" t="s">
        <v>449</v>
      </c>
    </row>
    <row r="105" spans="3:27" s="10" customFormat="1" ht="17.100000000000001" hidden="1" customHeight="1"/>
    <row r="106" spans="3:27" s="10" customFormat="1" ht="17.100000000000001" hidden="1" customHeight="1">
      <c r="C106" s="10" t="s">
        <v>450</v>
      </c>
    </row>
    <row r="107" spans="3:27" s="10" customFormat="1" ht="17.100000000000001" hidden="1" customHeight="1"/>
    <row r="108" spans="3:27" s="10" customFormat="1" ht="17.100000000000001" hidden="1" customHeight="1"/>
    <row r="109" spans="3:27" s="10" customFormat="1" ht="17.100000000000001" hidden="1" customHeight="1"/>
    <row r="110" spans="3:27" s="10" customFormat="1" ht="17.100000000000001" hidden="1" customHeight="1">
      <c r="C110" s="9" t="s">
        <v>451</v>
      </c>
    </row>
    <row r="111" spans="3:27" s="10" customFormat="1" ht="17.100000000000001" hidden="1" customHeight="1"/>
    <row r="112" spans="3:27" s="10" customFormat="1" ht="17.100000000000001" hidden="1" customHeight="1"/>
    <row r="113" spans="3:3" s="10" customFormat="1" ht="17.100000000000001" hidden="1" customHeight="1"/>
    <row r="114" spans="3:3" s="10" customFormat="1" ht="17.100000000000001" hidden="1" customHeight="1"/>
    <row r="115" spans="3:3" ht="17.100000000000001" hidden="1" customHeight="1"/>
    <row r="116" spans="3:3" ht="17.100000000000001" hidden="1" customHeight="1">
      <c r="C116" s="10" t="s">
        <v>413</v>
      </c>
    </row>
    <row r="117" spans="3:3" ht="17.100000000000001" hidden="1" customHeight="1">
      <c r="C117" s="10" t="s">
        <v>452</v>
      </c>
    </row>
    <row r="118" spans="3:3" ht="17.100000000000001" hidden="1" customHeight="1">
      <c r="C118" s="10" t="s">
        <v>453</v>
      </c>
    </row>
    <row r="119" spans="3:3" ht="17.100000000000001" hidden="1" customHeight="1"/>
    <row r="120" spans="3:3" ht="17.100000000000001" hidden="1" customHeight="1"/>
    <row r="121" spans="3:3" ht="17.100000000000001" hidden="1" customHeight="1"/>
    <row r="122" spans="3:3" ht="17.100000000000001" hidden="1" customHeight="1"/>
    <row r="123" spans="3:3" ht="17.100000000000001" hidden="1" customHeight="1"/>
    <row r="124" spans="3:3" ht="17.100000000000001" hidden="1" customHeight="1">
      <c r="C124" s="10" t="s">
        <v>418</v>
      </c>
    </row>
    <row r="125" spans="3:3" ht="17.100000000000001" hidden="1" customHeight="1">
      <c r="C125" s="10" t="s">
        <v>454</v>
      </c>
    </row>
    <row r="126" spans="3:3" ht="17.100000000000001" hidden="1" customHeight="1">
      <c r="C126" s="10" t="s">
        <v>455</v>
      </c>
    </row>
    <row r="127" spans="3:3" ht="17.100000000000001" hidden="1" customHeight="1">
      <c r="C127" s="10" t="s">
        <v>456</v>
      </c>
    </row>
    <row r="128" spans="3:3" ht="17.100000000000001" hidden="1" customHeight="1"/>
    <row r="129" ht="17.100000000000001" hidden="1" customHeight="1"/>
  </sheetData>
  <sheetProtection formatCells="0" formatColumns="0" formatRows="0"/>
  <mergeCells count="68">
    <mergeCell ref="Y36:AB36"/>
    <mergeCell ref="A82:AB82"/>
    <mergeCell ref="F38:L38"/>
    <mergeCell ref="F42:L42"/>
    <mergeCell ref="W42:Y42"/>
    <mergeCell ref="B73:AB73"/>
    <mergeCell ref="B77:AB78"/>
    <mergeCell ref="A80:AB80"/>
    <mergeCell ref="A37:K37"/>
    <mergeCell ref="N37:AB37"/>
    <mergeCell ref="B36:I36"/>
    <mergeCell ref="J36:M36"/>
    <mergeCell ref="O36:S36"/>
    <mergeCell ref="T36:X36"/>
    <mergeCell ref="B34:I34"/>
    <mergeCell ref="J34:M34"/>
    <mergeCell ref="O34:S34"/>
    <mergeCell ref="T34:X34"/>
    <mergeCell ref="Y34:AB34"/>
    <mergeCell ref="B35:I35"/>
    <mergeCell ref="J35:M35"/>
    <mergeCell ref="O35:S35"/>
    <mergeCell ref="T35:X35"/>
    <mergeCell ref="Y35:AB35"/>
    <mergeCell ref="B32:I32"/>
    <mergeCell ref="J32:M32"/>
    <mergeCell ref="O32:S32"/>
    <mergeCell ref="T32:X32"/>
    <mergeCell ref="Y32:AB32"/>
    <mergeCell ref="B33:I33"/>
    <mergeCell ref="J33:M33"/>
    <mergeCell ref="O33:S33"/>
    <mergeCell ref="T33:X33"/>
    <mergeCell ref="Y33:AB33"/>
    <mergeCell ref="B30:I30"/>
    <mergeCell ref="J30:M30"/>
    <mergeCell ref="O30:S30"/>
    <mergeCell ref="T30:X30"/>
    <mergeCell ref="Y30:AB30"/>
    <mergeCell ref="B31:I31"/>
    <mergeCell ref="J31:M31"/>
    <mergeCell ref="O31:S31"/>
    <mergeCell ref="T31:X31"/>
    <mergeCell ref="Y31:AB31"/>
    <mergeCell ref="A25:AB26"/>
    <mergeCell ref="I11:AA11"/>
    <mergeCell ref="I12:AA12"/>
    <mergeCell ref="A13:G13"/>
    <mergeCell ref="I13:AA13"/>
    <mergeCell ref="I14:AA14"/>
    <mergeCell ref="I15:AA15"/>
    <mergeCell ref="I16:V16"/>
    <mergeCell ref="I17:V17"/>
    <mergeCell ref="I19:V19"/>
    <mergeCell ref="I20:V20"/>
    <mergeCell ref="A22:AB24"/>
    <mergeCell ref="I10:AA10"/>
    <mergeCell ref="A1:AB1"/>
    <mergeCell ref="I2:V2"/>
    <mergeCell ref="W2:Y2"/>
    <mergeCell ref="I3:V3"/>
    <mergeCell ref="A4:G4"/>
    <mergeCell ref="I4:AA4"/>
    <mergeCell ref="I5:AA5"/>
    <mergeCell ref="I6:AA6"/>
    <mergeCell ref="I7:AA7"/>
    <mergeCell ref="I8:AA8"/>
    <mergeCell ref="I9:AA9"/>
  </mergeCells>
  <dataValidations count="6">
    <dataValidation type="list" errorStyle="information" allowBlank="1" showInputMessage="1" showErrorMessage="1" sqref="A13:G13 WVI983054:WVO983054 WLM983054:WLS983054 WBQ983054:WBW983054 VRU983054:VSA983054 VHY983054:VIE983054 UYC983054:UYI983054 UOG983054:UOM983054 UEK983054:UEQ983054 TUO983054:TUU983054 TKS983054:TKY983054 TAW983054:TBC983054 SRA983054:SRG983054 SHE983054:SHK983054 RXI983054:RXO983054 RNM983054:RNS983054 RDQ983054:RDW983054 QTU983054:QUA983054 QJY983054:QKE983054 QAC983054:QAI983054 PQG983054:PQM983054 PGK983054:PGQ983054 OWO983054:OWU983054 OMS983054:OMY983054 OCW983054:ODC983054 NTA983054:NTG983054 NJE983054:NJK983054 MZI983054:MZO983054 MPM983054:MPS983054 MFQ983054:MFW983054 LVU983054:LWA983054 LLY983054:LME983054 LCC983054:LCI983054 KSG983054:KSM983054 KIK983054:KIQ983054 JYO983054:JYU983054 JOS983054:JOY983054 JEW983054:JFC983054 IVA983054:IVG983054 ILE983054:ILK983054 IBI983054:IBO983054 HRM983054:HRS983054 HHQ983054:HHW983054 GXU983054:GYA983054 GNY983054:GOE983054 GEC983054:GEI983054 FUG983054:FUM983054 FKK983054:FKQ983054 FAO983054:FAU983054 EQS983054:EQY983054 EGW983054:EHC983054 DXA983054:DXG983054 DNE983054:DNK983054 DDI983054:DDO983054 CTM983054:CTS983054 CJQ983054:CJW983054 BZU983054:CAA983054 BPY983054:BQE983054 BGC983054:BGI983054 AWG983054:AWM983054 AMK983054:AMQ983054 ACO983054:ACU983054 SS983054:SY983054 IW983054:JC983054 A983054:G983054 WVI917518:WVO917518 WLM917518:WLS917518 WBQ917518:WBW917518 VRU917518:VSA917518 VHY917518:VIE917518 UYC917518:UYI917518 UOG917518:UOM917518 UEK917518:UEQ917518 TUO917518:TUU917518 TKS917518:TKY917518 TAW917518:TBC917518 SRA917518:SRG917518 SHE917518:SHK917518 RXI917518:RXO917518 RNM917518:RNS917518 RDQ917518:RDW917518 QTU917518:QUA917518 QJY917518:QKE917518 QAC917518:QAI917518 PQG917518:PQM917518 PGK917518:PGQ917518 OWO917518:OWU917518 OMS917518:OMY917518 OCW917518:ODC917518 NTA917518:NTG917518 NJE917518:NJK917518 MZI917518:MZO917518 MPM917518:MPS917518 MFQ917518:MFW917518 LVU917518:LWA917518 LLY917518:LME917518 LCC917518:LCI917518 KSG917518:KSM917518 KIK917518:KIQ917518 JYO917518:JYU917518 JOS917518:JOY917518 JEW917518:JFC917518 IVA917518:IVG917518 ILE917518:ILK917518 IBI917518:IBO917518 HRM917518:HRS917518 HHQ917518:HHW917518 GXU917518:GYA917518 GNY917518:GOE917518 GEC917518:GEI917518 FUG917518:FUM917518 FKK917518:FKQ917518 FAO917518:FAU917518 EQS917518:EQY917518 EGW917518:EHC917518 DXA917518:DXG917518 DNE917518:DNK917518 DDI917518:DDO917518 CTM917518:CTS917518 CJQ917518:CJW917518 BZU917518:CAA917518 BPY917518:BQE917518 BGC917518:BGI917518 AWG917518:AWM917518 AMK917518:AMQ917518 ACO917518:ACU917518 SS917518:SY917518 IW917518:JC917518 A917518:G917518 WVI851982:WVO851982 WLM851982:WLS851982 WBQ851982:WBW851982 VRU851982:VSA851982 VHY851982:VIE851982 UYC851982:UYI851982 UOG851982:UOM851982 UEK851982:UEQ851982 TUO851982:TUU851982 TKS851982:TKY851982 TAW851982:TBC851982 SRA851982:SRG851982 SHE851982:SHK851982 RXI851982:RXO851982 RNM851982:RNS851982 RDQ851982:RDW851982 QTU851982:QUA851982 QJY851982:QKE851982 QAC851982:QAI851982 PQG851982:PQM851982 PGK851982:PGQ851982 OWO851982:OWU851982 OMS851982:OMY851982 OCW851982:ODC851982 NTA851982:NTG851982 NJE851982:NJK851982 MZI851982:MZO851982 MPM851982:MPS851982 MFQ851982:MFW851982 LVU851982:LWA851982 LLY851982:LME851982 LCC851982:LCI851982 KSG851982:KSM851982 KIK851982:KIQ851982 JYO851982:JYU851982 JOS851982:JOY851982 JEW851982:JFC851982 IVA851982:IVG851982 ILE851982:ILK851982 IBI851982:IBO851982 HRM851982:HRS851982 HHQ851982:HHW851982 GXU851982:GYA851982 GNY851982:GOE851982 GEC851982:GEI851982 FUG851982:FUM851982 FKK851982:FKQ851982 FAO851982:FAU851982 EQS851982:EQY851982 EGW851982:EHC851982 DXA851982:DXG851982 DNE851982:DNK851982 DDI851982:DDO851982 CTM851982:CTS851982 CJQ851982:CJW851982 BZU851982:CAA851982 BPY851982:BQE851982 BGC851982:BGI851982 AWG851982:AWM851982 AMK851982:AMQ851982 ACO851982:ACU851982 SS851982:SY851982 IW851982:JC851982 A851982:G851982 WVI786446:WVO786446 WLM786446:WLS786446 WBQ786446:WBW786446 VRU786446:VSA786446 VHY786446:VIE786446 UYC786446:UYI786446 UOG786446:UOM786446 UEK786446:UEQ786446 TUO786446:TUU786446 TKS786446:TKY786446 TAW786446:TBC786446 SRA786446:SRG786446 SHE786446:SHK786446 RXI786446:RXO786446 RNM786446:RNS786446 RDQ786446:RDW786446 QTU786446:QUA786446 QJY786446:QKE786446 QAC786446:QAI786446 PQG786446:PQM786446 PGK786446:PGQ786446 OWO786446:OWU786446 OMS786446:OMY786446 OCW786446:ODC786446 NTA786446:NTG786446 NJE786446:NJK786446 MZI786446:MZO786446 MPM786446:MPS786446 MFQ786446:MFW786446 LVU786446:LWA786446 LLY786446:LME786446 LCC786446:LCI786446 KSG786446:KSM786446 KIK786446:KIQ786446 JYO786446:JYU786446 JOS786446:JOY786446 JEW786446:JFC786446 IVA786446:IVG786446 ILE786446:ILK786446 IBI786446:IBO786446 HRM786446:HRS786446 HHQ786446:HHW786446 GXU786446:GYA786446 GNY786446:GOE786446 GEC786446:GEI786446 FUG786446:FUM786446 FKK786446:FKQ786446 FAO786446:FAU786446 EQS786446:EQY786446 EGW786446:EHC786446 DXA786446:DXG786446 DNE786446:DNK786446 DDI786446:DDO786446 CTM786446:CTS786446 CJQ786446:CJW786446 BZU786446:CAA786446 BPY786446:BQE786446 BGC786446:BGI786446 AWG786446:AWM786446 AMK786446:AMQ786446 ACO786446:ACU786446 SS786446:SY786446 IW786446:JC786446 A786446:G786446 WVI720910:WVO720910 WLM720910:WLS720910 WBQ720910:WBW720910 VRU720910:VSA720910 VHY720910:VIE720910 UYC720910:UYI720910 UOG720910:UOM720910 UEK720910:UEQ720910 TUO720910:TUU720910 TKS720910:TKY720910 TAW720910:TBC720910 SRA720910:SRG720910 SHE720910:SHK720910 RXI720910:RXO720910 RNM720910:RNS720910 RDQ720910:RDW720910 QTU720910:QUA720910 QJY720910:QKE720910 QAC720910:QAI720910 PQG720910:PQM720910 PGK720910:PGQ720910 OWO720910:OWU720910 OMS720910:OMY720910 OCW720910:ODC720910 NTA720910:NTG720910 NJE720910:NJK720910 MZI720910:MZO720910 MPM720910:MPS720910 MFQ720910:MFW720910 LVU720910:LWA720910 LLY720910:LME720910 LCC720910:LCI720910 KSG720910:KSM720910 KIK720910:KIQ720910 JYO720910:JYU720910 JOS720910:JOY720910 JEW720910:JFC720910 IVA720910:IVG720910 ILE720910:ILK720910 IBI720910:IBO720910 HRM720910:HRS720910 HHQ720910:HHW720910 GXU720910:GYA720910 GNY720910:GOE720910 GEC720910:GEI720910 FUG720910:FUM720910 FKK720910:FKQ720910 FAO720910:FAU720910 EQS720910:EQY720910 EGW720910:EHC720910 DXA720910:DXG720910 DNE720910:DNK720910 DDI720910:DDO720910 CTM720910:CTS720910 CJQ720910:CJW720910 BZU720910:CAA720910 BPY720910:BQE720910 BGC720910:BGI720910 AWG720910:AWM720910 AMK720910:AMQ720910 ACO720910:ACU720910 SS720910:SY720910 IW720910:JC720910 A720910:G720910 WVI655374:WVO655374 WLM655374:WLS655374 WBQ655374:WBW655374 VRU655374:VSA655374 VHY655374:VIE655374 UYC655374:UYI655374 UOG655374:UOM655374 UEK655374:UEQ655374 TUO655374:TUU655374 TKS655374:TKY655374 TAW655374:TBC655374 SRA655374:SRG655374 SHE655374:SHK655374 RXI655374:RXO655374 RNM655374:RNS655374 RDQ655374:RDW655374 QTU655374:QUA655374 QJY655374:QKE655374 QAC655374:QAI655374 PQG655374:PQM655374 PGK655374:PGQ655374 OWO655374:OWU655374 OMS655374:OMY655374 OCW655374:ODC655374 NTA655374:NTG655374 NJE655374:NJK655374 MZI655374:MZO655374 MPM655374:MPS655374 MFQ655374:MFW655374 LVU655374:LWA655374 LLY655374:LME655374 LCC655374:LCI655374 KSG655374:KSM655374 KIK655374:KIQ655374 JYO655374:JYU655374 JOS655374:JOY655374 JEW655374:JFC655374 IVA655374:IVG655374 ILE655374:ILK655374 IBI655374:IBO655374 HRM655374:HRS655374 HHQ655374:HHW655374 GXU655374:GYA655374 GNY655374:GOE655374 GEC655374:GEI655374 FUG655374:FUM655374 FKK655374:FKQ655374 FAO655374:FAU655374 EQS655374:EQY655374 EGW655374:EHC655374 DXA655374:DXG655374 DNE655374:DNK655374 DDI655374:DDO655374 CTM655374:CTS655374 CJQ655374:CJW655374 BZU655374:CAA655374 BPY655374:BQE655374 BGC655374:BGI655374 AWG655374:AWM655374 AMK655374:AMQ655374 ACO655374:ACU655374 SS655374:SY655374 IW655374:JC655374 A655374:G655374 WVI589838:WVO589838 WLM589838:WLS589838 WBQ589838:WBW589838 VRU589838:VSA589838 VHY589838:VIE589838 UYC589838:UYI589838 UOG589838:UOM589838 UEK589838:UEQ589838 TUO589838:TUU589838 TKS589838:TKY589838 TAW589838:TBC589838 SRA589838:SRG589838 SHE589838:SHK589838 RXI589838:RXO589838 RNM589838:RNS589838 RDQ589838:RDW589838 QTU589838:QUA589838 QJY589838:QKE589838 QAC589838:QAI589838 PQG589838:PQM589838 PGK589838:PGQ589838 OWO589838:OWU589838 OMS589838:OMY589838 OCW589838:ODC589838 NTA589838:NTG589838 NJE589838:NJK589838 MZI589838:MZO589838 MPM589838:MPS589838 MFQ589838:MFW589838 LVU589838:LWA589838 LLY589838:LME589838 LCC589838:LCI589838 KSG589838:KSM589838 KIK589838:KIQ589838 JYO589838:JYU589838 JOS589838:JOY589838 JEW589838:JFC589838 IVA589838:IVG589838 ILE589838:ILK589838 IBI589838:IBO589838 HRM589838:HRS589838 HHQ589838:HHW589838 GXU589838:GYA589838 GNY589838:GOE589838 GEC589838:GEI589838 FUG589838:FUM589838 FKK589838:FKQ589838 FAO589838:FAU589838 EQS589838:EQY589838 EGW589838:EHC589838 DXA589838:DXG589838 DNE589838:DNK589838 DDI589838:DDO589838 CTM589838:CTS589838 CJQ589838:CJW589838 BZU589838:CAA589838 BPY589838:BQE589838 BGC589838:BGI589838 AWG589838:AWM589838 AMK589838:AMQ589838 ACO589838:ACU589838 SS589838:SY589838 IW589838:JC589838 A589838:G589838 WVI524302:WVO524302 WLM524302:WLS524302 WBQ524302:WBW524302 VRU524302:VSA524302 VHY524302:VIE524302 UYC524302:UYI524302 UOG524302:UOM524302 UEK524302:UEQ524302 TUO524302:TUU524302 TKS524302:TKY524302 TAW524302:TBC524302 SRA524302:SRG524302 SHE524302:SHK524302 RXI524302:RXO524302 RNM524302:RNS524302 RDQ524302:RDW524302 QTU524302:QUA524302 QJY524302:QKE524302 QAC524302:QAI524302 PQG524302:PQM524302 PGK524302:PGQ524302 OWO524302:OWU524302 OMS524302:OMY524302 OCW524302:ODC524302 NTA524302:NTG524302 NJE524302:NJK524302 MZI524302:MZO524302 MPM524302:MPS524302 MFQ524302:MFW524302 LVU524302:LWA524302 LLY524302:LME524302 LCC524302:LCI524302 KSG524302:KSM524302 KIK524302:KIQ524302 JYO524302:JYU524302 JOS524302:JOY524302 JEW524302:JFC524302 IVA524302:IVG524302 ILE524302:ILK524302 IBI524302:IBO524302 HRM524302:HRS524302 HHQ524302:HHW524302 GXU524302:GYA524302 GNY524302:GOE524302 GEC524302:GEI524302 FUG524302:FUM524302 FKK524302:FKQ524302 FAO524302:FAU524302 EQS524302:EQY524302 EGW524302:EHC524302 DXA524302:DXG524302 DNE524302:DNK524302 DDI524302:DDO524302 CTM524302:CTS524302 CJQ524302:CJW524302 BZU524302:CAA524302 BPY524302:BQE524302 BGC524302:BGI524302 AWG524302:AWM524302 AMK524302:AMQ524302 ACO524302:ACU524302 SS524302:SY524302 IW524302:JC524302 A524302:G524302 WVI458766:WVO458766 WLM458766:WLS458766 WBQ458766:WBW458766 VRU458766:VSA458766 VHY458766:VIE458766 UYC458766:UYI458766 UOG458766:UOM458766 UEK458766:UEQ458766 TUO458766:TUU458766 TKS458766:TKY458766 TAW458766:TBC458766 SRA458766:SRG458766 SHE458766:SHK458766 RXI458766:RXO458766 RNM458766:RNS458766 RDQ458766:RDW458766 QTU458766:QUA458766 QJY458766:QKE458766 QAC458766:QAI458766 PQG458766:PQM458766 PGK458766:PGQ458766 OWO458766:OWU458766 OMS458766:OMY458766 OCW458766:ODC458766 NTA458766:NTG458766 NJE458766:NJK458766 MZI458766:MZO458766 MPM458766:MPS458766 MFQ458766:MFW458766 LVU458766:LWA458766 LLY458766:LME458766 LCC458766:LCI458766 KSG458766:KSM458766 KIK458766:KIQ458766 JYO458766:JYU458766 JOS458766:JOY458766 JEW458766:JFC458766 IVA458766:IVG458766 ILE458766:ILK458766 IBI458766:IBO458766 HRM458766:HRS458766 HHQ458766:HHW458766 GXU458766:GYA458766 GNY458766:GOE458766 GEC458766:GEI458766 FUG458766:FUM458766 FKK458766:FKQ458766 FAO458766:FAU458766 EQS458766:EQY458766 EGW458766:EHC458766 DXA458766:DXG458766 DNE458766:DNK458766 DDI458766:DDO458766 CTM458766:CTS458766 CJQ458766:CJW458766 BZU458766:CAA458766 BPY458766:BQE458766 BGC458766:BGI458766 AWG458766:AWM458766 AMK458766:AMQ458766 ACO458766:ACU458766 SS458766:SY458766 IW458766:JC458766 A458766:G458766 WVI393230:WVO393230 WLM393230:WLS393230 WBQ393230:WBW393230 VRU393230:VSA393230 VHY393230:VIE393230 UYC393230:UYI393230 UOG393230:UOM393230 UEK393230:UEQ393230 TUO393230:TUU393230 TKS393230:TKY393230 TAW393230:TBC393230 SRA393230:SRG393230 SHE393230:SHK393230 RXI393230:RXO393230 RNM393230:RNS393230 RDQ393230:RDW393230 QTU393230:QUA393230 QJY393230:QKE393230 QAC393230:QAI393230 PQG393230:PQM393230 PGK393230:PGQ393230 OWO393230:OWU393230 OMS393230:OMY393230 OCW393230:ODC393230 NTA393230:NTG393230 NJE393230:NJK393230 MZI393230:MZO393230 MPM393230:MPS393230 MFQ393230:MFW393230 LVU393230:LWA393230 LLY393230:LME393230 LCC393230:LCI393230 KSG393230:KSM393230 KIK393230:KIQ393230 JYO393230:JYU393230 JOS393230:JOY393230 JEW393230:JFC393230 IVA393230:IVG393230 ILE393230:ILK393230 IBI393230:IBO393230 HRM393230:HRS393230 HHQ393230:HHW393230 GXU393230:GYA393230 GNY393230:GOE393230 GEC393230:GEI393230 FUG393230:FUM393230 FKK393230:FKQ393230 FAO393230:FAU393230 EQS393230:EQY393230 EGW393230:EHC393230 DXA393230:DXG393230 DNE393230:DNK393230 DDI393230:DDO393230 CTM393230:CTS393230 CJQ393230:CJW393230 BZU393230:CAA393230 BPY393230:BQE393230 BGC393230:BGI393230 AWG393230:AWM393230 AMK393230:AMQ393230 ACO393230:ACU393230 SS393230:SY393230 IW393230:JC393230 A393230:G393230 WVI327694:WVO327694 WLM327694:WLS327694 WBQ327694:WBW327694 VRU327694:VSA327694 VHY327694:VIE327694 UYC327694:UYI327694 UOG327694:UOM327694 UEK327694:UEQ327694 TUO327694:TUU327694 TKS327694:TKY327694 TAW327694:TBC327694 SRA327694:SRG327694 SHE327694:SHK327694 RXI327694:RXO327694 RNM327694:RNS327694 RDQ327694:RDW327694 QTU327694:QUA327694 QJY327694:QKE327694 QAC327694:QAI327694 PQG327694:PQM327694 PGK327694:PGQ327694 OWO327694:OWU327694 OMS327694:OMY327694 OCW327694:ODC327694 NTA327694:NTG327694 NJE327694:NJK327694 MZI327694:MZO327694 MPM327694:MPS327694 MFQ327694:MFW327694 LVU327694:LWA327694 LLY327694:LME327694 LCC327694:LCI327694 KSG327694:KSM327694 KIK327694:KIQ327694 JYO327694:JYU327694 JOS327694:JOY327694 JEW327694:JFC327694 IVA327694:IVG327694 ILE327694:ILK327694 IBI327694:IBO327694 HRM327694:HRS327694 HHQ327694:HHW327694 GXU327694:GYA327694 GNY327694:GOE327694 GEC327694:GEI327694 FUG327694:FUM327694 FKK327694:FKQ327694 FAO327694:FAU327694 EQS327694:EQY327694 EGW327694:EHC327694 DXA327694:DXG327694 DNE327694:DNK327694 DDI327694:DDO327694 CTM327694:CTS327694 CJQ327694:CJW327694 BZU327694:CAA327694 BPY327694:BQE327694 BGC327694:BGI327694 AWG327694:AWM327694 AMK327694:AMQ327694 ACO327694:ACU327694 SS327694:SY327694 IW327694:JC327694 A327694:G327694 WVI262158:WVO262158 WLM262158:WLS262158 WBQ262158:WBW262158 VRU262158:VSA262158 VHY262158:VIE262158 UYC262158:UYI262158 UOG262158:UOM262158 UEK262158:UEQ262158 TUO262158:TUU262158 TKS262158:TKY262158 TAW262158:TBC262158 SRA262158:SRG262158 SHE262158:SHK262158 RXI262158:RXO262158 RNM262158:RNS262158 RDQ262158:RDW262158 QTU262158:QUA262158 QJY262158:QKE262158 QAC262158:QAI262158 PQG262158:PQM262158 PGK262158:PGQ262158 OWO262158:OWU262158 OMS262158:OMY262158 OCW262158:ODC262158 NTA262158:NTG262158 NJE262158:NJK262158 MZI262158:MZO262158 MPM262158:MPS262158 MFQ262158:MFW262158 LVU262158:LWA262158 LLY262158:LME262158 LCC262158:LCI262158 KSG262158:KSM262158 KIK262158:KIQ262158 JYO262158:JYU262158 JOS262158:JOY262158 JEW262158:JFC262158 IVA262158:IVG262158 ILE262158:ILK262158 IBI262158:IBO262158 HRM262158:HRS262158 HHQ262158:HHW262158 GXU262158:GYA262158 GNY262158:GOE262158 GEC262158:GEI262158 FUG262158:FUM262158 FKK262158:FKQ262158 FAO262158:FAU262158 EQS262158:EQY262158 EGW262158:EHC262158 DXA262158:DXG262158 DNE262158:DNK262158 DDI262158:DDO262158 CTM262158:CTS262158 CJQ262158:CJW262158 BZU262158:CAA262158 BPY262158:BQE262158 BGC262158:BGI262158 AWG262158:AWM262158 AMK262158:AMQ262158 ACO262158:ACU262158 SS262158:SY262158 IW262158:JC262158 A262158:G262158 WVI196622:WVO196622 WLM196622:WLS196622 WBQ196622:WBW196622 VRU196622:VSA196622 VHY196622:VIE196622 UYC196622:UYI196622 UOG196622:UOM196622 UEK196622:UEQ196622 TUO196622:TUU196622 TKS196622:TKY196622 TAW196622:TBC196622 SRA196622:SRG196622 SHE196622:SHK196622 RXI196622:RXO196622 RNM196622:RNS196622 RDQ196622:RDW196622 QTU196622:QUA196622 QJY196622:QKE196622 QAC196622:QAI196622 PQG196622:PQM196622 PGK196622:PGQ196622 OWO196622:OWU196622 OMS196622:OMY196622 OCW196622:ODC196622 NTA196622:NTG196622 NJE196622:NJK196622 MZI196622:MZO196622 MPM196622:MPS196622 MFQ196622:MFW196622 LVU196622:LWA196622 LLY196622:LME196622 LCC196622:LCI196622 KSG196622:KSM196622 KIK196622:KIQ196622 JYO196622:JYU196622 JOS196622:JOY196622 JEW196622:JFC196622 IVA196622:IVG196622 ILE196622:ILK196622 IBI196622:IBO196622 HRM196622:HRS196622 HHQ196622:HHW196622 GXU196622:GYA196622 GNY196622:GOE196622 GEC196622:GEI196622 FUG196622:FUM196622 FKK196622:FKQ196622 FAO196622:FAU196622 EQS196622:EQY196622 EGW196622:EHC196622 DXA196622:DXG196622 DNE196622:DNK196622 DDI196622:DDO196622 CTM196622:CTS196622 CJQ196622:CJW196622 BZU196622:CAA196622 BPY196622:BQE196622 BGC196622:BGI196622 AWG196622:AWM196622 AMK196622:AMQ196622 ACO196622:ACU196622 SS196622:SY196622 IW196622:JC196622 A196622:G196622 WVI131086:WVO131086 WLM131086:WLS131086 WBQ131086:WBW131086 VRU131086:VSA131086 VHY131086:VIE131086 UYC131086:UYI131086 UOG131086:UOM131086 UEK131086:UEQ131086 TUO131086:TUU131086 TKS131086:TKY131086 TAW131086:TBC131086 SRA131086:SRG131086 SHE131086:SHK131086 RXI131086:RXO131086 RNM131086:RNS131086 RDQ131086:RDW131086 QTU131086:QUA131086 QJY131086:QKE131086 QAC131086:QAI131086 PQG131086:PQM131086 PGK131086:PGQ131086 OWO131086:OWU131086 OMS131086:OMY131086 OCW131086:ODC131086 NTA131086:NTG131086 NJE131086:NJK131086 MZI131086:MZO131086 MPM131086:MPS131086 MFQ131086:MFW131086 LVU131086:LWA131086 LLY131086:LME131086 LCC131086:LCI131086 KSG131086:KSM131086 KIK131086:KIQ131086 JYO131086:JYU131086 JOS131086:JOY131086 JEW131086:JFC131086 IVA131086:IVG131086 ILE131086:ILK131086 IBI131086:IBO131086 HRM131086:HRS131086 HHQ131086:HHW131086 GXU131086:GYA131086 GNY131086:GOE131086 GEC131086:GEI131086 FUG131086:FUM131086 FKK131086:FKQ131086 FAO131086:FAU131086 EQS131086:EQY131086 EGW131086:EHC131086 DXA131086:DXG131086 DNE131086:DNK131086 DDI131086:DDO131086 CTM131086:CTS131086 CJQ131086:CJW131086 BZU131086:CAA131086 BPY131086:BQE131086 BGC131086:BGI131086 AWG131086:AWM131086 AMK131086:AMQ131086 ACO131086:ACU131086 SS131086:SY131086 IW131086:JC131086 A131086:G131086 WVI65550:WVO65550 WLM65550:WLS65550 WBQ65550:WBW65550 VRU65550:VSA65550 VHY65550:VIE65550 UYC65550:UYI65550 UOG65550:UOM65550 UEK65550:UEQ65550 TUO65550:TUU65550 TKS65550:TKY65550 TAW65550:TBC65550 SRA65550:SRG65550 SHE65550:SHK65550 RXI65550:RXO65550 RNM65550:RNS65550 RDQ65550:RDW65550 QTU65550:QUA65550 QJY65550:QKE65550 QAC65550:QAI65550 PQG65550:PQM65550 PGK65550:PGQ65550 OWO65550:OWU65550 OMS65550:OMY65550 OCW65550:ODC65550 NTA65550:NTG65550 NJE65550:NJK65550 MZI65550:MZO65550 MPM65550:MPS65550 MFQ65550:MFW65550 LVU65550:LWA65550 LLY65550:LME65550 LCC65550:LCI65550 KSG65550:KSM65550 KIK65550:KIQ65550 JYO65550:JYU65550 JOS65550:JOY65550 JEW65550:JFC65550 IVA65550:IVG65550 ILE65550:ILK65550 IBI65550:IBO65550 HRM65550:HRS65550 HHQ65550:HHW65550 GXU65550:GYA65550 GNY65550:GOE65550 GEC65550:GEI65550 FUG65550:FUM65550 FKK65550:FKQ65550 FAO65550:FAU65550 EQS65550:EQY65550 EGW65550:EHC65550 DXA65550:DXG65550 DNE65550:DNK65550 DDI65550:DDO65550 CTM65550:CTS65550 CJQ65550:CJW65550 BZU65550:CAA65550 BPY65550:BQE65550 BGC65550:BGI65550 AWG65550:AWM65550 AMK65550:AMQ65550 ACO65550:ACU65550 SS65550:SY65550 IW65550:JC65550 A65550:G65550 WVI13:WVO13 WLM13:WLS13 WBQ13:WBW13 VRU13:VSA13 VHY13:VIE13 UYC13:UYI13 UOG13:UOM13 UEK13:UEQ13 TUO13:TUU13 TKS13:TKY13 TAW13:TBC13 SRA13:SRG13 SHE13:SHK13 RXI13:RXO13 RNM13:RNS13 RDQ13:RDW13 QTU13:QUA13 QJY13:QKE13 QAC13:QAI13 PQG13:PQM13 PGK13:PGQ13 OWO13:OWU13 OMS13:OMY13 OCW13:ODC13 NTA13:NTG13 NJE13:NJK13 MZI13:MZO13 MPM13:MPS13 MFQ13:MFW13 LVU13:LWA13 LLY13:LME13 LCC13:LCI13 KSG13:KSM13 KIK13:KIQ13 JYO13:JYU13 JOS13:JOY13 JEW13:JFC13 IVA13:IVG13 ILE13:ILK13 IBI13:IBO13 HRM13:HRS13 HHQ13:HHW13 GXU13:GYA13 GNY13:GOE13 GEC13:GEI13 FUG13:FUM13 FKK13:FKQ13 FAO13:FAU13 EQS13:EQY13 EGW13:EHC13 DXA13:DXG13 DNE13:DNK13 DDI13:DDO13 CTM13:CTS13 CJQ13:CJW13 BZU13:CAA13 BPY13:BQE13 BGC13:BGI13 AWG13:AWM13 AMK13:AMQ13 ACO13:ACU13 SS13:SY13 IW13:JC13">
      <formula1>$C$124:$C$128</formula1>
    </dataValidation>
    <dataValidation type="list" errorStyle="information" allowBlank="1" showInputMessage="1" showErrorMessage="1" sqref="A4:G4 WVI983045:WVO983045 WLM983045:WLS983045 WBQ983045:WBW983045 VRU983045:VSA983045 VHY983045:VIE983045 UYC983045:UYI983045 UOG983045:UOM983045 UEK983045:UEQ983045 TUO983045:TUU983045 TKS983045:TKY983045 TAW983045:TBC983045 SRA983045:SRG983045 SHE983045:SHK983045 RXI983045:RXO983045 RNM983045:RNS983045 RDQ983045:RDW983045 QTU983045:QUA983045 QJY983045:QKE983045 QAC983045:QAI983045 PQG983045:PQM983045 PGK983045:PGQ983045 OWO983045:OWU983045 OMS983045:OMY983045 OCW983045:ODC983045 NTA983045:NTG983045 NJE983045:NJK983045 MZI983045:MZO983045 MPM983045:MPS983045 MFQ983045:MFW983045 LVU983045:LWA983045 LLY983045:LME983045 LCC983045:LCI983045 KSG983045:KSM983045 KIK983045:KIQ983045 JYO983045:JYU983045 JOS983045:JOY983045 JEW983045:JFC983045 IVA983045:IVG983045 ILE983045:ILK983045 IBI983045:IBO983045 HRM983045:HRS983045 HHQ983045:HHW983045 GXU983045:GYA983045 GNY983045:GOE983045 GEC983045:GEI983045 FUG983045:FUM983045 FKK983045:FKQ983045 FAO983045:FAU983045 EQS983045:EQY983045 EGW983045:EHC983045 DXA983045:DXG983045 DNE983045:DNK983045 DDI983045:DDO983045 CTM983045:CTS983045 CJQ983045:CJW983045 BZU983045:CAA983045 BPY983045:BQE983045 BGC983045:BGI983045 AWG983045:AWM983045 AMK983045:AMQ983045 ACO983045:ACU983045 SS983045:SY983045 IW983045:JC983045 A983045:G983045 WVI917509:WVO917509 WLM917509:WLS917509 WBQ917509:WBW917509 VRU917509:VSA917509 VHY917509:VIE917509 UYC917509:UYI917509 UOG917509:UOM917509 UEK917509:UEQ917509 TUO917509:TUU917509 TKS917509:TKY917509 TAW917509:TBC917509 SRA917509:SRG917509 SHE917509:SHK917509 RXI917509:RXO917509 RNM917509:RNS917509 RDQ917509:RDW917509 QTU917509:QUA917509 QJY917509:QKE917509 QAC917509:QAI917509 PQG917509:PQM917509 PGK917509:PGQ917509 OWO917509:OWU917509 OMS917509:OMY917509 OCW917509:ODC917509 NTA917509:NTG917509 NJE917509:NJK917509 MZI917509:MZO917509 MPM917509:MPS917509 MFQ917509:MFW917509 LVU917509:LWA917509 LLY917509:LME917509 LCC917509:LCI917509 KSG917509:KSM917509 KIK917509:KIQ917509 JYO917509:JYU917509 JOS917509:JOY917509 JEW917509:JFC917509 IVA917509:IVG917509 ILE917509:ILK917509 IBI917509:IBO917509 HRM917509:HRS917509 HHQ917509:HHW917509 GXU917509:GYA917509 GNY917509:GOE917509 GEC917509:GEI917509 FUG917509:FUM917509 FKK917509:FKQ917509 FAO917509:FAU917509 EQS917509:EQY917509 EGW917509:EHC917509 DXA917509:DXG917509 DNE917509:DNK917509 DDI917509:DDO917509 CTM917509:CTS917509 CJQ917509:CJW917509 BZU917509:CAA917509 BPY917509:BQE917509 BGC917509:BGI917509 AWG917509:AWM917509 AMK917509:AMQ917509 ACO917509:ACU917509 SS917509:SY917509 IW917509:JC917509 A917509:G917509 WVI851973:WVO851973 WLM851973:WLS851973 WBQ851973:WBW851973 VRU851973:VSA851973 VHY851973:VIE851973 UYC851973:UYI851973 UOG851973:UOM851973 UEK851973:UEQ851973 TUO851973:TUU851973 TKS851973:TKY851973 TAW851973:TBC851973 SRA851973:SRG851973 SHE851973:SHK851973 RXI851973:RXO851973 RNM851973:RNS851973 RDQ851973:RDW851973 QTU851973:QUA851973 QJY851973:QKE851973 QAC851973:QAI851973 PQG851973:PQM851973 PGK851973:PGQ851973 OWO851973:OWU851973 OMS851973:OMY851973 OCW851973:ODC851973 NTA851973:NTG851973 NJE851973:NJK851973 MZI851973:MZO851973 MPM851973:MPS851973 MFQ851973:MFW851973 LVU851973:LWA851973 LLY851973:LME851973 LCC851973:LCI851973 KSG851973:KSM851973 KIK851973:KIQ851973 JYO851973:JYU851973 JOS851973:JOY851973 JEW851973:JFC851973 IVA851973:IVG851973 ILE851973:ILK851973 IBI851973:IBO851973 HRM851973:HRS851973 HHQ851973:HHW851973 GXU851973:GYA851973 GNY851973:GOE851973 GEC851973:GEI851973 FUG851973:FUM851973 FKK851973:FKQ851973 FAO851973:FAU851973 EQS851973:EQY851973 EGW851973:EHC851973 DXA851973:DXG851973 DNE851973:DNK851973 DDI851973:DDO851973 CTM851973:CTS851973 CJQ851973:CJW851973 BZU851973:CAA851973 BPY851973:BQE851973 BGC851973:BGI851973 AWG851973:AWM851973 AMK851973:AMQ851973 ACO851973:ACU851973 SS851973:SY851973 IW851973:JC851973 A851973:G851973 WVI786437:WVO786437 WLM786437:WLS786437 WBQ786437:WBW786437 VRU786437:VSA786437 VHY786437:VIE786437 UYC786437:UYI786437 UOG786437:UOM786437 UEK786437:UEQ786437 TUO786437:TUU786437 TKS786437:TKY786437 TAW786437:TBC786437 SRA786437:SRG786437 SHE786437:SHK786437 RXI786437:RXO786437 RNM786437:RNS786437 RDQ786437:RDW786437 QTU786437:QUA786437 QJY786437:QKE786437 QAC786437:QAI786437 PQG786437:PQM786437 PGK786437:PGQ786437 OWO786437:OWU786437 OMS786437:OMY786437 OCW786437:ODC786437 NTA786437:NTG786437 NJE786437:NJK786437 MZI786437:MZO786437 MPM786437:MPS786437 MFQ786437:MFW786437 LVU786437:LWA786437 LLY786437:LME786437 LCC786437:LCI786437 KSG786437:KSM786437 KIK786437:KIQ786437 JYO786437:JYU786437 JOS786437:JOY786437 JEW786437:JFC786437 IVA786437:IVG786437 ILE786437:ILK786437 IBI786437:IBO786437 HRM786437:HRS786437 HHQ786437:HHW786437 GXU786437:GYA786437 GNY786437:GOE786437 GEC786437:GEI786437 FUG786437:FUM786437 FKK786437:FKQ786437 FAO786437:FAU786437 EQS786437:EQY786437 EGW786437:EHC786437 DXA786437:DXG786437 DNE786437:DNK786437 DDI786437:DDO786437 CTM786437:CTS786437 CJQ786437:CJW786437 BZU786437:CAA786437 BPY786437:BQE786437 BGC786437:BGI786437 AWG786437:AWM786437 AMK786437:AMQ786437 ACO786437:ACU786437 SS786437:SY786437 IW786437:JC786437 A786437:G786437 WVI720901:WVO720901 WLM720901:WLS720901 WBQ720901:WBW720901 VRU720901:VSA720901 VHY720901:VIE720901 UYC720901:UYI720901 UOG720901:UOM720901 UEK720901:UEQ720901 TUO720901:TUU720901 TKS720901:TKY720901 TAW720901:TBC720901 SRA720901:SRG720901 SHE720901:SHK720901 RXI720901:RXO720901 RNM720901:RNS720901 RDQ720901:RDW720901 QTU720901:QUA720901 QJY720901:QKE720901 QAC720901:QAI720901 PQG720901:PQM720901 PGK720901:PGQ720901 OWO720901:OWU720901 OMS720901:OMY720901 OCW720901:ODC720901 NTA720901:NTG720901 NJE720901:NJK720901 MZI720901:MZO720901 MPM720901:MPS720901 MFQ720901:MFW720901 LVU720901:LWA720901 LLY720901:LME720901 LCC720901:LCI720901 KSG720901:KSM720901 KIK720901:KIQ720901 JYO720901:JYU720901 JOS720901:JOY720901 JEW720901:JFC720901 IVA720901:IVG720901 ILE720901:ILK720901 IBI720901:IBO720901 HRM720901:HRS720901 HHQ720901:HHW720901 GXU720901:GYA720901 GNY720901:GOE720901 GEC720901:GEI720901 FUG720901:FUM720901 FKK720901:FKQ720901 FAO720901:FAU720901 EQS720901:EQY720901 EGW720901:EHC720901 DXA720901:DXG720901 DNE720901:DNK720901 DDI720901:DDO720901 CTM720901:CTS720901 CJQ720901:CJW720901 BZU720901:CAA720901 BPY720901:BQE720901 BGC720901:BGI720901 AWG720901:AWM720901 AMK720901:AMQ720901 ACO720901:ACU720901 SS720901:SY720901 IW720901:JC720901 A720901:G720901 WVI655365:WVO655365 WLM655365:WLS655365 WBQ655365:WBW655365 VRU655365:VSA655365 VHY655365:VIE655365 UYC655365:UYI655365 UOG655365:UOM655365 UEK655365:UEQ655365 TUO655365:TUU655365 TKS655365:TKY655365 TAW655365:TBC655365 SRA655365:SRG655365 SHE655365:SHK655365 RXI655365:RXO655365 RNM655365:RNS655365 RDQ655365:RDW655365 QTU655365:QUA655365 QJY655365:QKE655365 QAC655365:QAI655365 PQG655365:PQM655365 PGK655365:PGQ655365 OWO655365:OWU655365 OMS655365:OMY655365 OCW655365:ODC655365 NTA655365:NTG655365 NJE655365:NJK655365 MZI655365:MZO655365 MPM655365:MPS655365 MFQ655365:MFW655365 LVU655365:LWA655365 LLY655365:LME655365 LCC655365:LCI655365 KSG655365:KSM655365 KIK655365:KIQ655365 JYO655365:JYU655365 JOS655365:JOY655365 JEW655365:JFC655365 IVA655365:IVG655365 ILE655365:ILK655365 IBI655365:IBO655365 HRM655365:HRS655365 HHQ655365:HHW655365 GXU655365:GYA655365 GNY655365:GOE655365 GEC655365:GEI655365 FUG655365:FUM655365 FKK655365:FKQ655365 FAO655365:FAU655365 EQS655365:EQY655365 EGW655365:EHC655365 DXA655365:DXG655365 DNE655365:DNK655365 DDI655365:DDO655365 CTM655365:CTS655365 CJQ655365:CJW655365 BZU655365:CAA655365 BPY655365:BQE655365 BGC655365:BGI655365 AWG655365:AWM655365 AMK655365:AMQ655365 ACO655365:ACU655365 SS655365:SY655365 IW655365:JC655365 A655365:G655365 WVI589829:WVO589829 WLM589829:WLS589829 WBQ589829:WBW589829 VRU589829:VSA589829 VHY589829:VIE589829 UYC589829:UYI589829 UOG589829:UOM589829 UEK589829:UEQ589829 TUO589829:TUU589829 TKS589829:TKY589829 TAW589829:TBC589829 SRA589829:SRG589829 SHE589829:SHK589829 RXI589829:RXO589829 RNM589829:RNS589829 RDQ589829:RDW589829 QTU589829:QUA589829 QJY589829:QKE589829 QAC589829:QAI589829 PQG589829:PQM589829 PGK589829:PGQ589829 OWO589829:OWU589829 OMS589829:OMY589829 OCW589829:ODC589829 NTA589829:NTG589829 NJE589829:NJK589829 MZI589829:MZO589829 MPM589829:MPS589829 MFQ589829:MFW589829 LVU589829:LWA589829 LLY589829:LME589829 LCC589829:LCI589829 KSG589829:KSM589829 KIK589829:KIQ589829 JYO589829:JYU589829 JOS589829:JOY589829 JEW589829:JFC589829 IVA589829:IVG589829 ILE589829:ILK589829 IBI589829:IBO589829 HRM589829:HRS589829 HHQ589829:HHW589829 GXU589829:GYA589829 GNY589829:GOE589829 GEC589829:GEI589829 FUG589829:FUM589829 FKK589829:FKQ589829 FAO589829:FAU589829 EQS589829:EQY589829 EGW589829:EHC589829 DXA589829:DXG589829 DNE589829:DNK589829 DDI589829:DDO589829 CTM589829:CTS589829 CJQ589829:CJW589829 BZU589829:CAA589829 BPY589829:BQE589829 BGC589829:BGI589829 AWG589829:AWM589829 AMK589829:AMQ589829 ACO589829:ACU589829 SS589829:SY589829 IW589829:JC589829 A589829:G589829 WVI524293:WVO524293 WLM524293:WLS524293 WBQ524293:WBW524293 VRU524293:VSA524293 VHY524293:VIE524293 UYC524293:UYI524293 UOG524293:UOM524293 UEK524293:UEQ524293 TUO524293:TUU524293 TKS524293:TKY524293 TAW524293:TBC524293 SRA524293:SRG524293 SHE524293:SHK524293 RXI524293:RXO524293 RNM524293:RNS524293 RDQ524293:RDW524293 QTU524293:QUA524293 QJY524293:QKE524293 QAC524293:QAI524293 PQG524293:PQM524293 PGK524293:PGQ524293 OWO524293:OWU524293 OMS524293:OMY524293 OCW524293:ODC524293 NTA524293:NTG524293 NJE524293:NJK524293 MZI524293:MZO524293 MPM524293:MPS524293 MFQ524293:MFW524293 LVU524293:LWA524293 LLY524293:LME524293 LCC524293:LCI524293 KSG524293:KSM524293 KIK524293:KIQ524293 JYO524293:JYU524293 JOS524293:JOY524293 JEW524293:JFC524293 IVA524293:IVG524293 ILE524293:ILK524293 IBI524293:IBO524293 HRM524293:HRS524293 HHQ524293:HHW524293 GXU524293:GYA524293 GNY524293:GOE524293 GEC524293:GEI524293 FUG524293:FUM524293 FKK524293:FKQ524293 FAO524293:FAU524293 EQS524293:EQY524293 EGW524293:EHC524293 DXA524293:DXG524293 DNE524293:DNK524293 DDI524293:DDO524293 CTM524293:CTS524293 CJQ524293:CJW524293 BZU524293:CAA524293 BPY524293:BQE524293 BGC524293:BGI524293 AWG524293:AWM524293 AMK524293:AMQ524293 ACO524293:ACU524293 SS524293:SY524293 IW524293:JC524293 A524293:G524293 WVI458757:WVO458757 WLM458757:WLS458757 WBQ458757:WBW458757 VRU458757:VSA458757 VHY458757:VIE458757 UYC458757:UYI458757 UOG458757:UOM458757 UEK458757:UEQ458757 TUO458757:TUU458757 TKS458757:TKY458757 TAW458757:TBC458757 SRA458757:SRG458757 SHE458757:SHK458757 RXI458757:RXO458757 RNM458757:RNS458757 RDQ458757:RDW458757 QTU458757:QUA458757 QJY458757:QKE458757 QAC458757:QAI458757 PQG458757:PQM458757 PGK458757:PGQ458757 OWO458757:OWU458757 OMS458757:OMY458757 OCW458757:ODC458757 NTA458757:NTG458757 NJE458757:NJK458757 MZI458757:MZO458757 MPM458757:MPS458757 MFQ458757:MFW458757 LVU458757:LWA458757 LLY458757:LME458757 LCC458757:LCI458757 KSG458757:KSM458757 KIK458757:KIQ458757 JYO458757:JYU458757 JOS458757:JOY458757 JEW458757:JFC458757 IVA458757:IVG458757 ILE458757:ILK458757 IBI458757:IBO458757 HRM458757:HRS458757 HHQ458757:HHW458757 GXU458757:GYA458757 GNY458757:GOE458757 GEC458757:GEI458757 FUG458757:FUM458757 FKK458757:FKQ458757 FAO458757:FAU458757 EQS458757:EQY458757 EGW458757:EHC458757 DXA458757:DXG458757 DNE458757:DNK458757 DDI458757:DDO458757 CTM458757:CTS458757 CJQ458757:CJW458757 BZU458757:CAA458757 BPY458757:BQE458757 BGC458757:BGI458757 AWG458757:AWM458757 AMK458757:AMQ458757 ACO458757:ACU458757 SS458757:SY458757 IW458757:JC458757 A458757:G458757 WVI393221:WVO393221 WLM393221:WLS393221 WBQ393221:WBW393221 VRU393221:VSA393221 VHY393221:VIE393221 UYC393221:UYI393221 UOG393221:UOM393221 UEK393221:UEQ393221 TUO393221:TUU393221 TKS393221:TKY393221 TAW393221:TBC393221 SRA393221:SRG393221 SHE393221:SHK393221 RXI393221:RXO393221 RNM393221:RNS393221 RDQ393221:RDW393221 QTU393221:QUA393221 QJY393221:QKE393221 QAC393221:QAI393221 PQG393221:PQM393221 PGK393221:PGQ393221 OWO393221:OWU393221 OMS393221:OMY393221 OCW393221:ODC393221 NTA393221:NTG393221 NJE393221:NJK393221 MZI393221:MZO393221 MPM393221:MPS393221 MFQ393221:MFW393221 LVU393221:LWA393221 LLY393221:LME393221 LCC393221:LCI393221 KSG393221:KSM393221 KIK393221:KIQ393221 JYO393221:JYU393221 JOS393221:JOY393221 JEW393221:JFC393221 IVA393221:IVG393221 ILE393221:ILK393221 IBI393221:IBO393221 HRM393221:HRS393221 HHQ393221:HHW393221 GXU393221:GYA393221 GNY393221:GOE393221 GEC393221:GEI393221 FUG393221:FUM393221 FKK393221:FKQ393221 FAO393221:FAU393221 EQS393221:EQY393221 EGW393221:EHC393221 DXA393221:DXG393221 DNE393221:DNK393221 DDI393221:DDO393221 CTM393221:CTS393221 CJQ393221:CJW393221 BZU393221:CAA393221 BPY393221:BQE393221 BGC393221:BGI393221 AWG393221:AWM393221 AMK393221:AMQ393221 ACO393221:ACU393221 SS393221:SY393221 IW393221:JC393221 A393221:G393221 WVI327685:WVO327685 WLM327685:WLS327685 WBQ327685:WBW327685 VRU327685:VSA327685 VHY327685:VIE327685 UYC327685:UYI327685 UOG327685:UOM327685 UEK327685:UEQ327685 TUO327685:TUU327685 TKS327685:TKY327685 TAW327685:TBC327685 SRA327685:SRG327685 SHE327685:SHK327685 RXI327685:RXO327685 RNM327685:RNS327685 RDQ327685:RDW327685 QTU327685:QUA327685 QJY327685:QKE327685 QAC327685:QAI327685 PQG327685:PQM327685 PGK327685:PGQ327685 OWO327685:OWU327685 OMS327685:OMY327685 OCW327685:ODC327685 NTA327685:NTG327685 NJE327685:NJK327685 MZI327685:MZO327685 MPM327685:MPS327685 MFQ327685:MFW327685 LVU327685:LWA327685 LLY327685:LME327685 LCC327685:LCI327685 KSG327685:KSM327685 KIK327685:KIQ327685 JYO327685:JYU327685 JOS327685:JOY327685 JEW327685:JFC327685 IVA327685:IVG327685 ILE327685:ILK327685 IBI327685:IBO327685 HRM327685:HRS327685 HHQ327685:HHW327685 GXU327685:GYA327685 GNY327685:GOE327685 GEC327685:GEI327685 FUG327685:FUM327685 FKK327685:FKQ327685 FAO327685:FAU327685 EQS327685:EQY327685 EGW327685:EHC327685 DXA327685:DXG327685 DNE327685:DNK327685 DDI327685:DDO327685 CTM327685:CTS327685 CJQ327685:CJW327685 BZU327685:CAA327685 BPY327685:BQE327685 BGC327685:BGI327685 AWG327685:AWM327685 AMK327685:AMQ327685 ACO327685:ACU327685 SS327685:SY327685 IW327685:JC327685 A327685:G327685 WVI262149:WVO262149 WLM262149:WLS262149 WBQ262149:WBW262149 VRU262149:VSA262149 VHY262149:VIE262149 UYC262149:UYI262149 UOG262149:UOM262149 UEK262149:UEQ262149 TUO262149:TUU262149 TKS262149:TKY262149 TAW262149:TBC262149 SRA262149:SRG262149 SHE262149:SHK262149 RXI262149:RXO262149 RNM262149:RNS262149 RDQ262149:RDW262149 QTU262149:QUA262149 QJY262149:QKE262149 QAC262149:QAI262149 PQG262149:PQM262149 PGK262149:PGQ262149 OWO262149:OWU262149 OMS262149:OMY262149 OCW262149:ODC262149 NTA262149:NTG262149 NJE262149:NJK262149 MZI262149:MZO262149 MPM262149:MPS262149 MFQ262149:MFW262149 LVU262149:LWA262149 LLY262149:LME262149 LCC262149:LCI262149 KSG262149:KSM262149 KIK262149:KIQ262149 JYO262149:JYU262149 JOS262149:JOY262149 JEW262149:JFC262149 IVA262149:IVG262149 ILE262149:ILK262149 IBI262149:IBO262149 HRM262149:HRS262149 HHQ262149:HHW262149 GXU262149:GYA262149 GNY262149:GOE262149 GEC262149:GEI262149 FUG262149:FUM262149 FKK262149:FKQ262149 FAO262149:FAU262149 EQS262149:EQY262149 EGW262149:EHC262149 DXA262149:DXG262149 DNE262149:DNK262149 DDI262149:DDO262149 CTM262149:CTS262149 CJQ262149:CJW262149 BZU262149:CAA262149 BPY262149:BQE262149 BGC262149:BGI262149 AWG262149:AWM262149 AMK262149:AMQ262149 ACO262149:ACU262149 SS262149:SY262149 IW262149:JC262149 A262149:G262149 WVI196613:WVO196613 WLM196613:WLS196613 WBQ196613:WBW196613 VRU196613:VSA196613 VHY196613:VIE196613 UYC196613:UYI196613 UOG196613:UOM196613 UEK196613:UEQ196613 TUO196613:TUU196613 TKS196613:TKY196613 TAW196613:TBC196613 SRA196613:SRG196613 SHE196613:SHK196613 RXI196613:RXO196613 RNM196613:RNS196613 RDQ196613:RDW196613 QTU196613:QUA196613 QJY196613:QKE196613 QAC196613:QAI196613 PQG196613:PQM196613 PGK196613:PGQ196613 OWO196613:OWU196613 OMS196613:OMY196613 OCW196613:ODC196613 NTA196613:NTG196613 NJE196613:NJK196613 MZI196613:MZO196613 MPM196613:MPS196613 MFQ196613:MFW196613 LVU196613:LWA196613 LLY196613:LME196613 LCC196613:LCI196613 KSG196613:KSM196613 KIK196613:KIQ196613 JYO196613:JYU196613 JOS196613:JOY196613 JEW196613:JFC196613 IVA196613:IVG196613 ILE196613:ILK196613 IBI196613:IBO196613 HRM196613:HRS196613 HHQ196613:HHW196613 GXU196613:GYA196613 GNY196613:GOE196613 GEC196613:GEI196613 FUG196613:FUM196613 FKK196613:FKQ196613 FAO196613:FAU196613 EQS196613:EQY196613 EGW196613:EHC196613 DXA196613:DXG196613 DNE196613:DNK196613 DDI196613:DDO196613 CTM196613:CTS196613 CJQ196613:CJW196613 BZU196613:CAA196613 BPY196613:BQE196613 BGC196613:BGI196613 AWG196613:AWM196613 AMK196613:AMQ196613 ACO196613:ACU196613 SS196613:SY196613 IW196613:JC196613 A196613:G196613 WVI131077:WVO131077 WLM131077:WLS131077 WBQ131077:WBW131077 VRU131077:VSA131077 VHY131077:VIE131077 UYC131077:UYI131077 UOG131077:UOM131077 UEK131077:UEQ131077 TUO131077:TUU131077 TKS131077:TKY131077 TAW131077:TBC131077 SRA131077:SRG131077 SHE131077:SHK131077 RXI131077:RXO131077 RNM131077:RNS131077 RDQ131077:RDW131077 QTU131077:QUA131077 QJY131077:QKE131077 QAC131077:QAI131077 PQG131077:PQM131077 PGK131077:PGQ131077 OWO131077:OWU131077 OMS131077:OMY131077 OCW131077:ODC131077 NTA131077:NTG131077 NJE131077:NJK131077 MZI131077:MZO131077 MPM131077:MPS131077 MFQ131077:MFW131077 LVU131077:LWA131077 LLY131077:LME131077 LCC131077:LCI131077 KSG131077:KSM131077 KIK131077:KIQ131077 JYO131077:JYU131077 JOS131077:JOY131077 JEW131077:JFC131077 IVA131077:IVG131077 ILE131077:ILK131077 IBI131077:IBO131077 HRM131077:HRS131077 HHQ131077:HHW131077 GXU131077:GYA131077 GNY131077:GOE131077 GEC131077:GEI131077 FUG131077:FUM131077 FKK131077:FKQ131077 FAO131077:FAU131077 EQS131077:EQY131077 EGW131077:EHC131077 DXA131077:DXG131077 DNE131077:DNK131077 DDI131077:DDO131077 CTM131077:CTS131077 CJQ131077:CJW131077 BZU131077:CAA131077 BPY131077:BQE131077 BGC131077:BGI131077 AWG131077:AWM131077 AMK131077:AMQ131077 ACO131077:ACU131077 SS131077:SY131077 IW131077:JC131077 A131077:G131077 WVI65541:WVO65541 WLM65541:WLS65541 WBQ65541:WBW65541 VRU65541:VSA65541 VHY65541:VIE65541 UYC65541:UYI65541 UOG65541:UOM65541 UEK65541:UEQ65541 TUO65541:TUU65541 TKS65541:TKY65541 TAW65541:TBC65541 SRA65541:SRG65541 SHE65541:SHK65541 RXI65541:RXO65541 RNM65541:RNS65541 RDQ65541:RDW65541 QTU65541:QUA65541 QJY65541:QKE65541 QAC65541:QAI65541 PQG65541:PQM65541 PGK65541:PGQ65541 OWO65541:OWU65541 OMS65541:OMY65541 OCW65541:ODC65541 NTA65541:NTG65541 NJE65541:NJK65541 MZI65541:MZO65541 MPM65541:MPS65541 MFQ65541:MFW65541 LVU65541:LWA65541 LLY65541:LME65541 LCC65541:LCI65541 KSG65541:KSM65541 KIK65541:KIQ65541 JYO65541:JYU65541 JOS65541:JOY65541 JEW65541:JFC65541 IVA65541:IVG65541 ILE65541:ILK65541 IBI65541:IBO65541 HRM65541:HRS65541 HHQ65541:HHW65541 GXU65541:GYA65541 GNY65541:GOE65541 GEC65541:GEI65541 FUG65541:FUM65541 FKK65541:FKQ65541 FAO65541:FAU65541 EQS65541:EQY65541 EGW65541:EHC65541 DXA65541:DXG65541 DNE65541:DNK65541 DDI65541:DDO65541 CTM65541:CTS65541 CJQ65541:CJW65541 BZU65541:CAA65541 BPY65541:BQE65541 BGC65541:BGI65541 AWG65541:AWM65541 AMK65541:AMQ65541 ACO65541:ACU65541 SS65541:SY65541 IW65541:JC65541 A65541:G65541 WVI4:WVO4 WLM4:WLS4 WBQ4:WBW4 VRU4:VSA4 VHY4:VIE4 UYC4:UYI4 UOG4:UOM4 UEK4:UEQ4 TUO4:TUU4 TKS4:TKY4 TAW4:TBC4 SRA4:SRG4 SHE4:SHK4 RXI4:RXO4 RNM4:RNS4 RDQ4:RDW4 QTU4:QUA4 QJY4:QKE4 QAC4:QAI4 PQG4:PQM4 PGK4:PGQ4 OWO4:OWU4 OMS4:OMY4 OCW4:ODC4 NTA4:NTG4 NJE4:NJK4 MZI4:MZO4 MPM4:MPS4 MFQ4:MFW4 LVU4:LWA4 LLY4:LME4 LCC4:LCI4 KSG4:KSM4 KIK4:KIQ4 JYO4:JYU4 JOS4:JOY4 JEW4:JFC4 IVA4:IVG4 ILE4:ILK4 IBI4:IBO4 HRM4:HRS4 HHQ4:HHW4 GXU4:GYA4 GNY4:GOE4 GEC4:GEI4 FUG4:FUM4 FKK4:FKQ4 FAO4:FAU4 EQS4:EQY4 EGW4:EHC4 DXA4:DXG4 DNE4:DNK4 DDI4:DDO4 CTM4:CTS4 CJQ4:CJW4 BZU4:CAA4 BPY4:BQE4 BGC4:BGI4 AWG4:AWM4 AMK4:AMQ4 ACO4:ACU4 SS4:SY4 IW4:JC4">
      <formula1>$C$116:$C$119</formula1>
    </dataValidation>
    <dataValidation type="list" errorStyle="information" allowBlank="1" showInputMessage="1" showErrorMessage="1" prompt="Only select pressure cert " sqref="A82:AB82 WVI983122:WWJ983122 WLM983122:WMN983122 WBQ983122:WCR983122 VRU983122:VSV983122 VHY983122:VIZ983122 UYC983122:UZD983122 UOG983122:UPH983122 UEK983122:UFL983122 TUO983122:TVP983122 TKS983122:TLT983122 TAW983122:TBX983122 SRA983122:SSB983122 SHE983122:SIF983122 RXI983122:RYJ983122 RNM983122:RON983122 RDQ983122:RER983122 QTU983122:QUV983122 QJY983122:QKZ983122 QAC983122:QBD983122 PQG983122:PRH983122 PGK983122:PHL983122 OWO983122:OXP983122 OMS983122:ONT983122 OCW983122:ODX983122 NTA983122:NUB983122 NJE983122:NKF983122 MZI983122:NAJ983122 MPM983122:MQN983122 MFQ983122:MGR983122 LVU983122:LWV983122 LLY983122:LMZ983122 LCC983122:LDD983122 KSG983122:KTH983122 KIK983122:KJL983122 JYO983122:JZP983122 JOS983122:JPT983122 JEW983122:JFX983122 IVA983122:IWB983122 ILE983122:IMF983122 IBI983122:ICJ983122 HRM983122:HSN983122 HHQ983122:HIR983122 GXU983122:GYV983122 GNY983122:GOZ983122 GEC983122:GFD983122 FUG983122:FVH983122 FKK983122:FLL983122 FAO983122:FBP983122 EQS983122:ERT983122 EGW983122:EHX983122 DXA983122:DYB983122 DNE983122:DOF983122 DDI983122:DEJ983122 CTM983122:CUN983122 CJQ983122:CKR983122 BZU983122:CAV983122 BPY983122:BQZ983122 BGC983122:BHD983122 AWG983122:AXH983122 AMK983122:ANL983122 ACO983122:ADP983122 SS983122:TT983122 IW983122:JX983122 A983122:AB983122 WVI917586:WWJ917586 WLM917586:WMN917586 WBQ917586:WCR917586 VRU917586:VSV917586 VHY917586:VIZ917586 UYC917586:UZD917586 UOG917586:UPH917586 UEK917586:UFL917586 TUO917586:TVP917586 TKS917586:TLT917586 TAW917586:TBX917586 SRA917586:SSB917586 SHE917586:SIF917586 RXI917586:RYJ917586 RNM917586:RON917586 RDQ917586:RER917586 QTU917586:QUV917586 QJY917586:QKZ917586 QAC917586:QBD917586 PQG917586:PRH917586 PGK917586:PHL917586 OWO917586:OXP917586 OMS917586:ONT917586 OCW917586:ODX917586 NTA917586:NUB917586 NJE917586:NKF917586 MZI917586:NAJ917586 MPM917586:MQN917586 MFQ917586:MGR917586 LVU917586:LWV917586 LLY917586:LMZ917586 LCC917586:LDD917586 KSG917586:KTH917586 KIK917586:KJL917586 JYO917586:JZP917586 JOS917586:JPT917586 JEW917586:JFX917586 IVA917586:IWB917586 ILE917586:IMF917586 IBI917586:ICJ917586 HRM917586:HSN917586 HHQ917586:HIR917586 GXU917586:GYV917586 GNY917586:GOZ917586 GEC917586:GFD917586 FUG917586:FVH917586 FKK917586:FLL917586 FAO917586:FBP917586 EQS917586:ERT917586 EGW917586:EHX917586 DXA917586:DYB917586 DNE917586:DOF917586 DDI917586:DEJ917586 CTM917586:CUN917586 CJQ917586:CKR917586 BZU917586:CAV917586 BPY917586:BQZ917586 BGC917586:BHD917586 AWG917586:AXH917586 AMK917586:ANL917586 ACO917586:ADP917586 SS917586:TT917586 IW917586:JX917586 A917586:AB917586 WVI852050:WWJ852050 WLM852050:WMN852050 WBQ852050:WCR852050 VRU852050:VSV852050 VHY852050:VIZ852050 UYC852050:UZD852050 UOG852050:UPH852050 UEK852050:UFL852050 TUO852050:TVP852050 TKS852050:TLT852050 TAW852050:TBX852050 SRA852050:SSB852050 SHE852050:SIF852050 RXI852050:RYJ852050 RNM852050:RON852050 RDQ852050:RER852050 QTU852050:QUV852050 QJY852050:QKZ852050 QAC852050:QBD852050 PQG852050:PRH852050 PGK852050:PHL852050 OWO852050:OXP852050 OMS852050:ONT852050 OCW852050:ODX852050 NTA852050:NUB852050 NJE852050:NKF852050 MZI852050:NAJ852050 MPM852050:MQN852050 MFQ852050:MGR852050 LVU852050:LWV852050 LLY852050:LMZ852050 LCC852050:LDD852050 KSG852050:KTH852050 KIK852050:KJL852050 JYO852050:JZP852050 JOS852050:JPT852050 JEW852050:JFX852050 IVA852050:IWB852050 ILE852050:IMF852050 IBI852050:ICJ852050 HRM852050:HSN852050 HHQ852050:HIR852050 GXU852050:GYV852050 GNY852050:GOZ852050 GEC852050:GFD852050 FUG852050:FVH852050 FKK852050:FLL852050 FAO852050:FBP852050 EQS852050:ERT852050 EGW852050:EHX852050 DXA852050:DYB852050 DNE852050:DOF852050 DDI852050:DEJ852050 CTM852050:CUN852050 CJQ852050:CKR852050 BZU852050:CAV852050 BPY852050:BQZ852050 BGC852050:BHD852050 AWG852050:AXH852050 AMK852050:ANL852050 ACO852050:ADP852050 SS852050:TT852050 IW852050:JX852050 A852050:AB852050 WVI786514:WWJ786514 WLM786514:WMN786514 WBQ786514:WCR786514 VRU786514:VSV786514 VHY786514:VIZ786514 UYC786514:UZD786514 UOG786514:UPH786514 UEK786514:UFL786514 TUO786514:TVP786514 TKS786514:TLT786514 TAW786514:TBX786514 SRA786514:SSB786514 SHE786514:SIF786514 RXI786514:RYJ786514 RNM786514:RON786514 RDQ786514:RER786514 QTU786514:QUV786514 QJY786514:QKZ786514 QAC786514:QBD786514 PQG786514:PRH786514 PGK786514:PHL786514 OWO786514:OXP786514 OMS786514:ONT786514 OCW786514:ODX786514 NTA786514:NUB786514 NJE786514:NKF786514 MZI786514:NAJ786514 MPM786514:MQN786514 MFQ786514:MGR786514 LVU786514:LWV786514 LLY786514:LMZ786514 LCC786514:LDD786514 KSG786514:KTH786514 KIK786514:KJL786514 JYO786514:JZP786514 JOS786514:JPT786514 JEW786514:JFX786514 IVA786514:IWB786514 ILE786514:IMF786514 IBI786514:ICJ786514 HRM786514:HSN786514 HHQ786514:HIR786514 GXU786514:GYV786514 GNY786514:GOZ786514 GEC786514:GFD786514 FUG786514:FVH786514 FKK786514:FLL786514 FAO786514:FBP786514 EQS786514:ERT786514 EGW786514:EHX786514 DXA786514:DYB786514 DNE786514:DOF786514 DDI786514:DEJ786514 CTM786514:CUN786514 CJQ786514:CKR786514 BZU786514:CAV786514 BPY786514:BQZ786514 BGC786514:BHD786514 AWG786514:AXH786514 AMK786514:ANL786514 ACO786514:ADP786514 SS786514:TT786514 IW786514:JX786514 A786514:AB786514 WVI720978:WWJ720978 WLM720978:WMN720978 WBQ720978:WCR720978 VRU720978:VSV720978 VHY720978:VIZ720978 UYC720978:UZD720978 UOG720978:UPH720978 UEK720978:UFL720978 TUO720978:TVP720978 TKS720978:TLT720978 TAW720978:TBX720978 SRA720978:SSB720978 SHE720978:SIF720978 RXI720978:RYJ720978 RNM720978:RON720978 RDQ720978:RER720978 QTU720978:QUV720978 QJY720978:QKZ720978 QAC720978:QBD720978 PQG720978:PRH720978 PGK720978:PHL720978 OWO720978:OXP720978 OMS720978:ONT720978 OCW720978:ODX720978 NTA720978:NUB720978 NJE720978:NKF720978 MZI720978:NAJ720978 MPM720978:MQN720978 MFQ720978:MGR720978 LVU720978:LWV720978 LLY720978:LMZ720978 LCC720978:LDD720978 KSG720978:KTH720978 KIK720978:KJL720978 JYO720978:JZP720978 JOS720978:JPT720978 JEW720978:JFX720978 IVA720978:IWB720978 ILE720978:IMF720978 IBI720978:ICJ720978 HRM720978:HSN720978 HHQ720978:HIR720978 GXU720978:GYV720978 GNY720978:GOZ720978 GEC720978:GFD720978 FUG720978:FVH720978 FKK720978:FLL720978 FAO720978:FBP720978 EQS720978:ERT720978 EGW720978:EHX720978 DXA720978:DYB720978 DNE720978:DOF720978 DDI720978:DEJ720978 CTM720978:CUN720978 CJQ720978:CKR720978 BZU720978:CAV720978 BPY720978:BQZ720978 BGC720978:BHD720978 AWG720978:AXH720978 AMK720978:ANL720978 ACO720978:ADP720978 SS720978:TT720978 IW720978:JX720978 A720978:AB720978 WVI655442:WWJ655442 WLM655442:WMN655442 WBQ655442:WCR655442 VRU655442:VSV655442 VHY655442:VIZ655442 UYC655442:UZD655442 UOG655442:UPH655442 UEK655442:UFL655442 TUO655442:TVP655442 TKS655442:TLT655442 TAW655442:TBX655442 SRA655442:SSB655442 SHE655442:SIF655442 RXI655442:RYJ655442 RNM655442:RON655442 RDQ655442:RER655442 QTU655442:QUV655442 QJY655442:QKZ655442 QAC655442:QBD655442 PQG655442:PRH655442 PGK655442:PHL655442 OWO655442:OXP655442 OMS655442:ONT655442 OCW655442:ODX655442 NTA655442:NUB655442 NJE655442:NKF655442 MZI655442:NAJ655442 MPM655442:MQN655442 MFQ655442:MGR655442 LVU655442:LWV655442 LLY655442:LMZ655442 LCC655442:LDD655442 KSG655442:KTH655442 KIK655442:KJL655442 JYO655442:JZP655442 JOS655442:JPT655442 JEW655442:JFX655442 IVA655442:IWB655442 ILE655442:IMF655442 IBI655442:ICJ655442 HRM655442:HSN655442 HHQ655442:HIR655442 GXU655442:GYV655442 GNY655442:GOZ655442 GEC655442:GFD655442 FUG655442:FVH655442 FKK655442:FLL655442 FAO655442:FBP655442 EQS655442:ERT655442 EGW655442:EHX655442 DXA655442:DYB655442 DNE655442:DOF655442 DDI655442:DEJ655442 CTM655442:CUN655442 CJQ655442:CKR655442 BZU655442:CAV655442 BPY655442:BQZ655442 BGC655442:BHD655442 AWG655442:AXH655442 AMK655442:ANL655442 ACO655442:ADP655442 SS655442:TT655442 IW655442:JX655442 A655442:AB655442 WVI589906:WWJ589906 WLM589906:WMN589906 WBQ589906:WCR589906 VRU589906:VSV589906 VHY589906:VIZ589906 UYC589906:UZD589906 UOG589906:UPH589906 UEK589906:UFL589906 TUO589906:TVP589906 TKS589906:TLT589906 TAW589906:TBX589906 SRA589906:SSB589906 SHE589906:SIF589906 RXI589906:RYJ589906 RNM589906:RON589906 RDQ589906:RER589906 QTU589906:QUV589906 QJY589906:QKZ589906 QAC589906:QBD589906 PQG589906:PRH589906 PGK589906:PHL589906 OWO589906:OXP589906 OMS589906:ONT589906 OCW589906:ODX589906 NTA589906:NUB589906 NJE589906:NKF589906 MZI589906:NAJ589906 MPM589906:MQN589906 MFQ589906:MGR589906 LVU589906:LWV589906 LLY589906:LMZ589906 LCC589906:LDD589906 KSG589906:KTH589906 KIK589906:KJL589906 JYO589906:JZP589906 JOS589906:JPT589906 JEW589906:JFX589906 IVA589906:IWB589906 ILE589906:IMF589906 IBI589906:ICJ589906 HRM589906:HSN589906 HHQ589906:HIR589906 GXU589906:GYV589906 GNY589906:GOZ589906 GEC589906:GFD589906 FUG589906:FVH589906 FKK589906:FLL589906 FAO589906:FBP589906 EQS589906:ERT589906 EGW589906:EHX589906 DXA589906:DYB589906 DNE589906:DOF589906 DDI589906:DEJ589906 CTM589906:CUN589906 CJQ589906:CKR589906 BZU589906:CAV589906 BPY589906:BQZ589906 BGC589906:BHD589906 AWG589906:AXH589906 AMK589906:ANL589906 ACO589906:ADP589906 SS589906:TT589906 IW589906:JX589906 A589906:AB589906 WVI524370:WWJ524370 WLM524370:WMN524370 WBQ524370:WCR524370 VRU524370:VSV524370 VHY524370:VIZ524370 UYC524370:UZD524370 UOG524370:UPH524370 UEK524370:UFL524370 TUO524370:TVP524370 TKS524370:TLT524370 TAW524370:TBX524370 SRA524370:SSB524370 SHE524370:SIF524370 RXI524370:RYJ524370 RNM524370:RON524370 RDQ524370:RER524370 QTU524370:QUV524370 QJY524370:QKZ524370 QAC524370:QBD524370 PQG524370:PRH524370 PGK524370:PHL524370 OWO524370:OXP524370 OMS524370:ONT524370 OCW524370:ODX524370 NTA524370:NUB524370 NJE524370:NKF524370 MZI524370:NAJ524370 MPM524370:MQN524370 MFQ524370:MGR524370 LVU524370:LWV524370 LLY524370:LMZ524370 LCC524370:LDD524370 KSG524370:KTH524370 KIK524370:KJL524370 JYO524370:JZP524370 JOS524370:JPT524370 JEW524370:JFX524370 IVA524370:IWB524370 ILE524370:IMF524370 IBI524370:ICJ524370 HRM524370:HSN524370 HHQ524370:HIR524370 GXU524370:GYV524370 GNY524370:GOZ524370 GEC524370:GFD524370 FUG524370:FVH524370 FKK524370:FLL524370 FAO524370:FBP524370 EQS524370:ERT524370 EGW524370:EHX524370 DXA524370:DYB524370 DNE524370:DOF524370 DDI524370:DEJ524370 CTM524370:CUN524370 CJQ524370:CKR524370 BZU524370:CAV524370 BPY524370:BQZ524370 BGC524370:BHD524370 AWG524370:AXH524370 AMK524370:ANL524370 ACO524370:ADP524370 SS524370:TT524370 IW524370:JX524370 A524370:AB524370 WVI458834:WWJ458834 WLM458834:WMN458834 WBQ458834:WCR458834 VRU458834:VSV458834 VHY458834:VIZ458834 UYC458834:UZD458834 UOG458834:UPH458834 UEK458834:UFL458834 TUO458834:TVP458834 TKS458834:TLT458834 TAW458834:TBX458834 SRA458834:SSB458834 SHE458834:SIF458834 RXI458834:RYJ458834 RNM458834:RON458834 RDQ458834:RER458834 QTU458834:QUV458834 QJY458834:QKZ458834 QAC458834:QBD458834 PQG458834:PRH458834 PGK458834:PHL458834 OWO458834:OXP458834 OMS458834:ONT458834 OCW458834:ODX458834 NTA458834:NUB458834 NJE458834:NKF458834 MZI458834:NAJ458834 MPM458834:MQN458834 MFQ458834:MGR458834 LVU458834:LWV458834 LLY458834:LMZ458834 LCC458834:LDD458834 KSG458834:KTH458834 KIK458834:KJL458834 JYO458834:JZP458834 JOS458834:JPT458834 JEW458834:JFX458834 IVA458834:IWB458834 ILE458834:IMF458834 IBI458834:ICJ458834 HRM458834:HSN458834 HHQ458834:HIR458834 GXU458834:GYV458834 GNY458834:GOZ458834 GEC458834:GFD458834 FUG458834:FVH458834 FKK458834:FLL458834 FAO458834:FBP458834 EQS458834:ERT458834 EGW458834:EHX458834 DXA458834:DYB458834 DNE458834:DOF458834 DDI458834:DEJ458834 CTM458834:CUN458834 CJQ458834:CKR458834 BZU458834:CAV458834 BPY458834:BQZ458834 BGC458834:BHD458834 AWG458834:AXH458834 AMK458834:ANL458834 ACO458834:ADP458834 SS458834:TT458834 IW458834:JX458834 A458834:AB458834 WVI393298:WWJ393298 WLM393298:WMN393298 WBQ393298:WCR393298 VRU393298:VSV393298 VHY393298:VIZ393298 UYC393298:UZD393298 UOG393298:UPH393298 UEK393298:UFL393298 TUO393298:TVP393298 TKS393298:TLT393298 TAW393298:TBX393298 SRA393298:SSB393298 SHE393298:SIF393298 RXI393298:RYJ393298 RNM393298:RON393298 RDQ393298:RER393298 QTU393298:QUV393298 QJY393298:QKZ393298 QAC393298:QBD393298 PQG393298:PRH393298 PGK393298:PHL393298 OWO393298:OXP393298 OMS393298:ONT393298 OCW393298:ODX393298 NTA393298:NUB393298 NJE393298:NKF393298 MZI393298:NAJ393298 MPM393298:MQN393298 MFQ393298:MGR393298 LVU393298:LWV393298 LLY393298:LMZ393298 LCC393298:LDD393298 KSG393298:KTH393298 KIK393298:KJL393298 JYO393298:JZP393298 JOS393298:JPT393298 JEW393298:JFX393298 IVA393298:IWB393298 ILE393298:IMF393298 IBI393298:ICJ393298 HRM393298:HSN393298 HHQ393298:HIR393298 GXU393298:GYV393298 GNY393298:GOZ393298 GEC393298:GFD393298 FUG393298:FVH393298 FKK393298:FLL393298 FAO393298:FBP393298 EQS393298:ERT393298 EGW393298:EHX393298 DXA393298:DYB393298 DNE393298:DOF393298 DDI393298:DEJ393298 CTM393298:CUN393298 CJQ393298:CKR393298 BZU393298:CAV393298 BPY393298:BQZ393298 BGC393298:BHD393298 AWG393298:AXH393298 AMK393298:ANL393298 ACO393298:ADP393298 SS393298:TT393298 IW393298:JX393298 A393298:AB393298 WVI327762:WWJ327762 WLM327762:WMN327762 WBQ327762:WCR327762 VRU327762:VSV327762 VHY327762:VIZ327762 UYC327762:UZD327762 UOG327762:UPH327762 UEK327762:UFL327762 TUO327762:TVP327762 TKS327762:TLT327762 TAW327762:TBX327762 SRA327762:SSB327762 SHE327762:SIF327762 RXI327762:RYJ327762 RNM327762:RON327762 RDQ327762:RER327762 QTU327762:QUV327762 QJY327762:QKZ327762 QAC327762:QBD327762 PQG327762:PRH327762 PGK327762:PHL327762 OWO327762:OXP327762 OMS327762:ONT327762 OCW327762:ODX327762 NTA327762:NUB327762 NJE327762:NKF327762 MZI327762:NAJ327762 MPM327762:MQN327762 MFQ327762:MGR327762 LVU327762:LWV327762 LLY327762:LMZ327762 LCC327762:LDD327762 KSG327762:KTH327762 KIK327762:KJL327762 JYO327762:JZP327762 JOS327762:JPT327762 JEW327762:JFX327762 IVA327762:IWB327762 ILE327762:IMF327762 IBI327762:ICJ327762 HRM327762:HSN327762 HHQ327762:HIR327762 GXU327762:GYV327762 GNY327762:GOZ327762 GEC327762:GFD327762 FUG327762:FVH327762 FKK327762:FLL327762 FAO327762:FBP327762 EQS327762:ERT327762 EGW327762:EHX327762 DXA327762:DYB327762 DNE327762:DOF327762 DDI327762:DEJ327762 CTM327762:CUN327762 CJQ327762:CKR327762 BZU327762:CAV327762 BPY327762:BQZ327762 BGC327762:BHD327762 AWG327762:AXH327762 AMK327762:ANL327762 ACO327762:ADP327762 SS327762:TT327762 IW327762:JX327762 A327762:AB327762 WVI262226:WWJ262226 WLM262226:WMN262226 WBQ262226:WCR262226 VRU262226:VSV262226 VHY262226:VIZ262226 UYC262226:UZD262226 UOG262226:UPH262226 UEK262226:UFL262226 TUO262226:TVP262226 TKS262226:TLT262226 TAW262226:TBX262226 SRA262226:SSB262226 SHE262226:SIF262226 RXI262226:RYJ262226 RNM262226:RON262226 RDQ262226:RER262226 QTU262226:QUV262226 QJY262226:QKZ262226 QAC262226:QBD262226 PQG262226:PRH262226 PGK262226:PHL262226 OWO262226:OXP262226 OMS262226:ONT262226 OCW262226:ODX262226 NTA262226:NUB262226 NJE262226:NKF262226 MZI262226:NAJ262226 MPM262226:MQN262226 MFQ262226:MGR262226 LVU262226:LWV262226 LLY262226:LMZ262226 LCC262226:LDD262226 KSG262226:KTH262226 KIK262226:KJL262226 JYO262226:JZP262226 JOS262226:JPT262226 JEW262226:JFX262226 IVA262226:IWB262226 ILE262226:IMF262226 IBI262226:ICJ262226 HRM262226:HSN262226 HHQ262226:HIR262226 GXU262226:GYV262226 GNY262226:GOZ262226 GEC262226:GFD262226 FUG262226:FVH262226 FKK262226:FLL262226 FAO262226:FBP262226 EQS262226:ERT262226 EGW262226:EHX262226 DXA262226:DYB262226 DNE262226:DOF262226 DDI262226:DEJ262226 CTM262226:CUN262226 CJQ262226:CKR262226 BZU262226:CAV262226 BPY262226:BQZ262226 BGC262226:BHD262226 AWG262226:AXH262226 AMK262226:ANL262226 ACO262226:ADP262226 SS262226:TT262226 IW262226:JX262226 A262226:AB262226 WVI196690:WWJ196690 WLM196690:WMN196690 WBQ196690:WCR196690 VRU196690:VSV196690 VHY196690:VIZ196690 UYC196690:UZD196690 UOG196690:UPH196690 UEK196690:UFL196690 TUO196690:TVP196690 TKS196690:TLT196690 TAW196690:TBX196690 SRA196690:SSB196690 SHE196690:SIF196690 RXI196690:RYJ196690 RNM196690:RON196690 RDQ196690:RER196690 QTU196690:QUV196690 QJY196690:QKZ196690 QAC196690:QBD196690 PQG196690:PRH196690 PGK196690:PHL196690 OWO196690:OXP196690 OMS196690:ONT196690 OCW196690:ODX196690 NTA196690:NUB196690 NJE196690:NKF196690 MZI196690:NAJ196690 MPM196690:MQN196690 MFQ196690:MGR196690 LVU196690:LWV196690 LLY196690:LMZ196690 LCC196690:LDD196690 KSG196690:KTH196690 KIK196690:KJL196690 JYO196690:JZP196690 JOS196690:JPT196690 JEW196690:JFX196690 IVA196690:IWB196690 ILE196690:IMF196690 IBI196690:ICJ196690 HRM196690:HSN196690 HHQ196690:HIR196690 GXU196690:GYV196690 GNY196690:GOZ196690 GEC196690:GFD196690 FUG196690:FVH196690 FKK196690:FLL196690 FAO196690:FBP196690 EQS196690:ERT196690 EGW196690:EHX196690 DXA196690:DYB196690 DNE196690:DOF196690 DDI196690:DEJ196690 CTM196690:CUN196690 CJQ196690:CKR196690 BZU196690:CAV196690 BPY196690:BQZ196690 BGC196690:BHD196690 AWG196690:AXH196690 AMK196690:ANL196690 ACO196690:ADP196690 SS196690:TT196690 IW196690:JX196690 A196690:AB196690 WVI131154:WWJ131154 WLM131154:WMN131154 WBQ131154:WCR131154 VRU131154:VSV131154 VHY131154:VIZ131154 UYC131154:UZD131154 UOG131154:UPH131154 UEK131154:UFL131154 TUO131154:TVP131154 TKS131154:TLT131154 TAW131154:TBX131154 SRA131154:SSB131154 SHE131154:SIF131154 RXI131154:RYJ131154 RNM131154:RON131154 RDQ131154:RER131154 QTU131154:QUV131154 QJY131154:QKZ131154 QAC131154:QBD131154 PQG131154:PRH131154 PGK131154:PHL131154 OWO131154:OXP131154 OMS131154:ONT131154 OCW131154:ODX131154 NTA131154:NUB131154 NJE131154:NKF131154 MZI131154:NAJ131154 MPM131154:MQN131154 MFQ131154:MGR131154 LVU131154:LWV131154 LLY131154:LMZ131154 LCC131154:LDD131154 KSG131154:KTH131154 KIK131154:KJL131154 JYO131154:JZP131154 JOS131154:JPT131154 JEW131154:JFX131154 IVA131154:IWB131154 ILE131154:IMF131154 IBI131154:ICJ131154 HRM131154:HSN131154 HHQ131154:HIR131154 GXU131154:GYV131154 GNY131154:GOZ131154 GEC131154:GFD131154 FUG131154:FVH131154 FKK131154:FLL131154 FAO131154:FBP131154 EQS131154:ERT131154 EGW131154:EHX131154 DXA131154:DYB131154 DNE131154:DOF131154 DDI131154:DEJ131154 CTM131154:CUN131154 CJQ131154:CKR131154 BZU131154:CAV131154 BPY131154:BQZ131154 BGC131154:BHD131154 AWG131154:AXH131154 AMK131154:ANL131154 ACO131154:ADP131154 SS131154:TT131154 IW131154:JX131154 A131154:AB131154 WVI65618:WWJ65618 WLM65618:WMN65618 WBQ65618:WCR65618 VRU65618:VSV65618 VHY65618:VIZ65618 UYC65618:UZD65618 UOG65618:UPH65618 UEK65618:UFL65618 TUO65618:TVP65618 TKS65618:TLT65618 TAW65618:TBX65618 SRA65618:SSB65618 SHE65618:SIF65618 RXI65618:RYJ65618 RNM65618:RON65618 RDQ65618:RER65618 QTU65618:QUV65618 QJY65618:QKZ65618 QAC65618:QBD65618 PQG65618:PRH65618 PGK65618:PHL65618 OWO65618:OXP65618 OMS65618:ONT65618 OCW65618:ODX65618 NTA65618:NUB65618 NJE65618:NKF65618 MZI65618:NAJ65618 MPM65618:MQN65618 MFQ65618:MGR65618 LVU65618:LWV65618 LLY65618:LMZ65618 LCC65618:LDD65618 KSG65618:KTH65618 KIK65618:KJL65618 JYO65618:JZP65618 JOS65618:JPT65618 JEW65618:JFX65618 IVA65618:IWB65618 ILE65618:IMF65618 IBI65618:ICJ65618 HRM65618:HSN65618 HHQ65618:HIR65618 GXU65618:GYV65618 GNY65618:GOZ65618 GEC65618:GFD65618 FUG65618:FVH65618 FKK65618:FLL65618 FAO65618:FBP65618 EQS65618:ERT65618 EGW65618:EHX65618 DXA65618:DYB65618 DNE65618:DOF65618 DDI65618:DEJ65618 CTM65618:CUN65618 CJQ65618:CKR65618 BZU65618:CAV65618 BPY65618:BQZ65618 BGC65618:BHD65618 AWG65618:AXH65618 AMK65618:ANL65618 ACO65618:ADP65618 SS65618:TT65618 IW65618:JX65618 A65618:AB65618 WVI82:WWJ82 WLM82:WMN82 WBQ82:WCR82 VRU82:VSV82 VHY82:VIZ82 UYC82:UZD82 UOG82:UPH82 UEK82:UFL82 TUO82:TVP82 TKS82:TLT82 TAW82:TBX82 SRA82:SSB82 SHE82:SIF82 RXI82:RYJ82 RNM82:RON82 RDQ82:RER82 QTU82:QUV82 QJY82:QKZ82 QAC82:QBD82 PQG82:PRH82 PGK82:PHL82 OWO82:OXP82 OMS82:ONT82 OCW82:ODX82 NTA82:NUB82 NJE82:NKF82 MZI82:NAJ82 MPM82:MQN82 MFQ82:MGR82 LVU82:LWV82 LLY82:LMZ82 LCC82:LDD82 KSG82:KTH82 KIK82:KJL82 JYO82:JZP82 JOS82:JPT82 JEW82:JFX82 IVA82:IWB82 ILE82:IMF82 IBI82:ICJ82 HRM82:HSN82 HHQ82:HIR82 GXU82:GYV82 GNY82:GOZ82 GEC82:GFD82 FUG82:FVH82 FKK82:FLL82 FAO82:FBP82 EQS82:ERT82 EGW82:EHX82 DXA82:DYB82 DNE82:DOF82 DDI82:DEJ82 CTM82:CUN82 CJQ82:CKR82 BZU82:CAV82 BPY82:BQZ82 BGC82:BHD82 AWG82:AXH82 AMK82:ANL82 ACO82:ADP82 SS82:TT82 IW82:JX82">
      <formula1>$C$106:$C$108</formula1>
    </dataValidation>
    <dataValidation type="list" allowBlank="1" showInputMessage="1" showErrorMessage="1" sqref="O30:S30 WVW983071:WWA983071 WMA983071:WME983071 WCE983071:WCI983071 VSI983071:VSM983071 VIM983071:VIQ983071 UYQ983071:UYU983071 UOU983071:UOY983071 UEY983071:UFC983071 TVC983071:TVG983071 TLG983071:TLK983071 TBK983071:TBO983071 SRO983071:SRS983071 SHS983071:SHW983071 RXW983071:RYA983071 ROA983071:ROE983071 REE983071:REI983071 QUI983071:QUM983071 QKM983071:QKQ983071 QAQ983071:QAU983071 PQU983071:PQY983071 PGY983071:PHC983071 OXC983071:OXG983071 ONG983071:ONK983071 ODK983071:ODO983071 NTO983071:NTS983071 NJS983071:NJW983071 MZW983071:NAA983071 MQA983071:MQE983071 MGE983071:MGI983071 LWI983071:LWM983071 LMM983071:LMQ983071 LCQ983071:LCU983071 KSU983071:KSY983071 KIY983071:KJC983071 JZC983071:JZG983071 JPG983071:JPK983071 JFK983071:JFO983071 IVO983071:IVS983071 ILS983071:ILW983071 IBW983071:ICA983071 HSA983071:HSE983071 HIE983071:HII983071 GYI983071:GYM983071 GOM983071:GOQ983071 GEQ983071:GEU983071 FUU983071:FUY983071 FKY983071:FLC983071 FBC983071:FBG983071 ERG983071:ERK983071 EHK983071:EHO983071 DXO983071:DXS983071 DNS983071:DNW983071 DDW983071:DEA983071 CUA983071:CUE983071 CKE983071:CKI983071 CAI983071:CAM983071 BQM983071:BQQ983071 BGQ983071:BGU983071 AWU983071:AWY983071 AMY983071:ANC983071 ADC983071:ADG983071 TG983071:TK983071 JK983071:JO983071 O983071:S983071 WVW917535:WWA917535 WMA917535:WME917535 WCE917535:WCI917535 VSI917535:VSM917535 VIM917535:VIQ917535 UYQ917535:UYU917535 UOU917535:UOY917535 UEY917535:UFC917535 TVC917535:TVG917535 TLG917535:TLK917535 TBK917535:TBO917535 SRO917535:SRS917535 SHS917535:SHW917535 RXW917535:RYA917535 ROA917535:ROE917535 REE917535:REI917535 QUI917535:QUM917535 QKM917535:QKQ917535 QAQ917535:QAU917535 PQU917535:PQY917535 PGY917535:PHC917535 OXC917535:OXG917535 ONG917535:ONK917535 ODK917535:ODO917535 NTO917535:NTS917535 NJS917535:NJW917535 MZW917535:NAA917535 MQA917535:MQE917535 MGE917535:MGI917535 LWI917535:LWM917535 LMM917535:LMQ917535 LCQ917535:LCU917535 KSU917535:KSY917535 KIY917535:KJC917535 JZC917535:JZG917535 JPG917535:JPK917535 JFK917535:JFO917535 IVO917535:IVS917535 ILS917535:ILW917535 IBW917535:ICA917535 HSA917535:HSE917535 HIE917535:HII917535 GYI917535:GYM917535 GOM917535:GOQ917535 GEQ917535:GEU917535 FUU917535:FUY917535 FKY917535:FLC917535 FBC917535:FBG917535 ERG917535:ERK917535 EHK917535:EHO917535 DXO917535:DXS917535 DNS917535:DNW917535 DDW917535:DEA917535 CUA917535:CUE917535 CKE917535:CKI917535 CAI917535:CAM917535 BQM917535:BQQ917535 BGQ917535:BGU917535 AWU917535:AWY917535 AMY917535:ANC917535 ADC917535:ADG917535 TG917535:TK917535 JK917535:JO917535 O917535:S917535 WVW851999:WWA851999 WMA851999:WME851999 WCE851999:WCI851999 VSI851999:VSM851999 VIM851999:VIQ851999 UYQ851999:UYU851999 UOU851999:UOY851999 UEY851999:UFC851999 TVC851999:TVG851999 TLG851999:TLK851999 TBK851999:TBO851999 SRO851999:SRS851999 SHS851999:SHW851999 RXW851999:RYA851999 ROA851999:ROE851999 REE851999:REI851999 QUI851999:QUM851999 QKM851999:QKQ851999 QAQ851999:QAU851999 PQU851999:PQY851999 PGY851999:PHC851999 OXC851999:OXG851999 ONG851999:ONK851999 ODK851999:ODO851999 NTO851999:NTS851999 NJS851999:NJW851999 MZW851999:NAA851999 MQA851999:MQE851999 MGE851999:MGI851999 LWI851999:LWM851999 LMM851999:LMQ851999 LCQ851999:LCU851999 KSU851999:KSY851999 KIY851999:KJC851999 JZC851999:JZG851999 JPG851999:JPK851999 JFK851999:JFO851999 IVO851999:IVS851999 ILS851999:ILW851999 IBW851999:ICA851999 HSA851999:HSE851999 HIE851999:HII851999 GYI851999:GYM851999 GOM851999:GOQ851999 GEQ851999:GEU851999 FUU851999:FUY851999 FKY851999:FLC851999 FBC851999:FBG851999 ERG851999:ERK851999 EHK851999:EHO851999 DXO851999:DXS851999 DNS851999:DNW851999 DDW851999:DEA851999 CUA851999:CUE851999 CKE851999:CKI851999 CAI851999:CAM851999 BQM851999:BQQ851999 BGQ851999:BGU851999 AWU851999:AWY851999 AMY851999:ANC851999 ADC851999:ADG851999 TG851999:TK851999 JK851999:JO851999 O851999:S851999 WVW786463:WWA786463 WMA786463:WME786463 WCE786463:WCI786463 VSI786463:VSM786463 VIM786463:VIQ786463 UYQ786463:UYU786463 UOU786463:UOY786463 UEY786463:UFC786463 TVC786463:TVG786463 TLG786463:TLK786463 TBK786463:TBO786463 SRO786463:SRS786463 SHS786463:SHW786463 RXW786463:RYA786463 ROA786463:ROE786463 REE786463:REI786463 QUI786463:QUM786463 QKM786463:QKQ786463 QAQ786463:QAU786463 PQU786463:PQY786463 PGY786463:PHC786463 OXC786463:OXG786463 ONG786463:ONK786463 ODK786463:ODO786463 NTO786463:NTS786463 NJS786463:NJW786463 MZW786463:NAA786463 MQA786463:MQE786463 MGE786463:MGI786463 LWI786463:LWM786463 LMM786463:LMQ786463 LCQ786463:LCU786463 KSU786463:KSY786463 KIY786463:KJC786463 JZC786463:JZG786463 JPG786463:JPK786463 JFK786463:JFO786463 IVO786463:IVS786463 ILS786463:ILW786463 IBW786463:ICA786463 HSA786463:HSE786463 HIE786463:HII786463 GYI786463:GYM786463 GOM786463:GOQ786463 GEQ786463:GEU786463 FUU786463:FUY786463 FKY786463:FLC786463 FBC786463:FBG786463 ERG786463:ERK786463 EHK786463:EHO786463 DXO786463:DXS786463 DNS786463:DNW786463 DDW786463:DEA786463 CUA786463:CUE786463 CKE786463:CKI786463 CAI786463:CAM786463 BQM786463:BQQ786463 BGQ786463:BGU786463 AWU786463:AWY786463 AMY786463:ANC786463 ADC786463:ADG786463 TG786463:TK786463 JK786463:JO786463 O786463:S786463 WVW720927:WWA720927 WMA720927:WME720927 WCE720927:WCI720927 VSI720927:VSM720927 VIM720927:VIQ720927 UYQ720927:UYU720927 UOU720927:UOY720927 UEY720927:UFC720927 TVC720927:TVG720927 TLG720927:TLK720927 TBK720927:TBO720927 SRO720927:SRS720927 SHS720927:SHW720927 RXW720927:RYA720927 ROA720927:ROE720927 REE720927:REI720927 QUI720927:QUM720927 QKM720927:QKQ720927 QAQ720927:QAU720927 PQU720927:PQY720927 PGY720927:PHC720927 OXC720927:OXG720927 ONG720927:ONK720927 ODK720927:ODO720927 NTO720927:NTS720927 NJS720927:NJW720927 MZW720927:NAA720927 MQA720927:MQE720927 MGE720927:MGI720927 LWI720927:LWM720927 LMM720927:LMQ720927 LCQ720927:LCU720927 KSU720927:KSY720927 KIY720927:KJC720927 JZC720927:JZG720927 JPG720927:JPK720927 JFK720927:JFO720927 IVO720927:IVS720927 ILS720927:ILW720927 IBW720927:ICA720927 HSA720927:HSE720927 HIE720927:HII720927 GYI720927:GYM720927 GOM720927:GOQ720927 GEQ720927:GEU720927 FUU720927:FUY720927 FKY720927:FLC720927 FBC720927:FBG720927 ERG720927:ERK720927 EHK720927:EHO720927 DXO720927:DXS720927 DNS720927:DNW720927 DDW720927:DEA720927 CUA720927:CUE720927 CKE720927:CKI720927 CAI720927:CAM720927 BQM720927:BQQ720927 BGQ720927:BGU720927 AWU720927:AWY720927 AMY720927:ANC720927 ADC720927:ADG720927 TG720927:TK720927 JK720927:JO720927 O720927:S720927 WVW655391:WWA655391 WMA655391:WME655391 WCE655391:WCI655391 VSI655391:VSM655391 VIM655391:VIQ655391 UYQ655391:UYU655391 UOU655391:UOY655391 UEY655391:UFC655391 TVC655391:TVG655391 TLG655391:TLK655391 TBK655391:TBO655391 SRO655391:SRS655391 SHS655391:SHW655391 RXW655391:RYA655391 ROA655391:ROE655391 REE655391:REI655391 QUI655391:QUM655391 QKM655391:QKQ655391 QAQ655391:QAU655391 PQU655391:PQY655391 PGY655391:PHC655391 OXC655391:OXG655391 ONG655391:ONK655391 ODK655391:ODO655391 NTO655391:NTS655391 NJS655391:NJW655391 MZW655391:NAA655391 MQA655391:MQE655391 MGE655391:MGI655391 LWI655391:LWM655391 LMM655391:LMQ655391 LCQ655391:LCU655391 KSU655391:KSY655391 KIY655391:KJC655391 JZC655391:JZG655391 JPG655391:JPK655391 JFK655391:JFO655391 IVO655391:IVS655391 ILS655391:ILW655391 IBW655391:ICA655391 HSA655391:HSE655391 HIE655391:HII655391 GYI655391:GYM655391 GOM655391:GOQ655391 GEQ655391:GEU655391 FUU655391:FUY655391 FKY655391:FLC655391 FBC655391:FBG655391 ERG655391:ERK655391 EHK655391:EHO655391 DXO655391:DXS655391 DNS655391:DNW655391 DDW655391:DEA655391 CUA655391:CUE655391 CKE655391:CKI655391 CAI655391:CAM655391 BQM655391:BQQ655391 BGQ655391:BGU655391 AWU655391:AWY655391 AMY655391:ANC655391 ADC655391:ADG655391 TG655391:TK655391 JK655391:JO655391 O655391:S655391 WVW589855:WWA589855 WMA589855:WME589855 WCE589855:WCI589855 VSI589855:VSM589855 VIM589855:VIQ589855 UYQ589855:UYU589855 UOU589855:UOY589855 UEY589855:UFC589855 TVC589855:TVG589855 TLG589855:TLK589855 TBK589855:TBO589855 SRO589855:SRS589855 SHS589855:SHW589855 RXW589855:RYA589855 ROA589855:ROE589855 REE589855:REI589855 QUI589855:QUM589855 QKM589855:QKQ589855 QAQ589855:QAU589855 PQU589855:PQY589855 PGY589855:PHC589855 OXC589855:OXG589855 ONG589855:ONK589855 ODK589855:ODO589855 NTO589855:NTS589855 NJS589855:NJW589855 MZW589855:NAA589855 MQA589855:MQE589855 MGE589855:MGI589855 LWI589855:LWM589855 LMM589855:LMQ589855 LCQ589855:LCU589855 KSU589855:KSY589855 KIY589855:KJC589855 JZC589855:JZG589855 JPG589855:JPK589855 JFK589855:JFO589855 IVO589855:IVS589855 ILS589855:ILW589855 IBW589855:ICA589855 HSA589855:HSE589855 HIE589855:HII589855 GYI589855:GYM589855 GOM589855:GOQ589855 GEQ589855:GEU589855 FUU589855:FUY589855 FKY589855:FLC589855 FBC589855:FBG589855 ERG589855:ERK589855 EHK589855:EHO589855 DXO589855:DXS589855 DNS589855:DNW589855 DDW589855:DEA589855 CUA589855:CUE589855 CKE589855:CKI589855 CAI589855:CAM589855 BQM589855:BQQ589855 BGQ589855:BGU589855 AWU589855:AWY589855 AMY589855:ANC589855 ADC589855:ADG589855 TG589855:TK589855 JK589855:JO589855 O589855:S589855 WVW524319:WWA524319 WMA524319:WME524319 WCE524319:WCI524319 VSI524319:VSM524319 VIM524319:VIQ524319 UYQ524319:UYU524319 UOU524319:UOY524319 UEY524319:UFC524319 TVC524319:TVG524319 TLG524319:TLK524319 TBK524319:TBO524319 SRO524319:SRS524319 SHS524319:SHW524319 RXW524319:RYA524319 ROA524319:ROE524319 REE524319:REI524319 QUI524319:QUM524319 QKM524319:QKQ524319 QAQ524319:QAU524319 PQU524319:PQY524319 PGY524319:PHC524319 OXC524319:OXG524319 ONG524319:ONK524319 ODK524319:ODO524319 NTO524319:NTS524319 NJS524319:NJW524319 MZW524319:NAA524319 MQA524319:MQE524319 MGE524319:MGI524319 LWI524319:LWM524319 LMM524319:LMQ524319 LCQ524319:LCU524319 KSU524319:KSY524319 KIY524319:KJC524319 JZC524319:JZG524319 JPG524319:JPK524319 JFK524319:JFO524319 IVO524319:IVS524319 ILS524319:ILW524319 IBW524319:ICA524319 HSA524319:HSE524319 HIE524319:HII524319 GYI524319:GYM524319 GOM524319:GOQ524319 GEQ524319:GEU524319 FUU524319:FUY524319 FKY524319:FLC524319 FBC524319:FBG524319 ERG524319:ERK524319 EHK524319:EHO524319 DXO524319:DXS524319 DNS524319:DNW524319 DDW524319:DEA524319 CUA524319:CUE524319 CKE524319:CKI524319 CAI524319:CAM524319 BQM524319:BQQ524319 BGQ524319:BGU524319 AWU524319:AWY524319 AMY524319:ANC524319 ADC524319:ADG524319 TG524319:TK524319 JK524319:JO524319 O524319:S524319 WVW458783:WWA458783 WMA458783:WME458783 WCE458783:WCI458783 VSI458783:VSM458783 VIM458783:VIQ458783 UYQ458783:UYU458783 UOU458783:UOY458783 UEY458783:UFC458783 TVC458783:TVG458783 TLG458783:TLK458783 TBK458783:TBO458783 SRO458783:SRS458783 SHS458783:SHW458783 RXW458783:RYA458783 ROA458783:ROE458783 REE458783:REI458783 QUI458783:QUM458783 QKM458783:QKQ458783 QAQ458783:QAU458783 PQU458783:PQY458783 PGY458783:PHC458783 OXC458783:OXG458783 ONG458783:ONK458783 ODK458783:ODO458783 NTO458783:NTS458783 NJS458783:NJW458783 MZW458783:NAA458783 MQA458783:MQE458783 MGE458783:MGI458783 LWI458783:LWM458783 LMM458783:LMQ458783 LCQ458783:LCU458783 KSU458783:KSY458783 KIY458783:KJC458783 JZC458783:JZG458783 JPG458783:JPK458783 JFK458783:JFO458783 IVO458783:IVS458783 ILS458783:ILW458783 IBW458783:ICA458783 HSA458783:HSE458783 HIE458783:HII458783 GYI458783:GYM458783 GOM458783:GOQ458783 GEQ458783:GEU458783 FUU458783:FUY458783 FKY458783:FLC458783 FBC458783:FBG458783 ERG458783:ERK458783 EHK458783:EHO458783 DXO458783:DXS458783 DNS458783:DNW458783 DDW458783:DEA458783 CUA458783:CUE458783 CKE458783:CKI458783 CAI458783:CAM458783 BQM458783:BQQ458783 BGQ458783:BGU458783 AWU458783:AWY458783 AMY458783:ANC458783 ADC458783:ADG458783 TG458783:TK458783 JK458783:JO458783 O458783:S458783 WVW393247:WWA393247 WMA393247:WME393247 WCE393247:WCI393247 VSI393247:VSM393247 VIM393247:VIQ393247 UYQ393247:UYU393247 UOU393247:UOY393247 UEY393247:UFC393247 TVC393247:TVG393247 TLG393247:TLK393247 TBK393247:TBO393247 SRO393247:SRS393247 SHS393247:SHW393247 RXW393247:RYA393247 ROA393247:ROE393247 REE393247:REI393247 QUI393247:QUM393247 QKM393247:QKQ393247 QAQ393247:QAU393247 PQU393247:PQY393247 PGY393247:PHC393247 OXC393247:OXG393247 ONG393247:ONK393247 ODK393247:ODO393247 NTO393247:NTS393247 NJS393247:NJW393247 MZW393247:NAA393247 MQA393247:MQE393247 MGE393247:MGI393247 LWI393247:LWM393247 LMM393247:LMQ393247 LCQ393247:LCU393247 KSU393247:KSY393247 KIY393247:KJC393247 JZC393247:JZG393247 JPG393247:JPK393247 JFK393247:JFO393247 IVO393247:IVS393247 ILS393247:ILW393247 IBW393247:ICA393247 HSA393247:HSE393247 HIE393247:HII393247 GYI393247:GYM393247 GOM393247:GOQ393247 GEQ393247:GEU393247 FUU393247:FUY393247 FKY393247:FLC393247 FBC393247:FBG393247 ERG393247:ERK393247 EHK393247:EHO393247 DXO393247:DXS393247 DNS393247:DNW393247 DDW393247:DEA393247 CUA393247:CUE393247 CKE393247:CKI393247 CAI393247:CAM393247 BQM393247:BQQ393247 BGQ393247:BGU393247 AWU393247:AWY393247 AMY393247:ANC393247 ADC393247:ADG393247 TG393247:TK393247 JK393247:JO393247 O393247:S393247 WVW327711:WWA327711 WMA327711:WME327711 WCE327711:WCI327711 VSI327711:VSM327711 VIM327711:VIQ327711 UYQ327711:UYU327711 UOU327711:UOY327711 UEY327711:UFC327711 TVC327711:TVG327711 TLG327711:TLK327711 TBK327711:TBO327711 SRO327711:SRS327711 SHS327711:SHW327711 RXW327711:RYA327711 ROA327711:ROE327711 REE327711:REI327711 QUI327711:QUM327711 QKM327711:QKQ327711 QAQ327711:QAU327711 PQU327711:PQY327711 PGY327711:PHC327711 OXC327711:OXG327711 ONG327711:ONK327711 ODK327711:ODO327711 NTO327711:NTS327711 NJS327711:NJW327711 MZW327711:NAA327711 MQA327711:MQE327711 MGE327711:MGI327711 LWI327711:LWM327711 LMM327711:LMQ327711 LCQ327711:LCU327711 KSU327711:KSY327711 KIY327711:KJC327711 JZC327711:JZG327711 JPG327711:JPK327711 JFK327711:JFO327711 IVO327711:IVS327711 ILS327711:ILW327711 IBW327711:ICA327711 HSA327711:HSE327711 HIE327711:HII327711 GYI327711:GYM327711 GOM327711:GOQ327711 GEQ327711:GEU327711 FUU327711:FUY327711 FKY327711:FLC327711 FBC327711:FBG327711 ERG327711:ERK327711 EHK327711:EHO327711 DXO327711:DXS327711 DNS327711:DNW327711 DDW327711:DEA327711 CUA327711:CUE327711 CKE327711:CKI327711 CAI327711:CAM327711 BQM327711:BQQ327711 BGQ327711:BGU327711 AWU327711:AWY327711 AMY327711:ANC327711 ADC327711:ADG327711 TG327711:TK327711 JK327711:JO327711 O327711:S327711 WVW262175:WWA262175 WMA262175:WME262175 WCE262175:WCI262175 VSI262175:VSM262175 VIM262175:VIQ262175 UYQ262175:UYU262175 UOU262175:UOY262175 UEY262175:UFC262175 TVC262175:TVG262175 TLG262175:TLK262175 TBK262175:TBO262175 SRO262175:SRS262175 SHS262175:SHW262175 RXW262175:RYA262175 ROA262175:ROE262175 REE262175:REI262175 QUI262175:QUM262175 QKM262175:QKQ262175 QAQ262175:QAU262175 PQU262175:PQY262175 PGY262175:PHC262175 OXC262175:OXG262175 ONG262175:ONK262175 ODK262175:ODO262175 NTO262175:NTS262175 NJS262175:NJW262175 MZW262175:NAA262175 MQA262175:MQE262175 MGE262175:MGI262175 LWI262175:LWM262175 LMM262175:LMQ262175 LCQ262175:LCU262175 KSU262175:KSY262175 KIY262175:KJC262175 JZC262175:JZG262175 JPG262175:JPK262175 JFK262175:JFO262175 IVO262175:IVS262175 ILS262175:ILW262175 IBW262175:ICA262175 HSA262175:HSE262175 HIE262175:HII262175 GYI262175:GYM262175 GOM262175:GOQ262175 GEQ262175:GEU262175 FUU262175:FUY262175 FKY262175:FLC262175 FBC262175:FBG262175 ERG262175:ERK262175 EHK262175:EHO262175 DXO262175:DXS262175 DNS262175:DNW262175 DDW262175:DEA262175 CUA262175:CUE262175 CKE262175:CKI262175 CAI262175:CAM262175 BQM262175:BQQ262175 BGQ262175:BGU262175 AWU262175:AWY262175 AMY262175:ANC262175 ADC262175:ADG262175 TG262175:TK262175 JK262175:JO262175 O262175:S262175 WVW196639:WWA196639 WMA196639:WME196639 WCE196639:WCI196639 VSI196639:VSM196639 VIM196639:VIQ196639 UYQ196639:UYU196639 UOU196639:UOY196639 UEY196639:UFC196639 TVC196639:TVG196639 TLG196639:TLK196639 TBK196639:TBO196639 SRO196639:SRS196639 SHS196639:SHW196639 RXW196639:RYA196639 ROA196639:ROE196639 REE196639:REI196639 QUI196639:QUM196639 QKM196639:QKQ196639 QAQ196639:QAU196639 PQU196639:PQY196639 PGY196639:PHC196639 OXC196639:OXG196639 ONG196639:ONK196639 ODK196639:ODO196639 NTO196639:NTS196639 NJS196639:NJW196639 MZW196639:NAA196639 MQA196639:MQE196639 MGE196639:MGI196639 LWI196639:LWM196639 LMM196639:LMQ196639 LCQ196639:LCU196639 KSU196639:KSY196639 KIY196639:KJC196639 JZC196639:JZG196639 JPG196639:JPK196639 JFK196639:JFO196639 IVO196639:IVS196639 ILS196639:ILW196639 IBW196639:ICA196639 HSA196639:HSE196639 HIE196639:HII196639 GYI196639:GYM196639 GOM196639:GOQ196639 GEQ196639:GEU196639 FUU196639:FUY196639 FKY196639:FLC196639 FBC196639:FBG196639 ERG196639:ERK196639 EHK196639:EHO196639 DXO196639:DXS196639 DNS196639:DNW196639 DDW196639:DEA196639 CUA196639:CUE196639 CKE196639:CKI196639 CAI196639:CAM196639 BQM196639:BQQ196639 BGQ196639:BGU196639 AWU196639:AWY196639 AMY196639:ANC196639 ADC196639:ADG196639 TG196639:TK196639 JK196639:JO196639 O196639:S196639 WVW131103:WWA131103 WMA131103:WME131103 WCE131103:WCI131103 VSI131103:VSM131103 VIM131103:VIQ131103 UYQ131103:UYU131103 UOU131103:UOY131103 UEY131103:UFC131103 TVC131103:TVG131103 TLG131103:TLK131103 TBK131103:TBO131103 SRO131103:SRS131103 SHS131103:SHW131103 RXW131103:RYA131103 ROA131103:ROE131103 REE131103:REI131103 QUI131103:QUM131103 QKM131103:QKQ131103 QAQ131103:QAU131103 PQU131103:PQY131103 PGY131103:PHC131103 OXC131103:OXG131103 ONG131103:ONK131103 ODK131103:ODO131103 NTO131103:NTS131103 NJS131103:NJW131103 MZW131103:NAA131103 MQA131103:MQE131103 MGE131103:MGI131103 LWI131103:LWM131103 LMM131103:LMQ131103 LCQ131103:LCU131103 KSU131103:KSY131103 KIY131103:KJC131103 JZC131103:JZG131103 JPG131103:JPK131103 JFK131103:JFO131103 IVO131103:IVS131103 ILS131103:ILW131103 IBW131103:ICA131103 HSA131103:HSE131103 HIE131103:HII131103 GYI131103:GYM131103 GOM131103:GOQ131103 GEQ131103:GEU131103 FUU131103:FUY131103 FKY131103:FLC131103 FBC131103:FBG131103 ERG131103:ERK131103 EHK131103:EHO131103 DXO131103:DXS131103 DNS131103:DNW131103 DDW131103:DEA131103 CUA131103:CUE131103 CKE131103:CKI131103 CAI131103:CAM131103 BQM131103:BQQ131103 BGQ131103:BGU131103 AWU131103:AWY131103 AMY131103:ANC131103 ADC131103:ADG131103 TG131103:TK131103 JK131103:JO131103 O131103:S131103 WVW65567:WWA65567 WMA65567:WME65567 WCE65567:WCI65567 VSI65567:VSM65567 VIM65567:VIQ65567 UYQ65567:UYU65567 UOU65567:UOY65567 UEY65567:UFC65567 TVC65567:TVG65567 TLG65567:TLK65567 TBK65567:TBO65567 SRO65567:SRS65567 SHS65567:SHW65567 RXW65567:RYA65567 ROA65567:ROE65567 REE65567:REI65567 QUI65567:QUM65567 QKM65567:QKQ65567 QAQ65567:QAU65567 PQU65567:PQY65567 PGY65567:PHC65567 OXC65567:OXG65567 ONG65567:ONK65567 ODK65567:ODO65567 NTO65567:NTS65567 NJS65567:NJW65567 MZW65567:NAA65567 MQA65567:MQE65567 MGE65567:MGI65567 LWI65567:LWM65567 LMM65567:LMQ65567 LCQ65567:LCU65567 KSU65567:KSY65567 KIY65567:KJC65567 JZC65567:JZG65567 JPG65567:JPK65567 JFK65567:JFO65567 IVO65567:IVS65567 ILS65567:ILW65567 IBW65567:ICA65567 HSA65567:HSE65567 HIE65567:HII65567 GYI65567:GYM65567 GOM65567:GOQ65567 GEQ65567:GEU65567 FUU65567:FUY65567 FKY65567:FLC65567 FBC65567:FBG65567 ERG65567:ERK65567 EHK65567:EHO65567 DXO65567:DXS65567 DNS65567:DNW65567 DDW65567:DEA65567 CUA65567:CUE65567 CKE65567:CKI65567 CAI65567:CAM65567 BQM65567:BQQ65567 BGQ65567:BGU65567 AWU65567:AWY65567 AMY65567:ANC65567 ADC65567:ADG65567 TG65567:TK65567 JK65567:JO65567 O65567:S65567 WVW30:WWA30 WMA30:WME30 WCE30:WCI30 VSI30:VSM30 VIM30:VIQ30 UYQ30:UYU30 UOU30:UOY30 UEY30:UFC30 TVC30:TVG30 TLG30:TLK30 TBK30:TBO30 SRO30:SRS30 SHS30:SHW30 RXW30:RYA30 ROA30:ROE30 REE30:REI30 QUI30:QUM30 QKM30:QKQ30 QAQ30:QAU30 PQU30:PQY30 PGY30:PHC30 OXC30:OXG30 ONG30:ONK30 ODK30:ODO30 NTO30:NTS30 NJS30:NJW30 MZW30:NAA30 MQA30:MQE30 MGE30:MGI30 LWI30:LWM30 LMM30:LMQ30 LCQ30:LCU30 KSU30:KSY30 KIY30:KJC30 JZC30:JZG30 JPG30:JPK30 JFK30:JFO30 IVO30:IVS30 ILS30:ILW30 IBW30:ICA30 HSA30:HSE30 HIE30:HII30 GYI30:GYM30 GOM30:GOQ30 GEQ30:GEU30 FUU30:FUY30 FKY30:FLC30 FBC30:FBG30 ERG30:ERK30 EHK30:EHO30 DXO30:DXS30 DNS30:DNW30 DDW30:DEA30 CUA30:CUE30 CKE30:CKI30 CAI30:CAM30 BQM30:BQQ30 BGQ30:BGU30 AWU30:AWY30 AMY30:ANC30 ADC30:ADG30 TG30:TK30 JK30:JO30">
      <formula1>$AA$100:$AA$101</formula1>
    </dataValidation>
    <dataValidation type="list" errorStyle="information" allowBlank="1" showInputMessage="1" showErrorMessage="1" prompt="Select or Type&#10;&#10;" sqref="A80:AB80 WVI983120:WWJ983120 WLM983120:WMN983120 WBQ983120:WCR983120 VRU983120:VSV983120 VHY983120:VIZ983120 UYC983120:UZD983120 UOG983120:UPH983120 UEK983120:UFL983120 TUO983120:TVP983120 TKS983120:TLT983120 TAW983120:TBX983120 SRA983120:SSB983120 SHE983120:SIF983120 RXI983120:RYJ983120 RNM983120:RON983120 RDQ983120:RER983120 QTU983120:QUV983120 QJY983120:QKZ983120 QAC983120:QBD983120 PQG983120:PRH983120 PGK983120:PHL983120 OWO983120:OXP983120 OMS983120:ONT983120 OCW983120:ODX983120 NTA983120:NUB983120 NJE983120:NKF983120 MZI983120:NAJ983120 MPM983120:MQN983120 MFQ983120:MGR983120 LVU983120:LWV983120 LLY983120:LMZ983120 LCC983120:LDD983120 KSG983120:KTH983120 KIK983120:KJL983120 JYO983120:JZP983120 JOS983120:JPT983120 JEW983120:JFX983120 IVA983120:IWB983120 ILE983120:IMF983120 IBI983120:ICJ983120 HRM983120:HSN983120 HHQ983120:HIR983120 GXU983120:GYV983120 GNY983120:GOZ983120 GEC983120:GFD983120 FUG983120:FVH983120 FKK983120:FLL983120 FAO983120:FBP983120 EQS983120:ERT983120 EGW983120:EHX983120 DXA983120:DYB983120 DNE983120:DOF983120 DDI983120:DEJ983120 CTM983120:CUN983120 CJQ983120:CKR983120 BZU983120:CAV983120 BPY983120:BQZ983120 BGC983120:BHD983120 AWG983120:AXH983120 AMK983120:ANL983120 ACO983120:ADP983120 SS983120:TT983120 IW983120:JX983120 A983120:AB983120 WVI917584:WWJ917584 WLM917584:WMN917584 WBQ917584:WCR917584 VRU917584:VSV917584 VHY917584:VIZ917584 UYC917584:UZD917584 UOG917584:UPH917584 UEK917584:UFL917584 TUO917584:TVP917584 TKS917584:TLT917584 TAW917584:TBX917584 SRA917584:SSB917584 SHE917584:SIF917584 RXI917584:RYJ917584 RNM917584:RON917584 RDQ917584:RER917584 QTU917584:QUV917584 QJY917584:QKZ917584 QAC917584:QBD917584 PQG917584:PRH917584 PGK917584:PHL917584 OWO917584:OXP917584 OMS917584:ONT917584 OCW917584:ODX917584 NTA917584:NUB917584 NJE917584:NKF917584 MZI917584:NAJ917584 MPM917584:MQN917584 MFQ917584:MGR917584 LVU917584:LWV917584 LLY917584:LMZ917584 LCC917584:LDD917584 KSG917584:KTH917584 KIK917584:KJL917584 JYO917584:JZP917584 JOS917584:JPT917584 JEW917584:JFX917584 IVA917584:IWB917584 ILE917584:IMF917584 IBI917584:ICJ917584 HRM917584:HSN917584 HHQ917584:HIR917584 GXU917584:GYV917584 GNY917584:GOZ917584 GEC917584:GFD917584 FUG917584:FVH917584 FKK917584:FLL917584 FAO917584:FBP917584 EQS917584:ERT917584 EGW917584:EHX917584 DXA917584:DYB917584 DNE917584:DOF917584 DDI917584:DEJ917584 CTM917584:CUN917584 CJQ917584:CKR917584 BZU917584:CAV917584 BPY917584:BQZ917584 BGC917584:BHD917584 AWG917584:AXH917584 AMK917584:ANL917584 ACO917584:ADP917584 SS917584:TT917584 IW917584:JX917584 A917584:AB917584 WVI852048:WWJ852048 WLM852048:WMN852048 WBQ852048:WCR852048 VRU852048:VSV852048 VHY852048:VIZ852048 UYC852048:UZD852048 UOG852048:UPH852048 UEK852048:UFL852048 TUO852048:TVP852048 TKS852048:TLT852048 TAW852048:TBX852048 SRA852048:SSB852048 SHE852048:SIF852048 RXI852048:RYJ852048 RNM852048:RON852048 RDQ852048:RER852048 QTU852048:QUV852048 QJY852048:QKZ852048 QAC852048:QBD852048 PQG852048:PRH852048 PGK852048:PHL852048 OWO852048:OXP852048 OMS852048:ONT852048 OCW852048:ODX852048 NTA852048:NUB852048 NJE852048:NKF852048 MZI852048:NAJ852048 MPM852048:MQN852048 MFQ852048:MGR852048 LVU852048:LWV852048 LLY852048:LMZ852048 LCC852048:LDD852048 KSG852048:KTH852048 KIK852048:KJL852048 JYO852048:JZP852048 JOS852048:JPT852048 JEW852048:JFX852048 IVA852048:IWB852048 ILE852048:IMF852048 IBI852048:ICJ852048 HRM852048:HSN852048 HHQ852048:HIR852048 GXU852048:GYV852048 GNY852048:GOZ852048 GEC852048:GFD852048 FUG852048:FVH852048 FKK852048:FLL852048 FAO852048:FBP852048 EQS852048:ERT852048 EGW852048:EHX852048 DXA852048:DYB852048 DNE852048:DOF852048 DDI852048:DEJ852048 CTM852048:CUN852048 CJQ852048:CKR852048 BZU852048:CAV852048 BPY852048:BQZ852048 BGC852048:BHD852048 AWG852048:AXH852048 AMK852048:ANL852048 ACO852048:ADP852048 SS852048:TT852048 IW852048:JX852048 A852048:AB852048 WVI786512:WWJ786512 WLM786512:WMN786512 WBQ786512:WCR786512 VRU786512:VSV786512 VHY786512:VIZ786512 UYC786512:UZD786512 UOG786512:UPH786512 UEK786512:UFL786512 TUO786512:TVP786512 TKS786512:TLT786512 TAW786512:TBX786512 SRA786512:SSB786512 SHE786512:SIF786512 RXI786512:RYJ786512 RNM786512:RON786512 RDQ786512:RER786512 QTU786512:QUV786512 QJY786512:QKZ786512 QAC786512:QBD786512 PQG786512:PRH786512 PGK786512:PHL786512 OWO786512:OXP786512 OMS786512:ONT786512 OCW786512:ODX786512 NTA786512:NUB786512 NJE786512:NKF786512 MZI786512:NAJ786512 MPM786512:MQN786512 MFQ786512:MGR786512 LVU786512:LWV786512 LLY786512:LMZ786512 LCC786512:LDD786512 KSG786512:KTH786512 KIK786512:KJL786512 JYO786512:JZP786512 JOS786512:JPT786512 JEW786512:JFX786512 IVA786512:IWB786512 ILE786512:IMF786512 IBI786512:ICJ786512 HRM786512:HSN786512 HHQ786512:HIR786512 GXU786512:GYV786512 GNY786512:GOZ786512 GEC786512:GFD786512 FUG786512:FVH786512 FKK786512:FLL786512 FAO786512:FBP786512 EQS786512:ERT786512 EGW786512:EHX786512 DXA786512:DYB786512 DNE786512:DOF786512 DDI786512:DEJ786512 CTM786512:CUN786512 CJQ786512:CKR786512 BZU786512:CAV786512 BPY786512:BQZ786512 BGC786512:BHD786512 AWG786512:AXH786512 AMK786512:ANL786512 ACO786512:ADP786512 SS786512:TT786512 IW786512:JX786512 A786512:AB786512 WVI720976:WWJ720976 WLM720976:WMN720976 WBQ720976:WCR720976 VRU720976:VSV720976 VHY720976:VIZ720976 UYC720976:UZD720976 UOG720976:UPH720976 UEK720976:UFL720976 TUO720976:TVP720976 TKS720976:TLT720976 TAW720976:TBX720976 SRA720976:SSB720976 SHE720976:SIF720976 RXI720976:RYJ720976 RNM720976:RON720976 RDQ720976:RER720976 QTU720976:QUV720976 QJY720976:QKZ720976 QAC720976:QBD720976 PQG720976:PRH720976 PGK720976:PHL720976 OWO720976:OXP720976 OMS720976:ONT720976 OCW720976:ODX720976 NTA720976:NUB720976 NJE720976:NKF720976 MZI720976:NAJ720976 MPM720976:MQN720976 MFQ720976:MGR720976 LVU720976:LWV720976 LLY720976:LMZ720976 LCC720976:LDD720976 KSG720976:KTH720976 KIK720976:KJL720976 JYO720976:JZP720976 JOS720976:JPT720976 JEW720976:JFX720976 IVA720976:IWB720976 ILE720976:IMF720976 IBI720976:ICJ720976 HRM720976:HSN720976 HHQ720976:HIR720976 GXU720976:GYV720976 GNY720976:GOZ720976 GEC720976:GFD720976 FUG720976:FVH720976 FKK720976:FLL720976 FAO720976:FBP720976 EQS720976:ERT720976 EGW720976:EHX720976 DXA720976:DYB720976 DNE720976:DOF720976 DDI720976:DEJ720976 CTM720976:CUN720976 CJQ720976:CKR720976 BZU720976:CAV720976 BPY720976:BQZ720976 BGC720976:BHD720976 AWG720976:AXH720976 AMK720976:ANL720976 ACO720976:ADP720976 SS720976:TT720976 IW720976:JX720976 A720976:AB720976 WVI655440:WWJ655440 WLM655440:WMN655440 WBQ655440:WCR655440 VRU655440:VSV655440 VHY655440:VIZ655440 UYC655440:UZD655440 UOG655440:UPH655440 UEK655440:UFL655440 TUO655440:TVP655440 TKS655440:TLT655440 TAW655440:TBX655440 SRA655440:SSB655440 SHE655440:SIF655440 RXI655440:RYJ655440 RNM655440:RON655440 RDQ655440:RER655440 QTU655440:QUV655440 QJY655440:QKZ655440 QAC655440:QBD655440 PQG655440:PRH655440 PGK655440:PHL655440 OWO655440:OXP655440 OMS655440:ONT655440 OCW655440:ODX655440 NTA655440:NUB655440 NJE655440:NKF655440 MZI655440:NAJ655440 MPM655440:MQN655440 MFQ655440:MGR655440 LVU655440:LWV655440 LLY655440:LMZ655440 LCC655440:LDD655440 KSG655440:KTH655440 KIK655440:KJL655440 JYO655440:JZP655440 JOS655440:JPT655440 JEW655440:JFX655440 IVA655440:IWB655440 ILE655440:IMF655440 IBI655440:ICJ655440 HRM655440:HSN655440 HHQ655440:HIR655440 GXU655440:GYV655440 GNY655440:GOZ655440 GEC655440:GFD655440 FUG655440:FVH655440 FKK655440:FLL655440 FAO655440:FBP655440 EQS655440:ERT655440 EGW655440:EHX655440 DXA655440:DYB655440 DNE655440:DOF655440 DDI655440:DEJ655440 CTM655440:CUN655440 CJQ655440:CKR655440 BZU655440:CAV655440 BPY655440:BQZ655440 BGC655440:BHD655440 AWG655440:AXH655440 AMK655440:ANL655440 ACO655440:ADP655440 SS655440:TT655440 IW655440:JX655440 A655440:AB655440 WVI589904:WWJ589904 WLM589904:WMN589904 WBQ589904:WCR589904 VRU589904:VSV589904 VHY589904:VIZ589904 UYC589904:UZD589904 UOG589904:UPH589904 UEK589904:UFL589904 TUO589904:TVP589904 TKS589904:TLT589904 TAW589904:TBX589904 SRA589904:SSB589904 SHE589904:SIF589904 RXI589904:RYJ589904 RNM589904:RON589904 RDQ589904:RER589904 QTU589904:QUV589904 QJY589904:QKZ589904 QAC589904:QBD589904 PQG589904:PRH589904 PGK589904:PHL589904 OWO589904:OXP589904 OMS589904:ONT589904 OCW589904:ODX589904 NTA589904:NUB589904 NJE589904:NKF589904 MZI589904:NAJ589904 MPM589904:MQN589904 MFQ589904:MGR589904 LVU589904:LWV589904 LLY589904:LMZ589904 LCC589904:LDD589904 KSG589904:KTH589904 KIK589904:KJL589904 JYO589904:JZP589904 JOS589904:JPT589904 JEW589904:JFX589904 IVA589904:IWB589904 ILE589904:IMF589904 IBI589904:ICJ589904 HRM589904:HSN589904 HHQ589904:HIR589904 GXU589904:GYV589904 GNY589904:GOZ589904 GEC589904:GFD589904 FUG589904:FVH589904 FKK589904:FLL589904 FAO589904:FBP589904 EQS589904:ERT589904 EGW589904:EHX589904 DXA589904:DYB589904 DNE589904:DOF589904 DDI589904:DEJ589904 CTM589904:CUN589904 CJQ589904:CKR589904 BZU589904:CAV589904 BPY589904:BQZ589904 BGC589904:BHD589904 AWG589904:AXH589904 AMK589904:ANL589904 ACO589904:ADP589904 SS589904:TT589904 IW589904:JX589904 A589904:AB589904 WVI524368:WWJ524368 WLM524368:WMN524368 WBQ524368:WCR524368 VRU524368:VSV524368 VHY524368:VIZ524368 UYC524368:UZD524368 UOG524368:UPH524368 UEK524368:UFL524368 TUO524368:TVP524368 TKS524368:TLT524368 TAW524368:TBX524368 SRA524368:SSB524368 SHE524368:SIF524368 RXI524368:RYJ524368 RNM524368:RON524368 RDQ524368:RER524368 QTU524368:QUV524368 QJY524368:QKZ524368 QAC524368:QBD524368 PQG524368:PRH524368 PGK524368:PHL524368 OWO524368:OXP524368 OMS524368:ONT524368 OCW524368:ODX524368 NTA524368:NUB524368 NJE524368:NKF524368 MZI524368:NAJ524368 MPM524368:MQN524368 MFQ524368:MGR524368 LVU524368:LWV524368 LLY524368:LMZ524368 LCC524368:LDD524368 KSG524368:KTH524368 KIK524368:KJL524368 JYO524368:JZP524368 JOS524368:JPT524368 JEW524368:JFX524368 IVA524368:IWB524368 ILE524368:IMF524368 IBI524368:ICJ524368 HRM524368:HSN524368 HHQ524368:HIR524368 GXU524368:GYV524368 GNY524368:GOZ524368 GEC524368:GFD524368 FUG524368:FVH524368 FKK524368:FLL524368 FAO524368:FBP524368 EQS524368:ERT524368 EGW524368:EHX524368 DXA524368:DYB524368 DNE524368:DOF524368 DDI524368:DEJ524368 CTM524368:CUN524368 CJQ524368:CKR524368 BZU524368:CAV524368 BPY524368:BQZ524368 BGC524368:BHD524368 AWG524368:AXH524368 AMK524368:ANL524368 ACO524368:ADP524368 SS524368:TT524368 IW524368:JX524368 A524368:AB524368 WVI458832:WWJ458832 WLM458832:WMN458832 WBQ458832:WCR458832 VRU458832:VSV458832 VHY458832:VIZ458832 UYC458832:UZD458832 UOG458832:UPH458832 UEK458832:UFL458832 TUO458832:TVP458832 TKS458832:TLT458832 TAW458832:TBX458832 SRA458832:SSB458832 SHE458832:SIF458832 RXI458832:RYJ458832 RNM458832:RON458832 RDQ458832:RER458832 QTU458832:QUV458832 QJY458832:QKZ458832 QAC458832:QBD458832 PQG458832:PRH458832 PGK458832:PHL458832 OWO458832:OXP458832 OMS458832:ONT458832 OCW458832:ODX458832 NTA458832:NUB458832 NJE458832:NKF458832 MZI458832:NAJ458832 MPM458832:MQN458832 MFQ458832:MGR458832 LVU458832:LWV458832 LLY458832:LMZ458832 LCC458832:LDD458832 KSG458832:KTH458832 KIK458832:KJL458832 JYO458832:JZP458832 JOS458832:JPT458832 JEW458832:JFX458832 IVA458832:IWB458832 ILE458832:IMF458832 IBI458832:ICJ458832 HRM458832:HSN458832 HHQ458832:HIR458832 GXU458832:GYV458832 GNY458832:GOZ458832 GEC458832:GFD458832 FUG458832:FVH458832 FKK458832:FLL458832 FAO458832:FBP458832 EQS458832:ERT458832 EGW458832:EHX458832 DXA458832:DYB458832 DNE458832:DOF458832 DDI458832:DEJ458832 CTM458832:CUN458832 CJQ458832:CKR458832 BZU458832:CAV458832 BPY458832:BQZ458832 BGC458832:BHD458832 AWG458832:AXH458832 AMK458832:ANL458832 ACO458832:ADP458832 SS458832:TT458832 IW458832:JX458832 A458832:AB458832 WVI393296:WWJ393296 WLM393296:WMN393296 WBQ393296:WCR393296 VRU393296:VSV393296 VHY393296:VIZ393296 UYC393296:UZD393296 UOG393296:UPH393296 UEK393296:UFL393296 TUO393296:TVP393296 TKS393296:TLT393296 TAW393296:TBX393296 SRA393296:SSB393296 SHE393296:SIF393296 RXI393296:RYJ393296 RNM393296:RON393296 RDQ393296:RER393296 QTU393296:QUV393296 QJY393296:QKZ393296 QAC393296:QBD393296 PQG393296:PRH393296 PGK393296:PHL393296 OWO393296:OXP393296 OMS393296:ONT393296 OCW393296:ODX393296 NTA393296:NUB393296 NJE393296:NKF393296 MZI393296:NAJ393296 MPM393296:MQN393296 MFQ393296:MGR393296 LVU393296:LWV393296 LLY393296:LMZ393296 LCC393296:LDD393296 KSG393296:KTH393296 KIK393296:KJL393296 JYO393296:JZP393296 JOS393296:JPT393296 JEW393296:JFX393296 IVA393296:IWB393296 ILE393296:IMF393296 IBI393296:ICJ393296 HRM393296:HSN393296 HHQ393296:HIR393296 GXU393296:GYV393296 GNY393296:GOZ393296 GEC393296:GFD393296 FUG393296:FVH393296 FKK393296:FLL393296 FAO393296:FBP393296 EQS393296:ERT393296 EGW393296:EHX393296 DXA393296:DYB393296 DNE393296:DOF393296 DDI393296:DEJ393296 CTM393296:CUN393296 CJQ393296:CKR393296 BZU393296:CAV393296 BPY393296:BQZ393296 BGC393296:BHD393296 AWG393296:AXH393296 AMK393296:ANL393296 ACO393296:ADP393296 SS393296:TT393296 IW393296:JX393296 A393296:AB393296 WVI327760:WWJ327760 WLM327760:WMN327760 WBQ327760:WCR327760 VRU327760:VSV327760 VHY327760:VIZ327760 UYC327760:UZD327760 UOG327760:UPH327760 UEK327760:UFL327760 TUO327760:TVP327760 TKS327760:TLT327760 TAW327760:TBX327760 SRA327760:SSB327760 SHE327760:SIF327760 RXI327760:RYJ327760 RNM327760:RON327760 RDQ327760:RER327760 QTU327760:QUV327760 QJY327760:QKZ327760 QAC327760:QBD327760 PQG327760:PRH327760 PGK327760:PHL327760 OWO327760:OXP327760 OMS327760:ONT327760 OCW327760:ODX327760 NTA327760:NUB327760 NJE327760:NKF327760 MZI327760:NAJ327760 MPM327760:MQN327760 MFQ327760:MGR327760 LVU327760:LWV327760 LLY327760:LMZ327760 LCC327760:LDD327760 KSG327760:KTH327760 KIK327760:KJL327760 JYO327760:JZP327760 JOS327760:JPT327760 JEW327760:JFX327760 IVA327760:IWB327760 ILE327760:IMF327760 IBI327760:ICJ327760 HRM327760:HSN327760 HHQ327760:HIR327760 GXU327760:GYV327760 GNY327760:GOZ327760 GEC327760:GFD327760 FUG327760:FVH327760 FKK327760:FLL327760 FAO327760:FBP327760 EQS327760:ERT327760 EGW327760:EHX327760 DXA327760:DYB327760 DNE327760:DOF327760 DDI327760:DEJ327760 CTM327760:CUN327760 CJQ327760:CKR327760 BZU327760:CAV327760 BPY327760:BQZ327760 BGC327760:BHD327760 AWG327760:AXH327760 AMK327760:ANL327760 ACO327760:ADP327760 SS327760:TT327760 IW327760:JX327760 A327760:AB327760 WVI262224:WWJ262224 WLM262224:WMN262224 WBQ262224:WCR262224 VRU262224:VSV262224 VHY262224:VIZ262224 UYC262224:UZD262224 UOG262224:UPH262224 UEK262224:UFL262224 TUO262224:TVP262224 TKS262224:TLT262224 TAW262224:TBX262224 SRA262224:SSB262224 SHE262224:SIF262224 RXI262224:RYJ262224 RNM262224:RON262224 RDQ262224:RER262224 QTU262224:QUV262224 QJY262224:QKZ262224 QAC262224:QBD262224 PQG262224:PRH262224 PGK262224:PHL262224 OWO262224:OXP262224 OMS262224:ONT262224 OCW262224:ODX262224 NTA262224:NUB262224 NJE262224:NKF262224 MZI262224:NAJ262224 MPM262224:MQN262224 MFQ262224:MGR262224 LVU262224:LWV262224 LLY262224:LMZ262224 LCC262224:LDD262224 KSG262224:KTH262224 KIK262224:KJL262224 JYO262224:JZP262224 JOS262224:JPT262224 JEW262224:JFX262224 IVA262224:IWB262224 ILE262224:IMF262224 IBI262224:ICJ262224 HRM262224:HSN262224 HHQ262224:HIR262224 GXU262224:GYV262224 GNY262224:GOZ262224 GEC262224:GFD262224 FUG262224:FVH262224 FKK262224:FLL262224 FAO262224:FBP262224 EQS262224:ERT262224 EGW262224:EHX262224 DXA262224:DYB262224 DNE262224:DOF262224 DDI262224:DEJ262224 CTM262224:CUN262224 CJQ262224:CKR262224 BZU262224:CAV262224 BPY262224:BQZ262224 BGC262224:BHD262224 AWG262224:AXH262224 AMK262224:ANL262224 ACO262224:ADP262224 SS262224:TT262224 IW262224:JX262224 A262224:AB262224 WVI196688:WWJ196688 WLM196688:WMN196688 WBQ196688:WCR196688 VRU196688:VSV196688 VHY196688:VIZ196688 UYC196688:UZD196688 UOG196688:UPH196688 UEK196688:UFL196688 TUO196688:TVP196688 TKS196688:TLT196688 TAW196688:TBX196688 SRA196688:SSB196688 SHE196688:SIF196688 RXI196688:RYJ196688 RNM196688:RON196688 RDQ196688:RER196688 QTU196688:QUV196688 QJY196688:QKZ196688 QAC196688:QBD196688 PQG196688:PRH196688 PGK196688:PHL196688 OWO196688:OXP196688 OMS196688:ONT196688 OCW196688:ODX196688 NTA196688:NUB196688 NJE196688:NKF196688 MZI196688:NAJ196688 MPM196688:MQN196688 MFQ196688:MGR196688 LVU196688:LWV196688 LLY196688:LMZ196688 LCC196688:LDD196688 KSG196688:KTH196688 KIK196688:KJL196688 JYO196688:JZP196688 JOS196688:JPT196688 JEW196688:JFX196688 IVA196688:IWB196688 ILE196688:IMF196688 IBI196688:ICJ196688 HRM196688:HSN196688 HHQ196688:HIR196688 GXU196688:GYV196688 GNY196688:GOZ196688 GEC196688:GFD196688 FUG196688:FVH196688 FKK196688:FLL196688 FAO196688:FBP196688 EQS196688:ERT196688 EGW196688:EHX196688 DXA196688:DYB196688 DNE196688:DOF196688 DDI196688:DEJ196688 CTM196688:CUN196688 CJQ196688:CKR196688 BZU196688:CAV196688 BPY196688:BQZ196688 BGC196688:BHD196688 AWG196688:AXH196688 AMK196688:ANL196688 ACO196688:ADP196688 SS196688:TT196688 IW196688:JX196688 A196688:AB196688 WVI131152:WWJ131152 WLM131152:WMN131152 WBQ131152:WCR131152 VRU131152:VSV131152 VHY131152:VIZ131152 UYC131152:UZD131152 UOG131152:UPH131152 UEK131152:UFL131152 TUO131152:TVP131152 TKS131152:TLT131152 TAW131152:TBX131152 SRA131152:SSB131152 SHE131152:SIF131152 RXI131152:RYJ131152 RNM131152:RON131152 RDQ131152:RER131152 QTU131152:QUV131152 QJY131152:QKZ131152 QAC131152:QBD131152 PQG131152:PRH131152 PGK131152:PHL131152 OWO131152:OXP131152 OMS131152:ONT131152 OCW131152:ODX131152 NTA131152:NUB131152 NJE131152:NKF131152 MZI131152:NAJ131152 MPM131152:MQN131152 MFQ131152:MGR131152 LVU131152:LWV131152 LLY131152:LMZ131152 LCC131152:LDD131152 KSG131152:KTH131152 KIK131152:KJL131152 JYO131152:JZP131152 JOS131152:JPT131152 JEW131152:JFX131152 IVA131152:IWB131152 ILE131152:IMF131152 IBI131152:ICJ131152 HRM131152:HSN131152 HHQ131152:HIR131152 GXU131152:GYV131152 GNY131152:GOZ131152 GEC131152:GFD131152 FUG131152:FVH131152 FKK131152:FLL131152 FAO131152:FBP131152 EQS131152:ERT131152 EGW131152:EHX131152 DXA131152:DYB131152 DNE131152:DOF131152 DDI131152:DEJ131152 CTM131152:CUN131152 CJQ131152:CKR131152 BZU131152:CAV131152 BPY131152:BQZ131152 BGC131152:BHD131152 AWG131152:AXH131152 AMK131152:ANL131152 ACO131152:ADP131152 SS131152:TT131152 IW131152:JX131152 A131152:AB131152 WVI65616:WWJ65616 WLM65616:WMN65616 WBQ65616:WCR65616 VRU65616:VSV65616 VHY65616:VIZ65616 UYC65616:UZD65616 UOG65616:UPH65616 UEK65616:UFL65616 TUO65616:TVP65616 TKS65616:TLT65616 TAW65616:TBX65616 SRA65616:SSB65616 SHE65616:SIF65616 RXI65616:RYJ65616 RNM65616:RON65616 RDQ65616:RER65616 QTU65616:QUV65616 QJY65616:QKZ65616 QAC65616:QBD65616 PQG65616:PRH65616 PGK65616:PHL65616 OWO65616:OXP65616 OMS65616:ONT65616 OCW65616:ODX65616 NTA65616:NUB65616 NJE65616:NKF65616 MZI65616:NAJ65616 MPM65616:MQN65616 MFQ65616:MGR65616 LVU65616:LWV65616 LLY65616:LMZ65616 LCC65616:LDD65616 KSG65616:KTH65616 KIK65616:KJL65616 JYO65616:JZP65616 JOS65616:JPT65616 JEW65616:JFX65616 IVA65616:IWB65616 ILE65616:IMF65616 IBI65616:ICJ65616 HRM65616:HSN65616 HHQ65616:HIR65616 GXU65616:GYV65616 GNY65616:GOZ65616 GEC65616:GFD65616 FUG65616:FVH65616 FKK65616:FLL65616 FAO65616:FBP65616 EQS65616:ERT65616 EGW65616:EHX65616 DXA65616:DYB65616 DNE65616:DOF65616 DDI65616:DEJ65616 CTM65616:CUN65616 CJQ65616:CKR65616 BZU65616:CAV65616 BPY65616:BQZ65616 BGC65616:BHD65616 AWG65616:AXH65616 AMK65616:ANL65616 ACO65616:ADP65616 SS65616:TT65616 IW65616:JX65616 A65616:AB65616 WVI80:WWJ80 WLM80:WMN80 WBQ80:WCR80 VRU80:VSV80 VHY80:VIZ80 UYC80:UZD80 UOG80:UPH80 UEK80:UFL80 TUO80:TVP80 TKS80:TLT80 TAW80:TBX80 SRA80:SSB80 SHE80:SIF80 RXI80:RYJ80 RNM80:RON80 RDQ80:RER80 QTU80:QUV80 QJY80:QKZ80 QAC80:QBD80 PQG80:PRH80 PGK80:PHL80 OWO80:OXP80 OMS80:ONT80 OCW80:ODX80 NTA80:NUB80 NJE80:NKF80 MZI80:NAJ80 MPM80:MQN80 MFQ80:MGR80 LVU80:LWV80 LLY80:LMZ80 LCC80:LDD80 KSG80:KTH80 KIK80:KJL80 JYO80:JZP80 JOS80:JPT80 JEW80:JFX80 IVA80:IWB80 ILE80:IMF80 IBI80:ICJ80 HRM80:HSN80 HHQ80:HIR80 GXU80:GYV80 GNY80:GOZ80 GEC80:GFD80 FUG80:FVH80 FKK80:FLL80 FAO80:FBP80 EQS80:ERT80 EGW80:EHX80 DXA80:DYB80 DNE80:DOF80 DDI80:DEJ80 CTM80:CUN80 CJQ80:CKR80 BZU80:CAV80 BPY80:BQZ80 BGC80:BHD80 AWG80:AXH80 AMK80:ANL80 ACO80:ADP80 SS80:TT80 IW80:JX80">
      <formula1>$C$106:$C$108</formula1>
    </dataValidation>
    <dataValidation type="list" allowBlank="1" showInputMessage="1" showErrorMessage="1" sqref="B73:AB73 WVJ983113:WWJ983113 WLN983113:WMN983113 WBR983113:WCR983113 VRV983113:VSV983113 VHZ983113:VIZ983113 UYD983113:UZD983113 UOH983113:UPH983113 UEL983113:UFL983113 TUP983113:TVP983113 TKT983113:TLT983113 TAX983113:TBX983113 SRB983113:SSB983113 SHF983113:SIF983113 RXJ983113:RYJ983113 RNN983113:RON983113 RDR983113:RER983113 QTV983113:QUV983113 QJZ983113:QKZ983113 QAD983113:QBD983113 PQH983113:PRH983113 PGL983113:PHL983113 OWP983113:OXP983113 OMT983113:ONT983113 OCX983113:ODX983113 NTB983113:NUB983113 NJF983113:NKF983113 MZJ983113:NAJ983113 MPN983113:MQN983113 MFR983113:MGR983113 LVV983113:LWV983113 LLZ983113:LMZ983113 LCD983113:LDD983113 KSH983113:KTH983113 KIL983113:KJL983113 JYP983113:JZP983113 JOT983113:JPT983113 JEX983113:JFX983113 IVB983113:IWB983113 ILF983113:IMF983113 IBJ983113:ICJ983113 HRN983113:HSN983113 HHR983113:HIR983113 GXV983113:GYV983113 GNZ983113:GOZ983113 GED983113:GFD983113 FUH983113:FVH983113 FKL983113:FLL983113 FAP983113:FBP983113 EQT983113:ERT983113 EGX983113:EHX983113 DXB983113:DYB983113 DNF983113:DOF983113 DDJ983113:DEJ983113 CTN983113:CUN983113 CJR983113:CKR983113 BZV983113:CAV983113 BPZ983113:BQZ983113 BGD983113:BHD983113 AWH983113:AXH983113 AML983113:ANL983113 ACP983113:ADP983113 ST983113:TT983113 IX983113:JX983113 B983113:AB983113 WVJ917577:WWJ917577 WLN917577:WMN917577 WBR917577:WCR917577 VRV917577:VSV917577 VHZ917577:VIZ917577 UYD917577:UZD917577 UOH917577:UPH917577 UEL917577:UFL917577 TUP917577:TVP917577 TKT917577:TLT917577 TAX917577:TBX917577 SRB917577:SSB917577 SHF917577:SIF917577 RXJ917577:RYJ917577 RNN917577:RON917577 RDR917577:RER917577 QTV917577:QUV917577 QJZ917577:QKZ917577 QAD917577:QBD917577 PQH917577:PRH917577 PGL917577:PHL917577 OWP917577:OXP917577 OMT917577:ONT917577 OCX917577:ODX917577 NTB917577:NUB917577 NJF917577:NKF917577 MZJ917577:NAJ917577 MPN917577:MQN917577 MFR917577:MGR917577 LVV917577:LWV917577 LLZ917577:LMZ917577 LCD917577:LDD917577 KSH917577:KTH917577 KIL917577:KJL917577 JYP917577:JZP917577 JOT917577:JPT917577 JEX917577:JFX917577 IVB917577:IWB917577 ILF917577:IMF917577 IBJ917577:ICJ917577 HRN917577:HSN917577 HHR917577:HIR917577 GXV917577:GYV917577 GNZ917577:GOZ917577 GED917577:GFD917577 FUH917577:FVH917577 FKL917577:FLL917577 FAP917577:FBP917577 EQT917577:ERT917577 EGX917577:EHX917577 DXB917577:DYB917577 DNF917577:DOF917577 DDJ917577:DEJ917577 CTN917577:CUN917577 CJR917577:CKR917577 BZV917577:CAV917577 BPZ917577:BQZ917577 BGD917577:BHD917577 AWH917577:AXH917577 AML917577:ANL917577 ACP917577:ADP917577 ST917577:TT917577 IX917577:JX917577 B917577:AB917577 WVJ852041:WWJ852041 WLN852041:WMN852041 WBR852041:WCR852041 VRV852041:VSV852041 VHZ852041:VIZ852041 UYD852041:UZD852041 UOH852041:UPH852041 UEL852041:UFL852041 TUP852041:TVP852041 TKT852041:TLT852041 TAX852041:TBX852041 SRB852041:SSB852041 SHF852041:SIF852041 RXJ852041:RYJ852041 RNN852041:RON852041 RDR852041:RER852041 QTV852041:QUV852041 QJZ852041:QKZ852041 QAD852041:QBD852041 PQH852041:PRH852041 PGL852041:PHL852041 OWP852041:OXP852041 OMT852041:ONT852041 OCX852041:ODX852041 NTB852041:NUB852041 NJF852041:NKF852041 MZJ852041:NAJ852041 MPN852041:MQN852041 MFR852041:MGR852041 LVV852041:LWV852041 LLZ852041:LMZ852041 LCD852041:LDD852041 KSH852041:KTH852041 KIL852041:KJL852041 JYP852041:JZP852041 JOT852041:JPT852041 JEX852041:JFX852041 IVB852041:IWB852041 ILF852041:IMF852041 IBJ852041:ICJ852041 HRN852041:HSN852041 HHR852041:HIR852041 GXV852041:GYV852041 GNZ852041:GOZ852041 GED852041:GFD852041 FUH852041:FVH852041 FKL852041:FLL852041 FAP852041:FBP852041 EQT852041:ERT852041 EGX852041:EHX852041 DXB852041:DYB852041 DNF852041:DOF852041 DDJ852041:DEJ852041 CTN852041:CUN852041 CJR852041:CKR852041 BZV852041:CAV852041 BPZ852041:BQZ852041 BGD852041:BHD852041 AWH852041:AXH852041 AML852041:ANL852041 ACP852041:ADP852041 ST852041:TT852041 IX852041:JX852041 B852041:AB852041 WVJ786505:WWJ786505 WLN786505:WMN786505 WBR786505:WCR786505 VRV786505:VSV786505 VHZ786505:VIZ786505 UYD786505:UZD786505 UOH786505:UPH786505 UEL786505:UFL786505 TUP786505:TVP786505 TKT786505:TLT786505 TAX786505:TBX786505 SRB786505:SSB786505 SHF786505:SIF786505 RXJ786505:RYJ786505 RNN786505:RON786505 RDR786505:RER786505 QTV786505:QUV786505 QJZ786505:QKZ786505 QAD786505:QBD786505 PQH786505:PRH786505 PGL786505:PHL786505 OWP786505:OXP786505 OMT786505:ONT786505 OCX786505:ODX786505 NTB786505:NUB786505 NJF786505:NKF786505 MZJ786505:NAJ786505 MPN786505:MQN786505 MFR786505:MGR786505 LVV786505:LWV786505 LLZ786505:LMZ786505 LCD786505:LDD786505 KSH786505:KTH786505 KIL786505:KJL786505 JYP786505:JZP786505 JOT786505:JPT786505 JEX786505:JFX786505 IVB786505:IWB786505 ILF786505:IMF786505 IBJ786505:ICJ786505 HRN786505:HSN786505 HHR786505:HIR786505 GXV786505:GYV786505 GNZ786505:GOZ786505 GED786505:GFD786505 FUH786505:FVH786505 FKL786505:FLL786505 FAP786505:FBP786505 EQT786505:ERT786505 EGX786505:EHX786505 DXB786505:DYB786505 DNF786505:DOF786505 DDJ786505:DEJ786505 CTN786505:CUN786505 CJR786505:CKR786505 BZV786505:CAV786505 BPZ786505:BQZ786505 BGD786505:BHD786505 AWH786505:AXH786505 AML786505:ANL786505 ACP786505:ADP786505 ST786505:TT786505 IX786505:JX786505 B786505:AB786505 WVJ720969:WWJ720969 WLN720969:WMN720969 WBR720969:WCR720969 VRV720969:VSV720969 VHZ720969:VIZ720969 UYD720969:UZD720969 UOH720969:UPH720969 UEL720969:UFL720969 TUP720969:TVP720969 TKT720969:TLT720969 TAX720969:TBX720969 SRB720969:SSB720969 SHF720969:SIF720969 RXJ720969:RYJ720969 RNN720969:RON720969 RDR720969:RER720969 QTV720969:QUV720969 QJZ720969:QKZ720969 QAD720969:QBD720969 PQH720969:PRH720969 PGL720969:PHL720969 OWP720969:OXP720969 OMT720969:ONT720969 OCX720969:ODX720969 NTB720969:NUB720969 NJF720969:NKF720969 MZJ720969:NAJ720969 MPN720969:MQN720969 MFR720969:MGR720969 LVV720969:LWV720969 LLZ720969:LMZ720969 LCD720969:LDD720969 KSH720969:KTH720969 KIL720969:KJL720969 JYP720969:JZP720969 JOT720969:JPT720969 JEX720969:JFX720969 IVB720969:IWB720969 ILF720969:IMF720969 IBJ720969:ICJ720969 HRN720969:HSN720969 HHR720969:HIR720969 GXV720969:GYV720969 GNZ720969:GOZ720969 GED720969:GFD720969 FUH720969:FVH720969 FKL720969:FLL720969 FAP720969:FBP720969 EQT720969:ERT720969 EGX720969:EHX720969 DXB720969:DYB720969 DNF720969:DOF720969 DDJ720969:DEJ720969 CTN720969:CUN720969 CJR720969:CKR720969 BZV720969:CAV720969 BPZ720969:BQZ720969 BGD720969:BHD720969 AWH720969:AXH720969 AML720969:ANL720969 ACP720969:ADP720969 ST720969:TT720969 IX720969:JX720969 B720969:AB720969 WVJ655433:WWJ655433 WLN655433:WMN655433 WBR655433:WCR655433 VRV655433:VSV655433 VHZ655433:VIZ655433 UYD655433:UZD655433 UOH655433:UPH655433 UEL655433:UFL655433 TUP655433:TVP655433 TKT655433:TLT655433 TAX655433:TBX655433 SRB655433:SSB655433 SHF655433:SIF655433 RXJ655433:RYJ655433 RNN655433:RON655433 RDR655433:RER655433 QTV655433:QUV655433 QJZ655433:QKZ655433 QAD655433:QBD655433 PQH655433:PRH655433 PGL655433:PHL655433 OWP655433:OXP655433 OMT655433:ONT655433 OCX655433:ODX655433 NTB655433:NUB655433 NJF655433:NKF655433 MZJ655433:NAJ655433 MPN655433:MQN655433 MFR655433:MGR655433 LVV655433:LWV655433 LLZ655433:LMZ655433 LCD655433:LDD655433 KSH655433:KTH655433 KIL655433:KJL655433 JYP655433:JZP655433 JOT655433:JPT655433 JEX655433:JFX655433 IVB655433:IWB655433 ILF655433:IMF655433 IBJ655433:ICJ655433 HRN655433:HSN655433 HHR655433:HIR655433 GXV655433:GYV655433 GNZ655433:GOZ655433 GED655433:GFD655433 FUH655433:FVH655433 FKL655433:FLL655433 FAP655433:FBP655433 EQT655433:ERT655433 EGX655433:EHX655433 DXB655433:DYB655433 DNF655433:DOF655433 DDJ655433:DEJ655433 CTN655433:CUN655433 CJR655433:CKR655433 BZV655433:CAV655433 BPZ655433:BQZ655433 BGD655433:BHD655433 AWH655433:AXH655433 AML655433:ANL655433 ACP655433:ADP655433 ST655433:TT655433 IX655433:JX655433 B655433:AB655433 WVJ589897:WWJ589897 WLN589897:WMN589897 WBR589897:WCR589897 VRV589897:VSV589897 VHZ589897:VIZ589897 UYD589897:UZD589897 UOH589897:UPH589897 UEL589897:UFL589897 TUP589897:TVP589897 TKT589897:TLT589897 TAX589897:TBX589897 SRB589897:SSB589897 SHF589897:SIF589897 RXJ589897:RYJ589897 RNN589897:RON589897 RDR589897:RER589897 QTV589897:QUV589897 QJZ589897:QKZ589897 QAD589897:QBD589897 PQH589897:PRH589897 PGL589897:PHL589897 OWP589897:OXP589897 OMT589897:ONT589897 OCX589897:ODX589897 NTB589897:NUB589897 NJF589897:NKF589897 MZJ589897:NAJ589897 MPN589897:MQN589897 MFR589897:MGR589897 LVV589897:LWV589897 LLZ589897:LMZ589897 LCD589897:LDD589897 KSH589897:KTH589897 KIL589897:KJL589897 JYP589897:JZP589897 JOT589897:JPT589897 JEX589897:JFX589897 IVB589897:IWB589897 ILF589897:IMF589897 IBJ589897:ICJ589897 HRN589897:HSN589897 HHR589897:HIR589897 GXV589897:GYV589897 GNZ589897:GOZ589897 GED589897:GFD589897 FUH589897:FVH589897 FKL589897:FLL589897 FAP589897:FBP589897 EQT589897:ERT589897 EGX589897:EHX589897 DXB589897:DYB589897 DNF589897:DOF589897 DDJ589897:DEJ589897 CTN589897:CUN589897 CJR589897:CKR589897 BZV589897:CAV589897 BPZ589897:BQZ589897 BGD589897:BHD589897 AWH589897:AXH589897 AML589897:ANL589897 ACP589897:ADP589897 ST589897:TT589897 IX589897:JX589897 B589897:AB589897 WVJ524361:WWJ524361 WLN524361:WMN524361 WBR524361:WCR524361 VRV524361:VSV524361 VHZ524361:VIZ524361 UYD524361:UZD524361 UOH524361:UPH524361 UEL524361:UFL524361 TUP524361:TVP524361 TKT524361:TLT524361 TAX524361:TBX524361 SRB524361:SSB524361 SHF524361:SIF524361 RXJ524361:RYJ524361 RNN524361:RON524361 RDR524361:RER524361 QTV524361:QUV524361 QJZ524361:QKZ524361 QAD524361:QBD524361 PQH524361:PRH524361 PGL524361:PHL524361 OWP524361:OXP524361 OMT524361:ONT524361 OCX524361:ODX524361 NTB524361:NUB524361 NJF524361:NKF524361 MZJ524361:NAJ524361 MPN524361:MQN524361 MFR524361:MGR524361 LVV524361:LWV524361 LLZ524361:LMZ524361 LCD524361:LDD524361 KSH524361:KTH524361 KIL524361:KJL524361 JYP524361:JZP524361 JOT524361:JPT524361 JEX524361:JFX524361 IVB524361:IWB524361 ILF524361:IMF524361 IBJ524361:ICJ524361 HRN524361:HSN524361 HHR524361:HIR524361 GXV524361:GYV524361 GNZ524361:GOZ524361 GED524361:GFD524361 FUH524361:FVH524361 FKL524361:FLL524361 FAP524361:FBP524361 EQT524361:ERT524361 EGX524361:EHX524361 DXB524361:DYB524361 DNF524361:DOF524361 DDJ524361:DEJ524361 CTN524361:CUN524361 CJR524361:CKR524361 BZV524361:CAV524361 BPZ524361:BQZ524361 BGD524361:BHD524361 AWH524361:AXH524361 AML524361:ANL524361 ACP524361:ADP524361 ST524361:TT524361 IX524361:JX524361 B524361:AB524361 WVJ458825:WWJ458825 WLN458825:WMN458825 WBR458825:WCR458825 VRV458825:VSV458825 VHZ458825:VIZ458825 UYD458825:UZD458825 UOH458825:UPH458825 UEL458825:UFL458825 TUP458825:TVP458825 TKT458825:TLT458825 TAX458825:TBX458825 SRB458825:SSB458825 SHF458825:SIF458825 RXJ458825:RYJ458825 RNN458825:RON458825 RDR458825:RER458825 QTV458825:QUV458825 QJZ458825:QKZ458825 QAD458825:QBD458825 PQH458825:PRH458825 PGL458825:PHL458825 OWP458825:OXP458825 OMT458825:ONT458825 OCX458825:ODX458825 NTB458825:NUB458825 NJF458825:NKF458825 MZJ458825:NAJ458825 MPN458825:MQN458825 MFR458825:MGR458825 LVV458825:LWV458825 LLZ458825:LMZ458825 LCD458825:LDD458825 KSH458825:KTH458825 KIL458825:KJL458825 JYP458825:JZP458825 JOT458825:JPT458825 JEX458825:JFX458825 IVB458825:IWB458825 ILF458825:IMF458825 IBJ458825:ICJ458825 HRN458825:HSN458825 HHR458825:HIR458825 GXV458825:GYV458825 GNZ458825:GOZ458825 GED458825:GFD458825 FUH458825:FVH458825 FKL458825:FLL458825 FAP458825:FBP458825 EQT458825:ERT458825 EGX458825:EHX458825 DXB458825:DYB458825 DNF458825:DOF458825 DDJ458825:DEJ458825 CTN458825:CUN458825 CJR458825:CKR458825 BZV458825:CAV458825 BPZ458825:BQZ458825 BGD458825:BHD458825 AWH458825:AXH458825 AML458825:ANL458825 ACP458825:ADP458825 ST458825:TT458825 IX458825:JX458825 B458825:AB458825 WVJ393289:WWJ393289 WLN393289:WMN393289 WBR393289:WCR393289 VRV393289:VSV393289 VHZ393289:VIZ393289 UYD393289:UZD393289 UOH393289:UPH393289 UEL393289:UFL393289 TUP393289:TVP393289 TKT393289:TLT393289 TAX393289:TBX393289 SRB393289:SSB393289 SHF393289:SIF393289 RXJ393289:RYJ393289 RNN393289:RON393289 RDR393289:RER393289 QTV393289:QUV393289 QJZ393289:QKZ393289 QAD393289:QBD393289 PQH393289:PRH393289 PGL393289:PHL393289 OWP393289:OXP393289 OMT393289:ONT393289 OCX393289:ODX393289 NTB393289:NUB393289 NJF393289:NKF393289 MZJ393289:NAJ393289 MPN393289:MQN393289 MFR393289:MGR393289 LVV393289:LWV393289 LLZ393289:LMZ393289 LCD393289:LDD393289 KSH393289:KTH393289 KIL393289:KJL393289 JYP393289:JZP393289 JOT393289:JPT393289 JEX393289:JFX393289 IVB393289:IWB393289 ILF393289:IMF393289 IBJ393289:ICJ393289 HRN393289:HSN393289 HHR393289:HIR393289 GXV393289:GYV393289 GNZ393289:GOZ393289 GED393289:GFD393289 FUH393289:FVH393289 FKL393289:FLL393289 FAP393289:FBP393289 EQT393289:ERT393289 EGX393289:EHX393289 DXB393289:DYB393289 DNF393289:DOF393289 DDJ393289:DEJ393289 CTN393289:CUN393289 CJR393289:CKR393289 BZV393289:CAV393289 BPZ393289:BQZ393289 BGD393289:BHD393289 AWH393289:AXH393289 AML393289:ANL393289 ACP393289:ADP393289 ST393289:TT393289 IX393289:JX393289 B393289:AB393289 WVJ327753:WWJ327753 WLN327753:WMN327753 WBR327753:WCR327753 VRV327753:VSV327753 VHZ327753:VIZ327753 UYD327753:UZD327753 UOH327753:UPH327753 UEL327753:UFL327753 TUP327753:TVP327753 TKT327753:TLT327753 TAX327753:TBX327753 SRB327753:SSB327753 SHF327753:SIF327753 RXJ327753:RYJ327753 RNN327753:RON327753 RDR327753:RER327753 QTV327753:QUV327753 QJZ327753:QKZ327753 QAD327753:QBD327753 PQH327753:PRH327753 PGL327753:PHL327753 OWP327753:OXP327753 OMT327753:ONT327753 OCX327753:ODX327753 NTB327753:NUB327753 NJF327753:NKF327753 MZJ327753:NAJ327753 MPN327753:MQN327753 MFR327753:MGR327753 LVV327753:LWV327753 LLZ327753:LMZ327753 LCD327753:LDD327753 KSH327753:KTH327753 KIL327753:KJL327753 JYP327753:JZP327753 JOT327753:JPT327753 JEX327753:JFX327753 IVB327753:IWB327753 ILF327753:IMF327753 IBJ327753:ICJ327753 HRN327753:HSN327753 HHR327753:HIR327753 GXV327753:GYV327753 GNZ327753:GOZ327753 GED327753:GFD327753 FUH327753:FVH327753 FKL327753:FLL327753 FAP327753:FBP327753 EQT327753:ERT327753 EGX327753:EHX327753 DXB327753:DYB327753 DNF327753:DOF327753 DDJ327753:DEJ327753 CTN327753:CUN327753 CJR327753:CKR327753 BZV327753:CAV327753 BPZ327753:BQZ327753 BGD327753:BHD327753 AWH327753:AXH327753 AML327753:ANL327753 ACP327753:ADP327753 ST327753:TT327753 IX327753:JX327753 B327753:AB327753 WVJ262217:WWJ262217 WLN262217:WMN262217 WBR262217:WCR262217 VRV262217:VSV262217 VHZ262217:VIZ262217 UYD262217:UZD262217 UOH262217:UPH262217 UEL262217:UFL262217 TUP262217:TVP262217 TKT262217:TLT262217 TAX262217:TBX262217 SRB262217:SSB262217 SHF262217:SIF262217 RXJ262217:RYJ262217 RNN262217:RON262217 RDR262217:RER262217 QTV262217:QUV262217 QJZ262217:QKZ262217 QAD262217:QBD262217 PQH262217:PRH262217 PGL262217:PHL262217 OWP262217:OXP262217 OMT262217:ONT262217 OCX262217:ODX262217 NTB262217:NUB262217 NJF262217:NKF262217 MZJ262217:NAJ262217 MPN262217:MQN262217 MFR262217:MGR262217 LVV262217:LWV262217 LLZ262217:LMZ262217 LCD262217:LDD262217 KSH262217:KTH262217 KIL262217:KJL262217 JYP262217:JZP262217 JOT262217:JPT262217 JEX262217:JFX262217 IVB262217:IWB262217 ILF262217:IMF262217 IBJ262217:ICJ262217 HRN262217:HSN262217 HHR262217:HIR262217 GXV262217:GYV262217 GNZ262217:GOZ262217 GED262217:GFD262217 FUH262217:FVH262217 FKL262217:FLL262217 FAP262217:FBP262217 EQT262217:ERT262217 EGX262217:EHX262217 DXB262217:DYB262217 DNF262217:DOF262217 DDJ262217:DEJ262217 CTN262217:CUN262217 CJR262217:CKR262217 BZV262217:CAV262217 BPZ262217:BQZ262217 BGD262217:BHD262217 AWH262217:AXH262217 AML262217:ANL262217 ACP262217:ADP262217 ST262217:TT262217 IX262217:JX262217 B262217:AB262217 WVJ196681:WWJ196681 WLN196681:WMN196681 WBR196681:WCR196681 VRV196681:VSV196681 VHZ196681:VIZ196681 UYD196681:UZD196681 UOH196681:UPH196681 UEL196681:UFL196681 TUP196681:TVP196681 TKT196681:TLT196681 TAX196681:TBX196681 SRB196681:SSB196681 SHF196681:SIF196681 RXJ196681:RYJ196681 RNN196681:RON196681 RDR196681:RER196681 QTV196681:QUV196681 QJZ196681:QKZ196681 QAD196681:QBD196681 PQH196681:PRH196681 PGL196681:PHL196681 OWP196681:OXP196681 OMT196681:ONT196681 OCX196681:ODX196681 NTB196681:NUB196681 NJF196681:NKF196681 MZJ196681:NAJ196681 MPN196681:MQN196681 MFR196681:MGR196681 LVV196681:LWV196681 LLZ196681:LMZ196681 LCD196681:LDD196681 KSH196681:KTH196681 KIL196681:KJL196681 JYP196681:JZP196681 JOT196681:JPT196681 JEX196681:JFX196681 IVB196681:IWB196681 ILF196681:IMF196681 IBJ196681:ICJ196681 HRN196681:HSN196681 HHR196681:HIR196681 GXV196681:GYV196681 GNZ196681:GOZ196681 GED196681:GFD196681 FUH196681:FVH196681 FKL196681:FLL196681 FAP196681:FBP196681 EQT196681:ERT196681 EGX196681:EHX196681 DXB196681:DYB196681 DNF196681:DOF196681 DDJ196681:DEJ196681 CTN196681:CUN196681 CJR196681:CKR196681 BZV196681:CAV196681 BPZ196681:BQZ196681 BGD196681:BHD196681 AWH196681:AXH196681 AML196681:ANL196681 ACP196681:ADP196681 ST196681:TT196681 IX196681:JX196681 B196681:AB196681 WVJ131145:WWJ131145 WLN131145:WMN131145 WBR131145:WCR131145 VRV131145:VSV131145 VHZ131145:VIZ131145 UYD131145:UZD131145 UOH131145:UPH131145 UEL131145:UFL131145 TUP131145:TVP131145 TKT131145:TLT131145 TAX131145:TBX131145 SRB131145:SSB131145 SHF131145:SIF131145 RXJ131145:RYJ131145 RNN131145:RON131145 RDR131145:RER131145 QTV131145:QUV131145 QJZ131145:QKZ131145 QAD131145:QBD131145 PQH131145:PRH131145 PGL131145:PHL131145 OWP131145:OXP131145 OMT131145:ONT131145 OCX131145:ODX131145 NTB131145:NUB131145 NJF131145:NKF131145 MZJ131145:NAJ131145 MPN131145:MQN131145 MFR131145:MGR131145 LVV131145:LWV131145 LLZ131145:LMZ131145 LCD131145:LDD131145 KSH131145:KTH131145 KIL131145:KJL131145 JYP131145:JZP131145 JOT131145:JPT131145 JEX131145:JFX131145 IVB131145:IWB131145 ILF131145:IMF131145 IBJ131145:ICJ131145 HRN131145:HSN131145 HHR131145:HIR131145 GXV131145:GYV131145 GNZ131145:GOZ131145 GED131145:GFD131145 FUH131145:FVH131145 FKL131145:FLL131145 FAP131145:FBP131145 EQT131145:ERT131145 EGX131145:EHX131145 DXB131145:DYB131145 DNF131145:DOF131145 DDJ131145:DEJ131145 CTN131145:CUN131145 CJR131145:CKR131145 BZV131145:CAV131145 BPZ131145:BQZ131145 BGD131145:BHD131145 AWH131145:AXH131145 AML131145:ANL131145 ACP131145:ADP131145 ST131145:TT131145 IX131145:JX131145 B131145:AB131145 WVJ65609:WWJ65609 WLN65609:WMN65609 WBR65609:WCR65609 VRV65609:VSV65609 VHZ65609:VIZ65609 UYD65609:UZD65609 UOH65609:UPH65609 UEL65609:UFL65609 TUP65609:TVP65609 TKT65609:TLT65609 TAX65609:TBX65609 SRB65609:SSB65609 SHF65609:SIF65609 RXJ65609:RYJ65609 RNN65609:RON65609 RDR65609:RER65609 QTV65609:QUV65609 QJZ65609:QKZ65609 QAD65609:QBD65609 PQH65609:PRH65609 PGL65609:PHL65609 OWP65609:OXP65609 OMT65609:ONT65609 OCX65609:ODX65609 NTB65609:NUB65609 NJF65609:NKF65609 MZJ65609:NAJ65609 MPN65609:MQN65609 MFR65609:MGR65609 LVV65609:LWV65609 LLZ65609:LMZ65609 LCD65609:LDD65609 KSH65609:KTH65609 KIL65609:KJL65609 JYP65609:JZP65609 JOT65609:JPT65609 JEX65609:JFX65609 IVB65609:IWB65609 ILF65609:IMF65609 IBJ65609:ICJ65609 HRN65609:HSN65609 HHR65609:HIR65609 GXV65609:GYV65609 GNZ65609:GOZ65609 GED65609:GFD65609 FUH65609:FVH65609 FKL65609:FLL65609 FAP65609:FBP65609 EQT65609:ERT65609 EGX65609:EHX65609 DXB65609:DYB65609 DNF65609:DOF65609 DDJ65609:DEJ65609 CTN65609:CUN65609 CJR65609:CKR65609 BZV65609:CAV65609 BPZ65609:BQZ65609 BGD65609:BHD65609 AWH65609:AXH65609 AML65609:ANL65609 ACP65609:ADP65609 ST65609:TT65609 IX65609:JX65609 B65609:AB65609 WVJ73:WWJ73 WLN73:WMN73 WBR73:WCR73 VRV73:VSV73 VHZ73:VIZ73 UYD73:UZD73 UOH73:UPH73 UEL73:UFL73 TUP73:TVP73 TKT73:TLT73 TAX73:TBX73 SRB73:SSB73 SHF73:SIF73 RXJ73:RYJ73 RNN73:RON73 RDR73:RER73 QTV73:QUV73 QJZ73:QKZ73 QAD73:QBD73 PQH73:PRH73 PGL73:PHL73 OWP73:OXP73 OMT73:ONT73 OCX73:ODX73 NTB73:NUB73 NJF73:NKF73 MZJ73:NAJ73 MPN73:MQN73 MFR73:MGR73 LVV73:LWV73 LLZ73:LMZ73 LCD73:LDD73 KSH73:KTH73 KIL73:KJL73 JYP73:JZP73 JOT73:JPT73 JEX73:JFX73 IVB73:IWB73 ILF73:IMF73 IBJ73:ICJ73 HRN73:HSN73 HHR73:HIR73 GXV73:GYV73 GNZ73:GOZ73 GED73:GFD73 FUH73:FVH73 FKL73:FLL73 FAP73:FBP73 EQT73:ERT73 EGX73:EHX73 DXB73:DYB73 DNF73:DOF73 DDJ73:DEJ73 CTN73:CUN73 CJR73:CKR73 BZV73:CAV73 BPZ73:BQZ73 BGD73:BHD73 AWH73:AXH73 AML73:ANL73 ACP73:ADP73 ST73:TT73 IX73:JX73">
      <formula1>$C$100:$C$101</formula1>
    </dataValidation>
  </dataValidations>
  <pageMargins left="0.88" right="0.25" top="1.5" bottom="0" header="0" footer="0"/>
  <pageSetup paperSize="9"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dimension ref="A1:GZ62"/>
  <sheetViews>
    <sheetView workbookViewId="0">
      <selection activeCell="F12" sqref="F12:K12"/>
    </sheetView>
  </sheetViews>
  <sheetFormatPr defaultRowHeight="12.75"/>
  <cols>
    <col min="1" max="2" width="3.7109375" style="203" customWidth="1"/>
    <col min="3" max="3" width="3.28515625" style="203" customWidth="1"/>
    <col min="4" max="9" width="3.7109375" style="203" customWidth="1"/>
    <col min="10" max="10" width="1.42578125" style="203" customWidth="1"/>
    <col min="11" max="14" width="3.7109375" style="203" customWidth="1"/>
    <col min="15" max="15" width="1.7109375" style="203" customWidth="1"/>
    <col min="16" max="18" width="3.7109375" style="203" customWidth="1"/>
    <col min="19" max="19" width="2.7109375" style="203" customWidth="1"/>
    <col min="20" max="20" width="3" style="203" customWidth="1"/>
    <col min="21" max="23" width="3.7109375" style="203" customWidth="1"/>
    <col min="24" max="24" width="3" style="203" customWidth="1"/>
    <col min="25" max="26" width="3.7109375" style="203" customWidth="1"/>
    <col min="27" max="27" width="2.28515625" style="203" customWidth="1"/>
    <col min="28" max="29" width="3.7109375" style="203" hidden="1" customWidth="1"/>
    <col min="30" max="250" width="9.140625" style="203"/>
    <col min="251" max="285" width="3.7109375" style="203" customWidth="1"/>
    <col min="286" max="506" width="9.140625" style="203"/>
    <col min="507" max="541" width="3.7109375" style="203" customWidth="1"/>
    <col min="542" max="762" width="9.140625" style="203"/>
    <col min="763" max="797" width="3.7109375" style="203" customWidth="1"/>
    <col min="798" max="1018" width="9.140625" style="203"/>
    <col min="1019" max="1053" width="3.7109375" style="203" customWidth="1"/>
    <col min="1054" max="1274" width="9.140625" style="203"/>
    <col min="1275" max="1309" width="3.7109375" style="203" customWidth="1"/>
    <col min="1310" max="1530" width="9.140625" style="203"/>
    <col min="1531" max="1565" width="3.7109375" style="203" customWidth="1"/>
    <col min="1566" max="1786" width="9.140625" style="203"/>
    <col min="1787" max="1821" width="3.7109375" style="203" customWidth="1"/>
    <col min="1822" max="2042" width="9.140625" style="203"/>
    <col min="2043" max="2077" width="3.7109375" style="203" customWidth="1"/>
    <col min="2078" max="2298" width="9.140625" style="203"/>
    <col min="2299" max="2333" width="3.7109375" style="203" customWidth="1"/>
    <col min="2334" max="2554" width="9.140625" style="203"/>
    <col min="2555" max="2589" width="3.7109375" style="203" customWidth="1"/>
    <col min="2590" max="2810" width="9.140625" style="203"/>
    <col min="2811" max="2845" width="3.7109375" style="203" customWidth="1"/>
    <col min="2846" max="3066" width="9.140625" style="203"/>
    <col min="3067" max="3101" width="3.7109375" style="203" customWidth="1"/>
    <col min="3102" max="3322" width="9.140625" style="203"/>
    <col min="3323" max="3357" width="3.7109375" style="203" customWidth="1"/>
    <col min="3358" max="3578" width="9.140625" style="203"/>
    <col min="3579" max="3613" width="3.7109375" style="203" customWidth="1"/>
    <col min="3614" max="3834" width="9.140625" style="203"/>
    <col min="3835" max="3869" width="3.7109375" style="203" customWidth="1"/>
    <col min="3870" max="4090" width="9.140625" style="203"/>
    <col min="4091" max="4125" width="3.7109375" style="203" customWidth="1"/>
    <col min="4126" max="4346" width="9.140625" style="203"/>
    <col min="4347" max="4381" width="3.7109375" style="203" customWidth="1"/>
    <col min="4382" max="4602" width="9.140625" style="203"/>
    <col min="4603" max="4637" width="3.7109375" style="203" customWidth="1"/>
    <col min="4638" max="4858" width="9.140625" style="203"/>
    <col min="4859" max="4893" width="3.7109375" style="203" customWidth="1"/>
    <col min="4894" max="5114" width="9.140625" style="203"/>
    <col min="5115" max="5149" width="3.7109375" style="203" customWidth="1"/>
    <col min="5150" max="5370" width="9.140625" style="203"/>
    <col min="5371" max="5405" width="3.7109375" style="203" customWidth="1"/>
    <col min="5406" max="5626" width="9.140625" style="203"/>
    <col min="5627" max="5661" width="3.7109375" style="203" customWidth="1"/>
    <col min="5662" max="5882" width="9.140625" style="203"/>
    <col min="5883" max="5917" width="3.7109375" style="203" customWidth="1"/>
    <col min="5918" max="6138" width="9.140625" style="203"/>
    <col min="6139" max="6173" width="3.7109375" style="203" customWidth="1"/>
    <col min="6174" max="6394" width="9.140625" style="203"/>
    <col min="6395" max="6429" width="3.7109375" style="203" customWidth="1"/>
    <col min="6430" max="6650" width="9.140625" style="203"/>
    <col min="6651" max="6685" width="3.7109375" style="203" customWidth="1"/>
    <col min="6686" max="6906" width="9.140625" style="203"/>
    <col min="6907" max="6941" width="3.7109375" style="203" customWidth="1"/>
    <col min="6942" max="7162" width="9.140625" style="203"/>
    <col min="7163" max="7197" width="3.7109375" style="203" customWidth="1"/>
    <col min="7198" max="7418" width="9.140625" style="203"/>
    <col min="7419" max="7453" width="3.7109375" style="203" customWidth="1"/>
    <col min="7454" max="7674" width="9.140625" style="203"/>
    <col min="7675" max="7709" width="3.7109375" style="203" customWidth="1"/>
    <col min="7710" max="7930" width="9.140625" style="203"/>
    <col min="7931" max="7965" width="3.7109375" style="203" customWidth="1"/>
    <col min="7966" max="8186" width="9.140625" style="203"/>
    <col min="8187" max="8221" width="3.7109375" style="203" customWidth="1"/>
    <col min="8222" max="8442" width="9.140625" style="203"/>
    <col min="8443" max="8477" width="3.7109375" style="203" customWidth="1"/>
    <col min="8478" max="8698" width="9.140625" style="203"/>
    <col min="8699" max="8733" width="3.7109375" style="203" customWidth="1"/>
    <col min="8734" max="8954" width="9.140625" style="203"/>
    <col min="8955" max="8989" width="3.7109375" style="203" customWidth="1"/>
    <col min="8990" max="9210" width="9.140625" style="203"/>
    <col min="9211" max="9245" width="3.7109375" style="203" customWidth="1"/>
    <col min="9246" max="9466" width="9.140625" style="203"/>
    <col min="9467" max="9501" width="3.7109375" style="203" customWidth="1"/>
    <col min="9502" max="9722" width="9.140625" style="203"/>
    <col min="9723" max="9757" width="3.7109375" style="203" customWidth="1"/>
    <col min="9758" max="9978" width="9.140625" style="203"/>
    <col min="9979" max="10013" width="3.7109375" style="203" customWidth="1"/>
    <col min="10014" max="10234" width="9.140625" style="203"/>
    <col min="10235" max="10269" width="3.7109375" style="203" customWidth="1"/>
    <col min="10270" max="10490" width="9.140625" style="203"/>
    <col min="10491" max="10525" width="3.7109375" style="203" customWidth="1"/>
    <col min="10526" max="10746" width="9.140625" style="203"/>
    <col min="10747" max="10781" width="3.7109375" style="203" customWidth="1"/>
    <col min="10782" max="11002" width="9.140625" style="203"/>
    <col min="11003" max="11037" width="3.7109375" style="203" customWidth="1"/>
    <col min="11038" max="11258" width="9.140625" style="203"/>
    <col min="11259" max="11293" width="3.7109375" style="203" customWidth="1"/>
    <col min="11294" max="11514" width="9.140625" style="203"/>
    <col min="11515" max="11549" width="3.7109375" style="203" customWidth="1"/>
    <col min="11550" max="11770" width="9.140625" style="203"/>
    <col min="11771" max="11805" width="3.7109375" style="203" customWidth="1"/>
    <col min="11806" max="12026" width="9.140625" style="203"/>
    <col min="12027" max="12061" width="3.7109375" style="203" customWidth="1"/>
    <col min="12062" max="12282" width="9.140625" style="203"/>
    <col min="12283" max="12317" width="3.7109375" style="203" customWidth="1"/>
    <col min="12318" max="12538" width="9.140625" style="203"/>
    <col min="12539" max="12573" width="3.7109375" style="203" customWidth="1"/>
    <col min="12574" max="12794" width="9.140625" style="203"/>
    <col min="12795" max="12829" width="3.7109375" style="203" customWidth="1"/>
    <col min="12830" max="13050" width="9.140625" style="203"/>
    <col min="13051" max="13085" width="3.7109375" style="203" customWidth="1"/>
    <col min="13086" max="13306" width="9.140625" style="203"/>
    <col min="13307" max="13341" width="3.7109375" style="203" customWidth="1"/>
    <col min="13342" max="13562" width="9.140625" style="203"/>
    <col min="13563" max="13597" width="3.7109375" style="203" customWidth="1"/>
    <col min="13598" max="13818" width="9.140625" style="203"/>
    <col min="13819" max="13853" width="3.7109375" style="203" customWidth="1"/>
    <col min="13854" max="14074" width="9.140625" style="203"/>
    <col min="14075" max="14109" width="3.7109375" style="203" customWidth="1"/>
    <col min="14110" max="14330" width="9.140625" style="203"/>
    <col min="14331" max="14365" width="3.7109375" style="203" customWidth="1"/>
    <col min="14366" max="14586" width="9.140625" style="203"/>
    <col min="14587" max="14621" width="3.7109375" style="203" customWidth="1"/>
    <col min="14622" max="14842" width="9.140625" style="203"/>
    <col min="14843" max="14877" width="3.7109375" style="203" customWidth="1"/>
    <col min="14878" max="15098" width="9.140625" style="203"/>
    <col min="15099" max="15133" width="3.7109375" style="203" customWidth="1"/>
    <col min="15134" max="15354" width="9.140625" style="203"/>
    <col min="15355" max="15389" width="3.7109375" style="203" customWidth="1"/>
    <col min="15390" max="15610" width="9.140625" style="203"/>
    <col min="15611" max="15645" width="3.7109375" style="203" customWidth="1"/>
    <col min="15646" max="15866" width="9.140625" style="203"/>
    <col min="15867" max="15901" width="3.7109375" style="203" customWidth="1"/>
    <col min="15902" max="16122" width="9.140625" style="203"/>
    <col min="16123" max="16157" width="3.7109375" style="203" customWidth="1"/>
    <col min="16158" max="16384" width="9.140625" style="203"/>
  </cols>
  <sheetData>
    <row r="1" spans="1:208" s="197" customFormat="1" ht="49.5" customHeight="1">
      <c r="A1" s="194"/>
      <c r="B1" s="195"/>
      <c r="C1" s="195"/>
      <c r="D1" s="195"/>
      <c r="E1" s="195"/>
      <c r="F1" s="195"/>
      <c r="G1" s="195"/>
      <c r="H1" s="195"/>
      <c r="I1" s="195"/>
      <c r="J1" s="195"/>
      <c r="K1" s="195"/>
      <c r="L1" s="195"/>
      <c r="M1" s="195"/>
      <c r="N1" s="195"/>
      <c r="O1" s="195"/>
      <c r="P1" s="195"/>
      <c r="Q1" s="195"/>
      <c r="R1" s="195"/>
      <c r="S1" s="196"/>
      <c r="T1" s="196"/>
      <c r="U1" s="196"/>
      <c r="AD1" s="352" t="s">
        <v>719</v>
      </c>
      <c r="AE1" s="352" t="s">
        <v>24</v>
      </c>
      <c r="AF1" s="352" t="s">
        <v>30</v>
      </c>
    </row>
    <row r="2" spans="1:208" s="199" customFormat="1" ht="21.75" customHeight="1">
      <c r="A2" s="198" t="s">
        <v>528</v>
      </c>
      <c r="B2" s="198"/>
      <c r="C2" s="198"/>
      <c r="D2" s="198"/>
      <c r="E2" s="198"/>
      <c r="G2" s="200" t="str">
        <f>worksheet!F5</f>
        <v>BT 140037</v>
      </c>
      <c r="I2" s="200"/>
      <c r="J2" s="200"/>
      <c r="K2" s="200"/>
      <c r="L2" s="200"/>
      <c r="M2" s="200"/>
      <c r="N2" s="200"/>
      <c r="O2" s="200"/>
      <c r="P2" s="200"/>
      <c r="Q2" s="200"/>
      <c r="R2" s="198"/>
      <c r="S2" s="198"/>
      <c r="T2" s="42"/>
      <c r="U2" s="198"/>
      <c r="V2" s="198" t="s">
        <v>488</v>
      </c>
      <c r="W2" s="42"/>
      <c r="X2" s="201">
        <v>3</v>
      </c>
      <c r="Y2" s="201" t="s">
        <v>23</v>
      </c>
      <c r="Z2" s="201">
        <f>worksheet!AC7</f>
        <v>3</v>
      </c>
      <c r="AA2" s="42"/>
      <c r="AB2" s="42"/>
    </row>
    <row r="3" spans="1:208" ht="21.75" hidden="1" customHeight="1">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BZ3" s="202"/>
      <c r="CA3" s="202"/>
      <c r="CB3" s="202"/>
      <c r="CC3" s="202"/>
      <c r="CD3" s="202"/>
      <c r="CE3" s="202"/>
      <c r="CF3" s="202"/>
      <c r="CG3" s="202"/>
      <c r="CH3" s="202"/>
      <c r="CI3" s="202"/>
      <c r="CJ3" s="202"/>
      <c r="CK3" s="202"/>
      <c r="CL3" s="202"/>
      <c r="CM3" s="202"/>
      <c r="CN3" s="202"/>
      <c r="CO3" s="202"/>
      <c r="CP3" s="202"/>
      <c r="CQ3" s="202"/>
      <c r="CR3" s="202"/>
      <c r="CS3" s="202"/>
      <c r="CT3" s="202"/>
      <c r="CU3" s="202"/>
      <c r="CV3" s="202"/>
      <c r="CW3" s="202"/>
      <c r="CX3" s="202"/>
      <c r="CY3" s="202"/>
      <c r="CZ3" s="202"/>
      <c r="DA3" s="202"/>
      <c r="DB3" s="202"/>
      <c r="DC3" s="202"/>
      <c r="DD3" s="202"/>
      <c r="DE3" s="202"/>
      <c r="DF3" s="202"/>
      <c r="DG3" s="202"/>
      <c r="DH3" s="202"/>
      <c r="DI3" s="202"/>
      <c r="DJ3" s="202"/>
      <c r="DK3" s="202"/>
      <c r="DL3" s="202"/>
      <c r="DM3" s="202"/>
      <c r="DN3" s="202"/>
      <c r="DO3" s="202"/>
      <c r="DP3" s="202"/>
      <c r="DQ3" s="202"/>
      <c r="DR3" s="202"/>
      <c r="DS3" s="202"/>
      <c r="DT3" s="202"/>
      <c r="DU3" s="202"/>
      <c r="DV3" s="202"/>
      <c r="DW3" s="202"/>
      <c r="DX3" s="202"/>
      <c r="DY3" s="202"/>
      <c r="DZ3" s="202"/>
      <c r="EA3" s="202"/>
      <c r="EB3" s="202"/>
      <c r="EC3" s="202"/>
      <c r="ED3" s="202"/>
      <c r="EE3" s="202"/>
      <c r="EF3" s="202"/>
      <c r="EG3" s="202"/>
      <c r="EH3" s="202"/>
      <c r="EI3" s="202"/>
      <c r="EJ3" s="202"/>
      <c r="EK3" s="202"/>
      <c r="EL3" s="202"/>
      <c r="EM3" s="202"/>
      <c r="EN3" s="202"/>
      <c r="EO3" s="202"/>
      <c r="EP3" s="202"/>
      <c r="EQ3" s="202"/>
      <c r="ER3" s="202"/>
      <c r="ES3" s="202"/>
      <c r="ET3" s="202"/>
      <c r="EU3" s="202"/>
      <c r="EV3" s="202"/>
      <c r="EW3" s="202"/>
      <c r="EX3" s="202"/>
      <c r="EY3" s="202"/>
      <c r="EZ3" s="202"/>
      <c r="FA3" s="202"/>
      <c r="FB3" s="202"/>
      <c r="FC3" s="202"/>
      <c r="FD3" s="202"/>
      <c r="FE3" s="202"/>
      <c r="FF3" s="202"/>
      <c r="FG3" s="202"/>
      <c r="FH3" s="202"/>
      <c r="FI3" s="202"/>
      <c r="FJ3" s="202"/>
      <c r="FK3" s="202"/>
      <c r="FL3" s="202"/>
      <c r="FM3" s="202"/>
      <c r="FN3" s="202"/>
      <c r="FO3" s="202"/>
      <c r="FP3" s="202"/>
      <c r="FQ3" s="202"/>
      <c r="FR3" s="202"/>
      <c r="FS3" s="202"/>
      <c r="FT3" s="202"/>
      <c r="FU3" s="202"/>
      <c r="FV3" s="202"/>
      <c r="FW3" s="202"/>
      <c r="FX3" s="202"/>
      <c r="FY3" s="202"/>
      <c r="FZ3" s="202"/>
      <c r="GA3" s="202"/>
      <c r="GB3" s="202"/>
      <c r="GC3" s="202"/>
      <c r="GD3" s="202"/>
      <c r="GE3" s="202"/>
      <c r="GF3" s="202"/>
      <c r="GG3" s="202"/>
      <c r="GH3" s="202"/>
      <c r="GI3" s="202"/>
      <c r="GJ3" s="202"/>
      <c r="GK3" s="202"/>
      <c r="GL3" s="202"/>
      <c r="GM3" s="202"/>
      <c r="GN3" s="202"/>
      <c r="GO3" s="202"/>
      <c r="GP3" s="202"/>
      <c r="GQ3" s="202"/>
      <c r="GR3" s="202"/>
      <c r="GS3" s="202"/>
      <c r="GT3" s="202"/>
      <c r="GU3" s="202"/>
      <c r="GV3" s="202"/>
      <c r="GW3" s="202"/>
      <c r="GX3" s="202"/>
      <c r="GY3" s="202"/>
      <c r="GZ3" s="202"/>
    </row>
    <row r="4" spans="1:208" s="41" customFormat="1" ht="21.75" customHeight="1">
      <c r="A4" s="204"/>
      <c r="B4" s="204"/>
      <c r="C4" s="204"/>
      <c r="D4" s="204"/>
      <c r="E4" s="204"/>
      <c r="F4" s="204"/>
      <c r="G4" s="204"/>
      <c r="H4" s="204"/>
      <c r="I4" s="204"/>
      <c r="J4" s="205"/>
      <c r="K4" s="205"/>
      <c r="L4" s="205"/>
      <c r="M4" s="205"/>
      <c r="N4" s="205"/>
      <c r="O4" s="205"/>
      <c r="P4" s="205"/>
      <c r="Q4" s="205"/>
      <c r="R4" s="205"/>
      <c r="S4" s="205"/>
      <c r="T4" s="205"/>
      <c r="U4" s="205"/>
      <c r="V4" s="205"/>
      <c r="W4" s="205"/>
      <c r="X4" s="205"/>
      <c r="Y4" s="205"/>
      <c r="Z4" s="205"/>
      <c r="AA4" s="205"/>
      <c r="AB4" s="205"/>
      <c r="AC4" s="205"/>
    </row>
    <row r="5" spans="1:208" s="41" customFormat="1" ht="21.75" customHeight="1">
      <c r="A5" s="38" t="s">
        <v>537</v>
      </c>
      <c r="B5" s="39"/>
      <c r="C5" s="39"/>
      <c r="D5" s="39"/>
      <c r="E5" s="39"/>
      <c r="F5" s="39"/>
      <c r="G5" s="39"/>
      <c r="H5" s="39"/>
      <c r="I5" s="39"/>
      <c r="J5" s="40"/>
      <c r="K5" s="40"/>
      <c r="L5" s="40"/>
      <c r="M5" s="40"/>
      <c r="N5" s="40"/>
      <c r="O5" s="40"/>
      <c r="P5" s="40"/>
      <c r="Q5" s="40"/>
      <c r="R5" s="40"/>
      <c r="S5" s="40"/>
      <c r="T5" s="40"/>
      <c r="U5" s="40"/>
      <c r="V5" s="40"/>
      <c r="W5" s="40"/>
      <c r="X5" s="40"/>
      <c r="Y5" s="40"/>
      <c r="Z5" s="40"/>
      <c r="AA5" s="40"/>
      <c r="AB5" s="40"/>
      <c r="AC5" s="40"/>
    </row>
    <row r="6" spans="1:208" s="41" customFormat="1" ht="21.75" hidden="1" customHeight="1"/>
    <row r="7" spans="1:208" s="41" customFormat="1" ht="1.5" customHeight="1"/>
    <row r="8" spans="1:208" s="188" customFormat="1" ht="21.75" customHeight="1">
      <c r="A8" s="187"/>
    </row>
    <row r="9" spans="1:208" s="41" customFormat="1" ht="21.75" customHeight="1">
      <c r="A9" s="415" t="s">
        <v>524</v>
      </c>
      <c r="B9" s="415"/>
      <c r="C9" s="415"/>
      <c r="D9" s="415"/>
      <c r="E9" s="415"/>
      <c r="F9" s="416" t="s">
        <v>489</v>
      </c>
      <c r="G9" s="416"/>
      <c r="H9" s="416"/>
      <c r="I9" s="416"/>
      <c r="J9" s="416"/>
      <c r="K9" s="416"/>
      <c r="L9" s="416"/>
      <c r="M9" s="416"/>
      <c r="N9" s="416"/>
      <c r="O9" s="416"/>
      <c r="P9" s="416"/>
      <c r="Q9" s="416" t="s">
        <v>490</v>
      </c>
      <c r="R9" s="416"/>
      <c r="S9" s="416"/>
      <c r="T9" s="416"/>
      <c r="U9" s="416"/>
      <c r="V9" s="415" t="s">
        <v>612</v>
      </c>
      <c r="W9" s="415"/>
      <c r="X9" s="415"/>
      <c r="Y9" s="415"/>
      <c r="Z9" s="415"/>
      <c r="AA9" s="270"/>
      <c r="AB9" s="270"/>
      <c r="AC9" s="417"/>
    </row>
    <row r="10" spans="1:208" s="41" customFormat="1" ht="21.75" customHeight="1">
      <c r="A10" s="415"/>
      <c r="B10" s="415"/>
      <c r="C10" s="415"/>
      <c r="D10" s="415"/>
      <c r="E10" s="415"/>
      <c r="F10" s="416" t="s">
        <v>491</v>
      </c>
      <c r="G10" s="416"/>
      <c r="H10" s="416"/>
      <c r="I10" s="416"/>
      <c r="J10" s="416"/>
      <c r="K10" s="416"/>
      <c r="L10" s="416" t="s">
        <v>492</v>
      </c>
      <c r="M10" s="416"/>
      <c r="N10" s="416"/>
      <c r="O10" s="416"/>
      <c r="P10" s="416"/>
      <c r="Q10" s="416"/>
      <c r="R10" s="416"/>
      <c r="S10" s="416"/>
      <c r="T10" s="416"/>
      <c r="U10" s="416"/>
      <c r="V10" s="415"/>
      <c r="W10" s="415"/>
      <c r="X10" s="415"/>
      <c r="Y10" s="415"/>
      <c r="Z10" s="415"/>
      <c r="AA10" s="270"/>
      <c r="AB10" s="270"/>
      <c r="AC10" s="417"/>
    </row>
    <row r="11" spans="1:208" s="41" customFormat="1" ht="21.75" customHeight="1">
      <c r="A11" s="418" t="str">
        <f>IF('Raw Data'!$C$8="THMHUM",AD1,AE1)</f>
        <v>°C</v>
      </c>
      <c r="B11" s="419"/>
      <c r="C11" s="419"/>
      <c r="D11" s="419"/>
      <c r="E11" s="419"/>
      <c r="F11" s="419"/>
      <c r="G11" s="419"/>
      <c r="H11" s="419"/>
      <c r="I11" s="419"/>
      <c r="J11" s="419"/>
      <c r="K11" s="419"/>
      <c r="L11" s="419"/>
      <c r="M11" s="419"/>
      <c r="N11" s="419"/>
      <c r="O11" s="419"/>
      <c r="P11" s="419"/>
      <c r="Q11" s="419"/>
      <c r="R11" s="419"/>
      <c r="S11" s="419"/>
      <c r="T11" s="419"/>
      <c r="U11" s="419"/>
      <c r="V11" s="419"/>
      <c r="W11" s="419"/>
      <c r="X11" s="419"/>
      <c r="Y11" s="419"/>
      <c r="Z11" s="420"/>
      <c r="AA11" s="270"/>
      <c r="AB11" s="270"/>
      <c r="AC11" s="355"/>
    </row>
    <row r="12" spans="1:208" s="41" customFormat="1" ht="21.75" customHeight="1">
      <c r="A12" s="410" t="str">
        <f>'Raw Data'!C23</f>
        <v>0.12</v>
      </c>
      <c r="B12" s="410"/>
      <c r="C12" s="410"/>
      <c r="D12" s="410"/>
      <c r="E12" s="410"/>
      <c r="F12" s="411" t="str">
        <f>'Raw Data'!C36</f>
        <v>0</v>
      </c>
      <c r="G12" s="411"/>
      <c r="H12" s="411"/>
      <c r="I12" s="411"/>
      <c r="J12" s="411"/>
      <c r="K12" s="411"/>
      <c r="L12" s="421" t="s">
        <v>50</v>
      </c>
      <c r="M12" s="410"/>
      <c r="N12" s="410"/>
      <c r="O12" s="410"/>
      <c r="P12" s="410"/>
      <c r="Q12" s="403" t="str">
        <f>FIXED((A12-F12),(worksheet!$AK$3+1+1))</f>
        <v>0.12</v>
      </c>
      <c r="R12" s="403"/>
      <c r="S12" s="403"/>
      <c r="T12" s="403"/>
      <c r="U12" s="403"/>
      <c r="V12" s="410">
        <f>'Raw Data'!AC50</f>
        <v>0.69370310652324463</v>
      </c>
      <c r="W12" s="410"/>
      <c r="X12" s="410"/>
      <c r="Y12" s="410"/>
      <c r="Z12" s="410"/>
      <c r="AA12" s="43"/>
      <c r="AB12" s="43"/>
      <c r="AC12" s="43"/>
    </row>
    <row r="13" spans="1:208" s="41" customFormat="1" ht="21.75" customHeight="1">
      <c r="A13" s="397" t="str">
        <f>'Raw Data'!D23</f>
        <v>100.25</v>
      </c>
      <c r="B13" s="397"/>
      <c r="C13" s="397"/>
      <c r="D13" s="397"/>
      <c r="E13" s="397"/>
      <c r="F13" s="402" t="str">
        <f>'Raw Data'!D36</f>
        <v>100</v>
      </c>
      <c r="G13" s="402"/>
      <c r="H13" s="402"/>
      <c r="I13" s="402"/>
      <c r="J13" s="402"/>
      <c r="K13" s="402"/>
      <c r="L13" s="422" t="s">
        <v>50</v>
      </c>
      <c r="M13" s="397"/>
      <c r="N13" s="397"/>
      <c r="O13" s="397"/>
      <c r="P13" s="397"/>
      <c r="Q13" s="403" t="str">
        <f>FIXED((A13-F13),(worksheet!$AK$3+1+1))</f>
        <v>0.25</v>
      </c>
      <c r="R13" s="403"/>
      <c r="S13" s="403"/>
      <c r="T13" s="403"/>
      <c r="U13" s="403"/>
      <c r="V13" s="397">
        <f>'Raw Data'!AC51</f>
        <v>0.70900681708053181</v>
      </c>
      <c r="W13" s="397"/>
      <c r="X13" s="397"/>
      <c r="Y13" s="397"/>
      <c r="Z13" s="397"/>
      <c r="AA13" s="43"/>
      <c r="AB13" s="43"/>
      <c r="AC13" s="43"/>
    </row>
    <row r="14" spans="1:208" s="41" customFormat="1" ht="21.75" customHeight="1">
      <c r="A14" s="397" t="str">
        <f>'Raw Data'!E23</f>
        <v>200.37</v>
      </c>
      <c r="B14" s="397"/>
      <c r="C14" s="397"/>
      <c r="D14" s="397"/>
      <c r="E14" s="397"/>
      <c r="F14" s="402" t="str">
        <f>'Raw Data'!E36</f>
        <v>200</v>
      </c>
      <c r="G14" s="402"/>
      <c r="H14" s="402"/>
      <c r="I14" s="402"/>
      <c r="J14" s="402"/>
      <c r="K14" s="402"/>
      <c r="L14" s="422" t="s">
        <v>50</v>
      </c>
      <c r="M14" s="397"/>
      <c r="N14" s="397"/>
      <c r="O14" s="397"/>
      <c r="P14" s="397"/>
      <c r="Q14" s="403" t="str">
        <f>FIXED((A14-F14),(worksheet!$AK$3+1+1))</f>
        <v>0.37</v>
      </c>
      <c r="R14" s="403"/>
      <c r="S14" s="403"/>
      <c r="T14" s="403"/>
      <c r="U14" s="403"/>
      <c r="V14" s="397">
        <f>'Raw Data'!AC52</f>
        <v>0.70900681708053181</v>
      </c>
      <c r="W14" s="397"/>
      <c r="X14" s="397"/>
      <c r="Y14" s="397"/>
      <c r="Z14" s="397"/>
      <c r="AA14" s="43"/>
      <c r="AB14" s="43"/>
      <c r="AC14" s="43"/>
    </row>
    <row r="15" spans="1:208" s="41" customFormat="1" ht="21.75" customHeight="1">
      <c r="A15" s="398" t="str">
        <f>'Raw Data'!F23</f>
        <v>300.52</v>
      </c>
      <c r="B15" s="398"/>
      <c r="C15" s="398"/>
      <c r="D15" s="398"/>
      <c r="E15" s="398"/>
      <c r="F15" s="399" t="str">
        <f>'Raw Data'!F36</f>
        <v>300</v>
      </c>
      <c r="G15" s="399"/>
      <c r="H15" s="399"/>
      <c r="I15" s="399"/>
      <c r="J15" s="399"/>
      <c r="K15" s="399"/>
      <c r="L15" s="428" t="s">
        <v>50</v>
      </c>
      <c r="M15" s="398"/>
      <c r="N15" s="398"/>
      <c r="O15" s="398"/>
      <c r="P15" s="398"/>
      <c r="Q15" s="400" t="str">
        <f>FIXED((A15-F15),(worksheet!$AK$3+1+1))</f>
        <v>0.52</v>
      </c>
      <c r="R15" s="400"/>
      <c r="S15" s="400"/>
      <c r="T15" s="400"/>
      <c r="U15" s="400"/>
      <c r="V15" s="398">
        <f>'Raw Data'!AC53</f>
        <v>0.70900681708053181</v>
      </c>
      <c r="W15" s="398"/>
      <c r="X15" s="398"/>
      <c r="Y15" s="398"/>
      <c r="Z15" s="398"/>
      <c r="AA15" s="43"/>
      <c r="AB15" s="43"/>
      <c r="AC15" s="43"/>
    </row>
    <row r="16" spans="1:208" s="188" customFormat="1" ht="22.5" customHeight="1">
      <c r="AA16" s="189"/>
      <c r="AB16" s="189"/>
    </row>
    <row r="17" spans="1:29" s="188" customFormat="1" ht="21.75" hidden="1" customHeight="1">
      <c r="A17" s="187" t="s">
        <v>616</v>
      </c>
    </row>
    <row r="18" spans="1:29" s="188" customFormat="1" ht="21.75" hidden="1" customHeight="1">
      <c r="A18" s="404" t="s">
        <v>524</v>
      </c>
      <c r="B18" s="404"/>
      <c r="C18" s="404"/>
      <c r="D18" s="404"/>
      <c r="E18" s="404"/>
      <c r="F18" s="405" t="s">
        <v>489</v>
      </c>
      <c r="G18" s="405"/>
      <c r="H18" s="405"/>
      <c r="I18" s="405"/>
      <c r="J18" s="405"/>
      <c r="K18" s="405"/>
      <c r="L18" s="405"/>
      <c r="M18" s="405"/>
      <c r="N18" s="405"/>
      <c r="O18" s="405"/>
      <c r="P18" s="405"/>
      <c r="Q18" s="405" t="s">
        <v>490</v>
      </c>
      <c r="R18" s="405"/>
      <c r="S18" s="405"/>
      <c r="T18" s="405"/>
      <c r="U18" s="405"/>
      <c r="V18" s="404" t="s">
        <v>612</v>
      </c>
      <c r="W18" s="404"/>
      <c r="X18" s="404"/>
      <c r="Y18" s="404"/>
      <c r="Z18" s="404"/>
      <c r="AA18" s="271"/>
      <c r="AB18" s="271"/>
      <c r="AC18" s="413" t="s">
        <v>525</v>
      </c>
    </row>
    <row r="19" spans="1:29" s="188" customFormat="1" ht="21.75" hidden="1" customHeight="1">
      <c r="A19" s="404"/>
      <c r="B19" s="404"/>
      <c r="C19" s="404"/>
      <c r="D19" s="404"/>
      <c r="E19" s="404"/>
      <c r="F19" s="405" t="s">
        <v>491</v>
      </c>
      <c r="G19" s="405"/>
      <c r="H19" s="405"/>
      <c r="I19" s="405"/>
      <c r="J19" s="405"/>
      <c r="K19" s="405"/>
      <c r="L19" s="405" t="s">
        <v>492</v>
      </c>
      <c r="M19" s="405"/>
      <c r="N19" s="405"/>
      <c r="O19" s="405"/>
      <c r="P19" s="405"/>
      <c r="Q19" s="405"/>
      <c r="R19" s="405"/>
      <c r="S19" s="405"/>
      <c r="T19" s="405"/>
      <c r="U19" s="405"/>
      <c r="V19" s="404"/>
      <c r="W19" s="404"/>
      <c r="X19" s="404"/>
      <c r="Y19" s="404"/>
      <c r="Z19" s="404"/>
      <c r="AA19" s="271"/>
      <c r="AB19" s="271"/>
      <c r="AC19" s="414"/>
    </row>
    <row r="20" spans="1:29" s="188" customFormat="1" ht="21.75" hidden="1" customHeight="1">
      <c r="A20" s="407" t="str">
        <f>A11</f>
        <v>°C</v>
      </c>
      <c r="B20" s="408"/>
      <c r="C20" s="408"/>
      <c r="D20" s="408"/>
      <c r="E20" s="408"/>
      <c r="F20" s="408"/>
      <c r="G20" s="408"/>
      <c r="H20" s="408"/>
      <c r="I20" s="408"/>
      <c r="J20" s="408"/>
      <c r="K20" s="408"/>
      <c r="L20" s="408"/>
      <c r="M20" s="408"/>
      <c r="N20" s="408"/>
      <c r="O20" s="408"/>
      <c r="P20" s="408"/>
      <c r="Q20" s="408"/>
      <c r="R20" s="408"/>
      <c r="S20" s="408"/>
      <c r="T20" s="408"/>
      <c r="U20" s="408"/>
      <c r="V20" s="408"/>
      <c r="W20" s="408"/>
      <c r="X20" s="408"/>
      <c r="Y20" s="408"/>
      <c r="Z20" s="409"/>
      <c r="AA20" s="271"/>
      <c r="AB20" s="271"/>
      <c r="AC20" s="354" t="s">
        <v>24</v>
      </c>
    </row>
    <row r="21" spans="1:29" s="41" customFormat="1" ht="21.75" hidden="1" customHeight="1">
      <c r="A21" s="410" t="str">
        <f>'Raw Data'!AF23</f>
        <v>-75.0</v>
      </c>
      <c r="B21" s="410"/>
      <c r="C21" s="410"/>
      <c r="D21" s="410"/>
      <c r="E21" s="410"/>
      <c r="F21" s="411" t="str">
        <f>'Raw Data'!AF36</f>
        <v>-75</v>
      </c>
      <c r="G21" s="411"/>
      <c r="H21" s="411"/>
      <c r="I21" s="411"/>
      <c r="J21" s="411"/>
      <c r="K21" s="411"/>
      <c r="L21" s="410" t="s">
        <v>50</v>
      </c>
      <c r="M21" s="410"/>
      <c r="N21" s="410"/>
      <c r="O21" s="410"/>
      <c r="P21" s="410"/>
      <c r="Q21" s="403" t="str">
        <f>FIXED((A21-F21),(worksheet!$AK$3+1))</f>
        <v>0.0</v>
      </c>
      <c r="R21" s="403"/>
      <c r="S21" s="403"/>
      <c r="T21" s="403"/>
      <c r="U21" s="403"/>
      <c r="V21" s="412">
        <f>'Raw Data'!BD50</f>
        <v>0.73879380844725551</v>
      </c>
      <c r="W21" s="412"/>
      <c r="X21" s="412"/>
      <c r="Y21" s="412"/>
      <c r="Z21" s="412"/>
      <c r="AA21" s="43"/>
      <c r="AB21" s="43"/>
      <c r="AC21" s="356">
        <v>20</v>
      </c>
    </row>
    <row r="22" spans="1:29" s="41" customFormat="1" ht="21.75" hidden="1" customHeight="1">
      <c r="A22" s="397" t="str">
        <f>'Raw Data'!AG23</f>
        <v>150.3</v>
      </c>
      <c r="B22" s="397"/>
      <c r="C22" s="397"/>
      <c r="D22" s="397"/>
      <c r="E22" s="397"/>
      <c r="F22" s="402" t="str">
        <f>'Raw Data'!AG36</f>
        <v>150</v>
      </c>
      <c r="G22" s="402"/>
      <c r="H22" s="402"/>
      <c r="I22" s="402"/>
      <c r="J22" s="402"/>
      <c r="K22" s="402"/>
      <c r="L22" s="397" t="s">
        <v>50</v>
      </c>
      <c r="M22" s="397"/>
      <c r="N22" s="397"/>
      <c r="O22" s="397"/>
      <c r="P22" s="397"/>
      <c r="Q22" s="403" t="str">
        <f>FIXED((A22-F22),(worksheet!$AK$3+1))</f>
        <v>0.3</v>
      </c>
      <c r="R22" s="403"/>
      <c r="S22" s="403"/>
      <c r="T22" s="403"/>
      <c r="U22" s="403"/>
      <c r="V22" s="396">
        <f>'Raw Data'!BD51</f>
        <v>0.70900681708053181</v>
      </c>
      <c r="W22" s="396"/>
      <c r="X22" s="396"/>
      <c r="Y22" s="396"/>
      <c r="Z22" s="396"/>
      <c r="AA22" s="43"/>
      <c r="AB22" s="43"/>
      <c r="AC22" s="356">
        <v>25</v>
      </c>
    </row>
    <row r="23" spans="1:29" s="41" customFormat="1" ht="21.75" hidden="1" customHeight="1">
      <c r="A23" s="398" t="str">
        <f>'Raw Data'!AH23</f>
        <v>850.7</v>
      </c>
      <c r="B23" s="398"/>
      <c r="C23" s="398"/>
      <c r="D23" s="398"/>
      <c r="E23" s="398"/>
      <c r="F23" s="399" t="str">
        <f>'Raw Data'!AH36</f>
        <v>848</v>
      </c>
      <c r="G23" s="399"/>
      <c r="H23" s="399"/>
      <c r="I23" s="399"/>
      <c r="J23" s="399"/>
      <c r="K23" s="399"/>
      <c r="L23" s="398" t="s">
        <v>50</v>
      </c>
      <c r="M23" s="398"/>
      <c r="N23" s="398"/>
      <c r="O23" s="398"/>
      <c r="P23" s="398"/>
      <c r="Q23" s="400" t="str">
        <f>FIXED((A23-F23),(worksheet!$AK$3+1))</f>
        <v>2.7</v>
      </c>
      <c r="R23" s="400"/>
      <c r="S23" s="400"/>
      <c r="T23" s="400"/>
      <c r="U23" s="400"/>
      <c r="V23" s="401">
        <f>'Raw Data'!BD52</f>
        <v>0.70900681708053181</v>
      </c>
      <c r="W23" s="401"/>
      <c r="X23" s="401"/>
      <c r="Y23" s="401"/>
      <c r="Z23" s="401"/>
      <c r="AA23" s="43"/>
      <c r="AB23" s="43"/>
      <c r="AC23" s="356">
        <v>30</v>
      </c>
    </row>
    <row r="24" spans="1:29" s="188" customFormat="1" ht="21.75" hidden="1" customHeight="1">
      <c r="A24" s="190"/>
      <c r="B24" s="190"/>
      <c r="C24" s="190"/>
      <c r="D24" s="190"/>
      <c r="E24" s="190"/>
      <c r="F24" s="191"/>
      <c r="G24" s="191"/>
      <c r="H24" s="191"/>
      <c r="I24" s="191"/>
      <c r="J24" s="191"/>
      <c r="K24" s="191"/>
      <c r="L24" s="190"/>
      <c r="M24" s="190"/>
      <c r="N24" s="190"/>
      <c r="O24" s="190"/>
      <c r="P24" s="190"/>
      <c r="Q24" s="319"/>
      <c r="R24" s="319"/>
      <c r="S24" s="319"/>
      <c r="T24" s="319"/>
      <c r="U24" s="319"/>
      <c r="V24" s="320"/>
      <c r="W24" s="320"/>
      <c r="X24" s="320"/>
      <c r="Y24" s="320"/>
      <c r="Z24" s="320"/>
      <c r="AA24" s="190"/>
      <c r="AB24" s="190"/>
      <c r="AC24" s="190"/>
    </row>
    <row r="25" spans="1:29" s="188" customFormat="1" ht="21.75" hidden="1" customHeight="1">
      <c r="A25" s="190"/>
      <c r="B25" s="190"/>
      <c r="C25" s="190"/>
      <c r="D25" s="190"/>
      <c r="E25" s="190"/>
      <c r="F25" s="191"/>
      <c r="G25" s="191"/>
      <c r="H25" s="191"/>
      <c r="I25" s="191"/>
      <c r="J25" s="191"/>
      <c r="K25" s="191"/>
      <c r="L25" s="190"/>
      <c r="M25" s="190"/>
      <c r="N25" s="190"/>
      <c r="O25" s="190"/>
      <c r="P25" s="190"/>
      <c r="Q25" s="319"/>
      <c r="R25" s="319"/>
      <c r="S25" s="319"/>
      <c r="T25" s="319"/>
      <c r="U25" s="319"/>
      <c r="V25" s="320"/>
      <c r="W25" s="320"/>
      <c r="X25" s="320"/>
      <c r="Y25" s="320"/>
      <c r="Z25" s="320"/>
      <c r="AA25" s="190"/>
      <c r="AB25" s="190"/>
      <c r="AC25" s="190"/>
    </row>
    <row r="26" spans="1:29" s="188" customFormat="1" ht="21.75" hidden="1" customHeight="1">
      <c r="A26" s="190"/>
      <c r="B26" s="190"/>
      <c r="C26" s="190"/>
      <c r="D26" s="190"/>
      <c r="E26" s="190"/>
      <c r="F26" s="191"/>
      <c r="G26" s="191"/>
      <c r="H26" s="191"/>
      <c r="I26" s="191"/>
      <c r="J26" s="191"/>
      <c r="K26" s="191"/>
      <c r="L26" s="190"/>
      <c r="M26" s="190"/>
      <c r="N26" s="190"/>
      <c r="O26" s="190"/>
      <c r="P26" s="190"/>
      <c r="Q26" s="319"/>
      <c r="R26" s="319"/>
      <c r="S26" s="319"/>
      <c r="T26" s="319"/>
      <c r="U26" s="319"/>
      <c r="V26" s="320"/>
      <c r="W26" s="320"/>
      <c r="X26" s="320"/>
      <c r="Y26" s="320"/>
      <c r="Z26" s="320"/>
      <c r="AA26" s="190"/>
      <c r="AB26" s="190"/>
      <c r="AC26" s="190"/>
    </row>
    <row r="27" spans="1:29" s="188" customFormat="1" ht="20.25" customHeight="1">
      <c r="A27" s="190"/>
      <c r="B27" s="190"/>
      <c r="C27" s="190"/>
      <c r="D27" s="190"/>
      <c r="E27" s="190"/>
      <c r="F27" s="191"/>
      <c r="G27" s="191"/>
      <c r="H27" s="191"/>
      <c r="I27" s="191"/>
      <c r="J27" s="191"/>
      <c r="K27" s="191"/>
      <c r="L27" s="190"/>
      <c r="M27" s="190"/>
      <c r="N27" s="190"/>
      <c r="O27" s="190"/>
      <c r="P27" s="190"/>
      <c r="Q27" s="190"/>
      <c r="R27" s="190"/>
      <c r="S27" s="190"/>
      <c r="T27" s="190"/>
      <c r="U27" s="190"/>
      <c r="V27" s="190"/>
      <c r="W27" s="190"/>
      <c r="X27" s="190"/>
      <c r="Y27" s="190"/>
      <c r="Z27" s="190"/>
      <c r="AA27" s="190"/>
      <c r="AB27" s="190"/>
      <c r="AC27" s="190"/>
    </row>
    <row r="28" spans="1:29" s="188" customFormat="1" ht="21.75" hidden="1" customHeight="1">
      <c r="A28" s="187" t="s">
        <v>614</v>
      </c>
      <c r="AA28" s="189"/>
      <c r="AB28" s="189"/>
    </row>
    <row r="29" spans="1:29" s="188" customFormat="1" ht="21.75" hidden="1" customHeight="1">
      <c r="A29" s="404" t="s">
        <v>524</v>
      </c>
      <c r="B29" s="404"/>
      <c r="C29" s="404"/>
      <c r="D29" s="404"/>
      <c r="E29" s="404"/>
      <c r="F29" s="405" t="s">
        <v>489</v>
      </c>
      <c r="G29" s="405"/>
      <c r="H29" s="405"/>
      <c r="I29" s="405"/>
      <c r="J29" s="405"/>
      <c r="K29" s="405"/>
      <c r="L29" s="405"/>
      <c r="M29" s="405"/>
      <c r="N29" s="405"/>
      <c r="O29" s="405"/>
      <c r="P29" s="405"/>
      <c r="Q29" s="405" t="s">
        <v>490</v>
      </c>
      <c r="R29" s="405"/>
      <c r="S29" s="405"/>
      <c r="T29" s="405"/>
      <c r="U29" s="405"/>
      <c r="V29" s="404" t="s">
        <v>612</v>
      </c>
      <c r="W29" s="404"/>
      <c r="X29" s="404"/>
      <c r="Y29" s="404"/>
      <c r="Z29" s="404"/>
      <c r="AA29" s="271"/>
      <c r="AB29" s="271"/>
      <c r="AC29" s="406"/>
    </row>
    <row r="30" spans="1:29" s="188" customFormat="1" ht="21.75" hidden="1" customHeight="1">
      <c r="A30" s="404"/>
      <c r="B30" s="404"/>
      <c r="C30" s="404"/>
      <c r="D30" s="404"/>
      <c r="E30" s="404"/>
      <c r="F30" s="405" t="s">
        <v>491</v>
      </c>
      <c r="G30" s="405"/>
      <c r="H30" s="405"/>
      <c r="I30" s="405"/>
      <c r="J30" s="405"/>
      <c r="K30" s="405"/>
      <c r="L30" s="405" t="s">
        <v>492</v>
      </c>
      <c r="M30" s="405"/>
      <c r="N30" s="405"/>
      <c r="O30" s="405"/>
      <c r="P30" s="405"/>
      <c r="Q30" s="405"/>
      <c r="R30" s="405"/>
      <c r="S30" s="405"/>
      <c r="T30" s="405"/>
      <c r="U30" s="405"/>
      <c r="V30" s="404"/>
      <c r="W30" s="404"/>
      <c r="X30" s="404"/>
      <c r="Y30" s="404"/>
      <c r="Z30" s="404"/>
      <c r="AA30" s="271"/>
      <c r="AB30" s="271"/>
      <c r="AC30" s="406"/>
    </row>
    <row r="31" spans="1:29" s="188" customFormat="1" ht="21.75" hidden="1" customHeight="1">
      <c r="A31" s="407" t="str">
        <f>'[3]Raw data humidity'!I4</f>
        <v>%rh</v>
      </c>
      <c r="B31" s="408"/>
      <c r="C31" s="408"/>
      <c r="D31" s="408"/>
      <c r="E31" s="408"/>
      <c r="F31" s="408"/>
      <c r="G31" s="408"/>
      <c r="H31" s="408"/>
      <c r="I31" s="408"/>
      <c r="J31" s="408"/>
      <c r="K31" s="408"/>
      <c r="L31" s="408"/>
      <c r="M31" s="408"/>
      <c r="N31" s="408"/>
      <c r="O31" s="408"/>
      <c r="P31" s="408"/>
      <c r="Q31" s="408"/>
      <c r="R31" s="408"/>
      <c r="S31" s="408"/>
      <c r="T31" s="408"/>
      <c r="U31" s="408"/>
      <c r="V31" s="408"/>
      <c r="W31" s="408"/>
      <c r="X31" s="408"/>
      <c r="Y31" s="408"/>
      <c r="Z31" s="409"/>
      <c r="AA31" s="271"/>
      <c r="AB31" s="271"/>
      <c r="AC31" s="353"/>
    </row>
    <row r="32" spans="1:29" s="41" customFormat="1" ht="21.75" hidden="1" customHeight="1">
      <c r="A32" s="411" t="str">
        <f>'Raw Data'!C74</f>
        <v>35.20</v>
      </c>
      <c r="B32" s="411"/>
      <c r="C32" s="411"/>
      <c r="D32" s="411"/>
      <c r="E32" s="411"/>
      <c r="F32" s="410" t="str">
        <f>'Raw Data'!C87</f>
        <v>35.0</v>
      </c>
      <c r="G32" s="410"/>
      <c r="H32" s="410"/>
      <c r="I32" s="410"/>
      <c r="J32" s="410"/>
      <c r="K32" s="410"/>
      <c r="L32" s="410" t="s">
        <v>50</v>
      </c>
      <c r="M32" s="410"/>
      <c r="N32" s="410"/>
      <c r="O32" s="410"/>
      <c r="P32" s="410"/>
      <c r="Q32" s="410" t="str">
        <f>FIXED((A32-F32),(worksheet!$AK$4+1))</f>
        <v>0.20</v>
      </c>
      <c r="R32" s="410"/>
      <c r="S32" s="410"/>
      <c r="T32" s="410"/>
      <c r="U32" s="410"/>
      <c r="V32" s="410">
        <f>'Raw Data'!AC100</f>
        <v>3.5880588995537224</v>
      </c>
      <c r="W32" s="410"/>
      <c r="X32" s="410"/>
      <c r="Y32" s="410"/>
      <c r="Z32" s="410"/>
      <c r="AA32" s="362"/>
      <c r="AB32" s="362"/>
      <c r="AC32" s="43"/>
    </row>
    <row r="33" spans="1:29" s="41" customFormat="1" ht="21.75" hidden="1" customHeight="1">
      <c r="A33" s="423" t="str">
        <f>'Raw Data'!D74</f>
        <v>55.80</v>
      </c>
      <c r="B33" s="423"/>
      <c r="C33" s="423"/>
      <c r="D33" s="423"/>
      <c r="E33" s="423"/>
      <c r="F33" s="424" t="str">
        <f>'Raw Data'!D87</f>
        <v>55.0</v>
      </c>
      <c r="G33" s="424"/>
      <c r="H33" s="424"/>
      <c r="I33" s="424"/>
      <c r="J33" s="424"/>
      <c r="K33" s="424"/>
      <c r="L33" s="424" t="s">
        <v>50</v>
      </c>
      <c r="M33" s="424"/>
      <c r="N33" s="424"/>
      <c r="O33" s="424"/>
      <c r="P33" s="424"/>
      <c r="Q33" s="397" t="str">
        <f>FIXED((A33-F33),(worksheet!$AK$4+1))</f>
        <v>0.80</v>
      </c>
      <c r="R33" s="397"/>
      <c r="S33" s="397"/>
      <c r="T33" s="397"/>
      <c r="U33" s="397"/>
      <c r="V33" s="424">
        <f>'Raw Data'!AC101</f>
        <v>3.8385109960330541</v>
      </c>
      <c r="W33" s="424"/>
      <c r="X33" s="424"/>
      <c r="Y33" s="424"/>
      <c r="Z33" s="424"/>
      <c r="AA33" s="362"/>
      <c r="AB33" s="362"/>
      <c r="AC33" s="43"/>
    </row>
    <row r="34" spans="1:29" s="364" customFormat="1" ht="21.75" hidden="1" customHeight="1">
      <c r="A34" s="426" t="str">
        <f>'Raw Data'!E74</f>
        <v>86.40</v>
      </c>
      <c r="B34" s="426"/>
      <c r="C34" s="426"/>
      <c r="D34" s="426"/>
      <c r="E34" s="426"/>
      <c r="F34" s="427" t="str">
        <f>'Raw Data'!E87</f>
        <v>85.0</v>
      </c>
      <c r="G34" s="427"/>
      <c r="H34" s="427"/>
      <c r="I34" s="427"/>
      <c r="J34" s="427"/>
      <c r="K34" s="427"/>
      <c r="L34" s="427" t="s">
        <v>50</v>
      </c>
      <c r="M34" s="427"/>
      <c r="N34" s="427"/>
      <c r="O34" s="427"/>
      <c r="P34" s="427"/>
      <c r="Q34" s="398" t="str">
        <f>FIXED((A34-F34),(worksheet!$AK$4+1))</f>
        <v>1.40</v>
      </c>
      <c r="R34" s="398"/>
      <c r="S34" s="398"/>
      <c r="T34" s="398"/>
      <c r="U34" s="398"/>
      <c r="V34" s="427">
        <f>'Raw Data'!AC102</f>
        <v>3.9832984656772417</v>
      </c>
      <c r="W34" s="427"/>
      <c r="X34" s="427"/>
      <c r="Y34" s="427"/>
      <c r="Z34" s="427"/>
      <c r="AA34" s="363"/>
      <c r="AB34" s="363"/>
      <c r="AC34" s="43"/>
    </row>
    <row r="35" spans="1:29" s="188" customFormat="1" ht="21.75" hidden="1" customHeight="1">
      <c r="A35" s="187"/>
      <c r="J35" s="192"/>
      <c r="K35" s="192"/>
      <c r="L35" s="192"/>
      <c r="M35" s="192"/>
      <c r="N35" s="192"/>
      <c r="O35" s="192"/>
      <c r="P35" s="192"/>
      <c r="Q35" s="192"/>
      <c r="R35" s="192"/>
      <c r="S35" s="193"/>
      <c r="T35" s="192"/>
      <c r="U35" s="192"/>
      <c r="V35" s="192"/>
      <c r="W35" s="192"/>
      <c r="X35" s="192"/>
      <c r="Y35" s="192"/>
      <c r="Z35" s="192"/>
      <c r="AA35" s="192"/>
      <c r="AB35" s="192"/>
      <c r="AC35" s="365"/>
    </row>
    <row r="36" spans="1:29" s="41" customFormat="1" ht="21.75" hidden="1" customHeight="1">
      <c r="A36" s="42" t="s">
        <v>615</v>
      </c>
      <c r="AA36" s="44"/>
      <c r="AB36" s="44"/>
      <c r="AC36" s="44"/>
    </row>
    <row r="37" spans="1:29" s="41" customFormat="1" ht="21.75" hidden="1" customHeight="1">
      <c r="A37" s="415" t="s">
        <v>524</v>
      </c>
      <c r="B37" s="415"/>
      <c r="C37" s="415"/>
      <c r="D37" s="415"/>
      <c r="E37" s="415"/>
      <c r="F37" s="416" t="s">
        <v>489</v>
      </c>
      <c r="G37" s="416"/>
      <c r="H37" s="416"/>
      <c r="I37" s="416"/>
      <c r="J37" s="416"/>
      <c r="K37" s="416"/>
      <c r="L37" s="416"/>
      <c r="M37" s="416"/>
      <c r="N37" s="416"/>
      <c r="O37" s="416"/>
      <c r="P37" s="416"/>
      <c r="Q37" s="416" t="s">
        <v>490</v>
      </c>
      <c r="R37" s="416"/>
      <c r="S37" s="416"/>
      <c r="T37" s="416"/>
      <c r="U37" s="416"/>
      <c r="V37" s="415" t="s">
        <v>612</v>
      </c>
      <c r="W37" s="415"/>
      <c r="X37" s="415"/>
      <c r="Y37" s="415"/>
      <c r="Z37" s="415"/>
      <c r="AA37" s="44"/>
      <c r="AB37" s="44"/>
      <c r="AC37" s="44"/>
    </row>
    <row r="38" spans="1:29" s="41" customFormat="1" ht="21.75" hidden="1" customHeight="1">
      <c r="A38" s="415"/>
      <c r="B38" s="415"/>
      <c r="C38" s="415"/>
      <c r="D38" s="415"/>
      <c r="E38" s="415"/>
      <c r="F38" s="416" t="s">
        <v>491</v>
      </c>
      <c r="G38" s="416"/>
      <c r="H38" s="416"/>
      <c r="I38" s="416"/>
      <c r="J38" s="416"/>
      <c r="K38" s="416"/>
      <c r="L38" s="416" t="s">
        <v>492</v>
      </c>
      <c r="M38" s="416"/>
      <c r="N38" s="416"/>
      <c r="O38" s="416"/>
      <c r="P38" s="416"/>
      <c r="Q38" s="416"/>
      <c r="R38" s="416"/>
      <c r="S38" s="416"/>
      <c r="T38" s="416"/>
      <c r="U38" s="416"/>
      <c r="V38" s="415"/>
      <c r="W38" s="415"/>
      <c r="X38" s="415"/>
      <c r="Y38" s="415"/>
      <c r="Z38" s="415"/>
      <c r="AA38" s="44"/>
      <c r="AB38" s="44"/>
      <c r="AC38" s="44"/>
    </row>
    <row r="39" spans="1:29" s="41" customFormat="1" ht="21.75" hidden="1" customHeight="1">
      <c r="A39" s="418" t="s">
        <v>24</v>
      </c>
      <c r="B39" s="419"/>
      <c r="C39" s="419"/>
      <c r="D39" s="419"/>
      <c r="E39" s="419"/>
      <c r="F39" s="419"/>
      <c r="G39" s="419"/>
      <c r="H39" s="419"/>
      <c r="I39" s="419"/>
      <c r="J39" s="419"/>
      <c r="K39" s="419"/>
      <c r="L39" s="419"/>
      <c r="M39" s="419"/>
      <c r="N39" s="419"/>
      <c r="O39" s="419"/>
      <c r="P39" s="419"/>
      <c r="Q39" s="419"/>
      <c r="R39" s="419"/>
      <c r="S39" s="419"/>
      <c r="T39" s="419"/>
      <c r="U39" s="419"/>
      <c r="V39" s="419"/>
      <c r="W39" s="419"/>
      <c r="X39" s="419"/>
      <c r="Y39" s="419"/>
      <c r="Z39" s="420"/>
      <c r="AA39" s="44"/>
      <c r="AB39" s="44"/>
      <c r="AC39" s="44"/>
    </row>
    <row r="40" spans="1:29" s="41" customFormat="1" ht="21.75" hidden="1" customHeight="1">
      <c r="A40" s="412">
        <v>0.57999999999999996</v>
      </c>
      <c r="B40" s="412"/>
      <c r="C40" s="412"/>
      <c r="D40" s="412"/>
      <c r="E40" s="412"/>
      <c r="F40" s="410">
        <v>0.7</v>
      </c>
      <c r="G40" s="410"/>
      <c r="H40" s="410"/>
      <c r="I40" s="410"/>
      <c r="J40" s="410"/>
      <c r="K40" s="410"/>
      <c r="L40" s="410" t="s">
        <v>50</v>
      </c>
      <c r="M40" s="410"/>
      <c r="N40" s="410"/>
      <c r="O40" s="410"/>
      <c r="P40" s="410"/>
      <c r="Q40" s="412">
        <f>A40-F40</f>
        <v>-0.12</v>
      </c>
      <c r="R40" s="412"/>
      <c r="S40" s="412"/>
      <c r="T40" s="412"/>
      <c r="U40" s="412"/>
      <c r="V40" s="410">
        <v>0.36</v>
      </c>
      <c r="W40" s="410"/>
      <c r="X40" s="410"/>
      <c r="Y40" s="410"/>
      <c r="Z40" s="410"/>
      <c r="AA40" s="47"/>
      <c r="AB40" s="47"/>
      <c r="AC40" s="47"/>
    </row>
    <row r="41" spans="1:29" s="41" customFormat="1" ht="21.75" hidden="1" customHeight="1">
      <c r="A41" s="396">
        <v>100.21</v>
      </c>
      <c r="B41" s="396"/>
      <c r="C41" s="396"/>
      <c r="D41" s="396"/>
      <c r="E41" s="396"/>
      <c r="F41" s="397">
        <v>100.4</v>
      </c>
      <c r="G41" s="397"/>
      <c r="H41" s="397"/>
      <c r="I41" s="397"/>
      <c r="J41" s="397"/>
      <c r="K41" s="397"/>
      <c r="L41" s="397" t="s">
        <v>50</v>
      </c>
      <c r="M41" s="397"/>
      <c r="N41" s="397"/>
      <c r="O41" s="397"/>
      <c r="P41" s="397"/>
      <c r="Q41" s="396">
        <f>A41-F41</f>
        <v>-0.19000000000001194</v>
      </c>
      <c r="R41" s="396"/>
      <c r="S41" s="396"/>
      <c r="T41" s="396"/>
      <c r="U41" s="396"/>
      <c r="V41" s="397">
        <v>0.36</v>
      </c>
      <c r="W41" s="397"/>
      <c r="X41" s="397"/>
      <c r="Y41" s="397"/>
      <c r="Z41" s="397"/>
      <c r="AA41" s="47"/>
      <c r="AB41" s="47"/>
      <c r="AC41" s="47"/>
    </row>
    <row r="42" spans="1:29" s="41" customFormat="1" ht="21.75" hidden="1" customHeight="1">
      <c r="A42" s="401">
        <v>180.53</v>
      </c>
      <c r="B42" s="401"/>
      <c r="C42" s="401"/>
      <c r="D42" s="401"/>
      <c r="E42" s="401"/>
      <c r="F42" s="398">
        <v>180.8</v>
      </c>
      <c r="G42" s="398"/>
      <c r="H42" s="398"/>
      <c r="I42" s="398"/>
      <c r="J42" s="398"/>
      <c r="K42" s="398"/>
      <c r="L42" s="398" t="s">
        <v>50</v>
      </c>
      <c r="M42" s="398"/>
      <c r="N42" s="398"/>
      <c r="O42" s="398"/>
      <c r="P42" s="398"/>
      <c r="Q42" s="401">
        <f>A42-F42</f>
        <v>-0.27000000000001023</v>
      </c>
      <c r="R42" s="401"/>
      <c r="S42" s="401"/>
      <c r="T42" s="401"/>
      <c r="U42" s="401"/>
      <c r="V42" s="398">
        <v>0.36</v>
      </c>
      <c r="W42" s="398"/>
      <c r="X42" s="398"/>
      <c r="Y42" s="398"/>
      <c r="Z42" s="398"/>
      <c r="AA42" s="47"/>
      <c r="AB42" s="47"/>
      <c r="AC42" s="47"/>
    </row>
    <row r="43" spans="1:29" s="41" customFormat="1" ht="21.75" hidden="1" customHeight="1">
      <c r="A43" s="42"/>
      <c r="J43" s="44"/>
      <c r="K43" s="44"/>
      <c r="L43" s="44"/>
      <c r="M43" s="44"/>
      <c r="N43" s="44"/>
      <c r="O43" s="44"/>
      <c r="P43" s="44"/>
      <c r="Q43" s="44"/>
      <c r="R43" s="44"/>
      <c r="S43" s="45"/>
      <c r="T43" s="44"/>
      <c r="U43" s="44"/>
      <c r="V43" s="44"/>
      <c r="W43" s="44"/>
      <c r="X43" s="44"/>
      <c r="Y43" s="44"/>
      <c r="Z43" s="44"/>
      <c r="AA43" s="47"/>
      <c r="AB43" s="47"/>
      <c r="AC43" s="47"/>
    </row>
    <row r="44" spans="1:29" s="41" customFormat="1" ht="21.75" hidden="1" customHeight="1">
      <c r="A44" s="42"/>
      <c r="J44" s="44"/>
      <c r="K44" s="44"/>
      <c r="L44" s="44"/>
      <c r="M44" s="44"/>
      <c r="N44" s="44"/>
      <c r="O44" s="44"/>
      <c r="P44" s="44"/>
      <c r="Q44" s="44"/>
      <c r="R44" s="44"/>
      <c r="S44" s="45"/>
      <c r="T44" s="44"/>
      <c r="U44" s="44"/>
      <c r="V44" s="44"/>
      <c r="W44" s="44"/>
      <c r="X44" s="44"/>
      <c r="Y44" s="44"/>
      <c r="Z44" s="44"/>
      <c r="AA44" s="47"/>
      <c r="AB44" s="47"/>
      <c r="AC44" s="47"/>
    </row>
    <row r="45" spans="1:29" s="41" customFormat="1" ht="21.75" customHeight="1">
      <c r="A45" s="42"/>
      <c r="J45" s="44"/>
      <c r="K45" s="44"/>
      <c r="L45" s="44"/>
      <c r="M45" s="44"/>
      <c r="N45" s="44"/>
      <c r="O45" s="44"/>
      <c r="P45" s="44"/>
      <c r="Q45" s="44"/>
      <c r="R45" s="44"/>
      <c r="S45" s="45"/>
      <c r="T45" s="44"/>
      <c r="U45" s="44"/>
      <c r="V45" s="44"/>
      <c r="W45" s="44"/>
      <c r="X45" s="44"/>
      <c r="Y45" s="44"/>
      <c r="Z45" s="44"/>
      <c r="AA45" s="206"/>
      <c r="AB45" s="206"/>
      <c r="AC45" s="206"/>
    </row>
    <row r="46" spans="1:29" s="41" customFormat="1" ht="18" customHeight="1">
      <c r="A46" s="42"/>
      <c r="J46" s="44"/>
      <c r="K46" s="44"/>
      <c r="L46" s="44"/>
      <c r="M46" s="44"/>
      <c r="N46" s="44"/>
      <c r="O46" s="44"/>
      <c r="P46" s="44"/>
      <c r="Q46" s="44"/>
      <c r="R46" s="44"/>
      <c r="S46" s="45"/>
      <c r="T46" s="44"/>
      <c r="U46" s="44"/>
      <c r="V46" s="44"/>
      <c r="W46" s="44"/>
      <c r="X46" s="44"/>
      <c r="Y46" s="44"/>
      <c r="Z46" s="44"/>
      <c r="AA46" s="47"/>
      <c r="AB46" s="47"/>
      <c r="AC46" s="47"/>
    </row>
    <row r="47" spans="1:29" s="41" customFormat="1" ht="18" customHeight="1">
      <c r="B47" s="46"/>
      <c r="C47" s="46"/>
      <c r="J47" s="47"/>
      <c r="K47" s="47"/>
      <c r="L47" s="47"/>
      <c r="M47" s="47"/>
      <c r="N47" s="47"/>
      <c r="O47" s="47"/>
      <c r="P47" s="47"/>
      <c r="Q47" s="47"/>
      <c r="R47" s="47"/>
      <c r="S47" s="48"/>
      <c r="T47" s="49"/>
      <c r="U47" s="49"/>
      <c r="V47" s="49"/>
      <c r="W47" s="49"/>
      <c r="X47" s="49"/>
      <c r="Y47" s="47"/>
      <c r="Z47" s="47"/>
      <c r="AA47" s="47"/>
      <c r="AB47" s="47"/>
      <c r="AC47" s="47"/>
    </row>
    <row r="48" spans="1:29" s="41" customFormat="1" ht="18" customHeight="1" thickBot="1">
      <c r="A48" s="207"/>
      <c r="B48" s="207"/>
      <c r="C48" s="207"/>
      <c r="D48" s="207"/>
      <c r="E48" s="207"/>
      <c r="F48" s="207"/>
      <c r="G48" s="207"/>
      <c r="H48" s="207"/>
      <c r="I48" s="207"/>
      <c r="J48" s="207"/>
      <c r="K48" s="207"/>
      <c r="L48" s="207"/>
      <c r="M48" s="207"/>
      <c r="N48" s="207"/>
      <c r="O48" s="207"/>
      <c r="P48" s="207"/>
      <c r="Q48" s="207"/>
      <c r="R48" s="207"/>
      <c r="S48" s="207"/>
      <c r="T48" s="207"/>
      <c r="U48" s="208"/>
      <c r="V48" s="207"/>
      <c r="W48" s="209"/>
      <c r="X48" s="207"/>
      <c r="Y48" s="209"/>
      <c r="Z48" s="50"/>
      <c r="AA48" s="47"/>
      <c r="AB48" s="47"/>
      <c r="AC48" s="47"/>
    </row>
    <row r="49" spans="1:29" s="41" customFormat="1" ht="18" customHeight="1" thickTop="1">
      <c r="A49" s="425" t="s">
        <v>493</v>
      </c>
      <c r="B49" s="425"/>
      <c r="C49" s="425"/>
      <c r="D49" s="425"/>
      <c r="E49" s="425"/>
      <c r="F49" s="425"/>
      <c r="G49" s="425"/>
      <c r="H49" s="425"/>
      <c r="I49" s="425"/>
      <c r="J49" s="425"/>
      <c r="K49" s="425"/>
      <c r="L49" s="425"/>
      <c r="M49" s="425"/>
      <c r="N49" s="425"/>
      <c r="O49" s="425"/>
      <c r="P49" s="425"/>
      <c r="Q49" s="425"/>
      <c r="R49" s="425"/>
      <c r="S49" s="425"/>
      <c r="T49" s="425"/>
      <c r="U49" s="425"/>
      <c r="V49" s="425"/>
      <c r="W49" s="425"/>
      <c r="X49" s="425"/>
      <c r="Y49" s="425"/>
      <c r="Z49" s="47"/>
      <c r="AA49" s="47"/>
      <c r="AB49" s="47"/>
      <c r="AC49" s="47"/>
    </row>
    <row r="50" spans="1:29" s="41" customFormat="1" ht="18" customHeight="1">
      <c r="B50" s="46"/>
      <c r="C50" s="46"/>
      <c r="J50" s="47"/>
      <c r="K50" s="47"/>
      <c r="L50" s="47"/>
      <c r="M50" s="47"/>
      <c r="N50" s="47"/>
      <c r="O50" s="47"/>
      <c r="P50" s="47"/>
      <c r="Q50" s="47"/>
      <c r="R50" s="47"/>
      <c r="S50" s="48"/>
      <c r="T50" s="49"/>
      <c r="U50" s="49"/>
      <c r="V50" s="49"/>
      <c r="W50" s="49"/>
      <c r="X50" s="49"/>
      <c r="Y50" s="47"/>
      <c r="Z50" s="47"/>
      <c r="AA50" s="47"/>
      <c r="AB50" s="47"/>
      <c r="AC50" s="47"/>
    </row>
    <row r="51" spans="1:29" s="41" customFormat="1" ht="18" customHeight="1">
      <c r="B51" s="46"/>
      <c r="C51" s="46"/>
      <c r="J51" s="47"/>
      <c r="K51" s="47"/>
      <c r="L51" s="47"/>
      <c r="M51" s="47"/>
      <c r="N51" s="47"/>
      <c r="O51" s="47"/>
      <c r="P51" s="47"/>
      <c r="Q51" s="47"/>
      <c r="R51" s="47"/>
      <c r="S51" s="48"/>
      <c r="T51" s="49"/>
      <c r="U51" s="49"/>
      <c r="V51" s="49"/>
      <c r="W51" s="49"/>
      <c r="X51" s="49"/>
      <c r="Y51" s="47"/>
      <c r="Z51" s="47"/>
      <c r="AA51" s="47"/>
      <c r="AB51" s="47"/>
      <c r="AC51" s="47"/>
    </row>
    <row r="52" spans="1:29" s="41" customFormat="1" ht="18" customHeight="1">
      <c r="A52" s="42"/>
      <c r="J52" s="46"/>
      <c r="K52" s="46"/>
      <c r="L52" s="46"/>
      <c r="M52" s="46"/>
      <c r="N52" s="46"/>
      <c r="O52" s="46"/>
      <c r="P52" s="46"/>
      <c r="Q52" s="46"/>
      <c r="R52" s="46"/>
      <c r="S52" s="210"/>
      <c r="T52" s="46"/>
      <c r="U52" s="46"/>
      <c r="V52" s="46"/>
      <c r="W52" s="46"/>
      <c r="X52" s="46"/>
      <c r="Y52" s="206"/>
      <c r="Z52" s="206"/>
      <c r="AA52" s="47"/>
      <c r="AB52" s="47"/>
      <c r="AC52" s="47"/>
    </row>
    <row r="53" spans="1:29" s="41" customFormat="1" ht="18" customHeight="1">
      <c r="B53" s="46"/>
      <c r="C53" s="46"/>
      <c r="J53" s="47"/>
      <c r="K53" s="47"/>
      <c r="L53" s="47"/>
      <c r="M53" s="47"/>
      <c r="N53" s="47"/>
      <c r="O53" s="47"/>
      <c r="P53" s="47"/>
      <c r="Q53" s="47"/>
      <c r="R53" s="47"/>
      <c r="S53" s="211"/>
      <c r="T53" s="212"/>
      <c r="U53" s="212"/>
      <c r="V53" s="212"/>
      <c r="W53" s="212"/>
      <c r="X53" s="212"/>
      <c r="Y53" s="47"/>
      <c r="Z53" s="47"/>
      <c r="AA53" s="44"/>
      <c r="AB53" s="44"/>
      <c r="AC53" s="44"/>
    </row>
    <row r="54" spans="1:29" s="41" customFormat="1" ht="18" customHeight="1">
      <c r="B54" s="46"/>
      <c r="C54" s="46"/>
      <c r="J54" s="47"/>
      <c r="K54" s="47"/>
      <c r="L54" s="47"/>
      <c r="M54" s="47"/>
      <c r="N54" s="47"/>
      <c r="O54" s="47"/>
      <c r="P54" s="47"/>
      <c r="Q54" s="47"/>
      <c r="R54" s="47"/>
      <c r="S54" s="211"/>
      <c r="T54" s="212"/>
      <c r="U54" s="212"/>
      <c r="V54" s="212"/>
      <c r="W54" s="212"/>
      <c r="X54" s="212"/>
      <c r="Y54" s="47"/>
      <c r="Z54" s="47"/>
      <c r="AA54" s="44"/>
      <c r="AB54" s="44"/>
      <c r="AC54" s="44"/>
    </row>
    <row r="55" spans="1:29" ht="27.95" customHeight="1">
      <c r="A55" s="41"/>
      <c r="B55" s="46"/>
      <c r="C55" s="46"/>
      <c r="D55" s="41"/>
      <c r="E55" s="41"/>
      <c r="F55" s="41"/>
      <c r="G55" s="41"/>
      <c r="H55" s="41"/>
      <c r="I55" s="41"/>
      <c r="J55" s="47"/>
      <c r="K55" s="47"/>
      <c r="L55" s="47"/>
      <c r="M55" s="47"/>
      <c r="N55" s="47"/>
      <c r="O55" s="47"/>
      <c r="P55" s="47"/>
      <c r="Q55" s="47"/>
      <c r="R55" s="47"/>
      <c r="S55" s="211"/>
      <c r="T55" s="212"/>
      <c r="U55" s="212"/>
      <c r="V55" s="212"/>
      <c r="W55" s="212"/>
      <c r="X55" s="212"/>
      <c r="Y55" s="47"/>
      <c r="Z55" s="47"/>
      <c r="AA55" s="213"/>
      <c r="AB55" s="213"/>
      <c r="AC55" s="213"/>
    </row>
    <row r="56" spans="1:29">
      <c r="A56" s="41"/>
      <c r="B56" s="46"/>
      <c r="C56" s="46"/>
      <c r="D56" s="41"/>
      <c r="E56" s="41"/>
      <c r="F56" s="41"/>
      <c r="G56" s="41"/>
      <c r="H56" s="41"/>
      <c r="I56" s="41"/>
      <c r="J56" s="47"/>
      <c r="K56" s="47"/>
      <c r="L56" s="47"/>
      <c r="M56" s="47"/>
      <c r="N56" s="47"/>
      <c r="O56" s="47"/>
      <c r="P56" s="47"/>
      <c r="Q56" s="47"/>
      <c r="R56" s="47"/>
      <c r="S56" s="214"/>
      <c r="T56" s="215"/>
      <c r="U56" s="215"/>
      <c r="V56" s="215"/>
      <c r="W56" s="215"/>
      <c r="X56" s="215"/>
      <c r="Y56" s="47"/>
      <c r="Z56" s="47"/>
    </row>
    <row r="57" spans="1:29">
      <c r="A57" s="41"/>
      <c r="B57" s="46"/>
      <c r="C57" s="46"/>
      <c r="D57" s="41"/>
      <c r="E57" s="41"/>
      <c r="F57" s="41"/>
      <c r="G57" s="41"/>
      <c r="H57" s="41"/>
      <c r="I57" s="41"/>
      <c r="J57" s="47"/>
      <c r="K57" s="47"/>
      <c r="L57" s="47"/>
      <c r="M57" s="47"/>
      <c r="N57" s="47"/>
      <c r="O57" s="47"/>
      <c r="P57" s="47"/>
      <c r="Q57" s="47"/>
      <c r="R57" s="47"/>
      <c r="S57" s="48"/>
      <c r="T57" s="49"/>
      <c r="U57" s="49"/>
      <c r="V57" s="49"/>
      <c r="W57" s="49"/>
      <c r="X57" s="49"/>
      <c r="Y57" s="47"/>
      <c r="Z57" s="47"/>
    </row>
    <row r="58" spans="1:29">
      <c r="A58" s="41"/>
      <c r="B58" s="46"/>
      <c r="C58" s="46"/>
      <c r="D58" s="41"/>
      <c r="E58" s="41"/>
      <c r="F58" s="41"/>
      <c r="G58" s="41"/>
      <c r="H58" s="41"/>
      <c r="I58" s="41"/>
      <c r="J58" s="47"/>
      <c r="K58" s="47"/>
      <c r="L58" s="47"/>
      <c r="M58" s="47"/>
      <c r="N58" s="47"/>
      <c r="O58" s="47"/>
      <c r="P58" s="47"/>
      <c r="Q58" s="47"/>
      <c r="R58" s="47"/>
      <c r="S58" s="48"/>
      <c r="T58" s="49"/>
      <c r="U58" s="49"/>
      <c r="V58" s="49"/>
      <c r="W58" s="49"/>
      <c r="X58" s="49"/>
      <c r="Y58" s="47"/>
      <c r="Z58" s="47"/>
    </row>
    <row r="59" spans="1:29">
      <c r="A59" s="41"/>
      <c r="B59" s="46"/>
      <c r="C59" s="46"/>
      <c r="D59" s="41"/>
      <c r="E59" s="41"/>
      <c r="F59" s="41"/>
      <c r="G59" s="41"/>
      <c r="H59" s="41"/>
      <c r="I59" s="41"/>
      <c r="J59" s="47"/>
      <c r="K59" s="47"/>
      <c r="L59" s="47"/>
      <c r="M59" s="47"/>
      <c r="N59" s="47"/>
      <c r="O59" s="47"/>
      <c r="P59" s="47"/>
      <c r="Q59" s="47"/>
      <c r="R59" s="47"/>
      <c r="S59" s="214"/>
      <c r="T59" s="215"/>
      <c r="U59" s="215"/>
      <c r="V59" s="215"/>
      <c r="W59" s="215"/>
      <c r="X59" s="215"/>
      <c r="Y59" s="47"/>
      <c r="Z59" s="47"/>
    </row>
    <row r="60" spans="1:29">
      <c r="A60" s="41"/>
      <c r="B60" s="46"/>
      <c r="C60" s="46"/>
      <c r="D60" s="41"/>
      <c r="E60" s="41"/>
      <c r="F60" s="41"/>
      <c r="G60" s="41"/>
      <c r="H60" s="41"/>
      <c r="I60" s="41"/>
      <c r="J60" s="44"/>
      <c r="K60" s="44"/>
      <c r="L60" s="44"/>
      <c r="M60" s="44"/>
      <c r="N60" s="44"/>
      <c r="O60" s="44"/>
      <c r="P60" s="44"/>
      <c r="Q60" s="44"/>
      <c r="R60" s="44"/>
      <c r="S60" s="216"/>
      <c r="T60" s="217"/>
      <c r="U60" s="217"/>
      <c r="V60" s="217"/>
      <c r="W60" s="217"/>
      <c r="X60" s="217"/>
      <c r="Y60" s="44"/>
      <c r="Z60" s="44"/>
    </row>
    <row r="61" spans="1:29">
      <c r="A61" s="41"/>
      <c r="B61" s="46"/>
      <c r="C61" s="46"/>
      <c r="D61" s="41"/>
      <c r="E61" s="41"/>
      <c r="F61" s="41"/>
      <c r="G61" s="41"/>
      <c r="H61" s="41"/>
      <c r="I61" s="41"/>
      <c r="J61" s="44"/>
      <c r="K61" s="44"/>
      <c r="L61" s="44"/>
      <c r="M61" s="44"/>
      <c r="N61" s="44"/>
      <c r="O61" s="44"/>
      <c r="P61" s="44"/>
      <c r="Q61" s="44"/>
      <c r="R61" s="44"/>
      <c r="S61" s="216"/>
      <c r="T61" s="217"/>
      <c r="U61" s="217"/>
      <c r="V61" s="217"/>
      <c r="W61" s="217"/>
      <c r="X61" s="217"/>
      <c r="Y61" s="44"/>
      <c r="Z61" s="44"/>
    </row>
    <row r="62" spans="1:29">
      <c r="A62" s="213"/>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row>
  </sheetData>
  <sheetProtection formatCells="0" formatColumns="0" formatRows="0" insertColumns="0" insertRows="0" deleteColumns="0" deleteRows="0" sort="0"/>
  <mergeCells count="97">
    <mergeCell ref="A15:E15"/>
    <mergeCell ref="F15:K15"/>
    <mergeCell ref="L15:P15"/>
    <mergeCell ref="Q15:U15"/>
    <mergeCell ref="V15:Z15"/>
    <mergeCell ref="L42:P42"/>
    <mergeCell ref="Q42:U42"/>
    <mergeCell ref="V42:Z42"/>
    <mergeCell ref="F40:K40"/>
    <mergeCell ref="L40:P40"/>
    <mergeCell ref="Q40:U40"/>
    <mergeCell ref="V40:Z40"/>
    <mergeCell ref="A49:Y49"/>
    <mergeCell ref="A34:E34"/>
    <mergeCell ref="F34:K34"/>
    <mergeCell ref="L34:P34"/>
    <mergeCell ref="Q34:U34"/>
    <mergeCell ref="V34:Z34"/>
    <mergeCell ref="A37:E38"/>
    <mergeCell ref="F37:P37"/>
    <mergeCell ref="Q37:U38"/>
    <mergeCell ref="V37:Z38"/>
    <mergeCell ref="F38:K38"/>
    <mergeCell ref="L38:P38"/>
    <mergeCell ref="A39:Z39"/>
    <mergeCell ref="A40:E40"/>
    <mergeCell ref="A42:E42"/>
    <mergeCell ref="F42:K42"/>
    <mergeCell ref="A33:E33"/>
    <mergeCell ref="F33:K33"/>
    <mergeCell ref="L33:P33"/>
    <mergeCell ref="Q33:U33"/>
    <mergeCell ref="V33:Z33"/>
    <mergeCell ref="A31:Z31"/>
    <mergeCell ref="A32:E32"/>
    <mergeCell ref="F32:K32"/>
    <mergeCell ref="L32:P32"/>
    <mergeCell ref="Q32:U32"/>
    <mergeCell ref="V32:Z32"/>
    <mergeCell ref="A14:E14"/>
    <mergeCell ref="F14:K14"/>
    <mergeCell ref="L14:P14"/>
    <mergeCell ref="Q14:U14"/>
    <mergeCell ref="V14:Z14"/>
    <mergeCell ref="A13:E13"/>
    <mergeCell ref="F13:K13"/>
    <mergeCell ref="L13:P13"/>
    <mergeCell ref="Q13:U13"/>
    <mergeCell ref="V13:Z13"/>
    <mergeCell ref="A11:Z11"/>
    <mergeCell ref="A12:E12"/>
    <mergeCell ref="F12:K12"/>
    <mergeCell ref="L12:P12"/>
    <mergeCell ref="Q12:U12"/>
    <mergeCell ref="V12:Z12"/>
    <mergeCell ref="A9:E10"/>
    <mergeCell ref="F9:P9"/>
    <mergeCell ref="Q9:U10"/>
    <mergeCell ref="V9:Z10"/>
    <mergeCell ref="AC9:AC10"/>
    <mergeCell ref="F10:K10"/>
    <mergeCell ref="L10:P10"/>
    <mergeCell ref="A18:E19"/>
    <mergeCell ref="F18:P18"/>
    <mergeCell ref="Q18:U19"/>
    <mergeCell ref="V18:Z19"/>
    <mergeCell ref="AC18:AC19"/>
    <mergeCell ref="F19:K19"/>
    <mergeCell ref="L19:P19"/>
    <mergeCell ref="A20:Z20"/>
    <mergeCell ref="A21:E21"/>
    <mergeCell ref="F21:K21"/>
    <mergeCell ref="L21:P21"/>
    <mergeCell ref="Q21:U21"/>
    <mergeCell ref="V21:Z21"/>
    <mergeCell ref="A29:E30"/>
    <mergeCell ref="F29:P29"/>
    <mergeCell ref="Q29:U30"/>
    <mergeCell ref="V29:Z30"/>
    <mergeCell ref="AC29:AC30"/>
    <mergeCell ref="F30:K30"/>
    <mergeCell ref="L30:P30"/>
    <mergeCell ref="A22:E22"/>
    <mergeCell ref="F22:K22"/>
    <mergeCell ref="L22:P22"/>
    <mergeCell ref="Q22:U22"/>
    <mergeCell ref="V22:Z22"/>
    <mergeCell ref="A23:E23"/>
    <mergeCell ref="F23:K23"/>
    <mergeCell ref="L23:P23"/>
    <mergeCell ref="Q23:U23"/>
    <mergeCell ref="V23:Z23"/>
    <mergeCell ref="A41:E41"/>
    <mergeCell ref="F41:K41"/>
    <mergeCell ref="L41:P41"/>
    <mergeCell ref="Q41:U41"/>
    <mergeCell ref="V41:Z41"/>
  </mergeCells>
  <pageMargins left="0.85" right="0" top="1.5"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AR215"/>
  <sheetViews>
    <sheetView showZeros="0" topLeftCell="A43" workbookViewId="0">
      <selection activeCell="T10" sqref="T10"/>
    </sheetView>
  </sheetViews>
  <sheetFormatPr defaultColWidth="3.7109375" defaultRowHeight="21.95" customHeight="1"/>
  <cols>
    <col min="1" max="34" width="3.7109375" style="15" customWidth="1"/>
    <col min="35" max="35" width="5.5703125" style="17" bestFit="1" customWidth="1"/>
    <col min="36" max="36" width="16.7109375" style="15" customWidth="1"/>
    <col min="37" max="37" width="14.42578125" style="15" customWidth="1"/>
    <col min="38" max="38" width="24" style="15" bestFit="1" customWidth="1"/>
    <col min="39" max="39" width="9.7109375" style="15" bestFit="1" customWidth="1"/>
    <col min="40" max="40" width="9.140625" style="15" bestFit="1" customWidth="1"/>
    <col min="41" max="41" width="10.7109375" style="15" bestFit="1" customWidth="1"/>
    <col min="42" max="42" width="9.5703125" style="15" bestFit="1" customWidth="1"/>
    <col min="43" max="43" width="3.7109375" style="18" customWidth="1"/>
    <col min="44" max="256" width="3.7109375" style="15"/>
    <col min="257" max="290" width="3.7109375" style="15" customWidth="1"/>
    <col min="291" max="291" width="5.5703125" style="15" bestFit="1" customWidth="1"/>
    <col min="292" max="292" width="16.7109375" style="15" customWidth="1"/>
    <col min="293" max="293" width="14.42578125" style="15" customWidth="1"/>
    <col min="294" max="294" width="24" style="15" bestFit="1" customWidth="1"/>
    <col min="295" max="295" width="9.7109375" style="15" bestFit="1" customWidth="1"/>
    <col min="296" max="296" width="9.140625" style="15" bestFit="1" customWidth="1"/>
    <col min="297" max="297" width="10.7109375" style="15" bestFit="1" customWidth="1"/>
    <col min="298" max="298" width="9.5703125" style="15" bestFit="1" customWidth="1"/>
    <col min="299" max="299" width="3.7109375" style="15" customWidth="1"/>
    <col min="300" max="512" width="3.7109375" style="15"/>
    <col min="513" max="546" width="3.7109375" style="15" customWidth="1"/>
    <col min="547" max="547" width="5.5703125" style="15" bestFit="1" customWidth="1"/>
    <col min="548" max="548" width="16.7109375" style="15" customWidth="1"/>
    <col min="549" max="549" width="14.42578125" style="15" customWidth="1"/>
    <col min="550" max="550" width="24" style="15" bestFit="1" customWidth="1"/>
    <col min="551" max="551" width="9.7109375" style="15" bestFit="1" customWidth="1"/>
    <col min="552" max="552" width="9.140625" style="15" bestFit="1" customWidth="1"/>
    <col min="553" max="553" width="10.7109375" style="15" bestFit="1" customWidth="1"/>
    <col min="554" max="554" width="9.5703125" style="15" bestFit="1" customWidth="1"/>
    <col min="555" max="555" width="3.7109375" style="15" customWidth="1"/>
    <col min="556" max="768" width="3.7109375" style="15"/>
    <col min="769" max="802" width="3.7109375" style="15" customWidth="1"/>
    <col min="803" max="803" width="5.5703125" style="15" bestFit="1" customWidth="1"/>
    <col min="804" max="804" width="16.7109375" style="15" customWidth="1"/>
    <col min="805" max="805" width="14.42578125" style="15" customWidth="1"/>
    <col min="806" max="806" width="24" style="15" bestFit="1" customWidth="1"/>
    <col min="807" max="807" width="9.7109375" style="15" bestFit="1" customWidth="1"/>
    <col min="808" max="808" width="9.140625" style="15" bestFit="1" customWidth="1"/>
    <col min="809" max="809" width="10.7109375" style="15" bestFit="1" customWidth="1"/>
    <col min="810" max="810" width="9.5703125" style="15" bestFit="1" customWidth="1"/>
    <col min="811" max="811" width="3.7109375" style="15" customWidth="1"/>
    <col min="812" max="1024" width="3.7109375" style="15"/>
    <col min="1025" max="1058" width="3.7109375" style="15" customWidth="1"/>
    <col min="1059" max="1059" width="5.5703125" style="15" bestFit="1" customWidth="1"/>
    <col min="1060" max="1060" width="16.7109375" style="15" customWidth="1"/>
    <col min="1061" max="1061" width="14.42578125" style="15" customWidth="1"/>
    <col min="1062" max="1062" width="24" style="15" bestFit="1" customWidth="1"/>
    <col min="1063" max="1063" width="9.7109375" style="15" bestFit="1" customWidth="1"/>
    <col min="1064" max="1064" width="9.140625" style="15" bestFit="1" customWidth="1"/>
    <col min="1065" max="1065" width="10.7109375" style="15" bestFit="1" customWidth="1"/>
    <col min="1066" max="1066" width="9.5703125" style="15" bestFit="1" customWidth="1"/>
    <col min="1067" max="1067" width="3.7109375" style="15" customWidth="1"/>
    <col min="1068" max="1280" width="3.7109375" style="15"/>
    <col min="1281" max="1314" width="3.7109375" style="15" customWidth="1"/>
    <col min="1315" max="1315" width="5.5703125" style="15" bestFit="1" customWidth="1"/>
    <col min="1316" max="1316" width="16.7109375" style="15" customWidth="1"/>
    <col min="1317" max="1317" width="14.42578125" style="15" customWidth="1"/>
    <col min="1318" max="1318" width="24" style="15" bestFit="1" customWidth="1"/>
    <col min="1319" max="1319" width="9.7109375" style="15" bestFit="1" customWidth="1"/>
    <col min="1320" max="1320" width="9.140625" style="15" bestFit="1" customWidth="1"/>
    <col min="1321" max="1321" width="10.7109375" style="15" bestFit="1" customWidth="1"/>
    <col min="1322" max="1322" width="9.5703125" style="15" bestFit="1" customWidth="1"/>
    <col min="1323" max="1323" width="3.7109375" style="15" customWidth="1"/>
    <col min="1324" max="1536" width="3.7109375" style="15"/>
    <col min="1537" max="1570" width="3.7109375" style="15" customWidth="1"/>
    <col min="1571" max="1571" width="5.5703125" style="15" bestFit="1" customWidth="1"/>
    <col min="1572" max="1572" width="16.7109375" style="15" customWidth="1"/>
    <col min="1573" max="1573" width="14.42578125" style="15" customWidth="1"/>
    <col min="1574" max="1574" width="24" style="15" bestFit="1" customWidth="1"/>
    <col min="1575" max="1575" width="9.7109375" style="15" bestFit="1" customWidth="1"/>
    <col min="1576" max="1576" width="9.140625" style="15" bestFit="1" customWidth="1"/>
    <col min="1577" max="1577" width="10.7109375" style="15" bestFit="1" customWidth="1"/>
    <col min="1578" max="1578" width="9.5703125" style="15" bestFit="1" customWidth="1"/>
    <col min="1579" max="1579" width="3.7109375" style="15" customWidth="1"/>
    <col min="1580" max="1792" width="3.7109375" style="15"/>
    <col min="1793" max="1826" width="3.7109375" style="15" customWidth="1"/>
    <col min="1827" max="1827" width="5.5703125" style="15" bestFit="1" customWidth="1"/>
    <col min="1828" max="1828" width="16.7109375" style="15" customWidth="1"/>
    <col min="1829" max="1829" width="14.42578125" style="15" customWidth="1"/>
    <col min="1830" max="1830" width="24" style="15" bestFit="1" customWidth="1"/>
    <col min="1831" max="1831" width="9.7109375" style="15" bestFit="1" customWidth="1"/>
    <col min="1832" max="1832" width="9.140625" style="15" bestFit="1" customWidth="1"/>
    <col min="1833" max="1833" width="10.7109375" style="15" bestFit="1" customWidth="1"/>
    <col min="1834" max="1834" width="9.5703125" style="15" bestFit="1" customWidth="1"/>
    <col min="1835" max="1835" width="3.7109375" style="15" customWidth="1"/>
    <col min="1836" max="2048" width="3.7109375" style="15"/>
    <col min="2049" max="2082" width="3.7109375" style="15" customWidth="1"/>
    <col min="2083" max="2083" width="5.5703125" style="15" bestFit="1" customWidth="1"/>
    <col min="2084" max="2084" width="16.7109375" style="15" customWidth="1"/>
    <col min="2085" max="2085" width="14.42578125" style="15" customWidth="1"/>
    <col min="2086" max="2086" width="24" style="15" bestFit="1" customWidth="1"/>
    <col min="2087" max="2087" width="9.7109375" style="15" bestFit="1" customWidth="1"/>
    <col min="2088" max="2088" width="9.140625" style="15" bestFit="1" customWidth="1"/>
    <col min="2089" max="2089" width="10.7109375" style="15" bestFit="1" customWidth="1"/>
    <col min="2090" max="2090" width="9.5703125" style="15" bestFit="1" customWidth="1"/>
    <col min="2091" max="2091" width="3.7109375" style="15" customWidth="1"/>
    <col min="2092" max="2304" width="3.7109375" style="15"/>
    <col min="2305" max="2338" width="3.7109375" style="15" customWidth="1"/>
    <col min="2339" max="2339" width="5.5703125" style="15" bestFit="1" customWidth="1"/>
    <col min="2340" max="2340" width="16.7109375" style="15" customWidth="1"/>
    <col min="2341" max="2341" width="14.42578125" style="15" customWidth="1"/>
    <col min="2342" max="2342" width="24" style="15" bestFit="1" customWidth="1"/>
    <col min="2343" max="2343" width="9.7109375" style="15" bestFit="1" customWidth="1"/>
    <col min="2344" max="2344" width="9.140625" style="15" bestFit="1" customWidth="1"/>
    <col min="2345" max="2345" width="10.7109375" style="15" bestFit="1" customWidth="1"/>
    <col min="2346" max="2346" width="9.5703125" style="15" bestFit="1" customWidth="1"/>
    <col min="2347" max="2347" width="3.7109375" style="15" customWidth="1"/>
    <col min="2348" max="2560" width="3.7109375" style="15"/>
    <col min="2561" max="2594" width="3.7109375" style="15" customWidth="1"/>
    <col min="2595" max="2595" width="5.5703125" style="15" bestFit="1" customWidth="1"/>
    <col min="2596" max="2596" width="16.7109375" style="15" customWidth="1"/>
    <col min="2597" max="2597" width="14.42578125" style="15" customWidth="1"/>
    <col min="2598" max="2598" width="24" style="15" bestFit="1" customWidth="1"/>
    <col min="2599" max="2599" width="9.7109375" style="15" bestFit="1" customWidth="1"/>
    <col min="2600" max="2600" width="9.140625" style="15" bestFit="1" customWidth="1"/>
    <col min="2601" max="2601" width="10.7109375" style="15" bestFit="1" customWidth="1"/>
    <col min="2602" max="2602" width="9.5703125" style="15" bestFit="1" customWidth="1"/>
    <col min="2603" max="2603" width="3.7109375" style="15" customWidth="1"/>
    <col min="2604" max="2816" width="3.7109375" style="15"/>
    <col min="2817" max="2850" width="3.7109375" style="15" customWidth="1"/>
    <col min="2851" max="2851" width="5.5703125" style="15" bestFit="1" customWidth="1"/>
    <col min="2852" max="2852" width="16.7109375" style="15" customWidth="1"/>
    <col min="2853" max="2853" width="14.42578125" style="15" customWidth="1"/>
    <col min="2854" max="2854" width="24" style="15" bestFit="1" customWidth="1"/>
    <col min="2855" max="2855" width="9.7109375" style="15" bestFit="1" customWidth="1"/>
    <col min="2856" max="2856" width="9.140625" style="15" bestFit="1" customWidth="1"/>
    <col min="2857" max="2857" width="10.7109375" style="15" bestFit="1" customWidth="1"/>
    <col min="2858" max="2858" width="9.5703125" style="15" bestFit="1" customWidth="1"/>
    <col min="2859" max="2859" width="3.7109375" style="15" customWidth="1"/>
    <col min="2860" max="3072" width="3.7109375" style="15"/>
    <col min="3073" max="3106" width="3.7109375" style="15" customWidth="1"/>
    <col min="3107" max="3107" width="5.5703125" style="15" bestFit="1" customWidth="1"/>
    <col min="3108" max="3108" width="16.7109375" style="15" customWidth="1"/>
    <col min="3109" max="3109" width="14.42578125" style="15" customWidth="1"/>
    <col min="3110" max="3110" width="24" style="15" bestFit="1" customWidth="1"/>
    <col min="3111" max="3111" width="9.7109375" style="15" bestFit="1" customWidth="1"/>
    <col min="3112" max="3112" width="9.140625" style="15" bestFit="1" customWidth="1"/>
    <col min="3113" max="3113" width="10.7109375" style="15" bestFit="1" customWidth="1"/>
    <col min="3114" max="3114" width="9.5703125" style="15" bestFit="1" customWidth="1"/>
    <col min="3115" max="3115" width="3.7109375" style="15" customWidth="1"/>
    <col min="3116" max="3328" width="3.7109375" style="15"/>
    <col min="3329" max="3362" width="3.7109375" style="15" customWidth="1"/>
    <col min="3363" max="3363" width="5.5703125" style="15" bestFit="1" customWidth="1"/>
    <col min="3364" max="3364" width="16.7109375" style="15" customWidth="1"/>
    <col min="3365" max="3365" width="14.42578125" style="15" customWidth="1"/>
    <col min="3366" max="3366" width="24" style="15" bestFit="1" customWidth="1"/>
    <col min="3367" max="3367" width="9.7109375" style="15" bestFit="1" customWidth="1"/>
    <col min="3368" max="3368" width="9.140625" style="15" bestFit="1" customWidth="1"/>
    <col min="3369" max="3369" width="10.7109375" style="15" bestFit="1" customWidth="1"/>
    <col min="3370" max="3370" width="9.5703125" style="15" bestFit="1" customWidth="1"/>
    <col min="3371" max="3371" width="3.7109375" style="15" customWidth="1"/>
    <col min="3372" max="3584" width="3.7109375" style="15"/>
    <col min="3585" max="3618" width="3.7109375" style="15" customWidth="1"/>
    <col min="3619" max="3619" width="5.5703125" style="15" bestFit="1" customWidth="1"/>
    <col min="3620" max="3620" width="16.7109375" style="15" customWidth="1"/>
    <col min="3621" max="3621" width="14.42578125" style="15" customWidth="1"/>
    <col min="3622" max="3622" width="24" style="15" bestFit="1" customWidth="1"/>
    <col min="3623" max="3623" width="9.7109375" style="15" bestFit="1" customWidth="1"/>
    <col min="3624" max="3624" width="9.140625" style="15" bestFit="1" customWidth="1"/>
    <col min="3625" max="3625" width="10.7109375" style="15" bestFit="1" customWidth="1"/>
    <col min="3626" max="3626" width="9.5703125" style="15" bestFit="1" customWidth="1"/>
    <col min="3627" max="3627" width="3.7109375" style="15" customWidth="1"/>
    <col min="3628" max="3840" width="3.7109375" style="15"/>
    <col min="3841" max="3874" width="3.7109375" style="15" customWidth="1"/>
    <col min="3875" max="3875" width="5.5703125" style="15" bestFit="1" customWidth="1"/>
    <col min="3876" max="3876" width="16.7109375" style="15" customWidth="1"/>
    <col min="3877" max="3877" width="14.42578125" style="15" customWidth="1"/>
    <col min="3878" max="3878" width="24" style="15" bestFit="1" customWidth="1"/>
    <col min="3879" max="3879" width="9.7109375" style="15" bestFit="1" customWidth="1"/>
    <col min="3880" max="3880" width="9.140625" style="15" bestFit="1" customWidth="1"/>
    <col min="3881" max="3881" width="10.7109375" style="15" bestFit="1" customWidth="1"/>
    <col min="3882" max="3882" width="9.5703125" style="15" bestFit="1" customWidth="1"/>
    <col min="3883" max="3883" width="3.7109375" style="15" customWidth="1"/>
    <col min="3884" max="4096" width="3.7109375" style="15"/>
    <col min="4097" max="4130" width="3.7109375" style="15" customWidth="1"/>
    <col min="4131" max="4131" width="5.5703125" style="15" bestFit="1" customWidth="1"/>
    <col min="4132" max="4132" width="16.7109375" style="15" customWidth="1"/>
    <col min="4133" max="4133" width="14.42578125" style="15" customWidth="1"/>
    <col min="4134" max="4134" width="24" style="15" bestFit="1" customWidth="1"/>
    <col min="4135" max="4135" width="9.7109375" style="15" bestFit="1" customWidth="1"/>
    <col min="4136" max="4136" width="9.140625" style="15" bestFit="1" customWidth="1"/>
    <col min="4137" max="4137" width="10.7109375" style="15" bestFit="1" customWidth="1"/>
    <col min="4138" max="4138" width="9.5703125" style="15" bestFit="1" customWidth="1"/>
    <col min="4139" max="4139" width="3.7109375" style="15" customWidth="1"/>
    <col min="4140" max="4352" width="3.7109375" style="15"/>
    <col min="4353" max="4386" width="3.7109375" style="15" customWidth="1"/>
    <col min="4387" max="4387" width="5.5703125" style="15" bestFit="1" customWidth="1"/>
    <col min="4388" max="4388" width="16.7109375" style="15" customWidth="1"/>
    <col min="4389" max="4389" width="14.42578125" style="15" customWidth="1"/>
    <col min="4390" max="4390" width="24" style="15" bestFit="1" customWidth="1"/>
    <col min="4391" max="4391" width="9.7109375" style="15" bestFit="1" customWidth="1"/>
    <col min="4392" max="4392" width="9.140625" style="15" bestFit="1" customWidth="1"/>
    <col min="4393" max="4393" width="10.7109375" style="15" bestFit="1" customWidth="1"/>
    <col min="4394" max="4394" width="9.5703125" style="15" bestFit="1" customWidth="1"/>
    <col min="4395" max="4395" width="3.7109375" style="15" customWidth="1"/>
    <col min="4396" max="4608" width="3.7109375" style="15"/>
    <col min="4609" max="4642" width="3.7109375" style="15" customWidth="1"/>
    <col min="4643" max="4643" width="5.5703125" style="15" bestFit="1" customWidth="1"/>
    <col min="4644" max="4644" width="16.7109375" style="15" customWidth="1"/>
    <col min="4645" max="4645" width="14.42578125" style="15" customWidth="1"/>
    <col min="4646" max="4646" width="24" style="15" bestFit="1" customWidth="1"/>
    <col min="4647" max="4647" width="9.7109375" style="15" bestFit="1" customWidth="1"/>
    <col min="4648" max="4648" width="9.140625" style="15" bestFit="1" customWidth="1"/>
    <col min="4649" max="4649" width="10.7109375" style="15" bestFit="1" customWidth="1"/>
    <col min="4650" max="4650" width="9.5703125" style="15" bestFit="1" customWidth="1"/>
    <col min="4651" max="4651" width="3.7109375" style="15" customWidth="1"/>
    <col min="4652" max="4864" width="3.7109375" style="15"/>
    <col min="4865" max="4898" width="3.7109375" style="15" customWidth="1"/>
    <col min="4899" max="4899" width="5.5703125" style="15" bestFit="1" customWidth="1"/>
    <col min="4900" max="4900" width="16.7109375" style="15" customWidth="1"/>
    <col min="4901" max="4901" width="14.42578125" style="15" customWidth="1"/>
    <col min="4902" max="4902" width="24" style="15" bestFit="1" customWidth="1"/>
    <col min="4903" max="4903" width="9.7109375" style="15" bestFit="1" customWidth="1"/>
    <col min="4904" max="4904" width="9.140625" style="15" bestFit="1" customWidth="1"/>
    <col min="4905" max="4905" width="10.7109375" style="15" bestFit="1" customWidth="1"/>
    <col min="4906" max="4906" width="9.5703125" style="15" bestFit="1" customWidth="1"/>
    <col min="4907" max="4907" width="3.7109375" style="15" customWidth="1"/>
    <col min="4908" max="5120" width="3.7109375" style="15"/>
    <col min="5121" max="5154" width="3.7109375" style="15" customWidth="1"/>
    <col min="5155" max="5155" width="5.5703125" style="15" bestFit="1" customWidth="1"/>
    <col min="5156" max="5156" width="16.7109375" style="15" customWidth="1"/>
    <col min="5157" max="5157" width="14.42578125" style="15" customWidth="1"/>
    <col min="5158" max="5158" width="24" style="15" bestFit="1" customWidth="1"/>
    <col min="5159" max="5159" width="9.7109375" style="15" bestFit="1" customWidth="1"/>
    <col min="5160" max="5160" width="9.140625" style="15" bestFit="1" customWidth="1"/>
    <col min="5161" max="5161" width="10.7109375" style="15" bestFit="1" customWidth="1"/>
    <col min="5162" max="5162" width="9.5703125" style="15" bestFit="1" customWidth="1"/>
    <col min="5163" max="5163" width="3.7109375" style="15" customWidth="1"/>
    <col min="5164" max="5376" width="3.7109375" style="15"/>
    <col min="5377" max="5410" width="3.7109375" style="15" customWidth="1"/>
    <col min="5411" max="5411" width="5.5703125" style="15" bestFit="1" customWidth="1"/>
    <col min="5412" max="5412" width="16.7109375" style="15" customWidth="1"/>
    <col min="5413" max="5413" width="14.42578125" style="15" customWidth="1"/>
    <col min="5414" max="5414" width="24" style="15" bestFit="1" customWidth="1"/>
    <col min="5415" max="5415" width="9.7109375" style="15" bestFit="1" customWidth="1"/>
    <col min="5416" max="5416" width="9.140625" style="15" bestFit="1" customWidth="1"/>
    <col min="5417" max="5417" width="10.7109375" style="15" bestFit="1" customWidth="1"/>
    <col min="5418" max="5418" width="9.5703125" style="15" bestFit="1" customWidth="1"/>
    <col min="5419" max="5419" width="3.7109375" style="15" customWidth="1"/>
    <col min="5420" max="5632" width="3.7109375" style="15"/>
    <col min="5633" max="5666" width="3.7109375" style="15" customWidth="1"/>
    <col min="5667" max="5667" width="5.5703125" style="15" bestFit="1" customWidth="1"/>
    <col min="5668" max="5668" width="16.7109375" style="15" customWidth="1"/>
    <col min="5669" max="5669" width="14.42578125" style="15" customWidth="1"/>
    <col min="5670" max="5670" width="24" style="15" bestFit="1" customWidth="1"/>
    <col min="5671" max="5671" width="9.7109375" style="15" bestFit="1" customWidth="1"/>
    <col min="5672" max="5672" width="9.140625" style="15" bestFit="1" customWidth="1"/>
    <col min="5673" max="5673" width="10.7109375" style="15" bestFit="1" customWidth="1"/>
    <col min="5674" max="5674" width="9.5703125" style="15" bestFit="1" customWidth="1"/>
    <col min="5675" max="5675" width="3.7109375" style="15" customWidth="1"/>
    <col min="5676" max="5888" width="3.7109375" style="15"/>
    <col min="5889" max="5922" width="3.7109375" style="15" customWidth="1"/>
    <col min="5923" max="5923" width="5.5703125" style="15" bestFit="1" customWidth="1"/>
    <col min="5924" max="5924" width="16.7109375" style="15" customWidth="1"/>
    <col min="5925" max="5925" width="14.42578125" style="15" customWidth="1"/>
    <col min="5926" max="5926" width="24" style="15" bestFit="1" customWidth="1"/>
    <col min="5927" max="5927" width="9.7109375" style="15" bestFit="1" customWidth="1"/>
    <col min="5928" max="5928" width="9.140625" style="15" bestFit="1" customWidth="1"/>
    <col min="5929" max="5929" width="10.7109375" style="15" bestFit="1" customWidth="1"/>
    <col min="5930" max="5930" width="9.5703125" style="15" bestFit="1" customWidth="1"/>
    <col min="5931" max="5931" width="3.7109375" style="15" customWidth="1"/>
    <col min="5932" max="6144" width="3.7109375" style="15"/>
    <col min="6145" max="6178" width="3.7109375" style="15" customWidth="1"/>
    <col min="6179" max="6179" width="5.5703125" style="15" bestFit="1" customWidth="1"/>
    <col min="6180" max="6180" width="16.7109375" style="15" customWidth="1"/>
    <col min="6181" max="6181" width="14.42578125" style="15" customWidth="1"/>
    <col min="6182" max="6182" width="24" style="15" bestFit="1" customWidth="1"/>
    <col min="6183" max="6183" width="9.7109375" style="15" bestFit="1" customWidth="1"/>
    <col min="6184" max="6184" width="9.140625" style="15" bestFit="1" customWidth="1"/>
    <col min="6185" max="6185" width="10.7109375" style="15" bestFit="1" customWidth="1"/>
    <col min="6186" max="6186" width="9.5703125" style="15" bestFit="1" customWidth="1"/>
    <col min="6187" max="6187" width="3.7109375" style="15" customWidth="1"/>
    <col min="6188" max="6400" width="3.7109375" style="15"/>
    <col min="6401" max="6434" width="3.7109375" style="15" customWidth="1"/>
    <col min="6435" max="6435" width="5.5703125" style="15" bestFit="1" customWidth="1"/>
    <col min="6436" max="6436" width="16.7109375" style="15" customWidth="1"/>
    <col min="6437" max="6437" width="14.42578125" style="15" customWidth="1"/>
    <col min="6438" max="6438" width="24" style="15" bestFit="1" customWidth="1"/>
    <col min="6439" max="6439" width="9.7109375" style="15" bestFit="1" customWidth="1"/>
    <col min="6440" max="6440" width="9.140625" style="15" bestFit="1" customWidth="1"/>
    <col min="6441" max="6441" width="10.7109375" style="15" bestFit="1" customWidth="1"/>
    <col min="6442" max="6442" width="9.5703125" style="15" bestFit="1" customWidth="1"/>
    <col min="6443" max="6443" width="3.7109375" style="15" customWidth="1"/>
    <col min="6444" max="6656" width="3.7109375" style="15"/>
    <col min="6657" max="6690" width="3.7109375" style="15" customWidth="1"/>
    <col min="6691" max="6691" width="5.5703125" style="15" bestFit="1" customWidth="1"/>
    <col min="6692" max="6692" width="16.7109375" style="15" customWidth="1"/>
    <col min="6693" max="6693" width="14.42578125" style="15" customWidth="1"/>
    <col min="6694" max="6694" width="24" style="15" bestFit="1" customWidth="1"/>
    <col min="6695" max="6695" width="9.7109375" style="15" bestFit="1" customWidth="1"/>
    <col min="6696" max="6696" width="9.140625" style="15" bestFit="1" customWidth="1"/>
    <col min="6697" max="6697" width="10.7109375" style="15" bestFit="1" customWidth="1"/>
    <col min="6698" max="6698" width="9.5703125" style="15" bestFit="1" customWidth="1"/>
    <col min="6699" max="6699" width="3.7109375" style="15" customWidth="1"/>
    <col min="6700" max="6912" width="3.7109375" style="15"/>
    <col min="6913" max="6946" width="3.7109375" style="15" customWidth="1"/>
    <col min="6947" max="6947" width="5.5703125" style="15" bestFit="1" customWidth="1"/>
    <col min="6948" max="6948" width="16.7109375" style="15" customWidth="1"/>
    <col min="6949" max="6949" width="14.42578125" style="15" customWidth="1"/>
    <col min="6950" max="6950" width="24" style="15" bestFit="1" customWidth="1"/>
    <col min="6951" max="6951" width="9.7109375" style="15" bestFit="1" customWidth="1"/>
    <col min="6952" max="6952" width="9.140625" style="15" bestFit="1" customWidth="1"/>
    <col min="6953" max="6953" width="10.7109375" style="15" bestFit="1" customWidth="1"/>
    <col min="6954" max="6954" width="9.5703125" style="15" bestFit="1" customWidth="1"/>
    <col min="6955" max="6955" width="3.7109375" style="15" customWidth="1"/>
    <col min="6956" max="7168" width="3.7109375" style="15"/>
    <col min="7169" max="7202" width="3.7109375" style="15" customWidth="1"/>
    <col min="7203" max="7203" width="5.5703125" style="15" bestFit="1" customWidth="1"/>
    <col min="7204" max="7204" width="16.7109375" style="15" customWidth="1"/>
    <col min="7205" max="7205" width="14.42578125" style="15" customWidth="1"/>
    <col min="7206" max="7206" width="24" style="15" bestFit="1" customWidth="1"/>
    <col min="7207" max="7207" width="9.7109375" style="15" bestFit="1" customWidth="1"/>
    <col min="7208" max="7208" width="9.140625" style="15" bestFit="1" customWidth="1"/>
    <col min="7209" max="7209" width="10.7109375" style="15" bestFit="1" customWidth="1"/>
    <col min="7210" max="7210" width="9.5703125" style="15" bestFit="1" customWidth="1"/>
    <col min="7211" max="7211" width="3.7109375" style="15" customWidth="1"/>
    <col min="7212" max="7424" width="3.7109375" style="15"/>
    <col min="7425" max="7458" width="3.7109375" style="15" customWidth="1"/>
    <col min="7459" max="7459" width="5.5703125" style="15" bestFit="1" customWidth="1"/>
    <col min="7460" max="7460" width="16.7109375" style="15" customWidth="1"/>
    <col min="7461" max="7461" width="14.42578125" style="15" customWidth="1"/>
    <col min="7462" max="7462" width="24" style="15" bestFit="1" customWidth="1"/>
    <col min="7463" max="7463" width="9.7109375" style="15" bestFit="1" customWidth="1"/>
    <col min="7464" max="7464" width="9.140625" style="15" bestFit="1" customWidth="1"/>
    <col min="7465" max="7465" width="10.7109375" style="15" bestFit="1" customWidth="1"/>
    <col min="7466" max="7466" width="9.5703125" style="15" bestFit="1" customWidth="1"/>
    <col min="7467" max="7467" width="3.7109375" style="15" customWidth="1"/>
    <col min="7468" max="7680" width="3.7109375" style="15"/>
    <col min="7681" max="7714" width="3.7109375" style="15" customWidth="1"/>
    <col min="7715" max="7715" width="5.5703125" style="15" bestFit="1" customWidth="1"/>
    <col min="7716" max="7716" width="16.7109375" style="15" customWidth="1"/>
    <col min="7717" max="7717" width="14.42578125" style="15" customWidth="1"/>
    <col min="7718" max="7718" width="24" style="15" bestFit="1" customWidth="1"/>
    <col min="7719" max="7719" width="9.7109375" style="15" bestFit="1" customWidth="1"/>
    <col min="7720" max="7720" width="9.140625" style="15" bestFit="1" customWidth="1"/>
    <col min="7721" max="7721" width="10.7109375" style="15" bestFit="1" customWidth="1"/>
    <col min="7722" max="7722" width="9.5703125" style="15" bestFit="1" customWidth="1"/>
    <col min="7723" max="7723" width="3.7109375" style="15" customWidth="1"/>
    <col min="7724" max="7936" width="3.7109375" style="15"/>
    <col min="7937" max="7970" width="3.7109375" style="15" customWidth="1"/>
    <col min="7971" max="7971" width="5.5703125" style="15" bestFit="1" customWidth="1"/>
    <col min="7972" max="7972" width="16.7109375" style="15" customWidth="1"/>
    <col min="7973" max="7973" width="14.42578125" style="15" customWidth="1"/>
    <col min="7974" max="7974" width="24" style="15" bestFit="1" customWidth="1"/>
    <col min="7975" max="7975" width="9.7109375" style="15" bestFit="1" customWidth="1"/>
    <col min="7976" max="7976" width="9.140625" style="15" bestFit="1" customWidth="1"/>
    <col min="7977" max="7977" width="10.7109375" style="15" bestFit="1" customWidth="1"/>
    <col min="7978" max="7978" width="9.5703125" style="15" bestFit="1" customWidth="1"/>
    <col min="7979" max="7979" width="3.7109375" style="15" customWidth="1"/>
    <col min="7980" max="8192" width="3.7109375" style="15"/>
    <col min="8193" max="8226" width="3.7109375" style="15" customWidth="1"/>
    <col min="8227" max="8227" width="5.5703125" style="15" bestFit="1" customWidth="1"/>
    <col min="8228" max="8228" width="16.7109375" style="15" customWidth="1"/>
    <col min="8229" max="8229" width="14.42578125" style="15" customWidth="1"/>
    <col min="8230" max="8230" width="24" style="15" bestFit="1" customWidth="1"/>
    <col min="8231" max="8231" width="9.7109375" style="15" bestFit="1" customWidth="1"/>
    <col min="8232" max="8232" width="9.140625" style="15" bestFit="1" customWidth="1"/>
    <col min="8233" max="8233" width="10.7109375" style="15" bestFit="1" customWidth="1"/>
    <col min="8234" max="8234" width="9.5703125" style="15" bestFit="1" customWidth="1"/>
    <col min="8235" max="8235" width="3.7109375" style="15" customWidth="1"/>
    <col min="8236" max="8448" width="3.7109375" style="15"/>
    <col min="8449" max="8482" width="3.7109375" style="15" customWidth="1"/>
    <col min="8483" max="8483" width="5.5703125" style="15" bestFit="1" customWidth="1"/>
    <col min="8484" max="8484" width="16.7109375" style="15" customWidth="1"/>
    <col min="8485" max="8485" width="14.42578125" style="15" customWidth="1"/>
    <col min="8486" max="8486" width="24" style="15" bestFit="1" customWidth="1"/>
    <col min="8487" max="8487" width="9.7109375" style="15" bestFit="1" customWidth="1"/>
    <col min="8488" max="8488" width="9.140625" style="15" bestFit="1" customWidth="1"/>
    <col min="8489" max="8489" width="10.7109375" style="15" bestFit="1" customWidth="1"/>
    <col min="8490" max="8490" width="9.5703125" style="15" bestFit="1" customWidth="1"/>
    <col min="8491" max="8491" width="3.7109375" style="15" customWidth="1"/>
    <col min="8492" max="8704" width="3.7109375" style="15"/>
    <col min="8705" max="8738" width="3.7109375" style="15" customWidth="1"/>
    <col min="8739" max="8739" width="5.5703125" style="15" bestFit="1" customWidth="1"/>
    <col min="8740" max="8740" width="16.7109375" style="15" customWidth="1"/>
    <col min="8741" max="8741" width="14.42578125" style="15" customWidth="1"/>
    <col min="8742" max="8742" width="24" style="15" bestFit="1" customWidth="1"/>
    <col min="8743" max="8743" width="9.7109375" style="15" bestFit="1" customWidth="1"/>
    <col min="8744" max="8744" width="9.140625" style="15" bestFit="1" customWidth="1"/>
    <col min="8745" max="8745" width="10.7109375" style="15" bestFit="1" customWidth="1"/>
    <col min="8746" max="8746" width="9.5703125" style="15" bestFit="1" customWidth="1"/>
    <col min="8747" max="8747" width="3.7109375" style="15" customWidth="1"/>
    <col min="8748" max="8960" width="3.7109375" style="15"/>
    <col min="8961" max="8994" width="3.7109375" style="15" customWidth="1"/>
    <col min="8995" max="8995" width="5.5703125" style="15" bestFit="1" customWidth="1"/>
    <col min="8996" max="8996" width="16.7109375" style="15" customWidth="1"/>
    <col min="8997" max="8997" width="14.42578125" style="15" customWidth="1"/>
    <col min="8998" max="8998" width="24" style="15" bestFit="1" customWidth="1"/>
    <col min="8999" max="8999" width="9.7109375" style="15" bestFit="1" customWidth="1"/>
    <col min="9000" max="9000" width="9.140625" style="15" bestFit="1" customWidth="1"/>
    <col min="9001" max="9001" width="10.7109375" style="15" bestFit="1" customWidth="1"/>
    <col min="9002" max="9002" width="9.5703125" style="15" bestFit="1" customWidth="1"/>
    <col min="9003" max="9003" width="3.7109375" style="15" customWidth="1"/>
    <col min="9004" max="9216" width="3.7109375" style="15"/>
    <col min="9217" max="9250" width="3.7109375" style="15" customWidth="1"/>
    <col min="9251" max="9251" width="5.5703125" style="15" bestFit="1" customWidth="1"/>
    <col min="9252" max="9252" width="16.7109375" style="15" customWidth="1"/>
    <col min="9253" max="9253" width="14.42578125" style="15" customWidth="1"/>
    <col min="9254" max="9254" width="24" style="15" bestFit="1" customWidth="1"/>
    <col min="9255" max="9255" width="9.7109375" style="15" bestFit="1" customWidth="1"/>
    <col min="9256" max="9256" width="9.140625" style="15" bestFit="1" customWidth="1"/>
    <col min="9257" max="9257" width="10.7109375" style="15" bestFit="1" customWidth="1"/>
    <col min="9258" max="9258" width="9.5703125" style="15" bestFit="1" customWidth="1"/>
    <col min="9259" max="9259" width="3.7109375" style="15" customWidth="1"/>
    <col min="9260" max="9472" width="3.7109375" style="15"/>
    <col min="9473" max="9506" width="3.7109375" style="15" customWidth="1"/>
    <col min="9507" max="9507" width="5.5703125" style="15" bestFit="1" customWidth="1"/>
    <col min="9508" max="9508" width="16.7109375" style="15" customWidth="1"/>
    <col min="9509" max="9509" width="14.42578125" style="15" customWidth="1"/>
    <col min="9510" max="9510" width="24" style="15" bestFit="1" customWidth="1"/>
    <col min="9511" max="9511" width="9.7109375" style="15" bestFit="1" customWidth="1"/>
    <col min="9512" max="9512" width="9.140625" style="15" bestFit="1" customWidth="1"/>
    <col min="9513" max="9513" width="10.7109375" style="15" bestFit="1" customWidth="1"/>
    <col min="9514" max="9514" width="9.5703125" style="15" bestFit="1" customWidth="1"/>
    <col min="9515" max="9515" width="3.7109375" style="15" customWidth="1"/>
    <col min="9516" max="9728" width="3.7109375" style="15"/>
    <col min="9729" max="9762" width="3.7109375" style="15" customWidth="1"/>
    <col min="9763" max="9763" width="5.5703125" style="15" bestFit="1" customWidth="1"/>
    <col min="9764" max="9764" width="16.7109375" style="15" customWidth="1"/>
    <col min="9765" max="9765" width="14.42578125" style="15" customWidth="1"/>
    <col min="9766" max="9766" width="24" style="15" bestFit="1" customWidth="1"/>
    <col min="9767" max="9767" width="9.7109375" style="15" bestFit="1" customWidth="1"/>
    <col min="9768" max="9768" width="9.140625" style="15" bestFit="1" customWidth="1"/>
    <col min="9769" max="9769" width="10.7109375" style="15" bestFit="1" customWidth="1"/>
    <col min="9770" max="9770" width="9.5703125" style="15" bestFit="1" customWidth="1"/>
    <col min="9771" max="9771" width="3.7109375" style="15" customWidth="1"/>
    <col min="9772" max="9984" width="3.7109375" style="15"/>
    <col min="9985" max="10018" width="3.7109375" style="15" customWidth="1"/>
    <col min="10019" max="10019" width="5.5703125" style="15" bestFit="1" customWidth="1"/>
    <col min="10020" max="10020" width="16.7109375" style="15" customWidth="1"/>
    <col min="10021" max="10021" width="14.42578125" style="15" customWidth="1"/>
    <col min="10022" max="10022" width="24" style="15" bestFit="1" customWidth="1"/>
    <col min="10023" max="10023" width="9.7109375" style="15" bestFit="1" customWidth="1"/>
    <col min="10024" max="10024" width="9.140625" style="15" bestFit="1" customWidth="1"/>
    <col min="10025" max="10025" width="10.7109375" style="15" bestFit="1" customWidth="1"/>
    <col min="10026" max="10026" width="9.5703125" style="15" bestFit="1" customWidth="1"/>
    <col min="10027" max="10027" width="3.7109375" style="15" customWidth="1"/>
    <col min="10028" max="10240" width="3.7109375" style="15"/>
    <col min="10241" max="10274" width="3.7109375" style="15" customWidth="1"/>
    <col min="10275" max="10275" width="5.5703125" style="15" bestFit="1" customWidth="1"/>
    <col min="10276" max="10276" width="16.7109375" style="15" customWidth="1"/>
    <col min="10277" max="10277" width="14.42578125" style="15" customWidth="1"/>
    <col min="10278" max="10278" width="24" style="15" bestFit="1" customWidth="1"/>
    <col min="10279" max="10279" width="9.7109375" style="15" bestFit="1" customWidth="1"/>
    <col min="10280" max="10280" width="9.140625" style="15" bestFit="1" customWidth="1"/>
    <col min="10281" max="10281" width="10.7109375" style="15" bestFit="1" customWidth="1"/>
    <col min="10282" max="10282" width="9.5703125" style="15" bestFit="1" customWidth="1"/>
    <col min="10283" max="10283" width="3.7109375" style="15" customWidth="1"/>
    <col min="10284" max="10496" width="3.7109375" style="15"/>
    <col min="10497" max="10530" width="3.7109375" style="15" customWidth="1"/>
    <col min="10531" max="10531" width="5.5703125" style="15" bestFit="1" customWidth="1"/>
    <col min="10532" max="10532" width="16.7109375" style="15" customWidth="1"/>
    <col min="10533" max="10533" width="14.42578125" style="15" customWidth="1"/>
    <col min="10534" max="10534" width="24" style="15" bestFit="1" customWidth="1"/>
    <col min="10535" max="10535" width="9.7109375" style="15" bestFit="1" customWidth="1"/>
    <col min="10536" max="10536" width="9.140625" style="15" bestFit="1" customWidth="1"/>
    <col min="10537" max="10537" width="10.7109375" style="15" bestFit="1" customWidth="1"/>
    <col min="10538" max="10538" width="9.5703125" style="15" bestFit="1" customWidth="1"/>
    <col min="10539" max="10539" width="3.7109375" style="15" customWidth="1"/>
    <col min="10540" max="10752" width="3.7109375" style="15"/>
    <col min="10753" max="10786" width="3.7109375" style="15" customWidth="1"/>
    <col min="10787" max="10787" width="5.5703125" style="15" bestFit="1" customWidth="1"/>
    <col min="10788" max="10788" width="16.7109375" style="15" customWidth="1"/>
    <col min="10789" max="10789" width="14.42578125" style="15" customWidth="1"/>
    <col min="10790" max="10790" width="24" style="15" bestFit="1" customWidth="1"/>
    <col min="10791" max="10791" width="9.7109375" style="15" bestFit="1" customWidth="1"/>
    <col min="10792" max="10792" width="9.140625" style="15" bestFit="1" customWidth="1"/>
    <col min="10793" max="10793" width="10.7109375" style="15" bestFit="1" customWidth="1"/>
    <col min="10794" max="10794" width="9.5703125" style="15" bestFit="1" customWidth="1"/>
    <col min="10795" max="10795" width="3.7109375" style="15" customWidth="1"/>
    <col min="10796" max="11008" width="3.7109375" style="15"/>
    <col min="11009" max="11042" width="3.7109375" style="15" customWidth="1"/>
    <col min="11043" max="11043" width="5.5703125" style="15" bestFit="1" customWidth="1"/>
    <col min="11044" max="11044" width="16.7109375" style="15" customWidth="1"/>
    <col min="11045" max="11045" width="14.42578125" style="15" customWidth="1"/>
    <col min="11046" max="11046" width="24" style="15" bestFit="1" customWidth="1"/>
    <col min="11047" max="11047" width="9.7109375" style="15" bestFit="1" customWidth="1"/>
    <col min="11048" max="11048" width="9.140625" style="15" bestFit="1" customWidth="1"/>
    <col min="11049" max="11049" width="10.7109375" style="15" bestFit="1" customWidth="1"/>
    <col min="11050" max="11050" width="9.5703125" style="15" bestFit="1" customWidth="1"/>
    <col min="11051" max="11051" width="3.7109375" style="15" customWidth="1"/>
    <col min="11052" max="11264" width="3.7109375" style="15"/>
    <col min="11265" max="11298" width="3.7109375" style="15" customWidth="1"/>
    <col min="11299" max="11299" width="5.5703125" style="15" bestFit="1" customWidth="1"/>
    <col min="11300" max="11300" width="16.7109375" style="15" customWidth="1"/>
    <col min="11301" max="11301" width="14.42578125" style="15" customWidth="1"/>
    <col min="11302" max="11302" width="24" style="15" bestFit="1" customWidth="1"/>
    <col min="11303" max="11303" width="9.7109375" style="15" bestFit="1" customWidth="1"/>
    <col min="11304" max="11304" width="9.140625" style="15" bestFit="1" customWidth="1"/>
    <col min="11305" max="11305" width="10.7109375" style="15" bestFit="1" customWidth="1"/>
    <col min="11306" max="11306" width="9.5703125" style="15" bestFit="1" customWidth="1"/>
    <col min="11307" max="11307" width="3.7109375" style="15" customWidth="1"/>
    <col min="11308" max="11520" width="3.7109375" style="15"/>
    <col min="11521" max="11554" width="3.7109375" style="15" customWidth="1"/>
    <col min="11555" max="11555" width="5.5703125" style="15" bestFit="1" customWidth="1"/>
    <col min="11556" max="11556" width="16.7109375" style="15" customWidth="1"/>
    <col min="11557" max="11557" width="14.42578125" style="15" customWidth="1"/>
    <col min="11558" max="11558" width="24" style="15" bestFit="1" customWidth="1"/>
    <col min="11559" max="11559" width="9.7109375" style="15" bestFit="1" customWidth="1"/>
    <col min="11560" max="11560" width="9.140625" style="15" bestFit="1" customWidth="1"/>
    <col min="11561" max="11561" width="10.7109375" style="15" bestFit="1" customWidth="1"/>
    <col min="11562" max="11562" width="9.5703125" style="15" bestFit="1" customWidth="1"/>
    <col min="11563" max="11563" width="3.7109375" style="15" customWidth="1"/>
    <col min="11564" max="11776" width="3.7109375" style="15"/>
    <col min="11777" max="11810" width="3.7109375" style="15" customWidth="1"/>
    <col min="11811" max="11811" width="5.5703125" style="15" bestFit="1" customWidth="1"/>
    <col min="11812" max="11812" width="16.7109375" style="15" customWidth="1"/>
    <col min="11813" max="11813" width="14.42578125" style="15" customWidth="1"/>
    <col min="11814" max="11814" width="24" style="15" bestFit="1" customWidth="1"/>
    <col min="11815" max="11815" width="9.7109375" style="15" bestFit="1" customWidth="1"/>
    <col min="11816" max="11816" width="9.140625" style="15" bestFit="1" customWidth="1"/>
    <col min="11817" max="11817" width="10.7109375" style="15" bestFit="1" customWidth="1"/>
    <col min="11818" max="11818" width="9.5703125" style="15" bestFit="1" customWidth="1"/>
    <col min="11819" max="11819" width="3.7109375" style="15" customWidth="1"/>
    <col min="11820" max="12032" width="3.7109375" style="15"/>
    <col min="12033" max="12066" width="3.7109375" style="15" customWidth="1"/>
    <col min="12067" max="12067" width="5.5703125" style="15" bestFit="1" customWidth="1"/>
    <col min="12068" max="12068" width="16.7109375" style="15" customWidth="1"/>
    <col min="12069" max="12069" width="14.42578125" style="15" customWidth="1"/>
    <col min="12070" max="12070" width="24" style="15" bestFit="1" customWidth="1"/>
    <col min="12071" max="12071" width="9.7109375" style="15" bestFit="1" customWidth="1"/>
    <col min="12072" max="12072" width="9.140625" style="15" bestFit="1" customWidth="1"/>
    <col min="12073" max="12073" width="10.7109375" style="15" bestFit="1" customWidth="1"/>
    <col min="12074" max="12074" width="9.5703125" style="15" bestFit="1" customWidth="1"/>
    <col min="12075" max="12075" width="3.7109375" style="15" customWidth="1"/>
    <col min="12076" max="12288" width="3.7109375" style="15"/>
    <col min="12289" max="12322" width="3.7109375" style="15" customWidth="1"/>
    <col min="12323" max="12323" width="5.5703125" style="15" bestFit="1" customWidth="1"/>
    <col min="12324" max="12324" width="16.7109375" style="15" customWidth="1"/>
    <col min="12325" max="12325" width="14.42578125" style="15" customWidth="1"/>
    <col min="12326" max="12326" width="24" style="15" bestFit="1" customWidth="1"/>
    <col min="12327" max="12327" width="9.7109375" style="15" bestFit="1" customWidth="1"/>
    <col min="12328" max="12328" width="9.140625" style="15" bestFit="1" customWidth="1"/>
    <col min="12329" max="12329" width="10.7109375" style="15" bestFit="1" customWidth="1"/>
    <col min="12330" max="12330" width="9.5703125" style="15" bestFit="1" customWidth="1"/>
    <col min="12331" max="12331" width="3.7109375" style="15" customWidth="1"/>
    <col min="12332" max="12544" width="3.7109375" style="15"/>
    <col min="12545" max="12578" width="3.7109375" style="15" customWidth="1"/>
    <col min="12579" max="12579" width="5.5703125" style="15" bestFit="1" customWidth="1"/>
    <col min="12580" max="12580" width="16.7109375" style="15" customWidth="1"/>
    <col min="12581" max="12581" width="14.42578125" style="15" customWidth="1"/>
    <col min="12582" max="12582" width="24" style="15" bestFit="1" customWidth="1"/>
    <col min="12583" max="12583" width="9.7109375" style="15" bestFit="1" customWidth="1"/>
    <col min="12584" max="12584" width="9.140625" style="15" bestFit="1" customWidth="1"/>
    <col min="12585" max="12585" width="10.7109375" style="15" bestFit="1" customWidth="1"/>
    <col min="12586" max="12586" width="9.5703125" style="15" bestFit="1" customWidth="1"/>
    <col min="12587" max="12587" width="3.7109375" style="15" customWidth="1"/>
    <col min="12588" max="12800" width="3.7109375" style="15"/>
    <col min="12801" max="12834" width="3.7109375" style="15" customWidth="1"/>
    <col min="12835" max="12835" width="5.5703125" style="15" bestFit="1" customWidth="1"/>
    <col min="12836" max="12836" width="16.7109375" style="15" customWidth="1"/>
    <col min="12837" max="12837" width="14.42578125" style="15" customWidth="1"/>
    <col min="12838" max="12838" width="24" style="15" bestFit="1" customWidth="1"/>
    <col min="12839" max="12839" width="9.7109375" style="15" bestFit="1" customWidth="1"/>
    <col min="12840" max="12840" width="9.140625" style="15" bestFit="1" customWidth="1"/>
    <col min="12841" max="12841" width="10.7109375" style="15" bestFit="1" customWidth="1"/>
    <col min="12842" max="12842" width="9.5703125" style="15" bestFit="1" customWidth="1"/>
    <col min="12843" max="12843" width="3.7109375" style="15" customWidth="1"/>
    <col min="12844" max="13056" width="3.7109375" style="15"/>
    <col min="13057" max="13090" width="3.7109375" style="15" customWidth="1"/>
    <col min="13091" max="13091" width="5.5703125" style="15" bestFit="1" customWidth="1"/>
    <col min="13092" max="13092" width="16.7109375" style="15" customWidth="1"/>
    <col min="13093" max="13093" width="14.42578125" style="15" customWidth="1"/>
    <col min="13094" max="13094" width="24" style="15" bestFit="1" customWidth="1"/>
    <col min="13095" max="13095" width="9.7109375" style="15" bestFit="1" customWidth="1"/>
    <col min="13096" max="13096" width="9.140625" style="15" bestFit="1" customWidth="1"/>
    <col min="13097" max="13097" width="10.7109375" style="15" bestFit="1" customWidth="1"/>
    <col min="13098" max="13098" width="9.5703125" style="15" bestFit="1" customWidth="1"/>
    <col min="13099" max="13099" width="3.7109375" style="15" customWidth="1"/>
    <col min="13100" max="13312" width="3.7109375" style="15"/>
    <col min="13313" max="13346" width="3.7109375" style="15" customWidth="1"/>
    <col min="13347" max="13347" width="5.5703125" style="15" bestFit="1" customWidth="1"/>
    <col min="13348" max="13348" width="16.7109375" style="15" customWidth="1"/>
    <col min="13349" max="13349" width="14.42578125" style="15" customWidth="1"/>
    <col min="13350" max="13350" width="24" style="15" bestFit="1" customWidth="1"/>
    <col min="13351" max="13351" width="9.7109375" style="15" bestFit="1" customWidth="1"/>
    <col min="13352" max="13352" width="9.140625" style="15" bestFit="1" customWidth="1"/>
    <col min="13353" max="13353" width="10.7109375" style="15" bestFit="1" customWidth="1"/>
    <col min="13354" max="13354" width="9.5703125" style="15" bestFit="1" customWidth="1"/>
    <col min="13355" max="13355" width="3.7109375" style="15" customWidth="1"/>
    <col min="13356" max="13568" width="3.7109375" style="15"/>
    <col min="13569" max="13602" width="3.7109375" style="15" customWidth="1"/>
    <col min="13603" max="13603" width="5.5703125" style="15" bestFit="1" customWidth="1"/>
    <col min="13604" max="13604" width="16.7109375" style="15" customWidth="1"/>
    <col min="13605" max="13605" width="14.42578125" style="15" customWidth="1"/>
    <col min="13606" max="13606" width="24" style="15" bestFit="1" customWidth="1"/>
    <col min="13607" max="13607" width="9.7109375" style="15" bestFit="1" customWidth="1"/>
    <col min="13608" max="13608" width="9.140625" style="15" bestFit="1" customWidth="1"/>
    <col min="13609" max="13609" width="10.7109375" style="15" bestFit="1" customWidth="1"/>
    <col min="13610" max="13610" width="9.5703125" style="15" bestFit="1" customWidth="1"/>
    <col min="13611" max="13611" width="3.7109375" style="15" customWidth="1"/>
    <col min="13612" max="13824" width="3.7109375" style="15"/>
    <col min="13825" max="13858" width="3.7109375" style="15" customWidth="1"/>
    <col min="13859" max="13859" width="5.5703125" style="15" bestFit="1" customWidth="1"/>
    <col min="13860" max="13860" width="16.7109375" style="15" customWidth="1"/>
    <col min="13861" max="13861" width="14.42578125" style="15" customWidth="1"/>
    <col min="13862" max="13862" width="24" style="15" bestFit="1" customWidth="1"/>
    <col min="13863" max="13863" width="9.7109375" style="15" bestFit="1" customWidth="1"/>
    <col min="13864" max="13864" width="9.140625" style="15" bestFit="1" customWidth="1"/>
    <col min="13865" max="13865" width="10.7109375" style="15" bestFit="1" customWidth="1"/>
    <col min="13866" max="13866" width="9.5703125" style="15" bestFit="1" customWidth="1"/>
    <col min="13867" max="13867" width="3.7109375" style="15" customWidth="1"/>
    <col min="13868" max="14080" width="3.7109375" style="15"/>
    <col min="14081" max="14114" width="3.7109375" style="15" customWidth="1"/>
    <col min="14115" max="14115" width="5.5703125" style="15" bestFit="1" customWidth="1"/>
    <col min="14116" max="14116" width="16.7109375" style="15" customWidth="1"/>
    <col min="14117" max="14117" width="14.42578125" style="15" customWidth="1"/>
    <col min="14118" max="14118" width="24" style="15" bestFit="1" customWidth="1"/>
    <col min="14119" max="14119" width="9.7109375" style="15" bestFit="1" customWidth="1"/>
    <col min="14120" max="14120" width="9.140625" style="15" bestFit="1" customWidth="1"/>
    <col min="14121" max="14121" width="10.7109375" style="15" bestFit="1" customWidth="1"/>
    <col min="14122" max="14122" width="9.5703125" style="15" bestFit="1" customWidth="1"/>
    <col min="14123" max="14123" width="3.7109375" style="15" customWidth="1"/>
    <col min="14124" max="14336" width="3.7109375" style="15"/>
    <col min="14337" max="14370" width="3.7109375" style="15" customWidth="1"/>
    <col min="14371" max="14371" width="5.5703125" style="15" bestFit="1" customWidth="1"/>
    <col min="14372" max="14372" width="16.7109375" style="15" customWidth="1"/>
    <col min="14373" max="14373" width="14.42578125" style="15" customWidth="1"/>
    <col min="14374" max="14374" width="24" style="15" bestFit="1" customWidth="1"/>
    <col min="14375" max="14375" width="9.7109375" style="15" bestFit="1" customWidth="1"/>
    <col min="14376" max="14376" width="9.140625" style="15" bestFit="1" customWidth="1"/>
    <col min="14377" max="14377" width="10.7109375" style="15" bestFit="1" customWidth="1"/>
    <col min="14378" max="14378" width="9.5703125" style="15" bestFit="1" customWidth="1"/>
    <col min="14379" max="14379" width="3.7109375" style="15" customWidth="1"/>
    <col min="14380" max="14592" width="3.7109375" style="15"/>
    <col min="14593" max="14626" width="3.7109375" style="15" customWidth="1"/>
    <col min="14627" max="14627" width="5.5703125" style="15" bestFit="1" customWidth="1"/>
    <col min="14628" max="14628" width="16.7109375" style="15" customWidth="1"/>
    <col min="14629" max="14629" width="14.42578125" style="15" customWidth="1"/>
    <col min="14630" max="14630" width="24" style="15" bestFit="1" customWidth="1"/>
    <col min="14631" max="14631" width="9.7109375" style="15" bestFit="1" customWidth="1"/>
    <col min="14632" max="14632" width="9.140625" style="15" bestFit="1" customWidth="1"/>
    <col min="14633" max="14633" width="10.7109375" style="15" bestFit="1" customWidth="1"/>
    <col min="14634" max="14634" width="9.5703125" style="15" bestFit="1" customWidth="1"/>
    <col min="14635" max="14635" width="3.7109375" style="15" customWidth="1"/>
    <col min="14636" max="14848" width="3.7109375" style="15"/>
    <col min="14849" max="14882" width="3.7109375" style="15" customWidth="1"/>
    <col min="14883" max="14883" width="5.5703125" style="15" bestFit="1" customWidth="1"/>
    <col min="14884" max="14884" width="16.7109375" style="15" customWidth="1"/>
    <col min="14885" max="14885" width="14.42578125" style="15" customWidth="1"/>
    <col min="14886" max="14886" width="24" style="15" bestFit="1" customWidth="1"/>
    <col min="14887" max="14887" width="9.7109375" style="15" bestFit="1" customWidth="1"/>
    <col min="14888" max="14888" width="9.140625" style="15" bestFit="1" customWidth="1"/>
    <col min="14889" max="14889" width="10.7109375" style="15" bestFit="1" customWidth="1"/>
    <col min="14890" max="14890" width="9.5703125" style="15" bestFit="1" customWidth="1"/>
    <col min="14891" max="14891" width="3.7109375" style="15" customWidth="1"/>
    <col min="14892" max="15104" width="3.7109375" style="15"/>
    <col min="15105" max="15138" width="3.7109375" style="15" customWidth="1"/>
    <col min="15139" max="15139" width="5.5703125" style="15" bestFit="1" customWidth="1"/>
    <col min="15140" max="15140" width="16.7109375" style="15" customWidth="1"/>
    <col min="15141" max="15141" width="14.42578125" style="15" customWidth="1"/>
    <col min="15142" max="15142" width="24" style="15" bestFit="1" customWidth="1"/>
    <col min="15143" max="15143" width="9.7109375" style="15" bestFit="1" customWidth="1"/>
    <col min="15144" max="15144" width="9.140625" style="15" bestFit="1" customWidth="1"/>
    <col min="15145" max="15145" width="10.7109375" style="15" bestFit="1" customWidth="1"/>
    <col min="15146" max="15146" width="9.5703125" style="15" bestFit="1" customWidth="1"/>
    <col min="15147" max="15147" width="3.7109375" style="15" customWidth="1"/>
    <col min="15148" max="15360" width="3.7109375" style="15"/>
    <col min="15361" max="15394" width="3.7109375" style="15" customWidth="1"/>
    <col min="15395" max="15395" width="5.5703125" style="15" bestFit="1" customWidth="1"/>
    <col min="15396" max="15396" width="16.7109375" style="15" customWidth="1"/>
    <col min="15397" max="15397" width="14.42578125" style="15" customWidth="1"/>
    <col min="15398" max="15398" width="24" style="15" bestFit="1" customWidth="1"/>
    <col min="15399" max="15399" width="9.7109375" style="15" bestFit="1" customWidth="1"/>
    <col min="15400" max="15400" width="9.140625" style="15" bestFit="1" customWidth="1"/>
    <col min="15401" max="15401" width="10.7109375" style="15" bestFit="1" customWidth="1"/>
    <col min="15402" max="15402" width="9.5703125" style="15" bestFit="1" customWidth="1"/>
    <col min="15403" max="15403" width="3.7109375" style="15" customWidth="1"/>
    <col min="15404" max="15616" width="3.7109375" style="15"/>
    <col min="15617" max="15650" width="3.7109375" style="15" customWidth="1"/>
    <col min="15651" max="15651" width="5.5703125" style="15" bestFit="1" customWidth="1"/>
    <col min="15652" max="15652" width="16.7109375" style="15" customWidth="1"/>
    <col min="15653" max="15653" width="14.42578125" style="15" customWidth="1"/>
    <col min="15654" max="15654" width="24" style="15" bestFit="1" customWidth="1"/>
    <col min="15655" max="15655" width="9.7109375" style="15" bestFit="1" customWidth="1"/>
    <col min="15656" max="15656" width="9.140625" style="15" bestFit="1" customWidth="1"/>
    <col min="15657" max="15657" width="10.7109375" style="15" bestFit="1" customWidth="1"/>
    <col min="15658" max="15658" width="9.5703125" style="15" bestFit="1" customWidth="1"/>
    <col min="15659" max="15659" width="3.7109375" style="15" customWidth="1"/>
    <col min="15660" max="15872" width="3.7109375" style="15"/>
    <col min="15873" max="15906" width="3.7109375" style="15" customWidth="1"/>
    <col min="15907" max="15907" width="5.5703125" style="15" bestFit="1" customWidth="1"/>
    <col min="15908" max="15908" width="16.7109375" style="15" customWidth="1"/>
    <col min="15909" max="15909" width="14.42578125" style="15" customWidth="1"/>
    <col min="15910" max="15910" width="24" style="15" bestFit="1" customWidth="1"/>
    <col min="15911" max="15911" width="9.7109375" style="15" bestFit="1" customWidth="1"/>
    <col min="15912" max="15912" width="9.140625" style="15" bestFit="1" customWidth="1"/>
    <col min="15913" max="15913" width="10.7109375" style="15" bestFit="1" customWidth="1"/>
    <col min="15914" max="15914" width="9.5703125" style="15" bestFit="1" customWidth="1"/>
    <col min="15915" max="15915" width="3.7109375" style="15" customWidth="1"/>
    <col min="15916" max="16128" width="3.7109375" style="15"/>
    <col min="16129" max="16162" width="3.7109375" style="15" customWidth="1"/>
    <col min="16163" max="16163" width="5.5703125" style="15" bestFit="1" customWidth="1"/>
    <col min="16164" max="16164" width="16.7109375" style="15" customWidth="1"/>
    <col min="16165" max="16165" width="14.42578125" style="15" customWidth="1"/>
    <col min="16166" max="16166" width="24" style="15" bestFit="1" customWidth="1"/>
    <col min="16167" max="16167" width="9.7109375" style="15" bestFit="1" customWidth="1"/>
    <col min="16168" max="16168" width="9.140625" style="15" bestFit="1" customWidth="1"/>
    <col min="16169" max="16169" width="10.7109375" style="15" bestFit="1" customWidth="1"/>
    <col min="16170" max="16170" width="9.5703125" style="15" bestFit="1" customWidth="1"/>
    <col min="16171" max="16171" width="3.7109375" style="15" customWidth="1"/>
    <col min="16172" max="16384" width="3.7109375" style="15"/>
  </cols>
  <sheetData>
    <row r="1" spans="1:43" s="88" customFormat="1" ht="21.95" customHeight="1">
      <c r="A1" s="87"/>
      <c r="AG1" s="89"/>
      <c r="AH1" s="89"/>
      <c r="AI1" s="90"/>
      <c r="AQ1" s="91"/>
    </row>
    <row r="2" spans="1:43" s="88" customFormat="1" ht="21.95" customHeight="1">
      <c r="A2" s="92"/>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93"/>
      <c r="AJ2" s="93"/>
      <c r="AK2" s="93"/>
      <c r="AL2" s="93"/>
      <c r="AP2" s="91"/>
    </row>
    <row r="3" spans="1:43" s="88" customFormat="1" ht="21.95" customHeight="1" thickBot="1">
      <c r="A3" s="94"/>
      <c r="B3" s="95"/>
      <c r="C3" s="95"/>
      <c r="D3" s="95"/>
      <c r="E3" s="96"/>
      <c r="F3" s="96" t="s">
        <v>5</v>
      </c>
      <c r="G3" s="95"/>
      <c r="H3" s="95"/>
      <c r="I3" s="95"/>
      <c r="J3" s="95"/>
      <c r="K3" s="95"/>
      <c r="L3" s="95"/>
      <c r="M3" s="95"/>
      <c r="N3" s="95"/>
      <c r="O3" s="95"/>
      <c r="P3" s="95"/>
      <c r="Q3" s="95"/>
      <c r="R3" s="95"/>
      <c r="S3" s="95"/>
      <c r="T3" s="95"/>
      <c r="U3" s="95"/>
      <c r="V3" s="95"/>
      <c r="W3" s="95"/>
      <c r="X3" s="95"/>
      <c r="Y3" s="95"/>
      <c r="Z3" s="429"/>
      <c r="AA3" s="429"/>
      <c r="AB3" s="429"/>
      <c r="AC3" s="429"/>
      <c r="AD3" s="429"/>
      <c r="AE3" s="429"/>
      <c r="AF3" s="95"/>
      <c r="AG3" s="89"/>
      <c r="AH3" s="89"/>
      <c r="AI3" s="97"/>
      <c r="AJ3" s="221" t="s">
        <v>527</v>
      </c>
      <c r="AK3" s="221" t="str">
        <f>IF(Z17=1,"0",IF(Z17=0.1,"1",IF(Z17=0.01,"2",IF(Z17=0.001,"3",IF(Z17=0.0001,"4",IF(Z17=0.5,"1",IF(Z17=0.25,"2",IF(Z17=0.05,"2",IF(Z17=0.025,"3",IF(Z17=0.2,"1",IF(Z17=5,"0",IF(Z17=10,"0",IF(Z17=2.5,"1",IF(Z17=2,"0"))))))))))))))</f>
        <v>0</v>
      </c>
      <c r="AL3" s="98"/>
      <c r="AP3" s="91"/>
    </row>
    <row r="4" spans="1:43" s="88" customFormat="1" ht="21.95" customHeight="1" thickTop="1">
      <c r="A4" s="99" t="s">
        <v>6</v>
      </c>
      <c r="B4" s="87"/>
      <c r="C4" s="87"/>
      <c r="E4" s="100" t="s">
        <v>7</v>
      </c>
      <c r="F4" s="430" t="s">
        <v>730</v>
      </c>
      <c r="G4" s="430"/>
      <c r="H4" s="430"/>
      <c r="I4" s="430"/>
      <c r="J4" s="430"/>
      <c r="L4" s="101">
        <v>12</v>
      </c>
      <c r="AI4" s="97"/>
      <c r="AJ4" s="221" t="s">
        <v>526</v>
      </c>
      <c r="AK4" s="221" t="str">
        <f>IF(Z18=1,"0",IF(Z18=0.1,"1",IF(Z18=0.01,"2",IF(Z18=0.001,"3",IF(Z18=0.0001,"4",IF(Z18=0.5,"1",IF(Z18=0.25,"2",IF(Z18=0.05,"2",IF(Z18=0.025,"3",IF(Z18=0.2,"1",IF(Z18=5,"0",IF(Z18=10,"0",IF(Z18=2.5,"1",IF(Z18=2,"0"))))))))))))))</f>
        <v>1</v>
      </c>
      <c r="AL4" s="92"/>
      <c r="AP4" s="91"/>
    </row>
    <row r="5" spans="1:43" s="88" customFormat="1" ht="21.95" customHeight="1">
      <c r="A5" s="99" t="s">
        <v>6</v>
      </c>
      <c r="B5" s="87"/>
      <c r="C5" s="87"/>
      <c r="E5" s="100" t="s">
        <v>7</v>
      </c>
      <c r="F5" s="431" t="str">
        <f>F4</f>
        <v>BT 140037</v>
      </c>
      <c r="G5" s="431"/>
      <c r="H5" s="431"/>
      <c r="I5" s="431"/>
      <c r="J5" s="431"/>
      <c r="K5" s="431"/>
      <c r="L5" s="431"/>
      <c r="M5" s="431"/>
      <c r="N5" s="431"/>
      <c r="O5" s="431"/>
      <c r="P5" s="431"/>
      <c r="Q5" s="102"/>
      <c r="R5" s="102"/>
      <c r="S5" s="100" t="s">
        <v>8</v>
      </c>
      <c r="T5" s="100"/>
      <c r="V5" s="102"/>
      <c r="Y5" s="100" t="s">
        <v>7</v>
      </c>
      <c r="Z5" s="432" t="s">
        <v>9</v>
      </c>
      <c r="AA5" s="432"/>
      <c r="AB5" s="432"/>
      <c r="AC5" s="432"/>
      <c r="AD5" s="432"/>
      <c r="AE5" s="432"/>
      <c r="AF5" s="432"/>
      <c r="AG5" s="89"/>
      <c r="AH5" s="89"/>
      <c r="AI5" s="97"/>
      <c r="AJ5" s="89"/>
      <c r="AK5" s="89"/>
      <c r="AL5" s="89"/>
      <c r="AP5" s="91"/>
    </row>
    <row r="6" spans="1:43" s="88" customFormat="1" ht="21.95" customHeight="1">
      <c r="A6" s="99" t="s">
        <v>10</v>
      </c>
      <c r="B6" s="87"/>
      <c r="C6" s="87"/>
      <c r="E6" s="100" t="s">
        <v>7</v>
      </c>
      <c r="F6" s="433" t="str">
        <f>(VLOOKUP($F$5,NONSINGLASLOGBOOK,2,TRUE))</f>
        <v>BSO-14-000241</v>
      </c>
      <c r="G6" s="433"/>
      <c r="H6" s="433"/>
      <c r="I6" s="433"/>
      <c r="J6" s="433"/>
      <c r="K6" s="433"/>
      <c r="L6" s="433"/>
      <c r="M6" s="433"/>
      <c r="N6" s="433"/>
      <c r="O6" s="433"/>
      <c r="P6" s="433"/>
      <c r="Q6" s="103"/>
      <c r="R6" s="103"/>
      <c r="S6" s="100" t="s">
        <v>11</v>
      </c>
      <c r="T6" s="100"/>
      <c r="V6" s="103"/>
      <c r="Y6" s="100" t="s">
        <v>7</v>
      </c>
      <c r="Z6" s="434" t="s">
        <v>12</v>
      </c>
      <c r="AA6" s="434"/>
      <c r="AB6" s="434"/>
      <c r="AC6" s="434"/>
      <c r="AD6" s="434"/>
      <c r="AE6" s="434"/>
      <c r="AF6" s="434"/>
      <c r="AI6" s="104" t="s">
        <v>13</v>
      </c>
      <c r="AJ6" s="104" t="s">
        <v>14</v>
      </c>
      <c r="AK6" s="104" t="s">
        <v>15</v>
      </c>
      <c r="AL6" s="104" t="s">
        <v>16</v>
      </c>
      <c r="AM6" s="105" t="s">
        <v>17</v>
      </c>
      <c r="AN6" s="105" t="s">
        <v>18</v>
      </c>
      <c r="AO6" s="105" t="s">
        <v>19</v>
      </c>
      <c r="AP6" s="105" t="s">
        <v>20</v>
      </c>
      <c r="AQ6" s="91"/>
    </row>
    <row r="7" spans="1:43" s="88" customFormat="1" ht="21.95" customHeight="1">
      <c r="A7" s="106" t="s">
        <v>21</v>
      </c>
      <c r="B7" s="87"/>
      <c r="C7" s="87"/>
      <c r="E7" s="100" t="s">
        <v>7</v>
      </c>
      <c r="F7" s="366" t="s">
        <v>731</v>
      </c>
      <c r="G7" s="53"/>
      <c r="H7" s="53"/>
      <c r="I7" s="107"/>
      <c r="J7" s="107"/>
      <c r="K7" s="107"/>
      <c r="L7" s="107"/>
      <c r="M7" s="107"/>
      <c r="N7" s="107"/>
      <c r="O7" s="108"/>
      <c r="P7" s="108"/>
      <c r="Q7" s="109"/>
      <c r="R7" s="109"/>
      <c r="S7" s="100" t="s">
        <v>22</v>
      </c>
      <c r="T7" s="87"/>
      <c r="V7" s="109"/>
      <c r="Y7" s="100" t="s">
        <v>7</v>
      </c>
      <c r="Z7" s="434">
        <v>1</v>
      </c>
      <c r="AA7" s="434"/>
      <c r="AB7" s="86" t="s">
        <v>23</v>
      </c>
      <c r="AC7" s="439">
        <v>3</v>
      </c>
      <c r="AD7" s="439"/>
      <c r="AE7" s="439"/>
      <c r="AF7" s="439"/>
      <c r="AG7" s="89"/>
      <c r="AH7" s="89"/>
      <c r="AI7" s="110" t="s">
        <v>24</v>
      </c>
      <c r="AJ7" s="111" t="s">
        <v>25</v>
      </c>
      <c r="AK7" s="111" t="s">
        <v>26</v>
      </c>
      <c r="AL7" s="112" t="s">
        <v>27</v>
      </c>
      <c r="AM7" s="113">
        <v>40544</v>
      </c>
      <c r="AN7" s="114">
        <v>3</v>
      </c>
      <c r="AO7" s="115">
        <f>Z8+90</f>
        <v>41746</v>
      </c>
      <c r="AP7" s="116" t="s">
        <v>28</v>
      </c>
      <c r="AQ7" s="91"/>
    </row>
    <row r="8" spans="1:43" s="88" customFormat="1" ht="21.95" customHeight="1">
      <c r="A8" s="99"/>
      <c r="B8" s="87"/>
      <c r="C8" s="87"/>
      <c r="E8" s="100"/>
      <c r="F8" s="366" t="s">
        <v>732</v>
      </c>
      <c r="G8" s="52"/>
      <c r="H8" s="52"/>
      <c r="I8" s="86"/>
      <c r="J8" s="117"/>
      <c r="K8" s="86"/>
      <c r="L8" s="86"/>
      <c r="M8" s="86"/>
      <c r="N8" s="86"/>
      <c r="O8" s="118"/>
      <c r="P8" s="118"/>
      <c r="Q8" s="119"/>
      <c r="R8" s="119"/>
      <c r="S8" s="100" t="s">
        <v>29</v>
      </c>
      <c r="T8" s="100"/>
      <c r="V8" s="119"/>
      <c r="Y8" s="100" t="s">
        <v>7</v>
      </c>
      <c r="Z8" s="440">
        <f>(VLOOKUP($F$5,NONSINGLASLOGBOOK,4,TRUE))</f>
        <v>41656</v>
      </c>
      <c r="AA8" s="440"/>
      <c r="AB8" s="440"/>
      <c r="AC8" s="440"/>
      <c r="AD8" s="440"/>
      <c r="AE8" s="440"/>
      <c r="AF8" s="440"/>
      <c r="AG8" s="102"/>
      <c r="AH8" s="102"/>
      <c r="AI8" s="114" t="s">
        <v>30</v>
      </c>
      <c r="AJ8" s="120" t="s">
        <v>31</v>
      </c>
      <c r="AK8" s="121" t="s">
        <v>32</v>
      </c>
      <c r="AL8" s="116" t="s">
        <v>33</v>
      </c>
      <c r="AM8" s="113">
        <v>40545</v>
      </c>
      <c r="AN8" s="114">
        <v>4</v>
      </c>
      <c r="AO8" s="115">
        <f>Z8+181</f>
        <v>41837</v>
      </c>
      <c r="AP8" s="116" t="s">
        <v>34</v>
      </c>
      <c r="AQ8" s="91"/>
    </row>
    <row r="9" spans="1:43" s="88" customFormat="1" ht="21.95" customHeight="1">
      <c r="A9" s="99"/>
      <c r="B9" s="87"/>
      <c r="C9" s="87"/>
      <c r="E9" s="100"/>
      <c r="F9" s="366" t="s">
        <v>733</v>
      </c>
      <c r="G9" s="52"/>
      <c r="H9" s="52"/>
      <c r="I9" s="86"/>
      <c r="J9" s="117"/>
      <c r="K9" s="86"/>
      <c r="L9" s="86"/>
      <c r="M9" s="86"/>
      <c r="N9" s="86"/>
      <c r="O9" s="122"/>
      <c r="P9" s="122"/>
      <c r="Q9" s="123"/>
      <c r="R9" s="123"/>
      <c r="S9" s="100" t="s">
        <v>35</v>
      </c>
      <c r="T9" s="87"/>
      <c r="V9" s="123"/>
      <c r="Y9" s="100" t="s">
        <v>7</v>
      </c>
      <c r="Z9" s="440">
        <f>(VLOOKUP($F$5,NONSINGLASLOGBOOK,5,TRUE))</f>
        <v>42021</v>
      </c>
      <c r="AA9" s="440"/>
      <c r="AB9" s="440"/>
      <c r="AC9" s="440"/>
      <c r="AD9" s="440"/>
      <c r="AE9" s="440"/>
      <c r="AF9" s="440"/>
      <c r="AG9" s="103"/>
      <c r="AH9" s="124"/>
      <c r="AI9" s="114" t="s">
        <v>36</v>
      </c>
      <c r="AJ9" s="125" t="s">
        <v>37</v>
      </c>
      <c r="AK9" s="125" t="s">
        <v>38</v>
      </c>
      <c r="AL9" s="125" t="s">
        <v>39</v>
      </c>
      <c r="AM9" s="113">
        <v>40546</v>
      </c>
      <c r="AN9" s="114">
        <v>5</v>
      </c>
      <c r="AO9" s="126">
        <f>Z8+365</f>
        <v>42021</v>
      </c>
      <c r="AP9" s="116" t="s">
        <v>40</v>
      </c>
      <c r="AQ9" s="91"/>
    </row>
    <row r="10" spans="1:43" s="88" customFormat="1" ht="21.95" customHeight="1">
      <c r="A10" s="99"/>
      <c r="B10" s="87"/>
      <c r="C10" s="87"/>
      <c r="E10" s="100"/>
      <c r="F10" s="366" t="s">
        <v>734</v>
      </c>
      <c r="G10" s="52"/>
      <c r="H10" s="52"/>
      <c r="I10" s="86"/>
      <c r="J10" s="117"/>
      <c r="K10" s="86"/>
      <c r="L10" s="86"/>
      <c r="M10" s="86"/>
      <c r="N10" s="86"/>
      <c r="O10" s="122"/>
      <c r="P10" s="122"/>
      <c r="Q10" s="123"/>
      <c r="R10" s="123"/>
      <c r="S10" s="100"/>
      <c r="T10" s="87"/>
      <c r="V10" s="123"/>
      <c r="Y10" s="100"/>
      <c r="Z10" s="127"/>
      <c r="AA10" s="127"/>
      <c r="AB10" s="127"/>
      <c r="AC10" s="127"/>
      <c r="AD10" s="127"/>
      <c r="AE10" s="127"/>
      <c r="AF10" s="127"/>
      <c r="AG10" s="103"/>
      <c r="AH10" s="124"/>
      <c r="AI10" s="114" t="s">
        <v>41</v>
      </c>
      <c r="AJ10" s="125" t="s">
        <v>42</v>
      </c>
      <c r="AK10" s="125" t="s">
        <v>43</v>
      </c>
      <c r="AL10" s="125" t="s">
        <v>44</v>
      </c>
      <c r="AM10" s="113">
        <v>40547</v>
      </c>
      <c r="AN10" s="114">
        <v>6</v>
      </c>
      <c r="AO10" s="115">
        <f>Z8+730</f>
        <v>42386</v>
      </c>
      <c r="AP10" s="116" t="s">
        <v>9</v>
      </c>
      <c r="AQ10" s="91"/>
    </row>
    <row r="11" spans="1:43" s="88" customFormat="1" ht="21.95" customHeight="1">
      <c r="A11" s="99"/>
      <c r="B11" s="87"/>
      <c r="C11" s="87"/>
      <c r="E11" s="100"/>
      <c r="F11" s="84"/>
      <c r="G11" s="85"/>
      <c r="H11" s="85"/>
      <c r="I11" s="86"/>
      <c r="J11" s="117"/>
      <c r="K11" s="86"/>
      <c r="L11" s="86"/>
      <c r="M11" s="86"/>
      <c r="N11" s="86"/>
      <c r="O11" s="117"/>
      <c r="P11" s="117"/>
      <c r="Q11" s="128"/>
      <c r="R11" s="128"/>
      <c r="S11" s="87"/>
      <c r="T11" s="87"/>
      <c r="V11" s="128"/>
      <c r="Y11" s="87"/>
      <c r="Z11" s="128"/>
      <c r="AA11" s="90"/>
      <c r="AB11" s="128"/>
      <c r="AC11" s="128"/>
      <c r="AD11" s="128" t="s">
        <v>45</v>
      </c>
      <c r="AE11" s="128"/>
      <c r="AF11" s="128"/>
      <c r="AG11" s="109"/>
      <c r="AH11" s="109"/>
      <c r="AI11" s="114" t="s">
        <v>46</v>
      </c>
      <c r="AJ11" s="125" t="s">
        <v>47</v>
      </c>
      <c r="AK11" s="125" t="s">
        <v>48</v>
      </c>
      <c r="AL11" s="125" t="s">
        <v>49</v>
      </c>
      <c r="AM11" s="113">
        <v>40548</v>
      </c>
      <c r="AN11" s="114">
        <v>7</v>
      </c>
      <c r="AO11" s="88" t="s">
        <v>50</v>
      </c>
      <c r="AP11" s="116" t="s">
        <v>51</v>
      </c>
      <c r="AQ11" s="91"/>
    </row>
    <row r="12" spans="1:43" s="88" customFormat="1" ht="21.95" customHeight="1">
      <c r="A12" s="99" t="s">
        <v>52</v>
      </c>
      <c r="B12" s="87"/>
      <c r="C12" s="87"/>
      <c r="E12" s="100" t="s">
        <v>7</v>
      </c>
      <c r="F12" s="433" t="str">
        <f>(VLOOKUP($F$5,NONSINGLASLOGBOOK,6,TRUE))</f>
        <v>GLASS THERMOMETER</v>
      </c>
      <c r="G12" s="433"/>
      <c r="H12" s="433"/>
      <c r="I12" s="433"/>
      <c r="J12" s="433"/>
      <c r="K12" s="433"/>
      <c r="L12" s="433"/>
      <c r="M12" s="433"/>
      <c r="N12" s="433"/>
      <c r="O12" s="433"/>
      <c r="P12" s="433"/>
      <c r="Q12" s="129"/>
      <c r="R12" s="129"/>
      <c r="S12" s="87"/>
      <c r="T12" s="87"/>
      <c r="V12" s="129"/>
      <c r="Y12" s="87"/>
      <c r="Z12" s="129"/>
      <c r="AA12" s="90"/>
      <c r="AB12" s="129"/>
      <c r="AC12" s="129"/>
      <c r="AD12" s="129"/>
      <c r="AE12" s="129"/>
      <c r="AF12" s="129"/>
      <c r="AG12" s="119"/>
      <c r="AH12" s="119"/>
      <c r="AI12" s="114" t="s">
        <v>53</v>
      </c>
      <c r="AJ12" s="125" t="s">
        <v>54</v>
      </c>
      <c r="AK12" s="125" t="s">
        <v>55</v>
      </c>
      <c r="AL12" s="125" t="s">
        <v>56</v>
      </c>
      <c r="AM12" s="113">
        <v>40549</v>
      </c>
      <c r="AN12" s="114">
        <v>8</v>
      </c>
      <c r="AO12" s="116"/>
      <c r="AP12" s="116" t="s">
        <v>57</v>
      </c>
      <c r="AQ12" s="91"/>
    </row>
    <row r="13" spans="1:43" s="88" customFormat="1" ht="21.95" customHeight="1">
      <c r="A13" s="99" t="s">
        <v>58</v>
      </c>
      <c r="B13" s="87"/>
      <c r="C13" s="100"/>
      <c r="E13" s="100" t="s">
        <v>7</v>
      </c>
      <c r="F13" s="433" t="str">
        <f>(VLOOKUP($F$5,NONSINGLASLOGBOOK,7,TRUE))</f>
        <v>-</v>
      </c>
      <c r="G13" s="433"/>
      <c r="H13" s="433"/>
      <c r="I13" s="433"/>
      <c r="J13" s="433"/>
      <c r="K13" s="433"/>
      <c r="L13" s="433"/>
      <c r="M13" s="433"/>
      <c r="N13" s="433"/>
      <c r="O13" s="433"/>
      <c r="P13" s="433"/>
      <c r="Q13" s="102"/>
      <c r="R13" s="102"/>
      <c r="S13" s="100" t="s">
        <v>59</v>
      </c>
      <c r="T13" s="87"/>
      <c r="V13" s="102"/>
      <c r="Y13" s="100" t="s">
        <v>7</v>
      </c>
      <c r="Z13" s="441" t="str">
        <f>(VLOOKUP($F$5,NONSINGLASLOGBOOK,11,TRUE))</f>
        <v>(-6 to 408)°C</v>
      </c>
      <c r="AA13" s="441"/>
      <c r="AB13" s="441"/>
      <c r="AC13" s="441"/>
      <c r="AD13" s="441"/>
      <c r="AE13" s="441"/>
      <c r="AF13" s="441"/>
      <c r="AH13" s="130" t="s">
        <v>60</v>
      </c>
      <c r="AI13" s="114" t="s">
        <v>61</v>
      </c>
      <c r="AJ13" s="125">
        <v>1015</v>
      </c>
      <c r="AK13" s="125" t="s">
        <v>62</v>
      </c>
      <c r="AL13" s="125" t="s">
        <v>63</v>
      </c>
      <c r="AM13" s="113">
        <v>40550</v>
      </c>
      <c r="AN13" s="114">
        <v>9</v>
      </c>
      <c r="AO13" s="116"/>
      <c r="AP13" s="116" t="s">
        <v>64</v>
      </c>
      <c r="AQ13" s="91"/>
    </row>
    <row r="14" spans="1:43" s="88" customFormat="1" ht="21.95" customHeight="1">
      <c r="A14" s="99" t="s">
        <v>65</v>
      </c>
      <c r="B14" s="87"/>
      <c r="C14" s="100"/>
      <c r="E14" s="100" t="s">
        <v>7</v>
      </c>
      <c r="F14" s="433" t="str">
        <f>(VLOOKUP($F$5,NONSINGLASLOGBOOK,8,TRUE))</f>
        <v>GB514</v>
      </c>
      <c r="G14" s="433"/>
      <c r="H14" s="433"/>
      <c r="I14" s="433"/>
      <c r="J14" s="433"/>
      <c r="K14" s="433"/>
      <c r="L14" s="433"/>
      <c r="M14" s="433"/>
      <c r="N14" s="433"/>
      <c r="O14" s="433"/>
      <c r="P14" s="433"/>
      <c r="Q14" s="109"/>
      <c r="R14" s="109"/>
      <c r="S14" s="442" t="s">
        <v>66</v>
      </c>
      <c r="T14" s="442"/>
      <c r="U14" s="442"/>
      <c r="V14" s="442"/>
      <c r="W14" s="442"/>
      <c r="X14" s="442"/>
      <c r="Y14" s="100" t="s">
        <v>7</v>
      </c>
      <c r="Z14" s="443" t="s">
        <v>50</v>
      </c>
      <c r="AA14" s="441"/>
      <c r="AB14" s="441"/>
      <c r="AC14" s="441"/>
      <c r="AD14" s="441"/>
      <c r="AE14" s="441"/>
      <c r="AF14" s="441"/>
      <c r="AG14" s="128"/>
      <c r="AH14" s="128"/>
      <c r="AI14" s="114" t="s">
        <v>67</v>
      </c>
      <c r="AJ14" s="125" t="s">
        <v>68</v>
      </c>
      <c r="AK14" s="125" t="s">
        <v>69</v>
      </c>
      <c r="AL14" s="125" t="s">
        <v>70</v>
      </c>
      <c r="AM14" s="113">
        <v>40551</v>
      </c>
      <c r="AN14" s="114">
        <v>10</v>
      </c>
      <c r="AO14" s="116"/>
      <c r="AP14" s="116" t="s">
        <v>71</v>
      </c>
      <c r="AQ14" s="91"/>
    </row>
    <row r="15" spans="1:43" s="88" customFormat="1" ht="21.95" customHeight="1">
      <c r="A15" s="99" t="s">
        <v>72</v>
      </c>
      <c r="B15" s="87"/>
      <c r="C15" s="87"/>
      <c r="E15" s="100" t="s">
        <v>7</v>
      </c>
      <c r="F15" s="433">
        <f>(VLOOKUP($F$5,NONSINGLASLOGBOOK,9,TRUE))</f>
        <v>2011</v>
      </c>
      <c r="G15" s="433"/>
      <c r="H15" s="433"/>
      <c r="I15" s="433"/>
      <c r="J15" s="433"/>
      <c r="K15" s="433"/>
      <c r="L15" s="433"/>
      <c r="M15" s="433"/>
      <c r="N15" s="433"/>
      <c r="O15" s="433"/>
      <c r="P15" s="433"/>
      <c r="Q15" s="131"/>
      <c r="R15" s="131"/>
      <c r="S15" s="100" t="s">
        <v>73</v>
      </c>
      <c r="T15" s="87"/>
      <c r="V15" s="131"/>
      <c r="Y15" s="100" t="s">
        <v>7</v>
      </c>
      <c r="Z15" s="444" t="s">
        <v>50</v>
      </c>
      <c r="AA15" s="444"/>
      <c r="AB15" s="444"/>
      <c r="AC15" s="444"/>
      <c r="AD15" s="444"/>
      <c r="AE15" s="444"/>
      <c r="AF15" s="444"/>
      <c r="AG15" s="129"/>
      <c r="AH15" s="129"/>
      <c r="AI15" s="114" t="s">
        <v>74</v>
      </c>
      <c r="AJ15" s="125" t="s">
        <v>75</v>
      </c>
      <c r="AK15" s="125" t="s">
        <v>76</v>
      </c>
      <c r="AL15" s="125" t="s">
        <v>77</v>
      </c>
      <c r="AM15" s="113">
        <v>40552</v>
      </c>
      <c r="AN15" s="114">
        <v>11</v>
      </c>
      <c r="AO15" s="132"/>
      <c r="AP15" s="116" t="s">
        <v>78</v>
      </c>
      <c r="AQ15" s="91"/>
    </row>
    <row r="16" spans="1:43" s="88" customFormat="1" ht="21.95" customHeight="1">
      <c r="A16" s="435"/>
      <c r="B16" s="435"/>
      <c r="C16" s="435"/>
      <c r="D16" s="435"/>
      <c r="E16" s="435"/>
      <c r="F16" s="436"/>
      <c r="G16" s="436"/>
      <c r="H16" s="436"/>
      <c r="I16" s="436"/>
      <c r="J16" s="436"/>
      <c r="K16" s="436"/>
      <c r="L16" s="436"/>
      <c r="M16" s="436"/>
      <c r="N16" s="436"/>
      <c r="O16" s="436"/>
      <c r="P16" s="436"/>
      <c r="Q16" s="92"/>
      <c r="R16" s="92"/>
      <c r="S16" s="437"/>
      <c r="T16" s="437"/>
      <c r="U16" s="437"/>
      <c r="V16" s="437"/>
      <c r="W16" s="437"/>
      <c r="X16" s="437"/>
      <c r="Y16" s="133"/>
      <c r="Z16" s="438"/>
      <c r="AA16" s="438"/>
      <c r="AB16" s="438"/>
      <c r="AC16" s="438"/>
      <c r="AD16" s="438"/>
      <c r="AE16" s="438"/>
      <c r="AF16" s="438"/>
      <c r="AG16" s="102"/>
      <c r="AH16" s="102"/>
      <c r="AI16" s="114" t="s">
        <v>79</v>
      </c>
      <c r="AJ16" s="125" t="s">
        <v>80</v>
      </c>
      <c r="AK16" s="125" t="s">
        <v>81</v>
      </c>
      <c r="AL16" s="125" t="s">
        <v>82</v>
      </c>
      <c r="AM16" s="113">
        <v>40553</v>
      </c>
      <c r="AN16" s="114">
        <v>12</v>
      </c>
      <c r="AO16" s="134"/>
      <c r="AP16" s="116" t="s">
        <v>83</v>
      </c>
      <c r="AQ16" s="91"/>
    </row>
    <row r="17" spans="1:44" s="88" customFormat="1" ht="21.95" customHeight="1">
      <c r="A17" s="135"/>
      <c r="B17" s="92"/>
      <c r="C17" s="92"/>
      <c r="D17" s="135"/>
      <c r="E17" s="109"/>
      <c r="F17" s="92"/>
      <c r="G17" s="87"/>
      <c r="H17" s="100"/>
      <c r="I17" s="87"/>
      <c r="J17" s="100"/>
      <c r="K17" s="136"/>
      <c r="L17" s="137"/>
      <c r="M17" s="137"/>
      <c r="N17" s="92"/>
      <c r="O17" s="92"/>
      <c r="P17" s="92"/>
      <c r="Q17" s="92"/>
      <c r="R17" s="92"/>
      <c r="S17" s="445" t="s">
        <v>522</v>
      </c>
      <c r="T17" s="445"/>
      <c r="U17" s="445"/>
      <c r="V17" s="445"/>
      <c r="W17" s="445"/>
      <c r="X17" s="445"/>
      <c r="Y17" s="92" t="s">
        <v>7</v>
      </c>
      <c r="Z17" s="446">
        <f>(VLOOKUP($F$5,NONSINGLASLOGBOOK,12,TRUE))</f>
        <v>1</v>
      </c>
      <c r="AA17" s="446"/>
      <c r="AB17" s="446"/>
      <c r="AC17" s="446"/>
      <c r="AD17" s="446"/>
      <c r="AE17" s="446"/>
      <c r="AF17" s="446"/>
      <c r="AG17" s="109"/>
      <c r="AH17" s="109"/>
      <c r="AI17" s="114" t="s">
        <v>84</v>
      </c>
      <c r="AJ17" s="138" t="s">
        <v>85</v>
      </c>
      <c r="AK17" s="125" t="s">
        <v>86</v>
      </c>
      <c r="AL17" s="125" t="s">
        <v>87</v>
      </c>
      <c r="AM17" s="113">
        <v>40554</v>
      </c>
      <c r="AN17" s="114">
        <v>13</v>
      </c>
      <c r="AO17" s="134"/>
      <c r="AP17" s="116" t="s">
        <v>88</v>
      </c>
      <c r="AQ17" s="91"/>
    </row>
    <row r="18" spans="1:44" s="88" customFormat="1" ht="21.95" customHeight="1">
      <c r="A18" s="139"/>
      <c r="D18" s="139"/>
      <c r="E18" s="109"/>
      <c r="F18" s="89"/>
      <c r="H18" s="139"/>
      <c r="J18" s="139"/>
      <c r="K18" s="136"/>
      <c r="L18" s="137"/>
      <c r="M18" s="137"/>
      <c r="N18" s="89"/>
      <c r="O18" s="89"/>
      <c r="P18" s="89"/>
      <c r="Q18" s="89"/>
      <c r="R18" s="89"/>
      <c r="S18" s="445" t="s">
        <v>523</v>
      </c>
      <c r="T18" s="445"/>
      <c r="U18" s="445"/>
      <c r="V18" s="445"/>
      <c r="W18" s="445"/>
      <c r="X18" s="445"/>
      <c r="Y18" s="92" t="s">
        <v>7</v>
      </c>
      <c r="Z18" s="446">
        <v>0.5</v>
      </c>
      <c r="AA18" s="446"/>
      <c r="AB18" s="446"/>
      <c r="AC18" s="446"/>
      <c r="AD18" s="446"/>
      <c r="AE18" s="446"/>
      <c r="AF18" s="446"/>
      <c r="AG18" s="131"/>
      <c r="AH18" s="131"/>
      <c r="AI18" s="114" t="s">
        <v>89</v>
      </c>
      <c r="AJ18" s="125" t="s">
        <v>90</v>
      </c>
      <c r="AK18" s="125" t="s">
        <v>91</v>
      </c>
      <c r="AL18" s="125" t="s">
        <v>92</v>
      </c>
      <c r="AM18" s="113">
        <v>40555</v>
      </c>
      <c r="AN18" s="114">
        <v>14</v>
      </c>
      <c r="AO18" s="132"/>
      <c r="AP18" s="116" t="s">
        <v>93</v>
      </c>
      <c r="AQ18" s="91"/>
      <c r="AR18" s="140"/>
    </row>
    <row r="19" spans="1:44" s="88" customFormat="1" ht="21.95" customHeight="1">
      <c r="A19" s="139"/>
      <c r="D19" s="139"/>
      <c r="E19" s="109"/>
      <c r="F19" s="89"/>
      <c r="H19" s="139"/>
      <c r="J19" s="447" t="s">
        <v>98</v>
      </c>
      <c r="K19" s="448"/>
      <c r="L19" s="448"/>
      <c r="M19" s="448"/>
      <c r="N19" s="448"/>
      <c r="O19" s="448"/>
      <c r="P19" s="448"/>
      <c r="Q19" s="448"/>
      <c r="R19" s="448"/>
      <c r="S19" s="448"/>
      <c r="T19" s="448"/>
      <c r="U19" s="449"/>
      <c r="V19" s="89"/>
      <c r="W19" s="89"/>
      <c r="X19" s="89"/>
      <c r="Y19" s="89"/>
      <c r="Z19" s="89"/>
      <c r="AA19" s="89"/>
      <c r="AB19" s="89"/>
      <c r="AC19" s="89"/>
      <c r="AD19" s="89"/>
      <c r="AE19" s="89"/>
      <c r="AF19" s="89"/>
      <c r="AG19" s="92"/>
      <c r="AH19" s="89"/>
      <c r="AI19" s="141" t="s">
        <v>60</v>
      </c>
      <c r="AJ19" s="125">
        <v>422</v>
      </c>
      <c r="AK19" s="125" t="s">
        <v>95</v>
      </c>
      <c r="AL19" s="125" t="s">
        <v>96</v>
      </c>
      <c r="AM19" s="113">
        <v>40556</v>
      </c>
      <c r="AN19" s="114">
        <v>15</v>
      </c>
      <c r="AO19" s="134"/>
      <c r="AP19" s="116" t="s">
        <v>97</v>
      </c>
      <c r="AQ19" s="91"/>
      <c r="AR19" s="142"/>
    </row>
    <row r="20" spans="1:44" s="88" customFormat="1" ht="21.95" customHeight="1">
      <c r="A20" s="139"/>
      <c r="D20" s="139"/>
      <c r="E20" s="109"/>
      <c r="F20" s="89"/>
      <c r="H20" s="139"/>
      <c r="J20" s="139"/>
      <c r="K20" s="136"/>
      <c r="L20" s="137"/>
      <c r="M20" s="137"/>
      <c r="N20" s="89"/>
      <c r="O20" s="89"/>
      <c r="P20" s="89"/>
      <c r="Q20" s="89"/>
      <c r="R20" s="89"/>
      <c r="S20" s="89"/>
      <c r="T20" s="89"/>
      <c r="U20" s="89"/>
      <c r="V20" s="89"/>
      <c r="W20" s="89"/>
      <c r="X20" s="89"/>
      <c r="Y20" s="89"/>
      <c r="Z20" s="89"/>
      <c r="AA20" s="89"/>
      <c r="AB20" s="89"/>
      <c r="AC20" s="89"/>
      <c r="AD20" s="89"/>
      <c r="AE20" s="89"/>
      <c r="AF20" s="89"/>
      <c r="AG20" s="92"/>
      <c r="AH20" s="89"/>
      <c r="AI20" s="141" t="s">
        <v>457</v>
      </c>
      <c r="AJ20" s="125"/>
      <c r="AK20" s="125" t="s">
        <v>458</v>
      </c>
      <c r="AL20" s="125" t="s">
        <v>459</v>
      </c>
      <c r="AM20" s="113">
        <v>40557</v>
      </c>
      <c r="AN20" s="114">
        <v>16</v>
      </c>
      <c r="AO20" s="134"/>
      <c r="AP20" s="116" t="s">
        <v>460</v>
      </c>
      <c r="AQ20" s="91"/>
      <c r="AR20" s="142"/>
    </row>
    <row r="21" spans="1:44" s="88" customFormat="1" ht="21.95" customHeight="1">
      <c r="B21" s="89"/>
      <c r="C21" s="143"/>
      <c r="D21" s="92"/>
      <c r="E21" s="92"/>
      <c r="F21" s="92"/>
      <c r="G21" s="92"/>
      <c r="H21" s="92"/>
      <c r="I21" s="92"/>
      <c r="J21" s="92"/>
      <c r="K21" s="92"/>
      <c r="L21" s="92"/>
      <c r="M21" s="92"/>
      <c r="N21" s="92"/>
      <c r="O21" s="92"/>
      <c r="P21" s="92"/>
      <c r="Q21" s="92"/>
      <c r="R21" s="144" t="s">
        <v>444</v>
      </c>
      <c r="S21" s="144"/>
      <c r="T21" s="144"/>
      <c r="U21" s="144"/>
      <c r="V21" s="144"/>
      <c r="W21" s="144"/>
      <c r="X21" s="144"/>
      <c r="Y21" s="144"/>
      <c r="Z21" s="92"/>
      <c r="AA21" s="92"/>
      <c r="AB21" s="92"/>
      <c r="AC21" s="92"/>
      <c r="AD21" s="92"/>
      <c r="AH21" s="89"/>
      <c r="AI21" s="114" t="s">
        <v>461</v>
      </c>
      <c r="AJ21" s="125"/>
      <c r="AK21" s="125" t="s">
        <v>462</v>
      </c>
      <c r="AL21" s="125" t="s">
        <v>463</v>
      </c>
      <c r="AM21" s="113">
        <v>40558</v>
      </c>
      <c r="AN21" s="114">
        <v>17</v>
      </c>
      <c r="AO21" s="116"/>
      <c r="AP21" s="116" t="s">
        <v>464</v>
      </c>
      <c r="AQ21" s="91"/>
    </row>
    <row r="22" spans="1:44" s="88" customFormat="1" ht="21.95" customHeight="1">
      <c r="A22" s="145" t="s">
        <v>99</v>
      </c>
      <c r="D22" s="89"/>
      <c r="G22" s="143"/>
      <c r="H22" s="143"/>
      <c r="I22" s="146"/>
      <c r="J22" s="146"/>
      <c r="K22" s="146"/>
      <c r="L22" s="92"/>
      <c r="M22" s="92"/>
      <c r="AI22" s="114"/>
      <c r="AJ22" s="125"/>
      <c r="AK22" s="125" t="s">
        <v>100</v>
      </c>
      <c r="AL22" s="125" t="s">
        <v>101</v>
      </c>
      <c r="AM22" s="113">
        <v>40559</v>
      </c>
      <c r="AN22" s="114">
        <v>18</v>
      </c>
      <c r="AO22" s="147"/>
      <c r="AP22" s="116" t="s">
        <v>102</v>
      </c>
      <c r="AQ22" s="91"/>
    </row>
    <row r="23" spans="1:44" s="88" customFormat="1" ht="21.95" customHeight="1">
      <c r="A23" s="89"/>
      <c r="B23" s="458">
        <v>1</v>
      </c>
      <c r="C23" s="459"/>
      <c r="D23" s="460" t="s">
        <v>239</v>
      </c>
      <c r="E23" s="461"/>
      <c r="F23" s="462"/>
      <c r="G23" s="463" t="str">
        <f>VLOOKUP(D23,REFERANCE!$C$3:$AC$143,4,0)</f>
        <v>PRT SENSOR(PT 100)-4 WIRE</v>
      </c>
      <c r="H23" s="464"/>
      <c r="I23" s="464"/>
      <c r="J23" s="464"/>
      <c r="K23" s="464"/>
      <c r="L23" s="464"/>
      <c r="M23" s="465"/>
      <c r="N23" s="460" t="str">
        <f>VLOOKUP(D23,REFERANCE!$C$3:$AC$143,10,0)</f>
        <v>EP 53022</v>
      </c>
      <c r="O23" s="461"/>
      <c r="P23" s="461"/>
      <c r="Q23" s="461"/>
      <c r="R23" s="462"/>
      <c r="S23" s="466">
        <f>VLOOKUP(D23,REFERANCE!$C$3:$AC$143,15,0)</f>
        <v>41445</v>
      </c>
      <c r="T23" s="467"/>
      <c r="U23" s="467"/>
      <c r="V23" s="468"/>
      <c r="W23" s="450">
        <f>VLOOKUP(D23,REFERANCE!$C$3:$AC$143,19,0)</f>
        <v>41810</v>
      </c>
      <c r="X23" s="451"/>
      <c r="Y23" s="451"/>
      <c r="Z23" s="452"/>
      <c r="AA23" s="453" t="str">
        <f>VLOOKUP(D23,REFERANCE!$C$3:$AC$143,23,0)</f>
        <v>BST 01-H/L</v>
      </c>
      <c r="AB23" s="454"/>
      <c r="AC23" s="454"/>
      <c r="AD23" s="455"/>
      <c r="AE23" s="456" t="str">
        <f ca="1">IF((W23-0)&lt;NOW(),"NOT OK","OK")</f>
        <v>NOT OK</v>
      </c>
      <c r="AF23" s="457"/>
      <c r="AG23" s="148"/>
      <c r="AH23" s="149"/>
      <c r="AI23" s="125"/>
      <c r="AJ23" s="125"/>
      <c r="AK23" s="125" t="s">
        <v>104</v>
      </c>
      <c r="AL23" s="113" t="s">
        <v>105</v>
      </c>
      <c r="AM23" s="113">
        <v>40560</v>
      </c>
      <c r="AN23" s="116"/>
      <c r="AO23" s="116"/>
      <c r="AP23" s="116" t="s">
        <v>106</v>
      </c>
    </row>
    <row r="24" spans="1:44" s="88" customFormat="1" ht="21.95" customHeight="1">
      <c r="A24" s="89"/>
      <c r="B24" s="458">
        <v>2</v>
      </c>
      <c r="C24" s="459"/>
      <c r="D24" s="460" t="s">
        <v>137</v>
      </c>
      <c r="E24" s="461"/>
      <c r="F24" s="462"/>
      <c r="G24" s="463" t="str">
        <f>VLOOKUP(D24,REFERANCE!$C$3:$AC$143,4,0)</f>
        <v>Precision DMM</v>
      </c>
      <c r="H24" s="464"/>
      <c r="I24" s="464"/>
      <c r="J24" s="464"/>
      <c r="K24" s="464"/>
      <c r="L24" s="464"/>
      <c r="M24" s="465"/>
      <c r="N24" s="460" t="str">
        <f>VLOOKUP(D24,REFERANCE!$C$3:$AC$143,10,0)</f>
        <v>US36075261</v>
      </c>
      <c r="O24" s="461"/>
      <c r="P24" s="461"/>
      <c r="Q24" s="461"/>
      <c r="R24" s="462"/>
      <c r="S24" s="466">
        <f>VLOOKUP(D24,REFERANCE!$C$3:$AC$143,15,0)</f>
        <v>41550</v>
      </c>
      <c r="T24" s="467"/>
      <c r="U24" s="467"/>
      <c r="V24" s="468"/>
      <c r="W24" s="450">
        <f>VLOOKUP(D24,REFERANCE!$C$3:$AC$143,19,0)</f>
        <v>41915</v>
      </c>
      <c r="X24" s="451"/>
      <c r="Y24" s="451"/>
      <c r="Z24" s="452"/>
      <c r="AA24" s="453" t="str">
        <f>VLOOKUP(D24,REFERANCE!$C$3:$AC$143,23,0)</f>
        <v>BSE 02 or BST 05</v>
      </c>
      <c r="AB24" s="454"/>
      <c r="AC24" s="454"/>
      <c r="AD24" s="455"/>
      <c r="AE24" s="456" t="str">
        <f t="shared" ref="AE24:AE28" ca="1" si="0">IF((W24-0)&lt;NOW(),"NOT OK","OK")</f>
        <v>NOT OK</v>
      </c>
      <c r="AF24" s="457"/>
      <c r="AG24" s="148"/>
      <c r="AH24" s="149"/>
      <c r="AI24" s="125"/>
      <c r="AJ24" s="125"/>
      <c r="AK24" s="125" t="s">
        <v>108</v>
      </c>
      <c r="AL24" s="113" t="s">
        <v>109</v>
      </c>
      <c r="AM24" s="113">
        <v>40561</v>
      </c>
      <c r="AN24" s="116"/>
      <c r="AO24" s="116"/>
      <c r="AP24" s="116" t="s">
        <v>110</v>
      </c>
    </row>
    <row r="25" spans="1:44" s="88" customFormat="1" ht="21.95" customHeight="1">
      <c r="B25" s="458">
        <v>3</v>
      </c>
      <c r="C25" s="459"/>
      <c r="D25" s="460"/>
      <c r="E25" s="461"/>
      <c r="F25" s="462"/>
      <c r="G25" s="463" t="e">
        <f>VLOOKUP(D25,REFERANCE!$C$3:$AC$143,4,0)</f>
        <v>#N/A</v>
      </c>
      <c r="H25" s="464"/>
      <c r="I25" s="464"/>
      <c r="J25" s="464"/>
      <c r="K25" s="464"/>
      <c r="L25" s="464"/>
      <c r="M25" s="465"/>
      <c r="N25" s="460" t="e">
        <f>VLOOKUP(D25,REFERANCE!$C$3:$AC$143,10,0)</f>
        <v>#N/A</v>
      </c>
      <c r="O25" s="461"/>
      <c r="P25" s="461"/>
      <c r="Q25" s="461"/>
      <c r="R25" s="462"/>
      <c r="S25" s="466" t="e">
        <f>VLOOKUP(D25,REFERANCE!$C$3:$AC$143,15,0)</f>
        <v>#N/A</v>
      </c>
      <c r="T25" s="467"/>
      <c r="U25" s="467"/>
      <c r="V25" s="468"/>
      <c r="W25" s="450" t="e">
        <f>VLOOKUP(D25,REFERANCE!$C$3:$AC$143,19,0)</f>
        <v>#N/A</v>
      </c>
      <c r="X25" s="451"/>
      <c r="Y25" s="451"/>
      <c r="Z25" s="452"/>
      <c r="AA25" s="453" t="e">
        <f>VLOOKUP(D25,REFERANCE!$C$3:$AC$143,23,0)</f>
        <v>#N/A</v>
      </c>
      <c r="AB25" s="454"/>
      <c r="AC25" s="454"/>
      <c r="AD25" s="455"/>
      <c r="AE25" s="456" t="e">
        <f t="shared" ca="1" si="0"/>
        <v>#N/A</v>
      </c>
      <c r="AF25" s="457"/>
      <c r="AG25" s="148"/>
      <c r="AH25" s="149"/>
      <c r="AI25" s="125"/>
      <c r="AJ25" s="125"/>
      <c r="AK25" s="125"/>
      <c r="AL25" s="113" t="s">
        <v>44</v>
      </c>
      <c r="AM25" s="113">
        <v>40562</v>
      </c>
      <c r="AN25" s="116"/>
      <c r="AO25" s="116"/>
      <c r="AP25" s="116" t="s">
        <v>111</v>
      </c>
    </row>
    <row r="26" spans="1:44" s="88" customFormat="1" ht="21.95" customHeight="1">
      <c r="B26" s="458">
        <v>4</v>
      </c>
      <c r="C26" s="459"/>
      <c r="D26" s="460"/>
      <c r="E26" s="461"/>
      <c r="F26" s="462"/>
      <c r="G26" s="463" t="e">
        <f>VLOOKUP(D26,REFERANCE!$C$3:$AC$143,4,0)</f>
        <v>#N/A</v>
      </c>
      <c r="H26" s="464"/>
      <c r="I26" s="464"/>
      <c r="J26" s="464"/>
      <c r="K26" s="464"/>
      <c r="L26" s="464"/>
      <c r="M26" s="465"/>
      <c r="N26" s="460" t="e">
        <f>VLOOKUP(D26,REFERANCE!$C$3:$AC$143,10,0)</f>
        <v>#N/A</v>
      </c>
      <c r="O26" s="461"/>
      <c r="P26" s="461"/>
      <c r="Q26" s="461"/>
      <c r="R26" s="462"/>
      <c r="S26" s="466" t="e">
        <f>VLOOKUP(D26,REFERANCE!$C$3:$AC$143,15,0)</f>
        <v>#N/A</v>
      </c>
      <c r="T26" s="467"/>
      <c r="U26" s="467"/>
      <c r="V26" s="468"/>
      <c r="W26" s="450" t="e">
        <f>VLOOKUP(D26,REFERANCE!$C$3:$AC$143,19,0)</f>
        <v>#N/A</v>
      </c>
      <c r="X26" s="451"/>
      <c r="Y26" s="451"/>
      <c r="Z26" s="452"/>
      <c r="AA26" s="453" t="e">
        <f>VLOOKUP(D26,REFERANCE!$C$3:$AC$143,23,0)</f>
        <v>#N/A</v>
      </c>
      <c r="AB26" s="454"/>
      <c r="AC26" s="454"/>
      <c r="AD26" s="455"/>
      <c r="AE26" s="456" t="e">
        <f t="shared" ca="1" si="0"/>
        <v>#N/A</v>
      </c>
      <c r="AF26" s="457"/>
      <c r="AG26" s="148"/>
      <c r="AH26" s="149"/>
      <c r="AI26" s="125"/>
      <c r="AJ26" s="125"/>
      <c r="AK26" s="125"/>
      <c r="AL26" s="113" t="s">
        <v>112</v>
      </c>
      <c r="AM26" s="113">
        <v>40563</v>
      </c>
      <c r="AN26" s="116"/>
      <c r="AO26" s="116"/>
      <c r="AP26" s="116" t="s">
        <v>113</v>
      </c>
    </row>
    <row r="27" spans="1:44" s="88" customFormat="1" ht="21.95" customHeight="1">
      <c r="B27" s="458">
        <v>5</v>
      </c>
      <c r="C27" s="459"/>
      <c r="D27" s="460"/>
      <c r="E27" s="461"/>
      <c r="F27" s="462"/>
      <c r="G27" s="463" t="e">
        <f>VLOOKUP(D27,REFERANCE!$C$3:$AC$143,4,0)</f>
        <v>#N/A</v>
      </c>
      <c r="H27" s="464"/>
      <c r="I27" s="464"/>
      <c r="J27" s="464"/>
      <c r="K27" s="464"/>
      <c r="L27" s="464"/>
      <c r="M27" s="465"/>
      <c r="N27" s="460" t="e">
        <f>VLOOKUP(D27,REFERANCE!$C$3:$AC$143,10,0)</f>
        <v>#N/A</v>
      </c>
      <c r="O27" s="461"/>
      <c r="P27" s="461"/>
      <c r="Q27" s="461"/>
      <c r="R27" s="462"/>
      <c r="S27" s="466" t="e">
        <f>VLOOKUP(D27,REFERANCE!$C$3:$AC$143,15,0)</f>
        <v>#N/A</v>
      </c>
      <c r="T27" s="467"/>
      <c r="U27" s="467"/>
      <c r="V27" s="468"/>
      <c r="W27" s="450" t="e">
        <f>VLOOKUP(D27,REFERANCE!$C$3:$AC$143,19,0)</f>
        <v>#N/A</v>
      </c>
      <c r="X27" s="451"/>
      <c r="Y27" s="451"/>
      <c r="Z27" s="452"/>
      <c r="AA27" s="453" t="e">
        <f>VLOOKUP(D27,REFERANCE!$C$3:$AC$143,23,0)</f>
        <v>#N/A</v>
      </c>
      <c r="AB27" s="454"/>
      <c r="AC27" s="454"/>
      <c r="AD27" s="455"/>
      <c r="AE27" s="456" t="e">
        <f t="shared" ca="1" si="0"/>
        <v>#N/A</v>
      </c>
      <c r="AF27" s="457"/>
      <c r="AG27" s="148"/>
      <c r="AH27" s="149"/>
      <c r="AI27" s="125"/>
      <c r="AJ27" s="125"/>
      <c r="AK27" s="125"/>
      <c r="AL27" s="113"/>
      <c r="AM27" s="113">
        <v>40564</v>
      </c>
      <c r="AN27" s="116"/>
      <c r="AO27" s="116"/>
      <c r="AP27" s="116" t="s">
        <v>114</v>
      </c>
    </row>
    <row r="28" spans="1:44" s="88" customFormat="1" ht="21.95" customHeight="1">
      <c r="B28" s="458">
        <v>6</v>
      </c>
      <c r="C28" s="459"/>
      <c r="D28" s="460"/>
      <c r="E28" s="461"/>
      <c r="F28" s="462"/>
      <c r="G28" s="463" t="e">
        <f>VLOOKUP(D28,REFERANCE!$C$3:$AC$143,4,0)</f>
        <v>#N/A</v>
      </c>
      <c r="H28" s="464"/>
      <c r="I28" s="464"/>
      <c r="J28" s="464"/>
      <c r="K28" s="464"/>
      <c r="L28" s="464"/>
      <c r="M28" s="465"/>
      <c r="N28" s="460" t="e">
        <f>VLOOKUP(D28,REFERANCE!$C$3:$AC$143,10,0)</f>
        <v>#N/A</v>
      </c>
      <c r="O28" s="461"/>
      <c r="P28" s="461"/>
      <c r="Q28" s="461"/>
      <c r="R28" s="462"/>
      <c r="S28" s="466" t="e">
        <f>VLOOKUP(D28,REFERANCE!$C$3:$AC$143,15,0)</f>
        <v>#N/A</v>
      </c>
      <c r="T28" s="467"/>
      <c r="U28" s="467"/>
      <c r="V28" s="468"/>
      <c r="W28" s="450" t="e">
        <f>VLOOKUP(D28,REFERANCE!$C$3:$AC$143,19,0)</f>
        <v>#N/A</v>
      </c>
      <c r="X28" s="451"/>
      <c r="Y28" s="451"/>
      <c r="Z28" s="452"/>
      <c r="AA28" s="453" t="e">
        <f>VLOOKUP(D28,REFERANCE!$C$3:$AC$143,23,0)</f>
        <v>#N/A</v>
      </c>
      <c r="AB28" s="454"/>
      <c r="AC28" s="454"/>
      <c r="AD28" s="455"/>
      <c r="AE28" s="456" t="e">
        <f t="shared" ca="1" si="0"/>
        <v>#N/A</v>
      </c>
      <c r="AF28" s="457"/>
      <c r="AG28" s="148"/>
      <c r="AH28" s="149"/>
      <c r="AI28" s="125"/>
      <c r="AJ28" s="125"/>
      <c r="AK28" s="125"/>
      <c r="AL28" s="113"/>
      <c r="AM28" s="113">
        <v>40565</v>
      </c>
      <c r="AN28" s="116"/>
      <c r="AO28" s="116"/>
      <c r="AP28" s="116" t="s">
        <v>115</v>
      </c>
    </row>
    <row r="29" spans="1:44" s="88" customFormat="1" ht="21.95" customHeight="1">
      <c r="B29" s="475" t="s">
        <v>116</v>
      </c>
      <c r="C29" s="476"/>
      <c r="D29" s="476"/>
      <c r="E29" s="476"/>
      <c r="F29" s="476"/>
      <c r="G29" s="476"/>
      <c r="H29" s="476"/>
      <c r="I29" s="476"/>
      <c r="J29" s="477"/>
      <c r="K29" s="478" t="s">
        <v>729</v>
      </c>
      <c r="L29" s="479"/>
      <c r="M29" s="479"/>
      <c r="N29" s="479"/>
      <c r="O29" s="479"/>
      <c r="P29" s="479"/>
      <c r="Q29" s="479"/>
      <c r="R29" s="479"/>
      <c r="S29" s="479"/>
      <c r="T29" s="479"/>
      <c r="U29" s="479"/>
      <c r="V29" s="479"/>
      <c r="W29" s="479"/>
      <c r="X29" s="479"/>
      <c r="Y29" s="479"/>
      <c r="Z29" s="479"/>
      <c r="AA29" s="479"/>
      <c r="AB29" s="479"/>
      <c r="AC29" s="479"/>
      <c r="AD29" s="479"/>
      <c r="AE29" s="479"/>
      <c r="AF29" s="480"/>
      <c r="AG29" s="148"/>
      <c r="AH29" s="149"/>
      <c r="AI29" s="125"/>
      <c r="AJ29" s="125"/>
      <c r="AK29" s="125"/>
      <c r="AL29" s="113"/>
      <c r="AM29" s="113">
        <v>40566</v>
      </c>
      <c r="AN29" s="116"/>
      <c r="AO29" s="116"/>
      <c r="AP29" s="116" t="s">
        <v>117</v>
      </c>
    </row>
    <row r="30" spans="1:44" s="88" customFormat="1" ht="21.95" customHeight="1">
      <c r="B30" s="475" t="s">
        <v>118</v>
      </c>
      <c r="C30" s="476"/>
      <c r="D30" s="476"/>
      <c r="E30" s="476"/>
      <c r="F30" s="476"/>
      <c r="G30" s="476"/>
      <c r="H30" s="476"/>
      <c r="I30" s="476"/>
      <c r="J30" s="477"/>
      <c r="K30" s="481"/>
      <c r="L30" s="433"/>
      <c r="M30" s="433"/>
      <c r="N30" s="433"/>
      <c r="O30" s="433"/>
      <c r="P30" s="433"/>
      <c r="Q30" s="433"/>
      <c r="R30" s="433"/>
      <c r="S30" s="433"/>
      <c r="T30" s="433"/>
      <c r="U30" s="433"/>
      <c r="V30" s="433"/>
      <c r="W30" s="433"/>
      <c r="X30" s="433"/>
      <c r="Y30" s="433"/>
      <c r="Z30" s="433"/>
      <c r="AA30" s="433"/>
      <c r="AB30" s="433"/>
      <c r="AC30" s="433"/>
      <c r="AD30" s="433"/>
      <c r="AE30" s="433"/>
      <c r="AF30" s="482"/>
      <c r="AG30" s="148"/>
      <c r="AH30" s="149"/>
      <c r="AI30" s="125"/>
      <c r="AJ30" s="125"/>
      <c r="AK30" s="125"/>
      <c r="AL30" s="113"/>
      <c r="AM30" s="113">
        <v>40567</v>
      </c>
      <c r="AN30" s="116"/>
      <c r="AO30" s="116"/>
      <c r="AP30" s="116" t="s">
        <v>119</v>
      </c>
    </row>
    <row r="31" spans="1:44" s="88" customFormat="1" ht="21.95" customHeight="1">
      <c r="B31" s="475" t="s">
        <v>120</v>
      </c>
      <c r="C31" s="476"/>
      <c r="D31" s="476"/>
      <c r="E31" s="476"/>
      <c r="F31" s="476"/>
      <c r="G31" s="476"/>
      <c r="H31" s="476"/>
      <c r="I31" s="476"/>
      <c r="J31" s="477"/>
      <c r="K31" s="478" t="s">
        <v>121</v>
      </c>
      <c r="L31" s="479"/>
      <c r="M31" s="479"/>
      <c r="N31" s="479"/>
      <c r="O31" s="479"/>
      <c r="P31" s="479"/>
      <c r="Q31" s="479"/>
      <c r="R31" s="479"/>
      <c r="S31" s="479"/>
      <c r="T31" s="479"/>
      <c r="U31" s="479"/>
      <c r="V31" s="479"/>
      <c r="W31" s="479"/>
      <c r="X31" s="479"/>
      <c r="Y31" s="479"/>
      <c r="Z31" s="479"/>
      <c r="AA31" s="479"/>
      <c r="AB31" s="479"/>
      <c r="AC31" s="479"/>
      <c r="AD31" s="479"/>
      <c r="AE31" s="479"/>
      <c r="AF31" s="480"/>
      <c r="AG31" s="148"/>
      <c r="AH31" s="149"/>
      <c r="AI31" s="125"/>
      <c r="AJ31" s="125"/>
      <c r="AK31" s="125"/>
      <c r="AL31" s="113"/>
      <c r="AM31" s="113">
        <v>40568</v>
      </c>
      <c r="AN31" s="116"/>
      <c r="AO31" s="116"/>
      <c r="AP31" s="116" t="s">
        <v>122</v>
      </c>
    </row>
    <row r="32" spans="1:44" s="88" customFormat="1" ht="21.95" customHeight="1">
      <c r="C32" s="150"/>
      <c r="D32" s="150"/>
      <c r="E32" s="150"/>
      <c r="F32" s="150"/>
      <c r="G32" s="150"/>
      <c r="H32" s="150"/>
      <c r="I32" s="150"/>
      <c r="J32" s="150"/>
      <c r="K32" s="150"/>
      <c r="L32" s="109"/>
      <c r="M32" s="109"/>
      <c r="N32" s="109"/>
      <c r="O32" s="109"/>
      <c r="P32" s="109"/>
      <c r="Q32" s="109"/>
      <c r="R32" s="109"/>
      <c r="S32" s="109"/>
      <c r="T32" s="109"/>
      <c r="U32" s="109"/>
      <c r="V32" s="109"/>
      <c r="W32" s="109"/>
      <c r="X32" s="109"/>
      <c r="Y32" s="109"/>
      <c r="Z32" s="109"/>
      <c r="AA32" s="109"/>
      <c r="AB32" s="109"/>
      <c r="AC32" s="109"/>
      <c r="AD32" s="109"/>
      <c r="AE32" s="103"/>
      <c r="AF32" s="103"/>
      <c r="AG32" s="103"/>
      <c r="AI32" s="114"/>
      <c r="AJ32" s="125"/>
      <c r="AK32" s="125"/>
      <c r="AL32" s="125"/>
      <c r="AM32" s="113">
        <v>40569</v>
      </c>
      <c r="AN32" s="147"/>
      <c r="AO32" s="147"/>
      <c r="AP32" s="116"/>
      <c r="AQ32" s="91"/>
    </row>
    <row r="33" spans="1:43" s="88" customFormat="1" ht="21.95" customHeight="1">
      <c r="C33" s="150"/>
      <c r="D33" s="150"/>
      <c r="E33" s="150"/>
      <c r="F33" s="150"/>
      <c r="G33" s="150"/>
      <c r="H33" s="150"/>
      <c r="I33" s="150"/>
      <c r="J33" s="150"/>
      <c r="K33" s="150"/>
      <c r="L33" s="109"/>
      <c r="M33" s="109"/>
      <c r="N33" s="109"/>
      <c r="O33" s="109"/>
      <c r="P33" s="109"/>
      <c r="Q33" s="109"/>
      <c r="R33" s="109"/>
      <c r="S33" s="109"/>
      <c r="T33" s="109"/>
      <c r="U33" s="109"/>
      <c r="V33" s="109"/>
      <c r="W33" s="109"/>
      <c r="X33" s="109"/>
      <c r="Y33" s="109"/>
      <c r="Z33" s="109"/>
      <c r="AA33" s="109"/>
      <c r="AB33" s="109"/>
      <c r="AC33" s="109"/>
      <c r="AD33" s="109"/>
      <c r="AE33" s="103"/>
      <c r="AF33" s="103"/>
      <c r="AG33" s="103"/>
      <c r="AI33" s="114"/>
      <c r="AJ33" s="125"/>
      <c r="AK33" s="125"/>
      <c r="AL33" s="125"/>
      <c r="AM33" s="113">
        <v>40570</v>
      </c>
      <c r="AN33" s="147"/>
      <c r="AO33" s="147"/>
      <c r="AP33" s="116"/>
      <c r="AQ33" s="91"/>
    </row>
    <row r="34" spans="1:43" s="88" customFormat="1" ht="21.95" customHeight="1">
      <c r="X34" s="151"/>
      <c r="AI34" s="114"/>
      <c r="AJ34" s="125"/>
      <c r="AK34" s="125"/>
      <c r="AL34" s="125"/>
      <c r="AM34" s="113">
        <v>40571</v>
      </c>
      <c r="AN34" s="147"/>
      <c r="AO34" s="147"/>
      <c r="AP34" s="116"/>
      <c r="AQ34" s="91"/>
    </row>
    <row r="35" spans="1:43" s="88" customFormat="1" ht="21.95" customHeight="1">
      <c r="X35" s="151"/>
      <c r="AI35" s="114"/>
      <c r="AJ35" s="125"/>
      <c r="AK35" s="125"/>
      <c r="AL35" s="125"/>
      <c r="AM35" s="113">
        <v>40572</v>
      </c>
      <c r="AN35" s="147"/>
      <c r="AO35" s="147"/>
      <c r="AP35" s="116"/>
      <c r="AQ35" s="91"/>
    </row>
    <row r="36" spans="1:43" s="88" customFormat="1" ht="21.95" customHeight="1">
      <c r="A36" s="139" t="s">
        <v>465</v>
      </c>
      <c r="B36" s="139"/>
      <c r="C36" s="89"/>
      <c r="E36" s="471" t="s">
        <v>534</v>
      </c>
      <c r="F36" s="471"/>
      <c r="G36" s="471"/>
      <c r="H36" s="471"/>
      <c r="I36" s="471"/>
      <c r="J36" s="471"/>
      <c r="K36" s="471"/>
      <c r="L36" s="471"/>
      <c r="O36" s="152"/>
      <c r="P36" s="152"/>
      <c r="Q36" s="152"/>
      <c r="R36" s="152"/>
      <c r="S36" s="152"/>
      <c r="T36" s="152"/>
      <c r="U36" s="139" t="s">
        <v>466</v>
      </c>
      <c r="V36" s="152"/>
      <c r="X36" s="152"/>
      <c r="Y36" s="471" t="s">
        <v>720</v>
      </c>
      <c r="Z36" s="471"/>
      <c r="AA36" s="471"/>
      <c r="AB36" s="471"/>
      <c r="AC36" s="471"/>
      <c r="AD36" s="471"/>
      <c r="AE36" s="471"/>
      <c r="AF36" s="471"/>
      <c r="AI36" s="114"/>
      <c r="AJ36" s="125"/>
      <c r="AK36" s="125"/>
      <c r="AL36" s="125"/>
      <c r="AM36" s="113">
        <v>40573</v>
      </c>
      <c r="AN36" s="147"/>
      <c r="AO36" s="147"/>
      <c r="AP36" s="116"/>
      <c r="AQ36" s="91"/>
    </row>
    <row r="37" spans="1:43" ht="21.95" customHeight="1">
      <c r="A37" s="16"/>
      <c r="C37" s="16"/>
      <c r="AI37" s="23"/>
      <c r="AJ37" s="25"/>
      <c r="AK37" s="25"/>
      <c r="AL37" s="25"/>
      <c r="AM37" s="22">
        <v>40574</v>
      </c>
      <c r="AN37" s="28"/>
      <c r="AO37" s="28"/>
      <c r="AP37" s="24"/>
    </row>
    <row r="38" spans="1:43" ht="21.95" customHeight="1">
      <c r="A38" s="16"/>
      <c r="D38" s="16"/>
      <c r="F38" s="16"/>
      <c r="G38" s="16"/>
      <c r="H38" s="16"/>
      <c r="I38" s="16"/>
      <c r="J38" s="16"/>
      <c r="K38" s="16"/>
      <c r="L38" s="16"/>
      <c r="M38" s="16"/>
      <c r="AI38" s="23"/>
      <c r="AJ38" s="25"/>
      <c r="AK38" s="25"/>
      <c r="AL38" s="25"/>
      <c r="AM38" s="22">
        <v>40575</v>
      </c>
      <c r="AN38" s="28"/>
      <c r="AO38" s="28"/>
      <c r="AP38" s="24"/>
    </row>
    <row r="39" spans="1:43" ht="21.95" customHeight="1">
      <c r="A39" s="472" t="s">
        <v>467</v>
      </c>
      <c r="B39" s="473"/>
      <c r="C39" s="473"/>
      <c r="D39" s="473"/>
      <c r="E39" s="473"/>
      <c r="F39" s="473"/>
      <c r="G39" s="473"/>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4"/>
      <c r="AG39" s="26"/>
      <c r="AI39" s="23"/>
      <c r="AJ39" s="25"/>
      <c r="AK39" s="25"/>
      <c r="AL39" s="25"/>
      <c r="AM39" s="22">
        <v>40576</v>
      </c>
      <c r="AN39" s="28"/>
      <c r="AO39" s="28"/>
      <c r="AP39" s="24"/>
    </row>
    <row r="40" spans="1:43" ht="21.95" customHeight="1">
      <c r="A40" s="16"/>
      <c r="B40" s="27"/>
      <c r="C40" s="27"/>
      <c r="D40" s="27"/>
      <c r="E40" s="27"/>
      <c r="F40" s="19"/>
      <c r="G40" s="19"/>
      <c r="H40" s="19"/>
      <c r="I40" s="19"/>
      <c r="J40" s="19"/>
      <c r="K40" s="19"/>
      <c r="AI40" s="23"/>
      <c r="AJ40" s="25"/>
      <c r="AK40" s="25"/>
      <c r="AL40" s="25"/>
      <c r="AM40" s="22">
        <v>40577</v>
      </c>
      <c r="AN40" s="28"/>
      <c r="AO40" s="28"/>
      <c r="AP40" s="24"/>
    </row>
    <row r="41" spans="1:43" ht="21.95" customHeight="1">
      <c r="AI41" s="23"/>
      <c r="AJ41" s="25"/>
      <c r="AK41" s="25"/>
      <c r="AL41" s="25"/>
      <c r="AM41" s="22">
        <v>40578</v>
      </c>
      <c r="AN41" s="28"/>
      <c r="AO41" s="28"/>
      <c r="AP41" s="24"/>
    </row>
    <row r="42" spans="1:43" ht="21.95" customHeight="1">
      <c r="AG42" s="30"/>
      <c r="AI42" s="23"/>
      <c r="AJ42" s="25"/>
      <c r="AK42" s="25"/>
      <c r="AL42" s="25"/>
      <c r="AM42" s="22">
        <v>40579</v>
      </c>
      <c r="AN42" s="28"/>
      <c r="AO42" s="28"/>
      <c r="AP42" s="24"/>
    </row>
    <row r="43" spans="1:43" ht="21.95" customHeight="1">
      <c r="AI43" s="23"/>
      <c r="AJ43" s="25"/>
      <c r="AK43" s="25"/>
      <c r="AL43" s="25"/>
      <c r="AM43" s="22">
        <v>40580</v>
      </c>
      <c r="AN43" s="28"/>
      <c r="AO43" s="28"/>
      <c r="AP43" s="24"/>
    </row>
    <row r="44" spans="1:43" ht="21.95" customHeight="1">
      <c r="AI44" s="23"/>
      <c r="AJ44" s="25"/>
      <c r="AK44" s="25"/>
      <c r="AL44" s="25"/>
      <c r="AM44" s="22">
        <v>40581</v>
      </c>
      <c r="AN44" s="28"/>
      <c r="AO44" s="28"/>
      <c r="AP44" s="24"/>
    </row>
    <row r="45" spans="1:43" ht="21.95" customHeight="1">
      <c r="A45" s="31"/>
      <c r="AI45" s="23"/>
      <c r="AJ45" s="25"/>
      <c r="AK45" s="25"/>
      <c r="AL45" s="25"/>
      <c r="AM45" s="22">
        <v>40582</v>
      </c>
      <c r="AN45" s="28"/>
      <c r="AO45" s="28"/>
      <c r="AP45" s="24"/>
    </row>
    <row r="46" spans="1:43" ht="21.95" customHeight="1">
      <c r="AI46" s="23"/>
      <c r="AJ46" s="25"/>
      <c r="AK46" s="25"/>
      <c r="AL46" s="25"/>
      <c r="AM46" s="22">
        <v>40583</v>
      </c>
      <c r="AN46" s="28"/>
      <c r="AO46" s="28"/>
      <c r="AP46" s="24"/>
    </row>
    <row r="47" spans="1:43" ht="21.95" customHeight="1">
      <c r="J47" s="14"/>
      <c r="K47" s="14"/>
      <c r="AI47" s="23"/>
      <c r="AJ47" s="25"/>
      <c r="AK47" s="25"/>
      <c r="AL47" s="25"/>
      <c r="AM47" s="22">
        <v>40584</v>
      </c>
      <c r="AN47" s="28"/>
      <c r="AO47" s="28"/>
      <c r="AP47" s="24"/>
    </row>
    <row r="48" spans="1:43" ht="13.5" customHeight="1">
      <c r="A48" s="32"/>
      <c r="B48" s="32"/>
      <c r="C48" s="32"/>
      <c r="D48" s="32"/>
      <c r="J48" s="32"/>
      <c r="K48" s="32"/>
      <c r="L48" s="32"/>
      <c r="M48" s="32"/>
      <c r="N48" s="32"/>
      <c r="O48" s="16"/>
      <c r="P48" s="16"/>
      <c r="Q48" s="16"/>
      <c r="R48" s="16"/>
      <c r="S48" s="16"/>
      <c r="T48" s="16"/>
      <c r="U48" s="16"/>
      <c r="V48" s="16"/>
      <c r="W48" s="16"/>
      <c r="X48" s="16"/>
      <c r="Y48" s="16"/>
      <c r="Z48" s="16"/>
      <c r="AA48" s="16"/>
      <c r="AB48" s="16"/>
      <c r="AC48" s="16"/>
      <c r="AD48" s="16"/>
      <c r="AE48" s="16"/>
      <c r="AF48" s="16"/>
      <c r="AI48" s="23"/>
      <c r="AJ48" s="25"/>
      <c r="AK48" s="25"/>
      <c r="AL48" s="25"/>
      <c r="AM48" s="22">
        <v>40585</v>
      </c>
      <c r="AN48" s="28"/>
      <c r="AO48" s="28"/>
      <c r="AP48" s="24"/>
    </row>
    <row r="49" spans="3:42" ht="13.5" customHeight="1">
      <c r="AI49" s="23"/>
      <c r="AJ49" s="25"/>
      <c r="AK49" s="25"/>
      <c r="AL49" s="25"/>
      <c r="AM49" s="22">
        <v>40586</v>
      </c>
      <c r="AN49" s="28"/>
      <c r="AO49" s="28"/>
      <c r="AP49" s="24"/>
    </row>
    <row r="50" spans="3:42" ht="13.5" customHeight="1">
      <c r="C50" s="16" t="s">
        <v>726</v>
      </c>
      <c r="D50" s="33"/>
      <c r="E50" s="33"/>
      <c r="F50" s="16"/>
      <c r="G50" s="16"/>
      <c r="H50" s="16"/>
      <c r="AI50" s="23"/>
      <c r="AJ50" s="25"/>
      <c r="AK50" s="25"/>
      <c r="AL50" s="25"/>
      <c r="AM50" s="22">
        <v>40587</v>
      </c>
      <c r="AN50" s="28"/>
      <c r="AO50" s="28"/>
      <c r="AP50" s="24"/>
    </row>
    <row r="51" spans="3:42" ht="13.5" customHeight="1">
      <c r="C51" s="16" t="s">
        <v>721</v>
      </c>
      <c r="D51" s="33"/>
      <c r="E51" s="33"/>
      <c r="F51" s="16"/>
      <c r="G51" s="16"/>
      <c r="H51" s="16"/>
      <c r="Q51" s="15" t="s">
        <v>94</v>
      </c>
      <c r="AG51" s="16"/>
      <c r="AI51" s="23"/>
      <c r="AJ51" s="25"/>
      <c r="AK51" s="25"/>
      <c r="AL51" s="25"/>
      <c r="AM51" s="22">
        <v>40588</v>
      </c>
      <c r="AN51" s="28"/>
      <c r="AO51" s="28"/>
      <c r="AP51" s="24"/>
    </row>
    <row r="52" spans="3:42" ht="13.5" customHeight="1">
      <c r="C52" s="16" t="s">
        <v>468</v>
      </c>
      <c r="D52" s="33"/>
      <c r="E52" s="33"/>
      <c r="F52" s="16"/>
      <c r="G52" s="16"/>
      <c r="H52" s="16"/>
      <c r="Q52" s="15" t="s">
        <v>98</v>
      </c>
      <c r="AI52" s="23"/>
      <c r="AJ52" s="25"/>
      <c r="AK52" s="25"/>
      <c r="AL52" s="25"/>
      <c r="AM52" s="22">
        <v>40589</v>
      </c>
      <c r="AN52" s="28"/>
      <c r="AO52" s="28"/>
      <c r="AP52" s="24"/>
    </row>
    <row r="53" spans="3:42" ht="13.5" customHeight="1">
      <c r="C53" s="16" t="s">
        <v>534</v>
      </c>
      <c r="D53" s="33"/>
      <c r="E53" s="33"/>
      <c r="F53" s="16"/>
      <c r="G53" s="16"/>
      <c r="H53" s="16" t="str">
        <f>(K30&amp;" % of reading")</f>
        <v xml:space="preserve"> % of reading</v>
      </c>
      <c r="AI53" s="23"/>
      <c r="AJ53" s="25"/>
      <c r="AK53" s="25"/>
      <c r="AL53" s="25"/>
      <c r="AM53" s="22">
        <v>40590</v>
      </c>
      <c r="AN53" s="28"/>
      <c r="AO53" s="28"/>
      <c r="AP53" s="24"/>
    </row>
    <row r="54" spans="3:42" ht="13.5" customHeight="1">
      <c r="C54" s="16" t="s">
        <v>470</v>
      </c>
      <c r="D54" s="33"/>
      <c r="E54" s="33"/>
      <c r="F54" s="16"/>
      <c r="G54" s="16"/>
      <c r="H54" s="16" t="str">
        <f>(K30 &amp;" % of full scale")</f>
        <v xml:space="preserve"> % of full scale</v>
      </c>
      <c r="AI54" s="23"/>
      <c r="AJ54" s="25"/>
      <c r="AK54" s="25"/>
      <c r="AL54" s="25"/>
      <c r="AM54" s="22">
        <v>40591</v>
      </c>
      <c r="AN54" s="28"/>
      <c r="AO54" s="28"/>
      <c r="AP54" s="24"/>
    </row>
    <row r="55" spans="3:42" ht="13.5" customHeight="1">
      <c r="C55" s="15" t="s">
        <v>722</v>
      </c>
      <c r="AI55" s="23"/>
      <c r="AJ55" s="25"/>
      <c r="AK55" s="25"/>
      <c r="AL55" s="25"/>
      <c r="AM55" s="22">
        <v>40592</v>
      </c>
      <c r="AN55" s="28"/>
      <c r="AO55" s="28"/>
      <c r="AP55" s="24"/>
    </row>
    <row r="56" spans="3:42" ht="13.5" customHeight="1">
      <c r="C56" s="15" t="s">
        <v>471</v>
      </c>
      <c r="E56" s="34"/>
      <c r="F56" s="34"/>
      <c r="H56" s="16"/>
      <c r="I56" s="16"/>
      <c r="J56" s="16"/>
      <c r="K56" s="16"/>
      <c r="L56" s="16"/>
      <c r="M56" s="16"/>
      <c r="N56" s="16"/>
      <c r="O56" s="16"/>
      <c r="P56" s="16"/>
      <c r="AI56" s="23"/>
      <c r="AJ56" s="25"/>
      <c r="AK56" s="25"/>
      <c r="AL56" s="25"/>
      <c r="AM56" s="22">
        <v>40593</v>
      </c>
      <c r="AN56" s="28"/>
      <c r="AO56" s="28"/>
      <c r="AP56" s="24"/>
    </row>
    <row r="57" spans="3:42" ht="13.5" customHeight="1">
      <c r="C57" s="15" t="s">
        <v>723</v>
      </c>
      <c r="D57" s="16"/>
      <c r="E57" s="469"/>
      <c r="F57" s="469"/>
      <c r="G57" s="16"/>
      <c r="H57" s="19" t="str">
        <f>F7</f>
        <v xml:space="preserve">AP Oil International Limited </v>
      </c>
      <c r="I57" s="19"/>
      <c r="J57" s="16"/>
      <c r="K57" s="16"/>
      <c r="L57" s="16"/>
      <c r="M57" s="16"/>
      <c r="N57" s="16"/>
      <c r="O57" s="16"/>
      <c r="P57" s="16"/>
      <c r="AI57" s="23"/>
      <c r="AJ57" s="25"/>
      <c r="AK57" s="25"/>
      <c r="AL57" s="25"/>
      <c r="AM57" s="22">
        <v>40594</v>
      </c>
      <c r="AN57" s="28"/>
      <c r="AO57" s="28"/>
      <c r="AP57" s="24"/>
    </row>
    <row r="58" spans="3:42" ht="13.5" customHeight="1">
      <c r="C58" s="15" t="s">
        <v>724</v>
      </c>
      <c r="D58" s="16"/>
      <c r="E58" s="469"/>
      <c r="F58" s="469"/>
      <c r="G58" s="16"/>
      <c r="H58" s="19" t="s">
        <v>121</v>
      </c>
      <c r="I58" s="16"/>
      <c r="J58" s="16"/>
      <c r="K58" s="16"/>
      <c r="L58" s="16"/>
      <c r="M58" s="16"/>
      <c r="N58" s="16"/>
      <c r="O58" s="16"/>
      <c r="P58" s="16"/>
      <c r="Q58" s="15" t="s">
        <v>472</v>
      </c>
      <c r="AI58" s="23"/>
      <c r="AJ58" s="25"/>
      <c r="AK58" s="25"/>
      <c r="AL58" s="25"/>
      <c r="AM58" s="22">
        <v>40595</v>
      </c>
      <c r="AN58" s="28"/>
      <c r="AO58" s="28"/>
      <c r="AP58" s="24"/>
    </row>
    <row r="59" spans="3:42" ht="13.5" customHeight="1">
      <c r="C59" s="15" t="s">
        <v>725</v>
      </c>
      <c r="D59" s="16"/>
      <c r="E59" s="469"/>
      <c r="F59" s="469"/>
      <c r="G59" s="16"/>
      <c r="H59" s="19"/>
      <c r="I59" s="16"/>
      <c r="J59" s="16"/>
      <c r="K59" s="16"/>
      <c r="L59" s="16"/>
      <c r="M59" s="16"/>
      <c r="N59" s="16"/>
      <c r="O59" s="16"/>
      <c r="P59" s="16"/>
      <c r="Q59" s="15" t="s">
        <v>50</v>
      </c>
      <c r="AI59" s="23"/>
      <c r="AJ59" s="25"/>
      <c r="AK59" s="25"/>
      <c r="AL59" s="25"/>
      <c r="AM59" s="22">
        <v>40596</v>
      </c>
      <c r="AN59" s="28"/>
      <c r="AO59" s="28"/>
      <c r="AP59" s="24"/>
    </row>
    <row r="60" spans="3:42" ht="13.5" customHeight="1">
      <c r="D60" s="16"/>
      <c r="E60" s="469"/>
      <c r="F60" s="469"/>
      <c r="G60" s="16"/>
      <c r="H60" s="19"/>
      <c r="I60" s="16"/>
      <c r="J60" s="16"/>
      <c r="K60" s="16"/>
      <c r="L60" s="16"/>
      <c r="M60" s="16"/>
      <c r="N60" s="16"/>
      <c r="O60" s="16"/>
      <c r="P60" s="16"/>
      <c r="AI60" s="23"/>
      <c r="AJ60" s="25"/>
      <c r="AK60" s="25"/>
      <c r="AL60" s="25"/>
      <c r="AM60" s="22">
        <v>40597</v>
      </c>
      <c r="AN60" s="28"/>
      <c r="AO60" s="28"/>
      <c r="AP60" s="24"/>
    </row>
    <row r="61" spans="3:42" ht="13.5" customHeight="1">
      <c r="D61" s="16"/>
      <c r="E61" s="469"/>
      <c r="F61" s="469"/>
      <c r="G61" s="16"/>
      <c r="H61" s="19"/>
      <c r="I61" s="16"/>
      <c r="J61" s="16"/>
      <c r="K61" s="16"/>
      <c r="L61" s="16"/>
      <c r="M61" s="16"/>
      <c r="N61" s="16"/>
      <c r="O61" s="16"/>
      <c r="P61" s="16"/>
      <c r="AI61" s="23"/>
      <c r="AJ61" s="25"/>
      <c r="AK61" s="25"/>
      <c r="AL61" s="25"/>
      <c r="AM61" s="22">
        <v>40598</v>
      </c>
      <c r="AN61" s="28"/>
      <c r="AO61" s="28"/>
      <c r="AP61" s="24"/>
    </row>
    <row r="62" spans="3:42" ht="13.5" customHeight="1">
      <c r="C62" s="15" t="s">
        <v>473</v>
      </c>
      <c r="D62" s="16"/>
      <c r="E62" s="470"/>
      <c r="F62" s="470"/>
      <c r="G62" s="16"/>
      <c r="H62" s="19"/>
      <c r="I62" s="16"/>
      <c r="J62" s="16"/>
      <c r="K62" s="16"/>
      <c r="L62" s="16"/>
      <c r="M62" s="16"/>
      <c r="N62" s="16"/>
      <c r="O62" s="16"/>
      <c r="P62" s="16"/>
      <c r="AI62" s="23"/>
      <c r="AJ62" s="25"/>
      <c r="AK62" s="25"/>
      <c r="AL62" s="25"/>
      <c r="AM62" s="22">
        <v>40599</v>
      </c>
      <c r="AN62" s="28"/>
      <c r="AO62" s="28"/>
      <c r="AP62" s="24"/>
    </row>
    <row r="63" spans="3:42" ht="13.5" customHeight="1">
      <c r="C63" s="15" t="s">
        <v>720</v>
      </c>
      <c r="D63" s="16"/>
      <c r="E63" s="16"/>
      <c r="F63" s="16"/>
      <c r="G63" s="16"/>
      <c r="H63" s="16"/>
      <c r="AI63" s="23"/>
      <c r="AJ63" s="25"/>
      <c r="AK63" s="25"/>
      <c r="AL63" s="25"/>
      <c r="AM63" s="22">
        <v>40600</v>
      </c>
      <c r="AN63" s="28"/>
      <c r="AO63" s="28"/>
      <c r="AP63" s="24"/>
    </row>
    <row r="64" spans="3:42" ht="13.5" customHeight="1">
      <c r="C64" s="16" t="s">
        <v>611</v>
      </c>
      <c r="D64" s="33"/>
      <c r="E64" s="33"/>
      <c r="F64" s="16"/>
      <c r="G64" s="16"/>
      <c r="H64" s="16"/>
      <c r="AI64" s="23"/>
      <c r="AJ64" s="25"/>
      <c r="AK64" s="25"/>
      <c r="AL64" s="25"/>
      <c r="AM64" s="22">
        <v>40601</v>
      </c>
      <c r="AN64" s="28"/>
      <c r="AO64" s="28"/>
      <c r="AP64" s="24"/>
    </row>
    <row r="65" spans="1:42" ht="13.5" customHeight="1">
      <c r="C65" s="16" t="s">
        <v>470</v>
      </c>
      <c r="D65" s="33"/>
      <c r="E65" s="33"/>
      <c r="F65" s="16"/>
      <c r="G65" s="16"/>
      <c r="H65" s="16"/>
      <c r="AI65" s="23"/>
      <c r="AJ65" s="25"/>
      <c r="AK65" s="25"/>
      <c r="AL65" s="25"/>
      <c r="AM65" s="22">
        <v>40602</v>
      </c>
      <c r="AN65" s="28"/>
      <c r="AO65" s="28"/>
      <c r="AP65" s="24"/>
    </row>
    <row r="66" spans="1:42" ht="13.5" customHeight="1">
      <c r="C66" s="16" t="s">
        <v>469</v>
      </c>
      <c r="D66" s="33"/>
      <c r="E66" s="33"/>
      <c r="F66" s="16"/>
      <c r="G66" s="16"/>
      <c r="H66" s="16"/>
      <c r="AI66" s="23"/>
      <c r="AJ66" s="25"/>
      <c r="AK66" s="25"/>
      <c r="AL66" s="25"/>
      <c r="AM66" s="22">
        <v>40603</v>
      </c>
      <c r="AN66" s="28"/>
      <c r="AO66" s="28"/>
      <c r="AP66" s="24"/>
    </row>
    <row r="67" spans="1:42" ht="13.5" customHeight="1">
      <c r="C67" s="16" t="s">
        <v>535</v>
      </c>
      <c r="AI67" s="23"/>
      <c r="AJ67" s="25"/>
      <c r="AK67" s="25"/>
      <c r="AL67" s="25"/>
      <c r="AM67" s="22">
        <v>40604</v>
      </c>
      <c r="AN67" s="28"/>
      <c r="AO67" s="28"/>
      <c r="AP67" s="24"/>
    </row>
    <row r="68" spans="1:42" ht="13.5" customHeight="1">
      <c r="AI68" s="23"/>
      <c r="AJ68" s="25"/>
      <c r="AK68" s="25"/>
      <c r="AL68" s="25"/>
      <c r="AM68" s="22">
        <v>40605</v>
      </c>
      <c r="AN68" s="28"/>
      <c r="AO68" s="28"/>
      <c r="AP68" s="24"/>
    </row>
    <row r="69" spans="1:42" ht="13.5" customHeight="1">
      <c r="A69" s="15" t="s">
        <v>474</v>
      </c>
      <c r="F69" s="15" t="s">
        <v>7</v>
      </c>
      <c r="AI69" s="23"/>
      <c r="AJ69" s="25"/>
      <c r="AK69" s="25"/>
      <c r="AL69" s="25"/>
      <c r="AM69" s="22">
        <v>40606</v>
      </c>
      <c r="AN69" s="28"/>
      <c r="AO69" s="28"/>
      <c r="AP69" s="24"/>
    </row>
    <row r="70" spans="1:42" ht="13.5" customHeight="1">
      <c r="AI70" s="23"/>
      <c r="AJ70" s="25"/>
      <c r="AK70" s="25"/>
      <c r="AL70" s="25"/>
      <c r="AM70" s="22">
        <v>40607</v>
      </c>
      <c r="AN70" s="28"/>
      <c r="AO70" s="28"/>
      <c r="AP70" s="24"/>
    </row>
    <row r="71" spans="1:42" ht="13.5" customHeight="1">
      <c r="AI71" s="23"/>
      <c r="AJ71" s="25"/>
      <c r="AK71" s="25"/>
      <c r="AL71" s="25"/>
      <c r="AM71" s="22">
        <v>40608</v>
      </c>
      <c r="AN71" s="28"/>
      <c r="AO71" s="28"/>
      <c r="AP71" s="24"/>
    </row>
    <row r="72" spans="1:42" ht="13.5" customHeight="1">
      <c r="H72" s="15" t="s">
        <v>475</v>
      </c>
      <c r="AI72" s="23"/>
      <c r="AJ72" s="25"/>
      <c r="AK72" s="25"/>
      <c r="AL72" s="25"/>
      <c r="AM72" s="22">
        <v>40609</v>
      </c>
      <c r="AN72" s="28"/>
      <c r="AO72" s="28"/>
      <c r="AP72" s="24"/>
    </row>
    <row r="73" spans="1:42" ht="13.5" customHeight="1">
      <c r="H73" s="15" t="s">
        <v>476</v>
      </c>
      <c r="AI73" s="23"/>
      <c r="AJ73" s="25"/>
      <c r="AK73" s="25"/>
      <c r="AL73" s="25"/>
      <c r="AM73" s="22">
        <v>40610</v>
      </c>
      <c r="AN73" s="28"/>
      <c r="AO73" s="28"/>
      <c r="AP73" s="24"/>
    </row>
    <row r="74" spans="1:42" ht="13.5" customHeight="1">
      <c r="H74" s="15" t="s">
        <v>477</v>
      </c>
      <c r="AI74" s="23"/>
      <c r="AJ74" s="25"/>
      <c r="AK74" s="25"/>
      <c r="AL74" s="25"/>
      <c r="AM74" s="22">
        <v>40611</v>
      </c>
      <c r="AN74" s="28"/>
      <c r="AO74" s="28"/>
      <c r="AP74" s="24"/>
    </row>
    <row r="75" spans="1:42" ht="13.5" customHeight="1">
      <c r="H75" s="15" t="s">
        <v>478</v>
      </c>
      <c r="AI75" s="23"/>
      <c r="AJ75" s="25"/>
      <c r="AK75" s="25"/>
      <c r="AL75" s="25"/>
      <c r="AM75" s="22">
        <v>40612</v>
      </c>
      <c r="AN75" s="28"/>
      <c r="AO75" s="28"/>
      <c r="AP75" s="24"/>
    </row>
    <row r="76" spans="1:42" ht="13.5" customHeight="1">
      <c r="H76" s="15" t="s">
        <v>479</v>
      </c>
      <c r="AI76" s="23"/>
      <c r="AJ76" s="25"/>
      <c r="AK76" s="25"/>
      <c r="AL76" s="25"/>
      <c r="AM76" s="22">
        <v>40613</v>
      </c>
      <c r="AN76" s="28"/>
      <c r="AO76" s="28"/>
      <c r="AP76" s="24"/>
    </row>
    <row r="77" spans="1:42" ht="13.5" customHeight="1">
      <c r="H77" s="15" t="s">
        <v>480</v>
      </c>
      <c r="AI77" s="23"/>
      <c r="AJ77" s="25"/>
      <c r="AK77" s="25"/>
      <c r="AL77" s="25"/>
      <c r="AM77" s="22">
        <v>40614</v>
      </c>
      <c r="AN77" s="28"/>
      <c r="AO77" s="28"/>
      <c r="AP77" s="24"/>
    </row>
    <row r="78" spans="1:42" ht="13.5" customHeight="1">
      <c r="H78" s="15" t="s">
        <v>481</v>
      </c>
      <c r="AI78" s="23"/>
      <c r="AJ78" s="25"/>
      <c r="AK78" s="25"/>
      <c r="AL78" s="25"/>
      <c r="AM78" s="22">
        <v>40615</v>
      </c>
      <c r="AN78" s="28"/>
      <c r="AO78" s="28"/>
      <c r="AP78" s="24"/>
    </row>
    <row r="79" spans="1:42" ht="13.5" customHeight="1">
      <c r="H79" s="15" t="s">
        <v>482</v>
      </c>
      <c r="AI79" s="23"/>
      <c r="AJ79" s="25"/>
      <c r="AK79" s="25"/>
      <c r="AL79" s="25"/>
      <c r="AM79" s="22">
        <v>40616</v>
      </c>
      <c r="AN79" s="28"/>
      <c r="AO79" s="28"/>
      <c r="AP79" s="24"/>
    </row>
    <row r="80" spans="1:42" ht="13.5" customHeight="1">
      <c r="H80" s="15" t="s">
        <v>483</v>
      </c>
      <c r="AI80" s="23"/>
      <c r="AJ80" s="25"/>
      <c r="AK80" s="25"/>
      <c r="AL80" s="25"/>
      <c r="AM80" s="22">
        <v>40617</v>
      </c>
      <c r="AN80" s="28"/>
      <c r="AO80" s="28"/>
      <c r="AP80" s="24"/>
    </row>
    <row r="81" spans="8:42" ht="13.5" customHeight="1">
      <c r="H81" s="15" t="s">
        <v>484</v>
      </c>
      <c r="AI81" s="23"/>
      <c r="AJ81" s="25"/>
      <c r="AK81" s="25"/>
      <c r="AL81" s="25"/>
      <c r="AM81" s="22">
        <v>40618</v>
      </c>
      <c r="AN81" s="28"/>
      <c r="AO81" s="28"/>
      <c r="AP81" s="24"/>
    </row>
    <row r="82" spans="8:42" ht="13.5" customHeight="1">
      <c r="H82" s="15" t="s">
        <v>485</v>
      </c>
      <c r="AI82" s="23"/>
      <c r="AJ82" s="25"/>
      <c r="AK82" s="25"/>
      <c r="AL82" s="25"/>
      <c r="AM82" s="22">
        <v>40619</v>
      </c>
      <c r="AN82" s="28"/>
      <c r="AO82" s="28"/>
      <c r="AP82" s="24"/>
    </row>
    <row r="83" spans="8:42" ht="13.5" customHeight="1">
      <c r="H83" s="15" t="s">
        <v>486</v>
      </c>
      <c r="AI83" s="23"/>
      <c r="AJ83" s="25"/>
      <c r="AK83" s="25"/>
      <c r="AL83" s="25"/>
      <c r="AM83" s="22">
        <v>40620</v>
      </c>
      <c r="AN83" s="28"/>
      <c r="AO83" s="28"/>
      <c r="AP83" s="24"/>
    </row>
    <row r="84" spans="8:42" ht="13.5" customHeight="1">
      <c r="H84" s="15" t="s">
        <v>66</v>
      </c>
      <c r="AI84" s="23"/>
      <c r="AJ84" s="25"/>
      <c r="AK84" s="25"/>
      <c r="AL84" s="25"/>
      <c r="AM84" s="22">
        <v>40621</v>
      </c>
      <c r="AN84" s="28"/>
      <c r="AO84" s="28"/>
      <c r="AP84" s="24"/>
    </row>
    <row r="85" spans="8:42" ht="13.5" customHeight="1">
      <c r="H85" s="15" t="s">
        <v>487</v>
      </c>
      <c r="AI85" s="23"/>
      <c r="AJ85" s="25"/>
      <c r="AK85" s="25"/>
      <c r="AL85" s="25"/>
      <c r="AM85" s="22">
        <v>40622</v>
      </c>
      <c r="AN85" s="28"/>
      <c r="AO85" s="28"/>
      <c r="AP85" s="24"/>
    </row>
    <row r="86" spans="8:42" ht="13.5" customHeight="1">
      <c r="AI86" s="23"/>
      <c r="AJ86" s="25"/>
      <c r="AK86" s="25"/>
      <c r="AL86" s="25"/>
      <c r="AM86" s="22">
        <v>40623</v>
      </c>
      <c r="AN86" s="28"/>
      <c r="AO86" s="28"/>
      <c r="AP86" s="24"/>
    </row>
    <row r="87" spans="8:42" ht="13.5" customHeight="1">
      <c r="AI87" s="23"/>
      <c r="AJ87" s="25"/>
      <c r="AK87" s="25"/>
      <c r="AL87" s="25"/>
      <c r="AM87" s="22">
        <v>40624</v>
      </c>
      <c r="AN87" s="28"/>
      <c r="AO87" s="28"/>
      <c r="AP87" s="24"/>
    </row>
    <row r="88" spans="8:42" ht="13.5" customHeight="1">
      <c r="AI88" s="23"/>
      <c r="AJ88" s="25"/>
      <c r="AK88" s="25"/>
      <c r="AL88" s="25"/>
      <c r="AM88" s="22">
        <v>40625</v>
      </c>
      <c r="AN88" s="28"/>
      <c r="AO88" s="28"/>
      <c r="AP88" s="24"/>
    </row>
    <row r="89" spans="8:42" ht="15.75" customHeight="1">
      <c r="AI89" s="23"/>
      <c r="AJ89" s="25"/>
      <c r="AK89" s="25"/>
      <c r="AL89" s="25"/>
      <c r="AM89" s="22">
        <v>40626</v>
      </c>
      <c r="AN89" s="28"/>
      <c r="AO89" s="28"/>
      <c r="AP89" s="24"/>
    </row>
    <row r="90" spans="8:42" ht="15.75" customHeight="1">
      <c r="AI90" s="23"/>
      <c r="AJ90" s="25"/>
      <c r="AK90" s="25"/>
      <c r="AL90" s="25"/>
      <c r="AM90" s="22">
        <v>40627</v>
      </c>
      <c r="AN90" s="28"/>
      <c r="AO90" s="28"/>
      <c r="AP90" s="24"/>
    </row>
    <row r="91" spans="8:42" ht="21.95" customHeight="1">
      <c r="AI91" s="23"/>
      <c r="AJ91" s="25"/>
      <c r="AK91" s="25"/>
      <c r="AL91" s="25"/>
      <c r="AM91" s="22">
        <v>40628</v>
      </c>
      <c r="AN91" s="28"/>
      <c r="AO91" s="28"/>
      <c r="AP91" s="24"/>
    </row>
    <row r="92" spans="8:42" ht="21.95" customHeight="1">
      <c r="AI92" s="23"/>
      <c r="AJ92" s="25"/>
      <c r="AK92" s="25"/>
      <c r="AL92" s="25"/>
      <c r="AM92" s="22">
        <v>40629</v>
      </c>
      <c r="AN92" s="28"/>
      <c r="AO92" s="28"/>
      <c r="AP92" s="24"/>
    </row>
    <row r="93" spans="8:42" ht="21.95" customHeight="1">
      <c r="AI93" s="23"/>
      <c r="AJ93" s="25"/>
      <c r="AK93" s="25"/>
      <c r="AL93" s="25"/>
      <c r="AM93" s="22">
        <v>40630</v>
      </c>
      <c r="AN93" s="28"/>
      <c r="AO93" s="28"/>
      <c r="AP93" s="24"/>
    </row>
    <row r="94" spans="8:42" ht="21.95" customHeight="1">
      <c r="AI94" s="23"/>
      <c r="AJ94" s="25"/>
      <c r="AK94" s="25"/>
      <c r="AL94" s="25"/>
      <c r="AM94" s="22">
        <v>40631</v>
      </c>
      <c r="AN94" s="28"/>
      <c r="AO94" s="28"/>
      <c r="AP94" s="24"/>
    </row>
    <row r="95" spans="8:42" ht="21.95" customHeight="1">
      <c r="AI95" s="23"/>
      <c r="AJ95" s="25"/>
      <c r="AK95" s="25"/>
      <c r="AL95" s="25"/>
      <c r="AM95" s="22">
        <v>40632</v>
      </c>
      <c r="AN95" s="28"/>
      <c r="AO95" s="28"/>
      <c r="AP95" s="24"/>
    </row>
    <row r="96" spans="8:42" ht="21.95" customHeight="1">
      <c r="AI96" s="23"/>
      <c r="AJ96" s="25"/>
      <c r="AK96" s="25"/>
      <c r="AL96" s="25"/>
      <c r="AM96" s="22">
        <v>40633</v>
      </c>
      <c r="AN96" s="28"/>
      <c r="AO96" s="28"/>
      <c r="AP96" s="24"/>
    </row>
    <row r="97" spans="35:42" ht="21.95" customHeight="1">
      <c r="AI97" s="23"/>
      <c r="AJ97" s="25"/>
      <c r="AK97" s="25"/>
      <c r="AL97" s="25"/>
      <c r="AM97" s="22">
        <v>40634</v>
      </c>
      <c r="AN97" s="28"/>
      <c r="AO97" s="28"/>
      <c r="AP97" s="24"/>
    </row>
    <row r="98" spans="35:42" ht="21.95" customHeight="1">
      <c r="AI98" s="23"/>
      <c r="AJ98" s="25"/>
      <c r="AK98" s="25"/>
      <c r="AL98" s="25"/>
      <c r="AM98" s="22">
        <v>40635</v>
      </c>
      <c r="AN98" s="28"/>
      <c r="AO98" s="28"/>
      <c r="AP98" s="24"/>
    </row>
    <row r="99" spans="35:42" ht="21.95" customHeight="1">
      <c r="AI99" s="23"/>
      <c r="AJ99" s="25"/>
      <c r="AK99" s="25"/>
      <c r="AL99" s="25"/>
      <c r="AM99" s="22">
        <v>40636</v>
      </c>
      <c r="AN99" s="28"/>
      <c r="AO99" s="28"/>
      <c r="AP99" s="24"/>
    </row>
    <row r="100" spans="35:42" ht="21.95" customHeight="1">
      <c r="AI100" s="23"/>
      <c r="AJ100" s="25"/>
      <c r="AK100" s="25"/>
      <c r="AL100" s="25"/>
      <c r="AM100" s="22">
        <v>40637</v>
      </c>
      <c r="AN100" s="28"/>
      <c r="AO100" s="28"/>
      <c r="AP100" s="24"/>
    </row>
    <row r="101" spans="35:42" ht="21.95" customHeight="1">
      <c r="AI101" s="23"/>
      <c r="AJ101" s="25"/>
      <c r="AK101" s="25"/>
      <c r="AL101" s="25"/>
      <c r="AM101" s="22">
        <v>40638</v>
      </c>
      <c r="AN101" s="28"/>
      <c r="AO101" s="28"/>
      <c r="AP101" s="24"/>
    </row>
    <row r="102" spans="35:42" ht="21.95" customHeight="1">
      <c r="AI102" s="23"/>
      <c r="AJ102" s="25"/>
      <c r="AK102" s="25"/>
      <c r="AL102" s="25"/>
      <c r="AM102" s="22">
        <v>40283</v>
      </c>
      <c r="AN102" s="28"/>
      <c r="AO102" s="28"/>
      <c r="AP102" s="24"/>
    </row>
    <row r="103" spans="35:42" ht="21.95" customHeight="1">
      <c r="AI103" s="23"/>
      <c r="AJ103" s="25"/>
      <c r="AK103" s="25"/>
      <c r="AL103" s="25"/>
      <c r="AM103" s="22">
        <v>40284</v>
      </c>
      <c r="AN103" s="28"/>
      <c r="AO103" s="28"/>
      <c r="AP103" s="24"/>
    </row>
    <row r="104" spans="35:42" ht="21.95" customHeight="1">
      <c r="AI104" s="23"/>
      <c r="AJ104" s="25"/>
      <c r="AK104" s="25"/>
      <c r="AL104" s="25"/>
      <c r="AM104" s="22">
        <v>40285</v>
      </c>
      <c r="AN104" s="28"/>
      <c r="AO104" s="28"/>
      <c r="AP104" s="24"/>
    </row>
    <row r="105" spans="35:42" ht="21.95" customHeight="1">
      <c r="AI105" s="23"/>
      <c r="AJ105" s="25"/>
      <c r="AK105" s="25"/>
      <c r="AL105" s="25"/>
      <c r="AM105" s="22">
        <v>40286</v>
      </c>
      <c r="AN105" s="28"/>
      <c r="AO105" s="28"/>
      <c r="AP105" s="24"/>
    </row>
    <row r="106" spans="35:42" ht="21.95" customHeight="1">
      <c r="AI106" s="23"/>
      <c r="AJ106" s="25"/>
      <c r="AK106" s="25"/>
      <c r="AL106" s="25"/>
      <c r="AM106" s="22">
        <v>40287</v>
      </c>
      <c r="AN106" s="28"/>
      <c r="AO106" s="28"/>
      <c r="AP106" s="24"/>
    </row>
    <row r="107" spans="35:42" ht="21.95" customHeight="1">
      <c r="AI107" s="23"/>
      <c r="AJ107" s="25"/>
      <c r="AK107" s="25"/>
      <c r="AL107" s="25"/>
      <c r="AM107" s="22">
        <v>40288</v>
      </c>
      <c r="AN107" s="28"/>
      <c r="AO107" s="28"/>
      <c r="AP107" s="24"/>
    </row>
    <row r="108" spans="35:42" ht="21.95" customHeight="1">
      <c r="AI108" s="23"/>
      <c r="AJ108" s="25"/>
      <c r="AK108" s="25"/>
      <c r="AL108" s="25"/>
      <c r="AM108" s="22">
        <v>40289</v>
      </c>
      <c r="AN108" s="28"/>
      <c r="AO108" s="28"/>
      <c r="AP108" s="24"/>
    </row>
    <row r="109" spans="35:42" ht="21.95" customHeight="1">
      <c r="AI109" s="23"/>
      <c r="AJ109" s="25"/>
      <c r="AK109" s="25"/>
      <c r="AL109" s="25"/>
      <c r="AM109" s="22">
        <v>40290</v>
      </c>
      <c r="AN109" s="28"/>
      <c r="AO109" s="28"/>
      <c r="AP109" s="24"/>
    </row>
    <row r="110" spans="35:42" ht="21.95" customHeight="1">
      <c r="AI110" s="23"/>
      <c r="AJ110" s="25"/>
      <c r="AK110" s="25"/>
      <c r="AL110" s="25"/>
      <c r="AM110" s="22">
        <v>40291</v>
      </c>
      <c r="AN110" s="28"/>
      <c r="AO110" s="28"/>
      <c r="AP110" s="24"/>
    </row>
    <row r="111" spans="35:42" ht="21.95" customHeight="1">
      <c r="AI111" s="23"/>
      <c r="AJ111" s="25"/>
      <c r="AK111" s="25"/>
      <c r="AL111" s="25"/>
      <c r="AM111" s="22">
        <v>40292</v>
      </c>
      <c r="AN111" s="28"/>
      <c r="AO111" s="28"/>
      <c r="AP111" s="24"/>
    </row>
    <row r="112" spans="35:42" ht="21.95" customHeight="1">
      <c r="AI112" s="23"/>
      <c r="AJ112" s="25"/>
      <c r="AK112" s="25"/>
      <c r="AL112" s="25"/>
      <c r="AM112" s="22">
        <v>40293</v>
      </c>
      <c r="AN112" s="28"/>
      <c r="AO112" s="28"/>
      <c r="AP112" s="24"/>
    </row>
    <row r="113" spans="35:42" ht="21.95" customHeight="1">
      <c r="AI113" s="23"/>
      <c r="AJ113" s="25"/>
      <c r="AK113" s="25"/>
      <c r="AL113" s="25"/>
      <c r="AM113" s="22">
        <v>40294</v>
      </c>
      <c r="AN113" s="28"/>
      <c r="AO113" s="28"/>
      <c r="AP113" s="24"/>
    </row>
    <row r="114" spans="35:42" ht="21.95" customHeight="1">
      <c r="AI114" s="23"/>
      <c r="AJ114" s="25"/>
      <c r="AK114" s="25"/>
      <c r="AL114" s="25"/>
      <c r="AM114" s="22">
        <v>40295</v>
      </c>
      <c r="AN114" s="28"/>
      <c r="AO114" s="28"/>
      <c r="AP114" s="24"/>
    </row>
    <row r="115" spans="35:42" ht="21.95" customHeight="1">
      <c r="AI115" s="23"/>
      <c r="AJ115" s="25"/>
      <c r="AK115" s="25"/>
      <c r="AL115" s="25"/>
      <c r="AM115" s="22">
        <v>40296</v>
      </c>
      <c r="AN115" s="28"/>
      <c r="AO115" s="28"/>
      <c r="AP115" s="24"/>
    </row>
    <row r="116" spans="35:42" ht="21.95" customHeight="1">
      <c r="AI116" s="23"/>
      <c r="AJ116" s="25"/>
      <c r="AK116" s="25"/>
      <c r="AL116" s="25"/>
      <c r="AM116" s="22">
        <v>40297</v>
      </c>
      <c r="AN116" s="28"/>
      <c r="AO116" s="28"/>
      <c r="AP116" s="24"/>
    </row>
    <row r="117" spans="35:42" ht="21.95" customHeight="1">
      <c r="AI117" s="23"/>
      <c r="AJ117" s="25"/>
      <c r="AK117" s="25"/>
      <c r="AL117" s="25"/>
      <c r="AM117" s="22">
        <v>40298</v>
      </c>
      <c r="AN117" s="28"/>
      <c r="AO117" s="28"/>
      <c r="AP117" s="24"/>
    </row>
    <row r="118" spans="35:42" ht="21.95" customHeight="1">
      <c r="AI118" s="23"/>
      <c r="AJ118" s="25"/>
      <c r="AK118" s="25"/>
      <c r="AL118" s="25"/>
      <c r="AM118" s="22">
        <v>40299</v>
      </c>
      <c r="AN118" s="28"/>
      <c r="AO118" s="28"/>
      <c r="AP118" s="24"/>
    </row>
    <row r="119" spans="35:42" ht="21.95" customHeight="1">
      <c r="AI119" s="23"/>
      <c r="AJ119" s="25"/>
      <c r="AK119" s="25"/>
      <c r="AL119" s="25"/>
      <c r="AM119" s="22">
        <v>40300</v>
      </c>
      <c r="AN119" s="28"/>
      <c r="AO119" s="28"/>
      <c r="AP119" s="24"/>
    </row>
    <row r="120" spans="35:42" ht="21.95" customHeight="1">
      <c r="AI120" s="23"/>
      <c r="AJ120" s="25"/>
      <c r="AK120" s="25"/>
      <c r="AL120" s="25"/>
      <c r="AM120" s="22">
        <v>40301</v>
      </c>
      <c r="AN120" s="28"/>
      <c r="AO120" s="28"/>
      <c r="AP120" s="24"/>
    </row>
    <row r="121" spans="35:42" ht="21.95" customHeight="1">
      <c r="AI121" s="23"/>
      <c r="AJ121" s="25"/>
      <c r="AK121" s="25"/>
      <c r="AL121" s="25"/>
      <c r="AM121" s="22">
        <v>40302</v>
      </c>
      <c r="AN121" s="28"/>
      <c r="AO121" s="28"/>
      <c r="AP121" s="24"/>
    </row>
    <row r="122" spans="35:42" ht="21.95" customHeight="1">
      <c r="AI122" s="23"/>
      <c r="AJ122" s="25"/>
      <c r="AK122" s="25"/>
      <c r="AL122" s="25"/>
      <c r="AM122" s="22">
        <v>40303</v>
      </c>
      <c r="AN122" s="28"/>
      <c r="AO122" s="28"/>
      <c r="AP122" s="24"/>
    </row>
    <row r="123" spans="35:42" ht="21.95" customHeight="1">
      <c r="AI123" s="23"/>
      <c r="AJ123" s="25"/>
      <c r="AK123" s="25"/>
      <c r="AL123" s="25"/>
      <c r="AM123" s="22">
        <v>40304</v>
      </c>
      <c r="AN123" s="28"/>
      <c r="AO123" s="28"/>
      <c r="AP123" s="24"/>
    </row>
    <row r="124" spans="35:42" ht="21.95" customHeight="1">
      <c r="AI124" s="23"/>
      <c r="AJ124" s="25"/>
      <c r="AK124" s="25"/>
      <c r="AL124" s="25"/>
      <c r="AM124" s="22">
        <v>40305</v>
      </c>
      <c r="AN124" s="28"/>
      <c r="AO124" s="28"/>
      <c r="AP124" s="24"/>
    </row>
    <row r="125" spans="35:42" ht="21.95" customHeight="1">
      <c r="AI125" s="23"/>
      <c r="AJ125" s="25"/>
      <c r="AK125" s="25"/>
      <c r="AL125" s="25"/>
      <c r="AM125" s="22">
        <v>40306</v>
      </c>
      <c r="AN125" s="28"/>
      <c r="AO125" s="28"/>
      <c r="AP125" s="24"/>
    </row>
    <row r="126" spans="35:42" ht="21.95" customHeight="1">
      <c r="AI126" s="23"/>
      <c r="AJ126" s="25"/>
      <c r="AK126" s="25"/>
      <c r="AL126" s="25"/>
      <c r="AM126" s="22">
        <v>40307</v>
      </c>
      <c r="AN126" s="28"/>
      <c r="AO126" s="28"/>
      <c r="AP126" s="24"/>
    </row>
    <row r="127" spans="35:42" ht="21.95" customHeight="1">
      <c r="AI127" s="23"/>
      <c r="AJ127" s="25"/>
      <c r="AK127" s="25"/>
      <c r="AL127" s="25"/>
      <c r="AM127" s="22">
        <v>40308</v>
      </c>
      <c r="AN127" s="28"/>
      <c r="AO127" s="28"/>
      <c r="AP127" s="24"/>
    </row>
    <row r="128" spans="35:42" ht="21.95" customHeight="1">
      <c r="AI128" s="23"/>
      <c r="AJ128" s="25"/>
      <c r="AK128" s="25"/>
      <c r="AL128" s="25"/>
      <c r="AM128" s="22">
        <v>40309</v>
      </c>
      <c r="AN128" s="28"/>
      <c r="AO128" s="28"/>
      <c r="AP128" s="24"/>
    </row>
    <row r="129" spans="35:42" ht="21.95" customHeight="1">
      <c r="AI129" s="23"/>
      <c r="AJ129" s="25"/>
      <c r="AK129" s="25"/>
      <c r="AL129" s="25"/>
      <c r="AM129" s="22">
        <v>40310</v>
      </c>
      <c r="AN129" s="28"/>
      <c r="AO129" s="28"/>
      <c r="AP129" s="24"/>
    </row>
    <row r="130" spans="35:42" ht="21.95" customHeight="1">
      <c r="AI130" s="23"/>
      <c r="AJ130" s="25"/>
      <c r="AK130" s="25"/>
      <c r="AL130" s="25"/>
      <c r="AM130" s="22">
        <v>40311</v>
      </c>
      <c r="AN130" s="28"/>
      <c r="AO130" s="28"/>
      <c r="AP130" s="24"/>
    </row>
    <row r="131" spans="35:42" ht="21.95" customHeight="1">
      <c r="AI131" s="23"/>
      <c r="AJ131" s="25"/>
      <c r="AK131" s="25"/>
      <c r="AL131" s="25"/>
      <c r="AM131" s="22">
        <v>40312</v>
      </c>
      <c r="AN131" s="28"/>
      <c r="AO131" s="28"/>
      <c r="AP131" s="24"/>
    </row>
    <row r="132" spans="35:42" ht="21.95" customHeight="1">
      <c r="AI132" s="23"/>
      <c r="AJ132" s="25"/>
      <c r="AK132" s="25"/>
      <c r="AL132" s="25"/>
      <c r="AM132" s="22">
        <v>40313</v>
      </c>
      <c r="AN132" s="28"/>
      <c r="AO132" s="28"/>
      <c r="AP132" s="24"/>
    </row>
    <row r="133" spans="35:42" ht="21.95" customHeight="1">
      <c r="AI133" s="23"/>
      <c r="AJ133" s="25"/>
      <c r="AK133" s="25"/>
      <c r="AL133" s="25"/>
      <c r="AM133" s="22">
        <v>40314</v>
      </c>
      <c r="AN133" s="28"/>
      <c r="AO133" s="28"/>
      <c r="AP133" s="24"/>
    </row>
    <row r="134" spans="35:42" ht="21.95" customHeight="1">
      <c r="AI134" s="23"/>
      <c r="AJ134" s="25"/>
      <c r="AK134" s="25"/>
      <c r="AL134" s="25"/>
      <c r="AM134" s="22">
        <v>40315</v>
      </c>
      <c r="AN134" s="28"/>
      <c r="AO134" s="28"/>
      <c r="AP134" s="24"/>
    </row>
    <row r="135" spans="35:42" ht="21.95" customHeight="1">
      <c r="AI135" s="23"/>
      <c r="AJ135" s="25"/>
      <c r="AK135" s="25"/>
      <c r="AL135" s="25"/>
      <c r="AM135" s="22">
        <v>40316</v>
      </c>
      <c r="AN135" s="28"/>
      <c r="AO135" s="28"/>
      <c r="AP135" s="24"/>
    </row>
    <row r="136" spans="35:42" ht="21.95" customHeight="1">
      <c r="AI136" s="23"/>
      <c r="AJ136" s="25"/>
      <c r="AK136" s="25"/>
      <c r="AL136" s="25"/>
      <c r="AM136" s="22">
        <v>40317</v>
      </c>
      <c r="AN136" s="28"/>
      <c r="AO136" s="28"/>
      <c r="AP136" s="24"/>
    </row>
    <row r="137" spans="35:42" ht="21.95" customHeight="1">
      <c r="AI137" s="23"/>
      <c r="AJ137" s="25"/>
      <c r="AK137" s="25"/>
      <c r="AL137" s="25"/>
      <c r="AM137" s="22">
        <v>40318</v>
      </c>
      <c r="AN137" s="28"/>
      <c r="AO137" s="28"/>
      <c r="AP137" s="24"/>
    </row>
    <row r="138" spans="35:42" ht="21.95" customHeight="1">
      <c r="AI138" s="23"/>
      <c r="AJ138" s="25"/>
      <c r="AK138" s="25"/>
      <c r="AL138" s="25"/>
      <c r="AM138" s="22">
        <v>40319</v>
      </c>
      <c r="AN138" s="28"/>
      <c r="AO138" s="28"/>
      <c r="AP138" s="24"/>
    </row>
    <row r="139" spans="35:42" ht="21.95" customHeight="1">
      <c r="AI139" s="23"/>
      <c r="AJ139" s="25"/>
      <c r="AK139" s="25"/>
      <c r="AL139" s="25"/>
      <c r="AM139" s="22">
        <v>40320</v>
      </c>
      <c r="AN139" s="28"/>
      <c r="AO139" s="28"/>
      <c r="AP139" s="24"/>
    </row>
    <row r="140" spans="35:42" ht="21.95" customHeight="1">
      <c r="AI140" s="23"/>
      <c r="AJ140" s="25"/>
      <c r="AK140" s="25"/>
      <c r="AL140" s="25"/>
      <c r="AM140" s="22">
        <v>40321</v>
      </c>
      <c r="AN140" s="28"/>
      <c r="AO140" s="28"/>
      <c r="AP140" s="24"/>
    </row>
    <row r="141" spans="35:42" ht="21.95" customHeight="1">
      <c r="AI141" s="23"/>
      <c r="AJ141" s="25"/>
      <c r="AK141" s="25"/>
      <c r="AL141" s="25"/>
      <c r="AM141" s="22">
        <v>40322</v>
      </c>
      <c r="AN141" s="28"/>
      <c r="AO141" s="28"/>
      <c r="AP141" s="24"/>
    </row>
    <row r="142" spans="35:42" ht="21.95" customHeight="1">
      <c r="AI142" s="23"/>
      <c r="AJ142" s="25"/>
      <c r="AK142" s="25"/>
      <c r="AL142" s="25"/>
      <c r="AM142" s="22">
        <v>40323</v>
      </c>
      <c r="AN142" s="28"/>
      <c r="AO142" s="28"/>
      <c r="AP142" s="24"/>
    </row>
    <row r="143" spans="35:42" ht="21.95" customHeight="1">
      <c r="AI143" s="23"/>
      <c r="AJ143" s="25"/>
      <c r="AK143" s="25"/>
      <c r="AL143" s="25"/>
      <c r="AM143" s="22">
        <v>40324</v>
      </c>
      <c r="AN143" s="28"/>
      <c r="AO143" s="28"/>
      <c r="AP143" s="24"/>
    </row>
    <row r="144" spans="35:42" ht="21.95" customHeight="1">
      <c r="AI144" s="23"/>
      <c r="AJ144" s="25"/>
      <c r="AK144" s="25"/>
      <c r="AL144" s="25"/>
      <c r="AM144" s="22">
        <v>40325</v>
      </c>
      <c r="AN144" s="28"/>
      <c r="AO144" s="28"/>
      <c r="AP144" s="24"/>
    </row>
    <row r="145" spans="35:42" ht="21.95" customHeight="1">
      <c r="AI145" s="23"/>
      <c r="AJ145" s="25"/>
      <c r="AK145" s="25"/>
      <c r="AL145" s="25"/>
      <c r="AM145" s="22">
        <v>40326</v>
      </c>
      <c r="AN145" s="28"/>
      <c r="AO145" s="28"/>
      <c r="AP145" s="24"/>
    </row>
    <row r="146" spans="35:42" ht="21.95" customHeight="1">
      <c r="AI146" s="23"/>
      <c r="AJ146" s="25"/>
      <c r="AK146" s="25"/>
      <c r="AL146" s="25"/>
      <c r="AM146" s="22">
        <v>40327</v>
      </c>
      <c r="AN146" s="28"/>
      <c r="AO146" s="28"/>
      <c r="AP146" s="24"/>
    </row>
    <row r="147" spans="35:42" ht="21.95" customHeight="1">
      <c r="AI147" s="23"/>
      <c r="AJ147" s="25"/>
      <c r="AK147" s="25"/>
      <c r="AL147" s="25"/>
      <c r="AM147" s="22">
        <v>40328</v>
      </c>
      <c r="AN147" s="28"/>
      <c r="AO147" s="28"/>
      <c r="AP147" s="24"/>
    </row>
    <row r="148" spans="35:42" ht="21.95" customHeight="1">
      <c r="AI148" s="23"/>
      <c r="AJ148" s="25"/>
      <c r="AK148" s="25"/>
      <c r="AL148" s="25"/>
      <c r="AM148" s="22">
        <v>40329</v>
      </c>
      <c r="AN148" s="28"/>
      <c r="AO148" s="28"/>
      <c r="AP148" s="24"/>
    </row>
    <row r="149" spans="35:42" ht="21.95" customHeight="1">
      <c r="AI149" s="23"/>
      <c r="AJ149" s="25"/>
      <c r="AK149" s="25"/>
      <c r="AL149" s="25"/>
      <c r="AM149" s="22">
        <v>40330</v>
      </c>
      <c r="AN149" s="28"/>
      <c r="AO149" s="28"/>
      <c r="AP149" s="24"/>
    </row>
    <row r="150" spans="35:42" ht="21.95" customHeight="1">
      <c r="AI150" s="23"/>
      <c r="AJ150" s="25"/>
      <c r="AK150" s="25"/>
      <c r="AL150" s="25"/>
      <c r="AM150" s="22">
        <v>40331</v>
      </c>
      <c r="AN150" s="28"/>
      <c r="AO150" s="28"/>
      <c r="AP150" s="24"/>
    </row>
    <row r="151" spans="35:42" ht="21.95" customHeight="1">
      <c r="AI151" s="23"/>
      <c r="AJ151" s="25"/>
      <c r="AK151" s="25"/>
      <c r="AL151" s="25"/>
      <c r="AM151" s="22">
        <v>40332</v>
      </c>
      <c r="AN151" s="28"/>
      <c r="AO151" s="28"/>
      <c r="AP151" s="24"/>
    </row>
    <row r="152" spans="35:42" ht="21.95" customHeight="1">
      <c r="AI152" s="23"/>
      <c r="AJ152" s="25"/>
      <c r="AK152" s="25"/>
      <c r="AL152" s="25"/>
      <c r="AM152" s="22">
        <v>40333</v>
      </c>
      <c r="AN152" s="28"/>
      <c r="AO152" s="28"/>
      <c r="AP152" s="24"/>
    </row>
    <row r="153" spans="35:42" ht="21.95" customHeight="1">
      <c r="AI153" s="23"/>
      <c r="AJ153" s="25"/>
      <c r="AK153" s="25"/>
      <c r="AL153" s="25"/>
      <c r="AM153" s="22">
        <v>40334</v>
      </c>
      <c r="AN153" s="28"/>
      <c r="AO153" s="28"/>
      <c r="AP153" s="24"/>
    </row>
    <row r="154" spans="35:42" ht="21.95" customHeight="1">
      <c r="AI154" s="23"/>
      <c r="AJ154" s="25"/>
      <c r="AK154" s="25"/>
      <c r="AL154" s="25"/>
      <c r="AM154" s="22">
        <v>40335</v>
      </c>
      <c r="AN154" s="28"/>
      <c r="AO154" s="28"/>
      <c r="AP154" s="24"/>
    </row>
    <row r="155" spans="35:42" ht="21.95" customHeight="1">
      <c r="AI155" s="23"/>
      <c r="AJ155" s="25"/>
      <c r="AK155" s="25"/>
      <c r="AL155" s="25"/>
      <c r="AM155" s="22">
        <v>40336</v>
      </c>
      <c r="AN155" s="28"/>
      <c r="AO155" s="28"/>
      <c r="AP155" s="24"/>
    </row>
    <row r="156" spans="35:42" ht="21.95" customHeight="1">
      <c r="AI156" s="23"/>
      <c r="AJ156" s="25"/>
      <c r="AK156" s="25"/>
      <c r="AL156" s="25"/>
      <c r="AM156" s="22">
        <v>40337</v>
      </c>
      <c r="AN156" s="28"/>
      <c r="AO156" s="28"/>
      <c r="AP156" s="24"/>
    </row>
    <row r="157" spans="35:42" ht="21.95" customHeight="1">
      <c r="AI157" s="23"/>
      <c r="AJ157" s="25"/>
      <c r="AK157" s="25"/>
      <c r="AL157" s="25"/>
      <c r="AM157" s="22">
        <v>40338</v>
      </c>
      <c r="AN157" s="28"/>
      <c r="AO157" s="28"/>
      <c r="AP157" s="24"/>
    </row>
    <row r="158" spans="35:42" ht="21.95" customHeight="1">
      <c r="AI158" s="23"/>
      <c r="AJ158" s="25"/>
      <c r="AK158" s="25"/>
      <c r="AL158" s="25"/>
      <c r="AM158" s="22">
        <v>40339</v>
      </c>
      <c r="AN158" s="28"/>
      <c r="AO158" s="28"/>
      <c r="AP158" s="24"/>
    </row>
    <row r="159" spans="35:42" ht="21.95" customHeight="1">
      <c r="AI159" s="23"/>
      <c r="AJ159" s="25"/>
      <c r="AK159" s="25"/>
      <c r="AL159" s="25"/>
      <c r="AM159" s="22">
        <v>40340</v>
      </c>
      <c r="AN159" s="28"/>
      <c r="AO159" s="28"/>
      <c r="AP159" s="24"/>
    </row>
    <row r="160" spans="35:42" ht="21.95" customHeight="1">
      <c r="AI160" s="23"/>
      <c r="AJ160" s="25"/>
      <c r="AK160" s="25"/>
      <c r="AL160" s="25"/>
      <c r="AM160" s="22">
        <v>40341</v>
      </c>
      <c r="AN160" s="28"/>
      <c r="AO160" s="28"/>
      <c r="AP160" s="24"/>
    </row>
    <row r="161" spans="34:42" ht="21.95" customHeight="1">
      <c r="AI161" s="23"/>
      <c r="AJ161" s="25"/>
      <c r="AK161" s="25"/>
      <c r="AL161" s="25"/>
      <c r="AM161" s="22">
        <v>40342</v>
      </c>
      <c r="AN161" s="28"/>
      <c r="AO161" s="28"/>
      <c r="AP161" s="24"/>
    </row>
    <row r="162" spans="34:42" ht="21.95" customHeight="1">
      <c r="AI162" s="23"/>
      <c r="AJ162" s="25"/>
      <c r="AK162" s="25"/>
      <c r="AL162" s="25"/>
      <c r="AM162" s="22">
        <v>40343</v>
      </c>
      <c r="AN162" s="28"/>
      <c r="AO162" s="28"/>
      <c r="AP162" s="24"/>
    </row>
    <row r="163" spans="34:42" ht="21.95" customHeight="1">
      <c r="AI163" s="23"/>
      <c r="AJ163" s="25"/>
      <c r="AK163" s="25"/>
      <c r="AL163" s="25"/>
      <c r="AM163" s="22">
        <v>40344</v>
      </c>
      <c r="AN163" s="28"/>
      <c r="AO163" s="28"/>
      <c r="AP163" s="24"/>
    </row>
    <row r="164" spans="34:42" ht="21.95" customHeight="1">
      <c r="AI164" s="23"/>
      <c r="AJ164" s="25"/>
      <c r="AK164" s="25"/>
      <c r="AL164" s="25"/>
      <c r="AM164" s="22">
        <v>40345</v>
      </c>
      <c r="AN164" s="28"/>
      <c r="AO164" s="28"/>
      <c r="AP164" s="24"/>
    </row>
    <row r="165" spans="34:42" ht="21.95" customHeight="1">
      <c r="AI165" s="23"/>
      <c r="AJ165" s="25"/>
      <c r="AK165" s="25"/>
      <c r="AL165" s="25"/>
      <c r="AM165" s="22">
        <v>40346</v>
      </c>
      <c r="AN165" s="28"/>
      <c r="AO165" s="28"/>
      <c r="AP165" s="24"/>
    </row>
    <row r="166" spans="34:42" ht="21.95" customHeight="1">
      <c r="AI166" s="23"/>
      <c r="AJ166" s="25"/>
      <c r="AK166" s="25"/>
      <c r="AL166" s="25"/>
      <c r="AM166" s="22">
        <v>40347</v>
      </c>
      <c r="AN166" s="28"/>
      <c r="AO166" s="28"/>
      <c r="AP166" s="24"/>
    </row>
    <row r="167" spans="34:42" ht="21.95" customHeight="1">
      <c r="AI167" s="23"/>
      <c r="AJ167" s="25"/>
      <c r="AK167" s="25"/>
      <c r="AL167" s="25"/>
      <c r="AM167" s="22">
        <v>40348</v>
      </c>
      <c r="AN167" s="28"/>
      <c r="AO167" s="28"/>
      <c r="AP167" s="24"/>
    </row>
    <row r="168" spans="34:42" ht="21.95" customHeight="1">
      <c r="AI168" s="23"/>
      <c r="AJ168" s="25"/>
      <c r="AK168" s="25"/>
      <c r="AL168" s="25"/>
      <c r="AM168" s="22">
        <v>40349</v>
      </c>
      <c r="AN168" s="28"/>
      <c r="AO168" s="28"/>
      <c r="AP168" s="24"/>
    </row>
    <row r="169" spans="34:42" ht="21.95" customHeight="1">
      <c r="AI169" s="23"/>
      <c r="AJ169" s="25"/>
      <c r="AK169" s="25"/>
      <c r="AL169" s="25"/>
      <c r="AM169" s="22">
        <v>40350</v>
      </c>
      <c r="AN169" s="28"/>
      <c r="AO169" s="28"/>
      <c r="AP169" s="24"/>
    </row>
    <row r="170" spans="34:42" ht="21.95" customHeight="1">
      <c r="AI170" s="23"/>
      <c r="AJ170" s="25"/>
      <c r="AK170" s="25"/>
      <c r="AL170" s="25"/>
      <c r="AM170" s="22">
        <v>40351</v>
      </c>
      <c r="AN170" s="28"/>
      <c r="AO170" s="28"/>
      <c r="AP170" s="24"/>
    </row>
    <row r="171" spans="34:42" ht="21.95" customHeight="1">
      <c r="AI171" s="23"/>
      <c r="AJ171" s="25"/>
      <c r="AK171" s="25"/>
      <c r="AL171" s="25"/>
      <c r="AM171" s="22">
        <v>40352</v>
      </c>
      <c r="AN171" s="28"/>
      <c r="AO171" s="28"/>
      <c r="AP171" s="24"/>
    </row>
    <row r="172" spans="34:42" ht="21.95" customHeight="1">
      <c r="AI172" s="23"/>
      <c r="AJ172" s="25"/>
      <c r="AK172" s="25"/>
      <c r="AL172" s="25"/>
      <c r="AM172" s="22">
        <v>40353</v>
      </c>
      <c r="AN172" s="28"/>
      <c r="AO172" s="28"/>
      <c r="AP172" s="24"/>
    </row>
    <row r="173" spans="34:42" ht="21.95" customHeight="1">
      <c r="AI173" s="23"/>
      <c r="AJ173" s="25"/>
      <c r="AK173" s="25"/>
      <c r="AL173" s="25"/>
      <c r="AM173" s="22">
        <v>40354</v>
      </c>
      <c r="AN173" s="28"/>
      <c r="AO173" s="28"/>
      <c r="AP173" s="24"/>
    </row>
    <row r="174" spans="34:42" ht="21.95" customHeight="1">
      <c r="AI174" s="23"/>
      <c r="AJ174" s="25"/>
      <c r="AK174" s="25"/>
      <c r="AL174" s="25"/>
      <c r="AM174" s="22">
        <v>40355</v>
      </c>
      <c r="AN174" s="28"/>
      <c r="AO174" s="28"/>
      <c r="AP174" s="24"/>
    </row>
    <row r="175" spans="34:42" ht="21.95" customHeight="1">
      <c r="AI175" s="23"/>
      <c r="AJ175" s="25"/>
      <c r="AK175" s="25"/>
      <c r="AL175" s="25"/>
      <c r="AM175" s="22">
        <v>40356</v>
      </c>
      <c r="AN175" s="28"/>
      <c r="AO175" s="28"/>
      <c r="AP175" s="24"/>
    </row>
    <row r="176" spans="34:42" ht="21.95" customHeight="1">
      <c r="AH176" s="16"/>
      <c r="AI176" s="23"/>
      <c r="AJ176" s="25"/>
      <c r="AK176" s="25"/>
      <c r="AL176" s="25"/>
      <c r="AM176" s="22">
        <v>40357</v>
      </c>
      <c r="AN176" s="28"/>
      <c r="AO176" s="28"/>
      <c r="AP176" s="24"/>
    </row>
    <row r="177" spans="34:42" ht="21.95" customHeight="1">
      <c r="AH177" s="20"/>
      <c r="AI177" s="23"/>
      <c r="AJ177" s="25"/>
      <c r="AK177" s="25"/>
      <c r="AL177" s="25"/>
      <c r="AM177" s="22">
        <v>40358</v>
      </c>
      <c r="AN177" s="24"/>
      <c r="AO177" s="24"/>
      <c r="AP177" s="24"/>
    </row>
    <row r="178" spans="34:42" ht="21.95" customHeight="1">
      <c r="AH178" s="20"/>
      <c r="AI178" s="23"/>
      <c r="AJ178" s="25"/>
      <c r="AK178" s="25"/>
      <c r="AL178" s="25"/>
      <c r="AM178" s="22">
        <v>40359</v>
      </c>
      <c r="AN178" s="24"/>
      <c r="AO178" s="24"/>
      <c r="AP178" s="24"/>
    </row>
    <row r="179" spans="34:42" ht="21.95" customHeight="1">
      <c r="AH179" s="20"/>
      <c r="AI179" s="23"/>
      <c r="AJ179" s="25"/>
      <c r="AK179" s="25"/>
      <c r="AL179" s="25"/>
      <c r="AM179" s="22">
        <v>40360</v>
      </c>
      <c r="AN179" s="24"/>
      <c r="AO179" s="24"/>
      <c r="AP179" s="24"/>
    </row>
    <row r="180" spans="34:42" ht="21.95" customHeight="1">
      <c r="AH180" s="20"/>
      <c r="AI180" s="23"/>
      <c r="AJ180" s="25"/>
      <c r="AK180" s="25"/>
      <c r="AL180" s="25"/>
      <c r="AM180" s="22">
        <v>40361</v>
      </c>
      <c r="AN180" s="24"/>
      <c r="AO180" s="24"/>
      <c r="AP180" s="24"/>
    </row>
    <row r="181" spans="34:42" ht="21.95" customHeight="1">
      <c r="AH181" s="20"/>
      <c r="AI181" s="23"/>
      <c r="AJ181" s="25"/>
      <c r="AK181" s="25"/>
      <c r="AL181" s="25"/>
      <c r="AM181" s="22">
        <v>40362</v>
      </c>
      <c r="AN181" s="24"/>
      <c r="AO181" s="24"/>
      <c r="AP181" s="24"/>
    </row>
    <row r="182" spans="34:42" ht="21.95" customHeight="1">
      <c r="AH182" s="21"/>
      <c r="AI182" s="23"/>
      <c r="AJ182" s="25"/>
      <c r="AK182" s="25"/>
      <c r="AL182" s="25"/>
      <c r="AM182" s="22">
        <v>40363</v>
      </c>
      <c r="AN182" s="24"/>
      <c r="AO182" s="24"/>
      <c r="AP182" s="24"/>
    </row>
    <row r="183" spans="34:42" ht="21.95" customHeight="1">
      <c r="AI183" s="23"/>
      <c r="AJ183" s="25"/>
      <c r="AK183" s="25"/>
      <c r="AL183" s="25"/>
      <c r="AM183" s="22">
        <v>40364</v>
      </c>
      <c r="AN183" s="24"/>
      <c r="AO183" s="24"/>
      <c r="AP183" s="24"/>
    </row>
    <row r="184" spans="34:42" ht="21.95" customHeight="1">
      <c r="AI184" s="23"/>
      <c r="AJ184" s="25"/>
      <c r="AK184" s="25"/>
      <c r="AL184" s="25"/>
      <c r="AM184" s="22">
        <v>40365</v>
      </c>
      <c r="AN184" s="24"/>
      <c r="AO184" s="24"/>
      <c r="AP184" s="24"/>
    </row>
    <row r="185" spans="34:42" ht="21.95" customHeight="1">
      <c r="AI185" s="23"/>
      <c r="AJ185" s="25"/>
      <c r="AK185" s="25"/>
      <c r="AL185" s="25"/>
      <c r="AM185" s="22">
        <v>40366</v>
      </c>
      <c r="AN185" s="24"/>
      <c r="AO185" s="24"/>
      <c r="AP185" s="24"/>
    </row>
    <row r="186" spans="34:42" ht="21.95" customHeight="1">
      <c r="AI186" s="23"/>
      <c r="AJ186" s="25"/>
      <c r="AK186" s="25"/>
      <c r="AL186" s="25"/>
      <c r="AM186" s="22">
        <v>40367</v>
      </c>
      <c r="AN186" s="24"/>
      <c r="AO186" s="24"/>
      <c r="AP186" s="24"/>
    </row>
    <row r="187" spans="34:42" ht="21.95" customHeight="1">
      <c r="AI187" s="23"/>
      <c r="AJ187" s="25"/>
      <c r="AK187" s="25"/>
      <c r="AL187" s="25"/>
      <c r="AM187" s="22">
        <v>40368</v>
      </c>
      <c r="AN187" s="24"/>
      <c r="AO187" s="24"/>
      <c r="AP187" s="24"/>
    </row>
    <row r="188" spans="34:42" ht="21.95" customHeight="1">
      <c r="AI188" s="23"/>
      <c r="AJ188" s="25"/>
      <c r="AK188" s="25"/>
      <c r="AL188" s="25"/>
      <c r="AM188" s="22">
        <v>40369</v>
      </c>
      <c r="AN188" s="24"/>
      <c r="AO188" s="24"/>
      <c r="AP188" s="24"/>
    </row>
    <row r="189" spans="34:42" ht="21.95" customHeight="1">
      <c r="AI189" s="23"/>
      <c r="AJ189" s="25"/>
      <c r="AK189" s="25"/>
      <c r="AL189" s="25"/>
      <c r="AM189" s="22">
        <v>40370</v>
      </c>
      <c r="AN189" s="24"/>
      <c r="AO189" s="24"/>
      <c r="AP189" s="24"/>
    </row>
    <row r="190" spans="34:42" ht="21.95" customHeight="1">
      <c r="AI190" s="23"/>
      <c r="AJ190" s="25"/>
      <c r="AK190" s="25"/>
      <c r="AL190" s="25"/>
      <c r="AM190" s="22">
        <v>40371</v>
      </c>
      <c r="AN190" s="24"/>
      <c r="AO190" s="24"/>
      <c r="AP190" s="24"/>
    </row>
    <row r="191" spans="34:42" ht="21.95" customHeight="1">
      <c r="AI191" s="23"/>
      <c r="AJ191" s="25"/>
      <c r="AK191" s="25"/>
      <c r="AL191" s="25"/>
      <c r="AM191" s="22">
        <v>40372</v>
      </c>
      <c r="AN191" s="24"/>
      <c r="AO191" s="24"/>
      <c r="AP191" s="24"/>
    </row>
    <row r="192" spans="34:42" ht="21.95" customHeight="1">
      <c r="AI192" s="23"/>
      <c r="AJ192" s="25"/>
      <c r="AK192" s="25"/>
      <c r="AL192" s="25"/>
      <c r="AM192" s="22">
        <v>40373</v>
      </c>
      <c r="AN192" s="24"/>
      <c r="AO192" s="24"/>
      <c r="AP192" s="24"/>
    </row>
    <row r="193" spans="34:42" ht="21.95" customHeight="1">
      <c r="AI193" s="23"/>
      <c r="AJ193" s="25"/>
      <c r="AK193" s="25"/>
      <c r="AL193" s="25"/>
      <c r="AM193" s="22">
        <v>40374</v>
      </c>
      <c r="AN193" s="24"/>
      <c r="AO193" s="24"/>
      <c r="AP193" s="24"/>
    </row>
    <row r="194" spans="34:42" ht="21.95" customHeight="1">
      <c r="AI194" s="23"/>
      <c r="AJ194" s="25"/>
      <c r="AK194" s="25"/>
      <c r="AL194" s="25"/>
      <c r="AM194" s="22">
        <v>40375</v>
      </c>
      <c r="AN194" s="24"/>
      <c r="AO194" s="24"/>
      <c r="AP194" s="24"/>
    </row>
    <row r="195" spans="34:42" ht="21.95" customHeight="1">
      <c r="AI195" s="23"/>
      <c r="AJ195" s="25"/>
      <c r="AK195" s="25"/>
      <c r="AL195" s="25"/>
      <c r="AM195" s="22">
        <v>40376</v>
      </c>
      <c r="AN195" s="24"/>
      <c r="AO195" s="24"/>
      <c r="AP195" s="24"/>
    </row>
    <row r="196" spans="34:42" ht="21.95" customHeight="1">
      <c r="AI196" s="23"/>
      <c r="AJ196" s="25"/>
      <c r="AK196" s="25"/>
      <c r="AL196" s="25"/>
      <c r="AM196" s="22">
        <v>40377</v>
      </c>
      <c r="AN196" s="24"/>
      <c r="AO196" s="24"/>
      <c r="AP196" s="24"/>
    </row>
    <row r="197" spans="34:42" ht="21.95" customHeight="1">
      <c r="AI197" s="23"/>
      <c r="AJ197" s="25"/>
      <c r="AK197" s="25"/>
      <c r="AL197" s="25"/>
      <c r="AM197" s="22">
        <v>40378</v>
      </c>
      <c r="AN197" s="24"/>
      <c r="AO197" s="24"/>
      <c r="AP197" s="24"/>
    </row>
    <row r="198" spans="34:42" ht="21.95" customHeight="1">
      <c r="AI198" s="23"/>
      <c r="AJ198" s="25"/>
      <c r="AK198" s="25"/>
      <c r="AL198" s="25"/>
      <c r="AM198" s="22">
        <v>40379</v>
      </c>
      <c r="AN198" s="24"/>
      <c r="AO198" s="24"/>
      <c r="AP198" s="24"/>
    </row>
    <row r="199" spans="34:42" ht="21.95" customHeight="1">
      <c r="AI199" s="23"/>
      <c r="AJ199" s="25"/>
      <c r="AK199" s="25"/>
      <c r="AL199" s="25"/>
      <c r="AM199" s="22">
        <v>40380</v>
      </c>
      <c r="AN199" s="24"/>
      <c r="AO199" s="24"/>
      <c r="AP199" s="24"/>
    </row>
    <row r="200" spans="34:42" ht="21.95" customHeight="1">
      <c r="AI200" s="23"/>
      <c r="AJ200" s="25"/>
      <c r="AK200" s="25"/>
      <c r="AL200" s="25"/>
      <c r="AM200" s="22">
        <v>40381</v>
      </c>
      <c r="AN200" s="24"/>
      <c r="AO200" s="24"/>
      <c r="AP200" s="24"/>
    </row>
    <row r="201" spans="34:42" ht="21.95" customHeight="1">
      <c r="AI201" s="23"/>
      <c r="AJ201" s="25"/>
      <c r="AK201" s="25"/>
      <c r="AL201" s="25"/>
      <c r="AM201" s="22">
        <v>40382</v>
      </c>
      <c r="AN201" s="24"/>
      <c r="AO201" s="24"/>
      <c r="AP201" s="24"/>
    </row>
    <row r="202" spans="34:42" ht="21.95" customHeight="1">
      <c r="AI202" s="23"/>
      <c r="AJ202" s="25"/>
      <c r="AK202" s="25"/>
      <c r="AL202" s="25"/>
      <c r="AM202" s="22">
        <v>40383</v>
      </c>
      <c r="AN202" s="24"/>
      <c r="AO202" s="24"/>
      <c r="AP202" s="24"/>
    </row>
    <row r="203" spans="34:42" ht="21.95" customHeight="1">
      <c r="AH203" s="29"/>
      <c r="AI203" s="23"/>
      <c r="AJ203" s="25"/>
      <c r="AK203" s="25"/>
      <c r="AL203" s="25"/>
      <c r="AM203" s="22">
        <v>40384</v>
      </c>
      <c r="AN203" s="24"/>
      <c r="AO203" s="24"/>
      <c r="AP203" s="24"/>
    </row>
    <row r="204" spans="34:42" ht="21.95" customHeight="1">
      <c r="AI204" s="23"/>
      <c r="AJ204" s="25"/>
      <c r="AK204" s="25"/>
      <c r="AL204" s="25"/>
      <c r="AM204" s="22">
        <v>40385</v>
      </c>
      <c r="AN204" s="24"/>
      <c r="AO204" s="24"/>
      <c r="AP204" s="24"/>
    </row>
    <row r="205" spans="34:42" ht="21.95" customHeight="1">
      <c r="AI205" s="23"/>
      <c r="AJ205" s="25"/>
      <c r="AK205" s="25"/>
      <c r="AL205" s="25"/>
      <c r="AM205" s="22">
        <v>40386</v>
      </c>
      <c r="AN205" s="24"/>
      <c r="AO205" s="24"/>
      <c r="AP205" s="24"/>
    </row>
    <row r="206" spans="34:42" ht="21.95" customHeight="1">
      <c r="AH206" s="30"/>
      <c r="AI206" s="35"/>
      <c r="AJ206" s="36"/>
      <c r="AK206" s="36"/>
      <c r="AL206" s="36"/>
      <c r="AM206" s="22">
        <v>40387</v>
      </c>
      <c r="AN206" s="37"/>
      <c r="AO206" s="37"/>
      <c r="AP206" s="37"/>
    </row>
    <row r="215" spans="34:34" ht="21.95" customHeight="1">
      <c r="AH215" s="16"/>
    </row>
  </sheetData>
  <mergeCells count="90">
    <mergeCell ref="B31:J31"/>
    <mergeCell ref="K31:AF31"/>
    <mergeCell ref="E36:L36"/>
    <mergeCell ref="B29:J29"/>
    <mergeCell ref="K29:AF29"/>
    <mergeCell ref="B30:J30"/>
    <mergeCell ref="K30:AF30"/>
    <mergeCell ref="E61:F61"/>
    <mergeCell ref="E62:F62"/>
    <mergeCell ref="Y36:AF36"/>
    <mergeCell ref="A39:AF39"/>
    <mergeCell ref="E58:F58"/>
    <mergeCell ref="E59:F59"/>
    <mergeCell ref="E60:F60"/>
    <mergeCell ref="E57:F57"/>
    <mergeCell ref="W27:Z27"/>
    <mergeCell ref="AA27:AD27"/>
    <mergeCell ref="AE27:AF27"/>
    <mergeCell ref="AA28:AD28"/>
    <mergeCell ref="AE28:AF28"/>
    <mergeCell ref="W28:Z28"/>
    <mergeCell ref="B28:C28"/>
    <mergeCell ref="D28:F28"/>
    <mergeCell ref="G28:M28"/>
    <mergeCell ref="N28:R28"/>
    <mergeCell ref="S28:V28"/>
    <mergeCell ref="B26:C26"/>
    <mergeCell ref="D26:F26"/>
    <mergeCell ref="G26:M26"/>
    <mergeCell ref="N26:R26"/>
    <mergeCell ref="S26:V26"/>
    <mergeCell ref="B27:C27"/>
    <mergeCell ref="D27:F27"/>
    <mergeCell ref="G27:M27"/>
    <mergeCell ref="N27:R27"/>
    <mergeCell ref="S27:V27"/>
    <mergeCell ref="W25:Z25"/>
    <mergeCell ref="AA25:AD25"/>
    <mergeCell ref="AE25:AF25"/>
    <mergeCell ref="AA26:AD26"/>
    <mergeCell ref="AE26:AF26"/>
    <mergeCell ref="W26:Z26"/>
    <mergeCell ref="B25:C25"/>
    <mergeCell ref="D25:F25"/>
    <mergeCell ref="G25:M25"/>
    <mergeCell ref="N25:R25"/>
    <mergeCell ref="S25:V25"/>
    <mergeCell ref="W23:Z23"/>
    <mergeCell ref="AA23:AD23"/>
    <mergeCell ref="AE23:AF23"/>
    <mergeCell ref="B24:C24"/>
    <mergeCell ref="D24:F24"/>
    <mergeCell ref="G24:M24"/>
    <mergeCell ref="N24:R24"/>
    <mergeCell ref="S24:V24"/>
    <mergeCell ref="W24:Z24"/>
    <mergeCell ref="AA24:AD24"/>
    <mergeCell ref="B23:C23"/>
    <mergeCell ref="D23:F23"/>
    <mergeCell ref="G23:M23"/>
    <mergeCell ref="N23:R23"/>
    <mergeCell ref="S23:V23"/>
    <mergeCell ref="AE24:AF24"/>
    <mergeCell ref="S17:X17"/>
    <mergeCell ref="Z17:AF17"/>
    <mergeCell ref="S18:X18"/>
    <mergeCell ref="Z18:AF18"/>
    <mergeCell ref="J19:U19"/>
    <mergeCell ref="A16:E16"/>
    <mergeCell ref="F16:P16"/>
    <mergeCell ref="S16:X16"/>
    <mergeCell ref="Z16:AF16"/>
    <mergeCell ref="Z7:AA7"/>
    <mergeCell ref="AC7:AF7"/>
    <mergeCell ref="Z8:AF8"/>
    <mergeCell ref="Z9:AF9"/>
    <mergeCell ref="F12:P12"/>
    <mergeCell ref="F13:P13"/>
    <mergeCell ref="Z13:AF13"/>
    <mergeCell ref="F14:P14"/>
    <mergeCell ref="S14:X14"/>
    <mergeCell ref="Z14:AF14"/>
    <mergeCell ref="F15:P15"/>
    <mergeCell ref="Z15:AF15"/>
    <mergeCell ref="Z3:AE3"/>
    <mergeCell ref="F4:J4"/>
    <mergeCell ref="F5:P5"/>
    <mergeCell ref="Z5:AF5"/>
    <mergeCell ref="F6:P6"/>
    <mergeCell ref="Z6:AF6"/>
  </mergeCells>
  <conditionalFormatting sqref="AE23:AE28">
    <cfRule type="containsText" dxfId="31" priority="52" stopIfTrue="1" operator="containsText" text="NOT OK">
      <formula>NOT(ISERROR(SEARCH("NOT OK",AE23)))</formula>
    </cfRule>
    <cfRule type="containsText" dxfId="30" priority="53" stopIfTrue="1" operator="containsText" text="NOT OK">
      <formula>NOT(ISERROR(SEARCH("NOT OK",AE23)))</formula>
    </cfRule>
    <cfRule type="containsText" dxfId="29" priority="54" stopIfTrue="1" operator="containsText" text="NOT OK">
      <formula>NOT(ISERROR(SEARCH("NOT OK",AE23)))</formula>
    </cfRule>
    <cfRule type="containsText" dxfId="28" priority="55" stopIfTrue="1" operator="containsText" text="NOT OK">
      <formula>NOT(ISERROR(SEARCH("NOT OK",AE23)))</formula>
    </cfRule>
    <cfRule type="containsText" dxfId="27" priority="56" stopIfTrue="1" operator="containsText" text="NOT OK">
      <formula>NOT(ISERROR(SEARCH("NOT OK",AE23)))</formula>
    </cfRule>
    <cfRule type="containsText" dxfId="26" priority="57" stopIfTrue="1" operator="containsText" text="NOT OK">
      <formula>NOT(ISERROR(SEARCH("NOT OK",AE23)))</formula>
    </cfRule>
  </conditionalFormatting>
  <conditionalFormatting sqref="AJ7:AJ8">
    <cfRule type="duplicateValues" dxfId="25" priority="51"/>
  </conditionalFormatting>
  <conditionalFormatting sqref="AK7:AK8">
    <cfRule type="duplicateValues" dxfId="24" priority="50"/>
  </conditionalFormatting>
  <conditionalFormatting sqref="AL7:AL8">
    <cfRule type="duplicateValues" dxfId="23" priority="49"/>
  </conditionalFormatting>
  <conditionalFormatting sqref="AJ17">
    <cfRule type="timePeriod" dxfId="22" priority="47" stopIfTrue="1" timePeriod="today">
      <formula>FLOOR(AJ17,1)=TODAY()</formula>
    </cfRule>
    <cfRule type="timePeriod" dxfId="21" priority="48" stopIfTrue="1" timePeriod="yesterday">
      <formula>FLOOR(AJ17,1)=TODAY()-1</formula>
    </cfRule>
  </conditionalFormatting>
  <conditionalFormatting sqref="Z8:AF9">
    <cfRule type="timePeriod" dxfId="20" priority="45" stopIfTrue="1" timePeriod="today">
      <formula>FLOOR(Z8,1)=TODAY()</formula>
    </cfRule>
    <cfRule type="timePeriod" dxfId="19" priority="46" stopIfTrue="1" timePeriod="today">
      <formula>FLOOR(Z8,1)=TODAY()</formula>
    </cfRule>
  </conditionalFormatting>
  <conditionalFormatting sqref="Z11">
    <cfRule type="iconSet" priority="44">
      <iconSet>
        <cfvo type="percent" val="0"/>
        <cfvo type="percent" val="33"/>
        <cfvo type="percent" val="67"/>
      </iconSet>
    </cfRule>
  </conditionalFormatting>
  <conditionalFormatting sqref="J7">
    <cfRule type="dataBar" priority="43">
      <dataBar>
        <cfvo type="min" val="0"/>
        <cfvo type="max" val="0"/>
        <color rgb="FF008AEF"/>
      </dataBar>
    </cfRule>
  </conditionalFormatting>
  <conditionalFormatting sqref="Z5:AF5">
    <cfRule type="dataBar" priority="42">
      <dataBar>
        <cfvo type="min" val="0"/>
        <cfvo type="max" val="0"/>
        <color rgb="FF638EC6"/>
      </dataBar>
    </cfRule>
  </conditionalFormatting>
  <conditionalFormatting sqref="Z9:AF10">
    <cfRule type="cellIs" dxfId="18" priority="41" stopIfTrue="1" operator="equal">
      <formula>$Z$8+365</formula>
    </cfRule>
  </conditionalFormatting>
  <conditionalFormatting sqref="W23:Z28">
    <cfRule type="timePeriod" dxfId="17" priority="40" stopIfTrue="1" timePeriod="today">
      <formula>FLOOR(W23,1)=TODAY()</formula>
    </cfRule>
  </conditionalFormatting>
  <conditionalFormatting sqref="P33">
    <cfRule type="iconSet" priority="39">
      <iconSet iconSet="3Symbols">
        <cfvo type="percent" val="0"/>
        <cfvo type="percent" val="33"/>
        <cfvo type="percent" val="67"/>
      </iconSet>
    </cfRule>
  </conditionalFormatting>
  <conditionalFormatting sqref="AI7:AL22 AI32:AL206 AH23:AK31">
    <cfRule type="duplicateValues" dxfId="16" priority="38"/>
  </conditionalFormatting>
  <dataValidations disablePrompts="1" count="17">
    <dataValidation type="list" errorStyle="information" allowBlank="1" showInputMessage="1" showErrorMessage="1" prompt="Type Here" sqref="K30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K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K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K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K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K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K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K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K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K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K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K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K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K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K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K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H53:H54</formula1>
    </dataValidation>
    <dataValidation type="list" errorStyle="information" allowBlank="1" showInputMessage="1" showErrorMessage="1" prompt="Select Due Date (or) Type" sqref="Z9:AF9 WWH983049:WWN983049 WML983049:WMR983049 WCP983049:WCV983049 VST983049:VSZ983049 VIX983049:VJD983049 UZB983049:UZH983049 UPF983049:UPL983049 UFJ983049:UFP983049 TVN983049:TVT983049 TLR983049:TLX983049 TBV983049:TCB983049 SRZ983049:SSF983049 SID983049:SIJ983049 RYH983049:RYN983049 ROL983049:ROR983049 REP983049:REV983049 QUT983049:QUZ983049 QKX983049:QLD983049 QBB983049:QBH983049 PRF983049:PRL983049 PHJ983049:PHP983049 OXN983049:OXT983049 ONR983049:ONX983049 ODV983049:OEB983049 NTZ983049:NUF983049 NKD983049:NKJ983049 NAH983049:NAN983049 MQL983049:MQR983049 MGP983049:MGV983049 LWT983049:LWZ983049 LMX983049:LND983049 LDB983049:LDH983049 KTF983049:KTL983049 KJJ983049:KJP983049 JZN983049:JZT983049 JPR983049:JPX983049 JFV983049:JGB983049 IVZ983049:IWF983049 IMD983049:IMJ983049 ICH983049:ICN983049 HSL983049:HSR983049 HIP983049:HIV983049 GYT983049:GYZ983049 GOX983049:GPD983049 GFB983049:GFH983049 FVF983049:FVL983049 FLJ983049:FLP983049 FBN983049:FBT983049 ERR983049:ERX983049 EHV983049:EIB983049 DXZ983049:DYF983049 DOD983049:DOJ983049 DEH983049:DEN983049 CUL983049:CUR983049 CKP983049:CKV983049 CAT983049:CAZ983049 BQX983049:BRD983049 BHB983049:BHH983049 AXF983049:AXL983049 ANJ983049:ANP983049 ADN983049:ADT983049 TR983049:TX983049 JV983049:KB983049 Z983049:AF983049 WWH917513:WWN917513 WML917513:WMR917513 WCP917513:WCV917513 VST917513:VSZ917513 VIX917513:VJD917513 UZB917513:UZH917513 UPF917513:UPL917513 UFJ917513:UFP917513 TVN917513:TVT917513 TLR917513:TLX917513 TBV917513:TCB917513 SRZ917513:SSF917513 SID917513:SIJ917513 RYH917513:RYN917513 ROL917513:ROR917513 REP917513:REV917513 QUT917513:QUZ917513 QKX917513:QLD917513 QBB917513:QBH917513 PRF917513:PRL917513 PHJ917513:PHP917513 OXN917513:OXT917513 ONR917513:ONX917513 ODV917513:OEB917513 NTZ917513:NUF917513 NKD917513:NKJ917513 NAH917513:NAN917513 MQL917513:MQR917513 MGP917513:MGV917513 LWT917513:LWZ917513 LMX917513:LND917513 LDB917513:LDH917513 KTF917513:KTL917513 KJJ917513:KJP917513 JZN917513:JZT917513 JPR917513:JPX917513 JFV917513:JGB917513 IVZ917513:IWF917513 IMD917513:IMJ917513 ICH917513:ICN917513 HSL917513:HSR917513 HIP917513:HIV917513 GYT917513:GYZ917513 GOX917513:GPD917513 GFB917513:GFH917513 FVF917513:FVL917513 FLJ917513:FLP917513 FBN917513:FBT917513 ERR917513:ERX917513 EHV917513:EIB917513 DXZ917513:DYF917513 DOD917513:DOJ917513 DEH917513:DEN917513 CUL917513:CUR917513 CKP917513:CKV917513 CAT917513:CAZ917513 BQX917513:BRD917513 BHB917513:BHH917513 AXF917513:AXL917513 ANJ917513:ANP917513 ADN917513:ADT917513 TR917513:TX917513 JV917513:KB917513 Z917513:AF917513 WWH851977:WWN851977 WML851977:WMR851977 WCP851977:WCV851977 VST851977:VSZ851977 VIX851977:VJD851977 UZB851977:UZH851977 UPF851977:UPL851977 UFJ851977:UFP851977 TVN851977:TVT851977 TLR851977:TLX851977 TBV851977:TCB851977 SRZ851977:SSF851977 SID851977:SIJ851977 RYH851977:RYN851977 ROL851977:ROR851977 REP851977:REV851977 QUT851977:QUZ851977 QKX851977:QLD851977 QBB851977:QBH851977 PRF851977:PRL851977 PHJ851977:PHP851977 OXN851977:OXT851977 ONR851977:ONX851977 ODV851977:OEB851977 NTZ851977:NUF851977 NKD851977:NKJ851977 NAH851977:NAN851977 MQL851977:MQR851977 MGP851977:MGV851977 LWT851977:LWZ851977 LMX851977:LND851977 LDB851977:LDH851977 KTF851977:KTL851977 KJJ851977:KJP851977 JZN851977:JZT851977 JPR851977:JPX851977 JFV851977:JGB851977 IVZ851977:IWF851977 IMD851977:IMJ851977 ICH851977:ICN851977 HSL851977:HSR851977 HIP851977:HIV851977 GYT851977:GYZ851977 GOX851977:GPD851977 GFB851977:GFH851977 FVF851977:FVL851977 FLJ851977:FLP851977 FBN851977:FBT851977 ERR851977:ERX851977 EHV851977:EIB851977 DXZ851977:DYF851977 DOD851977:DOJ851977 DEH851977:DEN851977 CUL851977:CUR851977 CKP851977:CKV851977 CAT851977:CAZ851977 BQX851977:BRD851977 BHB851977:BHH851977 AXF851977:AXL851977 ANJ851977:ANP851977 ADN851977:ADT851977 TR851977:TX851977 JV851977:KB851977 Z851977:AF851977 WWH786441:WWN786441 WML786441:WMR786441 WCP786441:WCV786441 VST786441:VSZ786441 VIX786441:VJD786441 UZB786441:UZH786441 UPF786441:UPL786441 UFJ786441:UFP786441 TVN786441:TVT786441 TLR786441:TLX786441 TBV786441:TCB786441 SRZ786441:SSF786441 SID786441:SIJ786441 RYH786441:RYN786441 ROL786441:ROR786441 REP786441:REV786441 QUT786441:QUZ786441 QKX786441:QLD786441 QBB786441:QBH786441 PRF786441:PRL786441 PHJ786441:PHP786441 OXN786441:OXT786441 ONR786441:ONX786441 ODV786441:OEB786441 NTZ786441:NUF786441 NKD786441:NKJ786441 NAH786441:NAN786441 MQL786441:MQR786441 MGP786441:MGV786441 LWT786441:LWZ786441 LMX786441:LND786441 LDB786441:LDH786441 KTF786441:KTL786441 KJJ786441:KJP786441 JZN786441:JZT786441 JPR786441:JPX786441 JFV786441:JGB786441 IVZ786441:IWF786441 IMD786441:IMJ786441 ICH786441:ICN786441 HSL786441:HSR786441 HIP786441:HIV786441 GYT786441:GYZ786441 GOX786441:GPD786441 GFB786441:GFH786441 FVF786441:FVL786441 FLJ786441:FLP786441 FBN786441:FBT786441 ERR786441:ERX786441 EHV786441:EIB786441 DXZ786441:DYF786441 DOD786441:DOJ786441 DEH786441:DEN786441 CUL786441:CUR786441 CKP786441:CKV786441 CAT786441:CAZ786441 BQX786441:BRD786441 BHB786441:BHH786441 AXF786441:AXL786441 ANJ786441:ANP786441 ADN786441:ADT786441 TR786441:TX786441 JV786441:KB786441 Z786441:AF786441 WWH720905:WWN720905 WML720905:WMR720905 WCP720905:WCV720905 VST720905:VSZ720905 VIX720905:VJD720905 UZB720905:UZH720905 UPF720905:UPL720905 UFJ720905:UFP720905 TVN720905:TVT720905 TLR720905:TLX720905 TBV720905:TCB720905 SRZ720905:SSF720905 SID720905:SIJ720905 RYH720905:RYN720905 ROL720905:ROR720905 REP720905:REV720905 QUT720905:QUZ720905 QKX720905:QLD720905 QBB720905:QBH720905 PRF720905:PRL720905 PHJ720905:PHP720905 OXN720905:OXT720905 ONR720905:ONX720905 ODV720905:OEB720905 NTZ720905:NUF720905 NKD720905:NKJ720905 NAH720905:NAN720905 MQL720905:MQR720905 MGP720905:MGV720905 LWT720905:LWZ720905 LMX720905:LND720905 LDB720905:LDH720905 KTF720905:KTL720905 KJJ720905:KJP720905 JZN720905:JZT720905 JPR720905:JPX720905 JFV720905:JGB720905 IVZ720905:IWF720905 IMD720905:IMJ720905 ICH720905:ICN720905 HSL720905:HSR720905 HIP720905:HIV720905 GYT720905:GYZ720905 GOX720905:GPD720905 GFB720905:GFH720905 FVF720905:FVL720905 FLJ720905:FLP720905 FBN720905:FBT720905 ERR720905:ERX720905 EHV720905:EIB720905 DXZ720905:DYF720905 DOD720905:DOJ720905 DEH720905:DEN720905 CUL720905:CUR720905 CKP720905:CKV720905 CAT720905:CAZ720905 BQX720905:BRD720905 BHB720905:BHH720905 AXF720905:AXL720905 ANJ720905:ANP720905 ADN720905:ADT720905 TR720905:TX720905 JV720905:KB720905 Z720905:AF720905 WWH655369:WWN655369 WML655369:WMR655369 WCP655369:WCV655369 VST655369:VSZ655369 VIX655369:VJD655369 UZB655369:UZH655369 UPF655369:UPL655369 UFJ655369:UFP655369 TVN655369:TVT655369 TLR655369:TLX655369 TBV655369:TCB655369 SRZ655369:SSF655369 SID655369:SIJ655369 RYH655369:RYN655369 ROL655369:ROR655369 REP655369:REV655369 QUT655369:QUZ655369 QKX655369:QLD655369 QBB655369:QBH655369 PRF655369:PRL655369 PHJ655369:PHP655369 OXN655369:OXT655369 ONR655369:ONX655369 ODV655369:OEB655369 NTZ655369:NUF655369 NKD655369:NKJ655369 NAH655369:NAN655369 MQL655369:MQR655369 MGP655369:MGV655369 LWT655369:LWZ655369 LMX655369:LND655369 LDB655369:LDH655369 KTF655369:KTL655369 KJJ655369:KJP655369 JZN655369:JZT655369 JPR655369:JPX655369 JFV655369:JGB655369 IVZ655369:IWF655369 IMD655369:IMJ655369 ICH655369:ICN655369 HSL655369:HSR655369 HIP655369:HIV655369 GYT655369:GYZ655369 GOX655369:GPD655369 GFB655369:GFH655369 FVF655369:FVL655369 FLJ655369:FLP655369 FBN655369:FBT655369 ERR655369:ERX655369 EHV655369:EIB655369 DXZ655369:DYF655369 DOD655369:DOJ655369 DEH655369:DEN655369 CUL655369:CUR655369 CKP655369:CKV655369 CAT655369:CAZ655369 BQX655369:BRD655369 BHB655369:BHH655369 AXF655369:AXL655369 ANJ655369:ANP655369 ADN655369:ADT655369 TR655369:TX655369 JV655369:KB655369 Z655369:AF655369 WWH589833:WWN589833 WML589833:WMR589833 WCP589833:WCV589833 VST589833:VSZ589833 VIX589833:VJD589833 UZB589833:UZH589833 UPF589833:UPL589833 UFJ589833:UFP589833 TVN589833:TVT589833 TLR589833:TLX589833 TBV589833:TCB589833 SRZ589833:SSF589833 SID589833:SIJ589833 RYH589833:RYN589833 ROL589833:ROR589833 REP589833:REV589833 QUT589833:QUZ589833 QKX589833:QLD589833 QBB589833:QBH589833 PRF589833:PRL589833 PHJ589833:PHP589833 OXN589833:OXT589833 ONR589833:ONX589833 ODV589833:OEB589833 NTZ589833:NUF589833 NKD589833:NKJ589833 NAH589833:NAN589833 MQL589833:MQR589833 MGP589833:MGV589833 LWT589833:LWZ589833 LMX589833:LND589833 LDB589833:LDH589833 KTF589833:KTL589833 KJJ589833:KJP589833 JZN589833:JZT589833 JPR589833:JPX589833 JFV589833:JGB589833 IVZ589833:IWF589833 IMD589833:IMJ589833 ICH589833:ICN589833 HSL589833:HSR589833 HIP589833:HIV589833 GYT589833:GYZ589833 GOX589833:GPD589833 GFB589833:GFH589833 FVF589833:FVL589833 FLJ589833:FLP589833 FBN589833:FBT589833 ERR589833:ERX589833 EHV589833:EIB589833 DXZ589833:DYF589833 DOD589833:DOJ589833 DEH589833:DEN589833 CUL589833:CUR589833 CKP589833:CKV589833 CAT589833:CAZ589833 BQX589833:BRD589833 BHB589833:BHH589833 AXF589833:AXL589833 ANJ589833:ANP589833 ADN589833:ADT589833 TR589833:TX589833 JV589833:KB589833 Z589833:AF589833 WWH524297:WWN524297 WML524297:WMR524297 WCP524297:WCV524297 VST524297:VSZ524297 VIX524297:VJD524297 UZB524297:UZH524297 UPF524297:UPL524297 UFJ524297:UFP524297 TVN524297:TVT524297 TLR524297:TLX524297 TBV524297:TCB524297 SRZ524297:SSF524297 SID524297:SIJ524297 RYH524297:RYN524297 ROL524297:ROR524297 REP524297:REV524297 QUT524297:QUZ524297 QKX524297:QLD524297 QBB524297:QBH524297 PRF524297:PRL524297 PHJ524297:PHP524297 OXN524297:OXT524297 ONR524297:ONX524297 ODV524297:OEB524297 NTZ524297:NUF524297 NKD524297:NKJ524297 NAH524297:NAN524297 MQL524297:MQR524297 MGP524297:MGV524297 LWT524297:LWZ524297 LMX524297:LND524297 LDB524297:LDH524297 KTF524297:KTL524297 KJJ524297:KJP524297 JZN524297:JZT524297 JPR524297:JPX524297 JFV524297:JGB524297 IVZ524297:IWF524297 IMD524297:IMJ524297 ICH524297:ICN524297 HSL524297:HSR524297 HIP524297:HIV524297 GYT524297:GYZ524297 GOX524297:GPD524297 GFB524297:GFH524297 FVF524297:FVL524297 FLJ524297:FLP524297 FBN524297:FBT524297 ERR524297:ERX524297 EHV524297:EIB524297 DXZ524297:DYF524297 DOD524297:DOJ524297 DEH524297:DEN524297 CUL524297:CUR524297 CKP524297:CKV524297 CAT524297:CAZ524297 BQX524297:BRD524297 BHB524297:BHH524297 AXF524297:AXL524297 ANJ524297:ANP524297 ADN524297:ADT524297 TR524297:TX524297 JV524297:KB524297 Z524297:AF524297 WWH458761:WWN458761 WML458761:WMR458761 WCP458761:WCV458761 VST458761:VSZ458761 VIX458761:VJD458761 UZB458761:UZH458761 UPF458761:UPL458761 UFJ458761:UFP458761 TVN458761:TVT458761 TLR458761:TLX458761 TBV458761:TCB458761 SRZ458761:SSF458761 SID458761:SIJ458761 RYH458761:RYN458761 ROL458761:ROR458761 REP458761:REV458761 QUT458761:QUZ458761 QKX458761:QLD458761 QBB458761:QBH458761 PRF458761:PRL458761 PHJ458761:PHP458761 OXN458761:OXT458761 ONR458761:ONX458761 ODV458761:OEB458761 NTZ458761:NUF458761 NKD458761:NKJ458761 NAH458761:NAN458761 MQL458761:MQR458761 MGP458761:MGV458761 LWT458761:LWZ458761 LMX458761:LND458761 LDB458761:LDH458761 KTF458761:KTL458761 KJJ458761:KJP458761 JZN458761:JZT458761 JPR458761:JPX458761 JFV458761:JGB458761 IVZ458761:IWF458761 IMD458761:IMJ458761 ICH458761:ICN458761 HSL458761:HSR458761 HIP458761:HIV458761 GYT458761:GYZ458761 GOX458761:GPD458761 GFB458761:GFH458761 FVF458761:FVL458761 FLJ458761:FLP458761 FBN458761:FBT458761 ERR458761:ERX458761 EHV458761:EIB458761 DXZ458761:DYF458761 DOD458761:DOJ458761 DEH458761:DEN458761 CUL458761:CUR458761 CKP458761:CKV458761 CAT458761:CAZ458761 BQX458761:BRD458761 BHB458761:BHH458761 AXF458761:AXL458761 ANJ458761:ANP458761 ADN458761:ADT458761 TR458761:TX458761 JV458761:KB458761 Z458761:AF458761 WWH393225:WWN393225 WML393225:WMR393225 WCP393225:WCV393225 VST393225:VSZ393225 VIX393225:VJD393225 UZB393225:UZH393225 UPF393225:UPL393225 UFJ393225:UFP393225 TVN393225:TVT393225 TLR393225:TLX393225 TBV393225:TCB393225 SRZ393225:SSF393225 SID393225:SIJ393225 RYH393225:RYN393225 ROL393225:ROR393225 REP393225:REV393225 QUT393225:QUZ393225 QKX393225:QLD393225 QBB393225:QBH393225 PRF393225:PRL393225 PHJ393225:PHP393225 OXN393225:OXT393225 ONR393225:ONX393225 ODV393225:OEB393225 NTZ393225:NUF393225 NKD393225:NKJ393225 NAH393225:NAN393225 MQL393225:MQR393225 MGP393225:MGV393225 LWT393225:LWZ393225 LMX393225:LND393225 LDB393225:LDH393225 KTF393225:KTL393225 KJJ393225:KJP393225 JZN393225:JZT393225 JPR393225:JPX393225 JFV393225:JGB393225 IVZ393225:IWF393225 IMD393225:IMJ393225 ICH393225:ICN393225 HSL393225:HSR393225 HIP393225:HIV393225 GYT393225:GYZ393225 GOX393225:GPD393225 GFB393225:GFH393225 FVF393225:FVL393225 FLJ393225:FLP393225 FBN393225:FBT393225 ERR393225:ERX393225 EHV393225:EIB393225 DXZ393225:DYF393225 DOD393225:DOJ393225 DEH393225:DEN393225 CUL393225:CUR393225 CKP393225:CKV393225 CAT393225:CAZ393225 BQX393225:BRD393225 BHB393225:BHH393225 AXF393225:AXL393225 ANJ393225:ANP393225 ADN393225:ADT393225 TR393225:TX393225 JV393225:KB393225 Z393225:AF393225 WWH327689:WWN327689 WML327689:WMR327689 WCP327689:WCV327689 VST327689:VSZ327689 VIX327689:VJD327689 UZB327689:UZH327689 UPF327689:UPL327689 UFJ327689:UFP327689 TVN327689:TVT327689 TLR327689:TLX327689 TBV327689:TCB327689 SRZ327689:SSF327689 SID327689:SIJ327689 RYH327689:RYN327689 ROL327689:ROR327689 REP327689:REV327689 QUT327689:QUZ327689 QKX327689:QLD327689 QBB327689:QBH327689 PRF327689:PRL327689 PHJ327689:PHP327689 OXN327689:OXT327689 ONR327689:ONX327689 ODV327689:OEB327689 NTZ327689:NUF327689 NKD327689:NKJ327689 NAH327689:NAN327689 MQL327689:MQR327689 MGP327689:MGV327689 LWT327689:LWZ327689 LMX327689:LND327689 LDB327689:LDH327689 KTF327689:KTL327689 KJJ327689:KJP327689 JZN327689:JZT327689 JPR327689:JPX327689 JFV327689:JGB327689 IVZ327689:IWF327689 IMD327689:IMJ327689 ICH327689:ICN327689 HSL327689:HSR327689 HIP327689:HIV327689 GYT327689:GYZ327689 GOX327689:GPD327689 GFB327689:GFH327689 FVF327689:FVL327689 FLJ327689:FLP327689 FBN327689:FBT327689 ERR327689:ERX327689 EHV327689:EIB327689 DXZ327689:DYF327689 DOD327689:DOJ327689 DEH327689:DEN327689 CUL327689:CUR327689 CKP327689:CKV327689 CAT327689:CAZ327689 BQX327689:BRD327689 BHB327689:BHH327689 AXF327689:AXL327689 ANJ327689:ANP327689 ADN327689:ADT327689 TR327689:TX327689 JV327689:KB327689 Z327689:AF327689 WWH262153:WWN262153 WML262153:WMR262153 WCP262153:WCV262153 VST262153:VSZ262153 VIX262153:VJD262153 UZB262153:UZH262153 UPF262153:UPL262153 UFJ262153:UFP262153 TVN262153:TVT262153 TLR262153:TLX262153 TBV262153:TCB262153 SRZ262153:SSF262153 SID262153:SIJ262153 RYH262153:RYN262153 ROL262153:ROR262153 REP262153:REV262153 QUT262153:QUZ262153 QKX262153:QLD262153 QBB262153:QBH262153 PRF262153:PRL262153 PHJ262153:PHP262153 OXN262153:OXT262153 ONR262153:ONX262153 ODV262153:OEB262153 NTZ262153:NUF262153 NKD262153:NKJ262153 NAH262153:NAN262153 MQL262153:MQR262153 MGP262153:MGV262153 LWT262153:LWZ262153 LMX262153:LND262153 LDB262153:LDH262153 KTF262153:KTL262153 KJJ262153:KJP262153 JZN262153:JZT262153 JPR262153:JPX262153 JFV262153:JGB262153 IVZ262153:IWF262153 IMD262153:IMJ262153 ICH262153:ICN262153 HSL262153:HSR262153 HIP262153:HIV262153 GYT262153:GYZ262153 GOX262153:GPD262153 GFB262153:GFH262153 FVF262153:FVL262153 FLJ262153:FLP262153 FBN262153:FBT262153 ERR262153:ERX262153 EHV262153:EIB262153 DXZ262153:DYF262153 DOD262153:DOJ262153 DEH262153:DEN262153 CUL262153:CUR262153 CKP262153:CKV262153 CAT262153:CAZ262153 BQX262153:BRD262153 BHB262153:BHH262153 AXF262153:AXL262153 ANJ262153:ANP262153 ADN262153:ADT262153 TR262153:TX262153 JV262153:KB262153 Z262153:AF262153 WWH196617:WWN196617 WML196617:WMR196617 WCP196617:WCV196617 VST196617:VSZ196617 VIX196617:VJD196617 UZB196617:UZH196617 UPF196617:UPL196617 UFJ196617:UFP196617 TVN196617:TVT196617 TLR196617:TLX196617 TBV196617:TCB196617 SRZ196617:SSF196617 SID196617:SIJ196617 RYH196617:RYN196617 ROL196617:ROR196617 REP196617:REV196617 QUT196617:QUZ196617 QKX196617:QLD196617 QBB196617:QBH196617 PRF196617:PRL196617 PHJ196617:PHP196617 OXN196617:OXT196617 ONR196617:ONX196617 ODV196617:OEB196617 NTZ196617:NUF196617 NKD196617:NKJ196617 NAH196617:NAN196617 MQL196617:MQR196617 MGP196617:MGV196617 LWT196617:LWZ196617 LMX196617:LND196617 LDB196617:LDH196617 KTF196617:KTL196617 KJJ196617:KJP196617 JZN196617:JZT196617 JPR196617:JPX196617 JFV196617:JGB196617 IVZ196617:IWF196617 IMD196617:IMJ196617 ICH196617:ICN196617 HSL196617:HSR196617 HIP196617:HIV196617 GYT196617:GYZ196617 GOX196617:GPD196617 GFB196617:GFH196617 FVF196617:FVL196617 FLJ196617:FLP196617 FBN196617:FBT196617 ERR196617:ERX196617 EHV196617:EIB196617 DXZ196617:DYF196617 DOD196617:DOJ196617 DEH196617:DEN196617 CUL196617:CUR196617 CKP196617:CKV196617 CAT196617:CAZ196617 BQX196617:BRD196617 BHB196617:BHH196617 AXF196617:AXL196617 ANJ196617:ANP196617 ADN196617:ADT196617 TR196617:TX196617 JV196617:KB196617 Z196617:AF196617 WWH131081:WWN131081 WML131081:WMR131081 WCP131081:WCV131081 VST131081:VSZ131081 VIX131081:VJD131081 UZB131081:UZH131081 UPF131081:UPL131081 UFJ131081:UFP131081 TVN131081:TVT131081 TLR131081:TLX131081 TBV131081:TCB131081 SRZ131081:SSF131081 SID131081:SIJ131081 RYH131081:RYN131081 ROL131081:ROR131081 REP131081:REV131081 QUT131081:QUZ131081 QKX131081:QLD131081 QBB131081:QBH131081 PRF131081:PRL131081 PHJ131081:PHP131081 OXN131081:OXT131081 ONR131081:ONX131081 ODV131081:OEB131081 NTZ131081:NUF131081 NKD131081:NKJ131081 NAH131081:NAN131081 MQL131081:MQR131081 MGP131081:MGV131081 LWT131081:LWZ131081 LMX131081:LND131081 LDB131081:LDH131081 KTF131081:KTL131081 KJJ131081:KJP131081 JZN131081:JZT131081 JPR131081:JPX131081 JFV131081:JGB131081 IVZ131081:IWF131081 IMD131081:IMJ131081 ICH131081:ICN131081 HSL131081:HSR131081 HIP131081:HIV131081 GYT131081:GYZ131081 GOX131081:GPD131081 GFB131081:GFH131081 FVF131081:FVL131081 FLJ131081:FLP131081 FBN131081:FBT131081 ERR131081:ERX131081 EHV131081:EIB131081 DXZ131081:DYF131081 DOD131081:DOJ131081 DEH131081:DEN131081 CUL131081:CUR131081 CKP131081:CKV131081 CAT131081:CAZ131081 BQX131081:BRD131081 BHB131081:BHH131081 AXF131081:AXL131081 ANJ131081:ANP131081 ADN131081:ADT131081 TR131081:TX131081 JV131081:KB131081 Z131081:AF131081 WWH65545:WWN65545 WML65545:WMR65545 WCP65545:WCV65545 VST65545:VSZ65545 VIX65545:VJD65545 UZB65545:UZH65545 UPF65545:UPL65545 UFJ65545:UFP65545 TVN65545:TVT65545 TLR65545:TLX65545 TBV65545:TCB65545 SRZ65545:SSF65545 SID65545:SIJ65545 RYH65545:RYN65545 ROL65545:ROR65545 REP65545:REV65545 QUT65545:QUZ65545 QKX65545:QLD65545 QBB65545:QBH65545 PRF65545:PRL65545 PHJ65545:PHP65545 OXN65545:OXT65545 ONR65545:ONX65545 ODV65545:OEB65545 NTZ65545:NUF65545 NKD65545:NKJ65545 NAH65545:NAN65545 MQL65545:MQR65545 MGP65545:MGV65545 LWT65545:LWZ65545 LMX65545:LND65545 LDB65545:LDH65545 KTF65545:KTL65545 KJJ65545:KJP65545 JZN65545:JZT65545 JPR65545:JPX65545 JFV65545:JGB65545 IVZ65545:IWF65545 IMD65545:IMJ65545 ICH65545:ICN65545 HSL65545:HSR65545 HIP65545:HIV65545 GYT65545:GYZ65545 GOX65545:GPD65545 GFB65545:GFH65545 FVF65545:FVL65545 FLJ65545:FLP65545 FBN65545:FBT65545 ERR65545:ERX65545 EHV65545:EIB65545 DXZ65545:DYF65545 DOD65545:DOJ65545 DEH65545:DEN65545 CUL65545:CUR65545 CKP65545:CKV65545 CAT65545:CAZ65545 BQX65545:BRD65545 BHB65545:BHH65545 AXF65545:AXL65545 ANJ65545:ANP65545 ADN65545:ADT65545 TR65545:TX65545 JV65545:KB65545 Z65545:AF65545 WWH9:WWN9 WML9:WMR9 WCP9:WCV9 VST9:VSZ9 VIX9:VJD9 UZB9:UZH9 UPF9:UPL9 UFJ9:UFP9 TVN9:TVT9 TLR9:TLX9 TBV9:TCB9 SRZ9:SSF9 SID9:SIJ9 RYH9:RYN9 ROL9:ROR9 REP9:REV9 QUT9:QUZ9 QKX9:QLD9 QBB9:QBH9 PRF9:PRL9 PHJ9:PHP9 OXN9:OXT9 ONR9:ONX9 ODV9:OEB9 NTZ9:NUF9 NKD9:NKJ9 NAH9:NAN9 MQL9:MQR9 MGP9:MGV9 LWT9:LWZ9 LMX9:LND9 LDB9:LDH9 KTF9:KTL9 KJJ9:KJP9 JZN9:JZT9 JPR9:JPX9 JFV9:JGB9 IVZ9:IWF9 IMD9:IMJ9 ICH9:ICN9 HSL9:HSR9 HIP9:HIV9 GYT9:GYZ9 GOX9:GPD9 GFB9:GFH9 FVF9:FVL9 FLJ9:FLP9 FBN9:FBT9 ERR9:ERX9 EHV9:EIB9 DXZ9:DYF9 DOD9:DOJ9 DEH9:DEN9 CUL9:CUR9 CKP9:CKV9 CAT9:CAZ9 BQX9:BRD9 BHB9:BHH9 AXF9:AXL9 ANJ9:ANP9 ADN9:ADT9 TR9:TX9 JV9:KB9">
      <formula1>$AO$7:$AO$12</formula1>
    </dataValidation>
    <dataValidation type="list" allowBlank="1" showInputMessage="1" showErrorMessage="1" sqref="E36:L36 WVM983076:WVT983076 WLQ983076:WLX983076 WBU983076:WCB983076 VRY983076:VSF983076 VIC983076:VIJ983076 UYG983076:UYN983076 UOK983076:UOR983076 UEO983076:UEV983076 TUS983076:TUZ983076 TKW983076:TLD983076 TBA983076:TBH983076 SRE983076:SRL983076 SHI983076:SHP983076 RXM983076:RXT983076 RNQ983076:RNX983076 RDU983076:REB983076 QTY983076:QUF983076 QKC983076:QKJ983076 QAG983076:QAN983076 PQK983076:PQR983076 PGO983076:PGV983076 OWS983076:OWZ983076 OMW983076:OND983076 ODA983076:ODH983076 NTE983076:NTL983076 NJI983076:NJP983076 MZM983076:MZT983076 MPQ983076:MPX983076 MFU983076:MGB983076 LVY983076:LWF983076 LMC983076:LMJ983076 LCG983076:LCN983076 KSK983076:KSR983076 KIO983076:KIV983076 JYS983076:JYZ983076 JOW983076:JPD983076 JFA983076:JFH983076 IVE983076:IVL983076 ILI983076:ILP983076 IBM983076:IBT983076 HRQ983076:HRX983076 HHU983076:HIB983076 GXY983076:GYF983076 GOC983076:GOJ983076 GEG983076:GEN983076 FUK983076:FUR983076 FKO983076:FKV983076 FAS983076:FAZ983076 EQW983076:ERD983076 EHA983076:EHH983076 DXE983076:DXL983076 DNI983076:DNP983076 DDM983076:DDT983076 CTQ983076:CTX983076 CJU983076:CKB983076 BZY983076:CAF983076 BQC983076:BQJ983076 BGG983076:BGN983076 AWK983076:AWR983076 AMO983076:AMV983076 ACS983076:ACZ983076 SW983076:TD983076 JA983076:JH983076 E983076:L983076 WVM917540:WVT917540 WLQ917540:WLX917540 WBU917540:WCB917540 VRY917540:VSF917540 VIC917540:VIJ917540 UYG917540:UYN917540 UOK917540:UOR917540 UEO917540:UEV917540 TUS917540:TUZ917540 TKW917540:TLD917540 TBA917540:TBH917540 SRE917540:SRL917540 SHI917540:SHP917540 RXM917540:RXT917540 RNQ917540:RNX917540 RDU917540:REB917540 QTY917540:QUF917540 QKC917540:QKJ917540 QAG917540:QAN917540 PQK917540:PQR917540 PGO917540:PGV917540 OWS917540:OWZ917540 OMW917540:OND917540 ODA917540:ODH917540 NTE917540:NTL917540 NJI917540:NJP917540 MZM917540:MZT917540 MPQ917540:MPX917540 MFU917540:MGB917540 LVY917540:LWF917540 LMC917540:LMJ917540 LCG917540:LCN917540 KSK917540:KSR917540 KIO917540:KIV917540 JYS917540:JYZ917540 JOW917540:JPD917540 JFA917540:JFH917540 IVE917540:IVL917540 ILI917540:ILP917540 IBM917540:IBT917540 HRQ917540:HRX917540 HHU917540:HIB917540 GXY917540:GYF917540 GOC917540:GOJ917540 GEG917540:GEN917540 FUK917540:FUR917540 FKO917540:FKV917540 FAS917540:FAZ917540 EQW917540:ERD917540 EHA917540:EHH917540 DXE917540:DXL917540 DNI917540:DNP917540 DDM917540:DDT917540 CTQ917540:CTX917540 CJU917540:CKB917540 BZY917540:CAF917540 BQC917540:BQJ917540 BGG917540:BGN917540 AWK917540:AWR917540 AMO917540:AMV917540 ACS917540:ACZ917540 SW917540:TD917540 JA917540:JH917540 E917540:L917540 WVM852004:WVT852004 WLQ852004:WLX852004 WBU852004:WCB852004 VRY852004:VSF852004 VIC852004:VIJ852004 UYG852004:UYN852004 UOK852004:UOR852004 UEO852004:UEV852004 TUS852004:TUZ852004 TKW852004:TLD852004 TBA852004:TBH852004 SRE852004:SRL852004 SHI852004:SHP852004 RXM852004:RXT852004 RNQ852004:RNX852004 RDU852004:REB852004 QTY852004:QUF852004 QKC852004:QKJ852004 QAG852004:QAN852004 PQK852004:PQR852004 PGO852004:PGV852004 OWS852004:OWZ852004 OMW852004:OND852004 ODA852004:ODH852004 NTE852004:NTL852004 NJI852004:NJP852004 MZM852004:MZT852004 MPQ852004:MPX852004 MFU852004:MGB852004 LVY852004:LWF852004 LMC852004:LMJ852004 LCG852004:LCN852004 KSK852004:KSR852004 KIO852004:KIV852004 JYS852004:JYZ852004 JOW852004:JPD852004 JFA852004:JFH852004 IVE852004:IVL852004 ILI852004:ILP852004 IBM852004:IBT852004 HRQ852004:HRX852004 HHU852004:HIB852004 GXY852004:GYF852004 GOC852004:GOJ852004 GEG852004:GEN852004 FUK852004:FUR852004 FKO852004:FKV852004 FAS852004:FAZ852004 EQW852004:ERD852004 EHA852004:EHH852004 DXE852004:DXL852004 DNI852004:DNP852004 DDM852004:DDT852004 CTQ852004:CTX852004 CJU852004:CKB852004 BZY852004:CAF852004 BQC852004:BQJ852004 BGG852004:BGN852004 AWK852004:AWR852004 AMO852004:AMV852004 ACS852004:ACZ852004 SW852004:TD852004 JA852004:JH852004 E852004:L852004 WVM786468:WVT786468 WLQ786468:WLX786468 WBU786468:WCB786468 VRY786468:VSF786468 VIC786468:VIJ786468 UYG786468:UYN786468 UOK786468:UOR786468 UEO786468:UEV786468 TUS786468:TUZ786468 TKW786468:TLD786468 TBA786468:TBH786468 SRE786468:SRL786468 SHI786468:SHP786468 RXM786468:RXT786468 RNQ786468:RNX786468 RDU786468:REB786468 QTY786468:QUF786468 QKC786468:QKJ786468 QAG786468:QAN786468 PQK786468:PQR786468 PGO786468:PGV786468 OWS786468:OWZ786468 OMW786468:OND786468 ODA786468:ODH786468 NTE786468:NTL786468 NJI786468:NJP786468 MZM786468:MZT786468 MPQ786468:MPX786468 MFU786468:MGB786468 LVY786468:LWF786468 LMC786468:LMJ786468 LCG786468:LCN786468 KSK786468:KSR786468 KIO786468:KIV786468 JYS786468:JYZ786468 JOW786468:JPD786468 JFA786468:JFH786468 IVE786468:IVL786468 ILI786468:ILP786468 IBM786468:IBT786468 HRQ786468:HRX786468 HHU786468:HIB786468 GXY786468:GYF786468 GOC786468:GOJ786468 GEG786468:GEN786468 FUK786468:FUR786468 FKO786468:FKV786468 FAS786468:FAZ786468 EQW786468:ERD786468 EHA786468:EHH786468 DXE786468:DXL786468 DNI786468:DNP786468 DDM786468:DDT786468 CTQ786468:CTX786468 CJU786468:CKB786468 BZY786468:CAF786468 BQC786468:BQJ786468 BGG786468:BGN786468 AWK786468:AWR786468 AMO786468:AMV786468 ACS786468:ACZ786468 SW786468:TD786468 JA786468:JH786468 E786468:L786468 WVM720932:WVT720932 WLQ720932:WLX720932 WBU720932:WCB720932 VRY720932:VSF720932 VIC720932:VIJ720932 UYG720932:UYN720932 UOK720932:UOR720932 UEO720932:UEV720932 TUS720932:TUZ720932 TKW720932:TLD720932 TBA720932:TBH720932 SRE720932:SRL720932 SHI720932:SHP720932 RXM720932:RXT720932 RNQ720932:RNX720932 RDU720932:REB720932 QTY720932:QUF720932 QKC720932:QKJ720932 QAG720932:QAN720932 PQK720932:PQR720932 PGO720932:PGV720932 OWS720932:OWZ720932 OMW720932:OND720932 ODA720932:ODH720932 NTE720932:NTL720932 NJI720932:NJP720932 MZM720932:MZT720932 MPQ720932:MPX720932 MFU720932:MGB720932 LVY720932:LWF720932 LMC720932:LMJ720932 LCG720932:LCN720932 KSK720932:KSR720932 KIO720932:KIV720932 JYS720932:JYZ720932 JOW720932:JPD720932 JFA720932:JFH720932 IVE720932:IVL720932 ILI720932:ILP720932 IBM720932:IBT720932 HRQ720932:HRX720932 HHU720932:HIB720932 GXY720932:GYF720932 GOC720932:GOJ720932 GEG720932:GEN720932 FUK720932:FUR720932 FKO720932:FKV720932 FAS720932:FAZ720932 EQW720932:ERD720932 EHA720932:EHH720932 DXE720932:DXL720932 DNI720932:DNP720932 DDM720932:DDT720932 CTQ720932:CTX720932 CJU720932:CKB720932 BZY720932:CAF720932 BQC720932:BQJ720932 BGG720932:BGN720932 AWK720932:AWR720932 AMO720932:AMV720932 ACS720932:ACZ720932 SW720932:TD720932 JA720932:JH720932 E720932:L720932 WVM655396:WVT655396 WLQ655396:WLX655396 WBU655396:WCB655396 VRY655396:VSF655396 VIC655396:VIJ655396 UYG655396:UYN655396 UOK655396:UOR655396 UEO655396:UEV655396 TUS655396:TUZ655396 TKW655396:TLD655396 TBA655396:TBH655396 SRE655396:SRL655396 SHI655396:SHP655396 RXM655396:RXT655396 RNQ655396:RNX655396 RDU655396:REB655396 QTY655396:QUF655396 QKC655396:QKJ655396 QAG655396:QAN655396 PQK655396:PQR655396 PGO655396:PGV655396 OWS655396:OWZ655396 OMW655396:OND655396 ODA655396:ODH655396 NTE655396:NTL655396 NJI655396:NJP655396 MZM655396:MZT655396 MPQ655396:MPX655396 MFU655396:MGB655396 LVY655396:LWF655396 LMC655396:LMJ655396 LCG655396:LCN655396 KSK655396:KSR655396 KIO655396:KIV655396 JYS655396:JYZ655396 JOW655396:JPD655396 JFA655396:JFH655396 IVE655396:IVL655396 ILI655396:ILP655396 IBM655396:IBT655396 HRQ655396:HRX655396 HHU655396:HIB655396 GXY655396:GYF655396 GOC655396:GOJ655396 GEG655396:GEN655396 FUK655396:FUR655396 FKO655396:FKV655396 FAS655396:FAZ655396 EQW655396:ERD655396 EHA655396:EHH655396 DXE655396:DXL655396 DNI655396:DNP655396 DDM655396:DDT655396 CTQ655396:CTX655396 CJU655396:CKB655396 BZY655396:CAF655396 BQC655396:BQJ655396 BGG655396:BGN655396 AWK655396:AWR655396 AMO655396:AMV655396 ACS655396:ACZ655396 SW655396:TD655396 JA655396:JH655396 E655396:L655396 WVM589860:WVT589860 WLQ589860:WLX589860 WBU589860:WCB589860 VRY589860:VSF589860 VIC589860:VIJ589860 UYG589860:UYN589860 UOK589860:UOR589860 UEO589860:UEV589860 TUS589860:TUZ589860 TKW589860:TLD589860 TBA589860:TBH589860 SRE589860:SRL589860 SHI589860:SHP589860 RXM589860:RXT589860 RNQ589860:RNX589860 RDU589860:REB589860 QTY589860:QUF589860 QKC589860:QKJ589860 QAG589860:QAN589860 PQK589860:PQR589860 PGO589860:PGV589860 OWS589860:OWZ589860 OMW589860:OND589860 ODA589860:ODH589860 NTE589860:NTL589860 NJI589860:NJP589860 MZM589860:MZT589860 MPQ589860:MPX589860 MFU589860:MGB589860 LVY589860:LWF589860 LMC589860:LMJ589860 LCG589860:LCN589860 KSK589860:KSR589860 KIO589860:KIV589860 JYS589860:JYZ589860 JOW589860:JPD589860 JFA589860:JFH589860 IVE589860:IVL589860 ILI589860:ILP589860 IBM589860:IBT589860 HRQ589860:HRX589860 HHU589860:HIB589860 GXY589860:GYF589860 GOC589860:GOJ589860 GEG589860:GEN589860 FUK589860:FUR589860 FKO589860:FKV589860 FAS589860:FAZ589860 EQW589860:ERD589860 EHA589860:EHH589860 DXE589860:DXL589860 DNI589860:DNP589860 DDM589860:DDT589860 CTQ589860:CTX589860 CJU589860:CKB589860 BZY589860:CAF589860 BQC589860:BQJ589860 BGG589860:BGN589860 AWK589860:AWR589860 AMO589860:AMV589860 ACS589860:ACZ589860 SW589860:TD589860 JA589860:JH589860 E589860:L589860 WVM524324:WVT524324 WLQ524324:WLX524324 WBU524324:WCB524324 VRY524324:VSF524324 VIC524324:VIJ524324 UYG524324:UYN524324 UOK524324:UOR524324 UEO524324:UEV524324 TUS524324:TUZ524324 TKW524324:TLD524324 TBA524324:TBH524324 SRE524324:SRL524324 SHI524324:SHP524324 RXM524324:RXT524324 RNQ524324:RNX524324 RDU524324:REB524324 QTY524324:QUF524324 QKC524324:QKJ524324 QAG524324:QAN524324 PQK524324:PQR524324 PGO524324:PGV524324 OWS524324:OWZ524324 OMW524324:OND524324 ODA524324:ODH524324 NTE524324:NTL524324 NJI524324:NJP524324 MZM524324:MZT524324 MPQ524324:MPX524324 MFU524324:MGB524324 LVY524324:LWF524324 LMC524324:LMJ524324 LCG524324:LCN524324 KSK524324:KSR524324 KIO524324:KIV524324 JYS524324:JYZ524324 JOW524324:JPD524324 JFA524324:JFH524324 IVE524324:IVL524324 ILI524324:ILP524324 IBM524324:IBT524324 HRQ524324:HRX524324 HHU524324:HIB524324 GXY524324:GYF524324 GOC524324:GOJ524324 GEG524324:GEN524324 FUK524324:FUR524324 FKO524324:FKV524324 FAS524324:FAZ524324 EQW524324:ERD524324 EHA524324:EHH524324 DXE524324:DXL524324 DNI524324:DNP524324 DDM524324:DDT524324 CTQ524324:CTX524324 CJU524324:CKB524324 BZY524324:CAF524324 BQC524324:BQJ524324 BGG524324:BGN524324 AWK524324:AWR524324 AMO524324:AMV524324 ACS524324:ACZ524324 SW524324:TD524324 JA524324:JH524324 E524324:L524324 WVM458788:WVT458788 WLQ458788:WLX458788 WBU458788:WCB458788 VRY458788:VSF458788 VIC458788:VIJ458788 UYG458788:UYN458788 UOK458788:UOR458788 UEO458788:UEV458788 TUS458788:TUZ458788 TKW458788:TLD458788 TBA458788:TBH458788 SRE458788:SRL458788 SHI458788:SHP458788 RXM458788:RXT458788 RNQ458788:RNX458788 RDU458788:REB458788 QTY458788:QUF458788 QKC458788:QKJ458788 QAG458788:QAN458788 PQK458788:PQR458788 PGO458788:PGV458788 OWS458788:OWZ458788 OMW458788:OND458788 ODA458788:ODH458788 NTE458788:NTL458788 NJI458788:NJP458788 MZM458788:MZT458788 MPQ458788:MPX458788 MFU458788:MGB458788 LVY458788:LWF458788 LMC458788:LMJ458788 LCG458788:LCN458788 KSK458788:KSR458788 KIO458788:KIV458788 JYS458788:JYZ458788 JOW458788:JPD458788 JFA458788:JFH458788 IVE458788:IVL458788 ILI458788:ILP458788 IBM458788:IBT458788 HRQ458788:HRX458788 HHU458788:HIB458788 GXY458788:GYF458788 GOC458788:GOJ458788 GEG458788:GEN458788 FUK458788:FUR458788 FKO458788:FKV458788 FAS458788:FAZ458788 EQW458788:ERD458788 EHA458788:EHH458788 DXE458788:DXL458788 DNI458788:DNP458788 DDM458788:DDT458788 CTQ458788:CTX458788 CJU458788:CKB458788 BZY458788:CAF458788 BQC458788:BQJ458788 BGG458788:BGN458788 AWK458788:AWR458788 AMO458788:AMV458788 ACS458788:ACZ458788 SW458788:TD458788 JA458788:JH458788 E458788:L458788 WVM393252:WVT393252 WLQ393252:WLX393252 WBU393252:WCB393252 VRY393252:VSF393252 VIC393252:VIJ393252 UYG393252:UYN393252 UOK393252:UOR393252 UEO393252:UEV393252 TUS393252:TUZ393252 TKW393252:TLD393252 TBA393252:TBH393252 SRE393252:SRL393252 SHI393252:SHP393252 RXM393252:RXT393252 RNQ393252:RNX393252 RDU393252:REB393252 QTY393252:QUF393252 QKC393252:QKJ393252 QAG393252:QAN393252 PQK393252:PQR393252 PGO393252:PGV393252 OWS393252:OWZ393252 OMW393252:OND393252 ODA393252:ODH393252 NTE393252:NTL393252 NJI393252:NJP393252 MZM393252:MZT393252 MPQ393252:MPX393252 MFU393252:MGB393252 LVY393252:LWF393252 LMC393252:LMJ393252 LCG393252:LCN393252 KSK393252:KSR393252 KIO393252:KIV393252 JYS393252:JYZ393252 JOW393252:JPD393252 JFA393252:JFH393252 IVE393252:IVL393252 ILI393252:ILP393252 IBM393252:IBT393252 HRQ393252:HRX393252 HHU393252:HIB393252 GXY393252:GYF393252 GOC393252:GOJ393252 GEG393252:GEN393252 FUK393252:FUR393252 FKO393252:FKV393252 FAS393252:FAZ393252 EQW393252:ERD393252 EHA393252:EHH393252 DXE393252:DXL393252 DNI393252:DNP393252 DDM393252:DDT393252 CTQ393252:CTX393252 CJU393252:CKB393252 BZY393252:CAF393252 BQC393252:BQJ393252 BGG393252:BGN393252 AWK393252:AWR393252 AMO393252:AMV393252 ACS393252:ACZ393252 SW393252:TD393252 JA393252:JH393252 E393252:L393252 WVM327716:WVT327716 WLQ327716:WLX327716 WBU327716:WCB327716 VRY327716:VSF327716 VIC327716:VIJ327716 UYG327716:UYN327716 UOK327716:UOR327716 UEO327716:UEV327716 TUS327716:TUZ327716 TKW327716:TLD327716 TBA327716:TBH327716 SRE327716:SRL327716 SHI327716:SHP327716 RXM327716:RXT327716 RNQ327716:RNX327716 RDU327716:REB327716 QTY327716:QUF327716 QKC327716:QKJ327716 QAG327716:QAN327716 PQK327716:PQR327716 PGO327716:PGV327716 OWS327716:OWZ327716 OMW327716:OND327716 ODA327716:ODH327716 NTE327716:NTL327716 NJI327716:NJP327716 MZM327716:MZT327716 MPQ327716:MPX327716 MFU327716:MGB327716 LVY327716:LWF327716 LMC327716:LMJ327716 LCG327716:LCN327716 KSK327716:KSR327716 KIO327716:KIV327716 JYS327716:JYZ327716 JOW327716:JPD327716 JFA327716:JFH327716 IVE327716:IVL327716 ILI327716:ILP327716 IBM327716:IBT327716 HRQ327716:HRX327716 HHU327716:HIB327716 GXY327716:GYF327716 GOC327716:GOJ327716 GEG327716:GEN327716 FUK327716:FUR327716 FKO327716:FKV327716 FAS327716:FAZ327716 EQW327716:ERD327716 EHA327716:EHH327716 DXE327716:DXL327716 DNI327716:DNP327716 DDM327716:DDT327716 CTQ327716:CTX327716 CJU327716:CKB327716 BZY327716:CAF327716 BQC327716:BQJ327716 BGG327716:BGN327716 AWK327716:AWR327716 AMO327716:AMV327716 ACS327716:ACZ327716 SW327716:TD327716 JA327716:JH327716 E327716:L327716 WVM262180:WVT262180 WLQ262180:WLX262180 WBU262180:WCB262180 VRY262180:VSF262180 VIC262180:VIJ262180 UYG262180:UYN262180 UOK262180:UOR262180 UEO262180:UEV262180 TUS262180:TUZ262180 TKW262180:TLD262180 TBA262180:TBH262180 SRE262180:SRL262180 SHI262180:SHP262180 RXM262180:RXT262180 RNQ262180:RNX262180 RDU262180:REB262180 QTY262180:QUF262180 QKC262180:QKJ262180 QAG262180:QAN262180 PQK262180:PQR262180 PGO262180:PGV262180 OWS262180:OWZ262180 OMW262180:OND262180 ODA262180:ODH262180 NTE262180:NTL262180 NJI262180:NJP262180 MZM262180:MZT262180 MPQ262180:MPX262180 MFU262180:MGB262180 LVY262180:LWF262180 LMC262180:LMJ262180 LCG262180:LCN262180 KSK262180:KSR262180 KIO262180:KIV262180 JYS262180:JYZ262180 JOW262180:JPD262180 JFA262180:JFH262180 IVE262180:IVL262180 ILI262180:ILP262180 IBM262180:IBT262180 HRQ262180:HRX262180 HHU262180:HIB262180 GXY262180:GYF262180 GOC262180:GOJ262180 GEG262180:GEN262180 FUK262180:FUR262180 FKO262180:FKV262180 FAS262180:FAZ262180 EQW262180:ERD262180 EHA262180:EHH262180 DXE262180:DXL262180 DNI262180:DNP262180 DDM262180:DDT262180 CTQ262180:CTX262180 CJU262180:CKB262180 BZY262180:CAF262180 BQC262180:BQJ262180 BGG262180:BGN262180 AWK262180:AWR262180 AMO262180:AMV262180 ACS262180:ACZ262180 SW262180:TD262180 JA262180:JH262180 E262180:L262180 WVM196644:WVT196644 WLQ196644:WLX196644 WBU196644:WCB196644 VRY196644:VSF196644 VIC196644:VIJ196644 UYG196644:UYN196644 UOK196644:UOR196644 UEO196644:UEV196644 TUS196644:TUZ196644 TKW196644:TLD196644 TBA196644:TBH196644 SRE196644:SRL196644 SHI196644:SHP196644 RXM196644:RXT196644 RNQ196644:RNX196644 RDU196644:REB196644 QTY196644:QUF196644 QKC196644:QKJ196644 QAG196644:QAN196644 PQK196644:PQR196644 PGO196644:PGV196644 OWS196644:OWZ196644 OMW196644:OND196644 ODA196644:ODH196644 NTE196644:NTL196644 NJI196644:NJP196644 MZM196644:MZT196644 MPQ196644:MPX196644 MFU196644:MGB196644 LVY196644:LWF196644 LMC196644:LMJ196644 LCG196644:LCN196644 KSK196644:KSR196644 KIO196644:KIV196644 JYS196644:JYZ196644 JOW196644:JPD196644 JFA196644:JFH196644 IVE196644:IVL196644 ILI196644:ILP196644 IBM196644:IBT196644 HRQ196644:HRX196644 HHU196644:HIB196644 GXY196644:GYF196644 GOC196644:GOJ196644 GEG196644:GEN196644 FUK196644:FUR196644 FKO196644:FKV196644 FAS196644:FAZ196644 EQW196644:ERD196644 EHA196644:EHH196644 DXE196644:DXL196644 DNI196644:DNP196644 DDM196644:DDT196644 CTQ196644:CTX196644 CJU196644:CKB196644 BZY196644:CAF196644 BQC196644:BQJ196644 BGG196644:BGN196644 AWK196644:AWR196644 AMO196644:AMV196644 ACS196644:ACZ196644 SW196644:TD196644 JA196644:JH196644 E196644:L196644 WVM131108:WVT131108 WLQ131108:WLX131108 WBU131108:WCB131108 VRY131108:VSF131108 VIC131108:VIJ131108 UYG131108:UYN131108 UOK131108:UOR131108 UEO131108:UEV131108 TUS131108:TUZ131108 TKW131108:TLD131108 TBA131108:TBH131108 SRE131108:SRL131108 SHI131108:SHP131108 RXM131108:RXT131108 RNQ131108:RNX131108 RDU131108:REB131108 QTY131108:QUF131108 QKC131108:QKJ131108 QAG131108:QAN131108 PQK131108:PQR131108 PGO131108:PGV131108 OWS131108:OWZ131108 OMW131108:OND131108 ODA131108:ODH131108 NTE131108:NTL131108 NJI131108:NJP131108 MZM131108:MZT131108 MPQ131108:MPX131108 MFU131108:MGB131108 LVY131108:LWF131108 LMC131108:LMJ131108 LCG131108:LCN131108 KSK131108:KSR131108 KIO131108:KIV131108 JYS131108:JYZ131108 JOW131108:JPD131108 JFA131108:JFH131108 IVE131108:IVL131108 ILI131108:ILP131108 IBM131108:IBT131108 HRQ131108:HRX131108 HHU131108:HIB131108 GXY131108:GYF131108 GOC131108:GOJ131108 GEG131108:GEN131108 FUK131108:FUR131108 FKO131108:FKV131108 FAS131108:FAZ131108 EQW131108:ERD131108 EHA131108:EHH131108 DXE131108:DXL131108 DNI131108:DNP131108 DDM131108:DDT131108 CTQ131108:CTX131108 CJU131108:CKB131108 BZY131108:CAF131108 BQC131108:BQJ131108 BGG131108:BGN131108 AWK131108:AWR131108 AMO131108:AMV131108 ACS131108:ACZ131108 SW131108:TD131108 JA131108:JH131108 E131108:L131108 WVM65572:WVT65572 WLQ65572:WLX65572 WBU65572:WCB65572 VRY65572:VSF65572 VIC65572:VIJ65572 UYG65572:UYN65572 UOK65572:UOR65572 UEO65572:UEV65572 TUS65572:TUZ65572 TKW65572:TLD65572 TBA65572:TBH65572 SRE65572:SRL65572 SHI65572:SHP65572 RXM65572:RXT65572 RNQ65572:RNX65572 RDU65572:REB65572 QTY65572:QUF65572 QKC65572:QKJ65572 QAG65572:QAN65572 PQK65572:PQR65572 PGO65572:PGV65572 OWS65572:OWZ65572 OMW65572:OND65572 ODA65572:ODH65572 NTE65572:NTL65572 NJI65572:NJP65572 MZM65572:MZT65572 MPQ65572:MPX65572 MFU65572:MGB65572 LVY65572:LWF65572 LMC65572:LMJ65572 LCG65572:LCN65572 KSK65572:KSR65572 KIO65572:KIV65572 JYS65572:JYZ65572 JOW65572:JPD65572 JFA65572:JFH65572 IVE65572:IVL65572 ILI65572:ILP65572 IBM65572:IBT65572 HRQ65572:HRX65572 HHU65572:HIB65572 GXY65572:GYF65572 GOC65572:GOJ65572 GEG65572:GEN65572 FUK65572:FUR65572 FKO65572:FKV65572 FAS65572:FAZ65572 EQW65572:ERD65572 EHA65572:EHH65572 DXE65572:DXL65572 DNI65572:DNP65572 DDM65572:DDT65572 CTQ65572:CTX65572 CJU65572:CKB65572 BZY65572:CAF65572 BQC65572:BQJ65572 BGG65572:BGN65572 AWK65572:AWR65572 AMO65572:AMV65572 ACS65572:ACZ65572 SW65572:TD65572 JA65572:JH65572 E65572:L65572 WVM36:WVT36 WLQ36:WLX36 WBU36:WCB36 VRY36:VSF36 VIC36:VIJ36 UYG36:UYN36 UOK36:UOR36 UEO36:UEV36 TUS36:TUZ36 TKW36:TLD36 TBA36:TBH36 SRE36:SRL36 SHI36:SHP36 RXM36:RXT36 RNQ36:RNX36 RDU36:REB36 QTY36:QUF36 QKC36:QKJ36 QAG36:QAN36 PQK36:PQR36 PGO36:PGV36 OWS36:OWZ36 OMW36:OND36 ODA36:ODH36 NTE36:NTL36 NJI36:NJP36 MZM36:MZT36 MPQ36:MPX36 MFU36:MGB36 LVY36:LWF36 LMC36:LMJ36 LCG36:LCN36 KSK36:KSR36 KIO36:KIV36 JYS36:JYZ36 JOW36:JPD36 JFA36:JFH36 IVE36:IVL36 ILI36:ILP36 IBM36:IBT36 HRQ36:HRX36 HHU36:HIB36 GXY36:GYF36 GOC36:GOJ36 GEG36:GEN36 FUK36:FUR36 FKO36:FKV36 FAS36:FAZ36 EQW36:ERD36 EHA36:EHH36 DXE36:DXL36 DNI36:DNP36 DDM36:DDT36 CTQ36:CTX36 CJU36:CKB36 BZY36:CAF36 BQC36:BQJ36 BGG36:BGN36 AWK36:AWR36 AMO36:AMV36 ACS36:ACZ36 SW36:TD36 JA36:JH36">
      <formula1>$C$50:$C$60</formula1>
    </dataValidation>
    <dataValidation type="list" allowBlank="1" showInputMessage="1" showErrorMessage="1" sqref="J19 WVR983059 WLV983059 WBZ983059 VSD983059 VIH983059 UYL983059 UOP983059 UET983059 TUX983059 TLB983059 TBF983059 SRJ983059 SHN983059 RXR983059 RNV983059 RDZ983059 QUD983059 QKH983059 QAL983059 PQP983059 PGT983059 OWX983059 ONB983059 ODF983059 NTJ983059 NJN983059 MZR983059 MPV983059 MFZ983059 LWD983059 LMH983059 LCL983059 KSP983059 KIT983059 JYX983059 JPB983059 JFF983059 IVJ983059 ILN983059 IBR983059 HRV983059 HHZ983059 GYD983059 GOH983059 GEL983059 FUP983059 FKT983059 FAX983059 ERB983059 EHF983059 DXJ983059 DNN983059 DDR983059 CTV983059 CJZ983059 CAD983059 BQH983059 BGL983059 AWP983059 AMT983059 ACX983059 TB983059 JF983059 J983059 WVR917523 WLV917523 WBZ917523 VSD917523 VIH917523 UYL917523 UOP917523 UET917523 TUX917523 TLB917523 TBF917523 SRJ917523 SHN917523 RXR917523 RNV917523 RDZ917523 QUD917523 QKH917523 QAL917523 PQP917523 PGT917523 OWX917523 ONB917523 ODF917523 NTJ917523 NJN917523 MZR917523 MPV917523 MFZ917523 LWD917523 LMH917523 LCL917523 KSP917523 KIT917523 JYX917523 JPB917523 JFF917523 IVJ917523 ILN917523 IBR917523 HRV917523 HHZ917523 GYD917523 GOH917523 GEL917523 FUP917523 FKT917523 FAX917523 ERB917523 EHF917523 DXJ917523 DNN917523 DDR917523 CTV917523 CJZ917523 CAD917523 BQH917523 BGL917523 AWP917523 AMT917523 ACX917523 TB917523 JF917523 J917523 WVR851987 WLV851987 WBZ851987 VSD851987 VIH851987 UYL851987 UOP851987 UET851987 TUX851987 TLB851987 TBF851987 SRJ851987 SHN851987 RXR851987 RNV851987 RDZ851987 QUD851987 QKH851987 QAL851987 PQP851987 PGT851987 OWX851987 ONB851987 ODF851987 NTJ851987 NJN851987 MZR851987 MPV851987 MFZ851987 LWD851987 LMH851987 LCL851987 KSP851987 KIT851987 JYX851987 JPB851987 JFF851987 IVJ851987 ILN851987 IBR851987 HRV851987 HHZ851987 GYD851987 GOH851987 GEL851987 FUP851987 FKT851987 FAX851987 ERB851987 EHF851987 DXJ851987 DNN851987 DDR851987 CTV851987 CJZ851987 CAD851987 BQH851987 BGL851987 AWP851987 AMT851987 ACX851987 TB851987 JF851987 J851987 WVR786451 WLV786451 WBZ786451 VSD786451 VIH786451 UYL786451 UOP786451 UET786451 TUX786451 TLB786451 TBF786451 SRJ786451 SHN786451 RXR786451 RNV786451 RDZ786451 QUD786451 QKH786451 QAL786451 PQP786451 PGT786451 OWX786451 ONB786451 ODF786451 NTJ786451 NJN786451 MZR786451 MPV786451 MFZ786451 LWD786451 LMH786451 LCL786451 KSP786451 KIT786451 JYX786451 JPB786451 JFF786451 IVJ786451 ILN786451 IBR786451 HRV786451 HHZ786451 GYD786451 GOH786451 GEL786451 FUP786451 FKT786451 FAX786451 ERB786451 EHF786451 DXJ786451 DNN786451 DDR786451 CTV786451 CJZ786451 CAD786451 BQH786451 BGL786451 AWP786451 AMT786451 ACX786451 TB786451 JF786451 J786451 WVR720915 WLV720915 WBZ720915 VSD720915 VIH720915 UYL720915 UOP720915 UET720915 TUX720915 TLB720915 TBF720915 SRJ720915 SHN720915 RXR720915 RNV720915 RDZ720915 QUD720915 QKH720915 QAL720915 PQP720915 PGT720915 OWX720915 ONB720915 ODF720915 NTJ720915 NJN720915 MZR720915 MPV720915 MFZ720915 LWD720915 LMH720915 LCL720915 KSP720915 KIT720915 JYX720915 JPB720915 JFF720915 IVJ720915 ILN720915 IBR720915 HRV720915 HHZ720915 GYD720915 GOH720915 GEL720915 FUP720915 FKT720915 FAX720915 ERB720915 EHF720915 DXJ720915 DNN720915 DDR720915 CTV720915 CJZ720915 CAD720915 BQH720915 BGL720915 AWP720915 AMT720915 ACX720915 TB720915 JF720915 J720915 WVR655379 WLV655379 WBZ655379 VSD655379 VIH655379 UYL655379 UOP655379 UET655379 TUX655379 TLB655379 TBF655379 SRJ655379 SHN655379 RXR655379 RNV655379 RDZ655379 QUD655379 QKH655379 QAL655379 PQP655379 PGT655379 OWX655379 ONB655379 ODF655379 NTJ655379 NJN655379 MZR655379 MPV655379 MFZ655379 LWD655379 LMH655379 LCL655379 KSP655379 KIT655379 JYX655379 JPB655379 JFF655379 IVJ655379 ILN655379 IBR655379 HRV655379 HHZ655379 GYD655379 GOH655379 GEL655379 FUP655379 FKT655379 FAX655379 ERB655379 EHF655379 DXJ655379 DNN655379 DDR655379 CTV655379 CJZ655379 CAD655379 BQH655379 BGL655379 AWP655379 AMT655379 ACX655379 TB655379 JF655379 J655379 WVR589843 WLV589843 WBZ589843 VSD589843 VIH589843 UYL589843 UOP589843 UET589843 TUX589843 TLB589843 TBF589843 SRJ589843 SHN589843 RXR589843 RNV589843 RDZ589843 QUD589843 QKH589843 QAL589843 PQP589843 PGT589843 OWX589843 ONB589843 ODF589843 NTJ589843 NJN589843 MZR589843 MPV589843 MFZ589843 LWD589843 LMH589843 LCL589843 KSP589843 KIT589843 JYX589843 JPB589843 JFF589843 IVJ589843 ILN589843 IBR589843 HRV589843 HHZ589843 GYD589843 GOH589843 GEL589843 FUP589843 FKT589843 FAX589843 ERB589843 EHF589843 DXJ589843 DNN589843 DDR589843 CTV589843 CJZ589843 CAD589843 BQH589843 BGL589843 AWP589843 AMT589843 ACX589843 TB589843 JF589843 J589843 WVR524307 WLV524307 WBZ524307 VSD524307 VIH524307 UYL524307 UOP524307 UET524307 TUX524307 TLB524307 TBF524307 SRJ524307 SHN524307 RXR524307 RNV524307 RDZ524307 QUD524307 QKH524307 QAL524307 PQP524307 PGT524307 OWX524307 ONB524307 ODF524307 NTJ524307 NJN524307 MZR524307 MPV524307 MFZ524307 LWD524307 LMH524307 LCL524307 KSP524307 KIT524307 JYX524307 JPB524307 JFF524307 IVJ524307 ILN524307 IBR524307 HRV524307 HHZ524307 GYD524307 GOH524307 GEL524307 FUP524307 FKT524307 FAX524307 ERB524307 EHF524307 DXJ524307 DNN524307 DDR524307 CTV524307 CJZ524307 CAD524307 BQH524307 BGL524307 AWP524307 AMT524307 ACX524307 TB524307 JF524307 J524307 WVR458771 WLV458771 WBZ458771 VSD458771 VIH458771 UYL458771 UOP458771 UET458771 TUX458771 TLB458771 TBF458771 SRJ458771 SHN458771 RXR458771 RNV458771 RDZ458771 QUD458771 QKH458771 QAL458771 PQP458771 PGT458771 OWX458771 ONB458771 ODF458771 NTJ458771 NJN458771 MZR458771 MPV458771 MFZ458771 LWD458771 LMH458771 LCL458771 KSP458771 KIT458771 JYX458771 JPB458771 JFF458771 IVJ458771 ILN458771 IBR458771 HRV458771 HHZ458771 GYD458771 GOH458771 GEL458771 FUP458771 FKT458771 FAX458771 ERB458771 EHF458771 DXJ458771 DNN458771 DDR458771 CTV458771 CJZ458771 CAD458771 BQH458771 BGL458771 AWP458771 AMT458771 ACX458771 TB458771 JF458771 J458771 WVR393235 WLV393235 WBZ393235 VSD393235 VIH393235 UYL393235 UOP393235 UET393235 TUX393235 TLB393235 TBF393235 SRJ393235 SHN393235 RXR393235 RNV393235 RDZ393235 QUD393235 QKH393235 QAL393235 PQP393235 PGT393235 OWX393235 ONB393235 ODF393235 NTJ393235 NJN393235 MZR393235 MPV393235 MFZ393235 LWD393235 LMH393235 LCL393235 KSP393235 KIT393235 JYX393235 JPB393235 JFF393235 IVJ393235 ILN393235 IBR393235 HRV393235 HHZ393235 GYD393235 GOH393235 GEL393235 FUP393235 FKT393235 FAX393235 ERB393235 EHF393235 DXJ393235 DNN393235 DDR393235 CTV393235 CJZ393235 CAD393235 BQH393235 BGL393235 AWP393235 AMT393235 ACX393235 TB393235 JF393235 J393235 WVR327699 WLV327699 WBZ327699 VSD327699 VIH327699 UYL327699 UOP327699 UET327699 TUX327699 TLB327699 TBF327699 SRJ327699 SHN327699 RXR327699 RNV327699 RDZ327699 QUD327699 QKH327699 QAL327699 PQP327699 PGT327699 OWX327699 ONB327699 ODF327699 NTJ327699 NJN327699 MZR327699 MPV327699 MFZ327699 LWD327699 LMH327699 LCL327699 KSP327699 KIT327699 JYX327699 JPB327699 JFF327699 IVJ327699 ILN327699 IBR327699 HRV327699 HHZ327699 GYD327699 GOH327699 GEL327699 FUP327699 FKT327699 FAX327699 ERB327699 EHF327699 DXJ327699 DNN327699 DDR327699 CTV327699 CJZ327699 CAD327699 BQH327699 BGL327699 AWP327699 AMT327699 ACX327699 TB327699 JF327699 J327699 WVR262163 WLV262163 WBZ262163 VSD262163 VIH262163 UYL262163 UOP262163 UET262163 TUX262163 TLB262163 TBF262163 SRJ262163 SHN262163 RXR262163 RNV262163 RDZ262163 QUD262163 QKH262163 QAL262163 PQP262163 PGT262163 OWX262163 ONB262163 ODF262163 NTJ262163 NJN262163 MZR262163 MPV262163 MFZ262163 LWD262163 LMH262163 LCL262163 KSP262163 KIT262163 JYX262163 JPB262163 JFF262163 IVJ262163 ILN262163 IBR262163 HRV262163 HHZ262163 GYD262163 GOH262163 GEL262163 FUP262163 FKT262163 FAX262163 ERB262163 EHF262163 DXJ262163 DNN262163 DDR262163 CTV262163 CJZ262163 CAD262163 BQH262163 BGL262163 AWP262163 AMT262163 ACX262163 TB262163 JF262163 J262163 WVR196627 WLV196627 WBZ196627 VSD196627 VIH196627 UYL196627 UOP196627 UET196627 TUX196627 TLB196627 TBF196627 SRJ196627 SHN196627 RXR196627 RNV196627 RDZ196627 QUD196627 QKH196627 QAL196627 PQP196627 PGT196627 OWX196627 ONB196627 ODF196627 NTJ196627 NJN196627 MZR196627 MPV196627 MFZ196627 LWD196627 LMH196627 LCL196627 KSP196627 KIT196627 JYX196627 JPB196627 JFF196627 IVJ196627 ILN196627 IBR196627 HRV196627 HHZ196627 GYD196627 GOH196627 GEL196627 FUP196627 FKT196627 FAX196627 ERB196627 EHF196627 DXJ196627 DNN196627 DDR196627 CTV196627 CJZ196627 CAD196627 BQH196627 BGL196627 AWP196627 AMT196627 ACX196627 TB196627 JF196627 J196627 WVR131091 WLV131091 WBZ131091 VSD131091 VIH131091 UYL131091 UOP131091 UET131091 TUX131091 TLB131091 TBF131091 SRJ131091 SHN131091 RXR131091 RNV131091 RDZ131091 QUD131091 QKH131091 QAL131091 PQP131091 PGT131091 OWX131091 ONB131091 ODF131091 NTJ131091 NJN131091 MZR131091 MPV131091 MFZ131091 LWD131091 LMH131091 LCL131091 KSP131091 KIT131091 JYX131091 JPB131091 JFF131091 IVJ131091 ILN131091 IBR131091 HRV131091 HHZ131091 GYD131091 GOH131091 GEL131091 FUP131091 FKT131091 FAX131091 ERB131091 EHF131091 DXJ131091 DNN131091 DDR131091 CTV131091 CJZ131091 CAD131091 BQH131091 BGL131091 AWP131091 AMT131091 ACX131091 TB131091 JF131091 J131091 WVR65555 WLV65555 WBZ65555 VSD65555 VIH65555 UYL65555 UOP65555 UET65555 TUX65555 TLB65555 TBF65555 SRJ65555 SHN65555 RXR65555 RNV65555 RDZ65555 QUD65555 QKH65555 QAL65555 PQP65555 PGT65555 OWX65555 ONB65555 ODF65555 NTJ65555 NJN65555 MZR65555 MPV65555 MFZ65555 LWD65555 LMH65555 LCL65555 KSP65555 KIT65555 JYX65555 JPB65555 JFF65555 IVJ65555 ILN65555 IBR65555 HRV65555 HHZ65555 GYD65555 GOH65555 GEL65555 FUP65555 FKT65555 FAX65555 ERB65555 EHF65555 DXJ65555 DNN65555 DDR65555 CTV65555 CJZ65555 CAD65555 BQH65555 BGL65555 AWP65555 AMT65555 ACX65555 TB65555 JF65555 J65555 WVR19 WLV19 WBZ19 VSD19 VIH19 UYL19 UOP19 UET19 TUX19 TLB19 TBF19 SRJ19 SHN19 RXR19 RNV19 RDZ19 QUD19 QKH19 QAL19 PQP19 PGT19 OWX19 ONB19 ODF19 NTJ19 NJN19 MZR19 MPV19 MFZ19 LWD19 LMH19 LCL19 KSP19 KIT19 JYX19 JPB19 JFF19 IVJ19 ILN19 IBR19 HRV19 HHZ19 GYD19 GOH19 GEL19 FUP19 FKT19 FAX19 ERB19 EHF19 DXJ19 DNN19 DDR19 CTV19 CJZ19 CAD19 BQH19 BGL19 AWP19 AMT19 ACX19 TB19 JF19">
      <formula1>$Q$51:$Q$52</formula1>
    </dataValidation>
    <dataValidation type="list" allowBlank="1" showInputMessage="1" showErrorMessage="1" sqref="Y36:AF36 WWG983076:WWN983076 WMK983076:WMR983076 WCO983076:WCV983076 VSS983076:VSZ983076 VIW983076:VJD983076 UZA983076:UZH983076 UPE983076:UPL983076 UFI983076:UFP983076 TVM983076:TVT983076 TLQ983076:TLX983076 TBU983076:TCB983076 SRY983076:SSF983076 SIC983076:SIJ983076 RYG983076:RYN983076 ROK983076:ROR983076 REO983076:REV983076 QUS983076:QUZ983076 QKW983076:QLD983076 QBA983076:QBH983076 PRE983076:PRL983076 PHI983076:PHP983076 OXM983076:OXT983076 ONQ983076:ONX983076 ODU983076:OEB983076 NTY983076:NUF983076 NKC983076:NKJ983076 NAG983076:NAN983076 MQK983076:MQR983076 MGO983076:MGV983076 LWS983076:LWZ983076 LMW983076:LND983076 LDA983076:LDH983076 KTE983076:KTL983076 KJI983076:KJP983076 JZM983076:JZT983076 JPQ983076:JPX983076 JFU983076:JGB983076 IVY983076:IWF983076 IMC983076:IMJ983076 ICG983076:ICN983076 HSK983076:HSR983076 HIO983076:HIV983076 GYS983076:GYZ983076 GOW983076:GPD983076 GFA983076:GFH983076 FVE983076:FVL983076 FLI983076:FLP983076 FBM983076:FBT983076 ERQ983076:ERX983076 EHU983076:EIB983076 DXY983076:DYF983076 DOC983076:DOJ983076 DEG983076:DEN983076 CUK983076:CUR983076 CKO983076:CKV983076 CAS983076:CAZ983076 BQW983076:BRD983076 BHA983076:BHH983076 AXE983076:AXL983076 ANI983076:ANP983076 ADM983076:ADT983076 TQ983076:TX983076 JU983076:KB983076 Y983076:AF983076 WWG917540:WWN917540 WMK917540:WMR917540 WCO917540:WCV917540 VSS917540:VSZ917540 VIW917540:VJD917540 UZA917540:UZH917540 UPE917540:UPL917540 UFI917540:UFP917540 TVM917540:TVT917540 TLQ917540:TLX917540 TBU917540:TCB917540 SRY917540:SSF917540 SIC917540:SIJ917540 RYG917540:RYN917540 ROK917540:ROR917540 REO917540:REV917540 QUS917540:QUZ917540 QKW917540:QLD917540 QBA917540:QBH917540 PRE917540:PRL917540 PHI917540:PHP917540 OXM917540:OXT917540 ONQ917540:ONX917540 ODU917540:OEB917540 NTY917540:NUF917540 NKC917540:NKJ917540 NAG917540:NAN917540 MQK917540:MQR917540 MGO917540:MGV917540 LWS917540:LWZ917540 LMW917540:LND917540 LDA917540:LDH917540 KTE917540:KTL917540 KJI917540:KJP917540 JZM917540:JZT917540 JPQ917540:JPX917540 JFU917540:JGB917540 IVY917540:IWF917540 IMC917540:IMJ917540 ICG917540:ICN917540 HSK917540:HSR917540 HIO917540:HIV917540 GYS917540:GYZ917540 GOW917540:GPD917540 GFA917540:GFH917540 FVE917540:FVL917540 FLI917540:FLP917540 FBM917540:FBT917540 ERQ917540:ERX917540 EHU917540:EIB917540 DXY917540:DYF917540 DOC917540:DOJ917540 DEG917540:DEN917540 CUK917540:CUR917540 CKO917540:CKV917540 CAS917540:CAZ917540 BQW917540:BRD917540 BHA917540:BHH917540 AXE917540:AXL917540 ANI917540:ANP917540 ADM917540:ADT917540 TQ917540:TX917540 JU917540:KB917540 Y917540:AF917540 WWG852004:WWN852004 WMK852004:WMR852004 WCO852004:WCV852004 VSS852004:VSZ852004 VIW852004:VJD852004 UZA852004:UZH852004 UPE852004:UPL852004 UFI852004:UFP852004 TVM852004:TVT852004 TLQ852004:TLX852004 TBU852004:TCB852004 SRY852004:SSF852004 SIC852004:SIJ852004 RYG852004:RYN852004 ROK852004:ROR852004 REO852004:REV852004 QUS852004:QUZ852004 QKW852004:QLD852004 QBA852004:QBH852004 PRE852004:PRL852004 PHI852004:PHP852004 OXM852004:OXT852004 ONQ852004:ONX852004 ODU852004:OEB852004 NTY852004:NUF852004 NKC852004:NKJ852004 NAG852004:NAN852004 MQK852004:MQR852004 MGO852004:MGV852004 LWS852004:LWZ852004 LMW852004:LND852004 LDA852004:LDH852004 KTE852004:KTL852004 KJI852004:KJP852004 JZM852004:JZT852004 JPQ852004:JPX852004 JFU852004:JGB852004 IVY852004:IWF852004 IMC852004:IMJ852004 ICG852004:ICN852004 HSK852004:HSR852004 HIO852004:HIV852004 GYS852004:GYZ852004 GOW852004:GPD852004 GFA852004:GFH852004 FVE852004:FVL852004 FLI852004:FLP852004 FBM852004:FBT852004 ERQ852004:ERX852004 EHU852004:EIB852004 DXY852004:DYF852004 DOC852004:DOJ852004 DEG852004:DEN852004 CUK852004:CUR852004 CKO852004:CKV852004 CAS852004:CAZ852004 BQW852004:BRD852004 BHA852004:BHH852004 AXE852004:AXL852004 ANI852004:ANP852004 ADM852004:ADT852004 TQ852004:TX852004 JU852004:KB852004 Y852004:AF852004 WWG786468:WWN786468 WMK786468:WMR786468 WCO786468:WCV786468 VSS786468:VSZ786468 VIW786468:VJD786468 UZA786468:UZH786468 UPE786468:UPL786468 UFI786468:UFP786468 TVM786468:TVT786468 TLQ786468:TLX786468 TBU786468:TCB786468 SRY786468:SSF786468 SIC786468:SIJ786468 RYG786468:RYN786468 ROK786468:ROR786468 REO786468:REV786468 QUS786468:QUZ786468 QKW786468:QLD786468 QBA786468:QBH786468 PRE786468:PRL786468 PHI786468:PHP786468 OXM786468:OXT786468 ONQ786468:ONX786468 ODU786468:OEB786468 NTY786468:NUF786468 NKC786468:NKJ786468 NAG786468:NAN786468 MQK786468:MQR786468 MGO786468:MGV786468 LWS786468:LWZ786468 LMW786468:LND786468 LDA786468:LDH786468 KTE786468:KTL786468 KJI786468:KJP786468 JZM786468:JZT786468 JPQ786468:JPX786468 JFU786468:JGB786468 IVY786468:IWF786468 IMC786468:IMJ786468 ICG786468:ICN786468 HSK786468:HSR786468 HIO786468:HIV786468 GYS786468:GYZ786468 GOW786468:GPD786468 GFA786468:GFH786468 FVE786468:FVL786468 FLI786468:FLP786468 FBM786468:FBT786468 ERQ786468:ERX786468 EHU786468:EIB786468 DXY786468:DYF786468 DOC786468:DOJ786468 DEG786468:DEN786468 CUK786468:CUR786468 CKO786468:CKV786468 CAS786468:CAZ786468 BQW786468:BRD786468 BHA786468:BHH786468 AXE786468:AXL786468 ANI786468:ANP786468 ADM786468:ADT786468 TQ786468:TX786468 JU786468:KB786468 Y786468:AF786468 WWG720932:WWN720932 WMK720932:WMR720932 WCO720932:WCV720932 VSS720932:VSZ720932 VIW720932:VJD720932 UZA720932:UZH720932 UPE720932:UPL720932 UFI720932:UFP720932 TVM720932:TVT720932 TLQ720932:TLX720932 TBU720932:TCB720932 SRY720932:SSF720932 SIC720932:SIJ720932 RYG720932:RYN720932 ROK720932:ROR720932 REO720932:REV720932 QUS720932:QUZ720932 QKW720932:QLD720932 QBA720932:QBH720932 PRE720932:PRL720932 PHI720932:PHP720932 OXM720932:OXT720932 ONQ720932:ONX720932 ODU720932:OEB720932 NTY720932:NUF720932 NKC720932:NKJ720932 NAG720932:NAN720932 MQK720932:MQR720932 MGO720932:MGV720932 LWS720932:LWZ720932 LMW720932:LND720932 LDA720932:LDH720932 KTE720932:KTL720932 KJI720932:KJP720932 JZM720932:JZT720932 JPQ720932:JPX720932 JFU720932:JGB720932 IVY720932:IWF720932 IMC720932:IMJ720932 ICG720932:ICN720932 HSK720932:HSR720932 HIO720932:HIV720932 GYS720932:GYZ720932 GOW720932:GPD720932 GFA720932:GFH720932 FVE720932:FVL720932 FLI720932:FLP720932 FBM720932:FBT720932 ERQ720932:ERX720932 EHU720932:EIB720932 DXY720932:DYF720932 DOC720932:DOJ720932 DEG720932:DEN720932 CUK720932:CUR720932 CKO720932:CKV720932 CAS720932:CAZ720932 BQW720932:BRD720932 BHA720932:BHH720932 AXE720932:AXL720932 ANI720932:ANP720932 ADM720932:ADT720932 TQ720932:TX720932 JU720932:KB720932 Y720932:AF720932 WWG655396:WWN655396 WMK655396:WMR655396 WCO655396:WCV655396 VSS655396:VSZ655396 VIW655396:VJD655396 UZA655396:UZH655396 UPE655396:UPL655396 UFI655396:UFP655396 TVM655396:TVT655396 TLQ655396:TLX655396 TBU655396:TCB655396 SRY655396:SSF655396 SIC655396:SIJ655396 RYG655396:RYN655396 ROK655396:ROR655396 REO655396:REV655396 QUS655396:QUZ655396 QKW655396:QLD655396 QBA655396:QBH655396 PRE655396:PRL655396 PHI655396:PHP655396 OXM655396:OXT655396 ONQ655396:ONX655396 ODU655396:OEB655396 NTY655396:NUF655396 NKC655396:NKJ655396 NAG655396:NAN655396 MQK655396:MQR655396 MGO655396:MGV655396 LWS655396:LWZ655396 LMW655396:LND655396 LDA655396:LDH655396 KTE655396:KTL655396 KJI655396:KJP655396 JZM655396:JZT655396 JPQ655396:JPX655396 JFU655396:JGB655396 IVY655396:IWF655396 IMC655396:IMJ655396 ICG655396:ICN655396 HSK655396:HSR655396 HIO655396:HIV655396 GYS655396:GYZ655396 GOW655396:GPD655396 GFA655396:GFH655396 FVE655396:FVL655396 FLI655396:FLP655396 FBM655396:FBT655396 ERQ655396:ERX655396 EHU655396:EIB655396 DXY655396:DYF655396 DOC655396:DOJ655396 DEG655396:DEN655396 CUK655396:CUR655396 CKO655396:CKV655396 CAS655396:CAZ655396 BQW655396:BRD655396 BHA655396:BHH655396 AXE655396:AXL655396 ANI655396:ANP655396 ADM655396:ADT655396 TQ655396:TX655396 JU655396:KB655396 Y655396:AF655396 WWG589860:WWN589860 WMK589860:WMR589860 WCO589860:WCV589860 VSS589860:VSZ589860 VIW589860:VJD589860 UZA589860:UZH589860 UPE589860:UPL589860 UFI589860:UFP589860 TVM589860:TVT589860 TLQ589860:TLX589860 TBU589860:TCB589860 SRY589860:SSF589860 SIC589860:SIJ589860 RYG589860:RYN589860 ROK589860:ROR589860 REO589860:REV589860 QUS589860:QUZ589860 QKW589860:QLD589860 QBA589860:QBH589860 PRE589860:PRL589860 PHI589860:PHP589860 OXM589860:OXT589860 ONQ589860:ONX589860 ODU589860:OEB589860 NTY589860:NUF589860 NKC589860:NKJ589860 NAG589860:NAN589860 MQK589860:MQR589860 MGO589860:MGV589860 LWS589860:LWZ589860 LMW589860:LND589860 LDA589860:LDH589860 KTE589860:KTL589860 KJI589860:KJP589860 JZM589860:JZT589860 JPQ589860:JPX589860 JFU589860:JGB589860 IVY589860:IWF589860 IMC589860:IMJ589860 ICG589860:ICN589860 HSK589860:HSR589860 HIO589860:HIV589860 GYS589860:GYZ589860 GOW589860:GPD589860 GFA589860:GFH589860 FVE589860:FVL589860 FLI589860:FLP589860 FBM589860:FBT589860 ERQ589860:ERX589860 EHU589860:EIB589860 DXY589860:DYF589860 DOC589860:DOJ589860 DEG589860:DEN589860 CUK589860:CUR589860 CKO589860:CKV589860 CAS589860:CAZ589860 BQW589860:BRD589860 BHA589860:BHH589860 AXE589860:AXL589860 ANI589860:ANP589860 ADM589860:ADT589860 TQ589860:TX589860 JU589860:KB589860 Y589860:AF589860 WWG524324:WWN524324 WMK524324:WMR524324 WCO524324:WCV524324 VSS524324:VSZ524324 VIW524324:VJD524324 UZA524324:UZH524324 UPE524324:UPL524324 UFI524324:UFP524324 TVM524324:TVT524324 TLQ524324:TLX524324 TBU524324:TCB524324 SRY524324:SSF524324 SIC524324:SIJ524324 RYG524324:RYN524324 ROK524324:ROR524324 REO524324:REV524324 QUS524324:QUZ524324 QKW524324:QLD524324 QBA524324:QBH524324 PRE524324:PRL524324 PHI524324:PHP524324 OXM524324:OXT524324 ONQ524324:ONX524324 ODU524324:OEB524324 NTY524324:NUF524324 NKC524324:NKJ524324 NAG524324:NAN524324 MQK524324:MQR524324 MGO524324:MGV524324 LWS524324:LWZ524324 LMW524324:LND524324 LDA524324:LDH524324 KTE524324:KTL524324 KJI524324:KJP524324 JZM524324:JZT524324 JPQ524324:JPX524324 JFU524324:JGB524324 IVY524324:IWF524324 IMC524324:IMJ524324 ICG524324:ICN524324 HSK524324:HSR524324 HIO524324:HIV524324 GYS524324:GYZ524324 GOW524324:GPD524324 GFA524324:GFH524324 FVE524324:FVL524324 FLI524324:FLP524324 FBM524324:FBT524324 ERQ524324:ERX524324 EHU524324:EIB524324 DXY524324:DYF524324 DOC524324:DOJ524324 DEG524324:DEN524324 CUK524324:CUR524324 CKO524324:CKV524324 CAS524324:CAZ524324 BQW524324:BRD524324 BHA524324:BHH524324 AXE524324:AXL524324 ANI524324:ANP524324 ADM524324:ADT524324 TQ524324:TX524324 JU524324:KB524324 Y524324:AF524324 WWG458788:WWN458788 WMK458788:WMR458788 WCO458788:WCV458788 VSS458788:VSZ458788 VIW458788:VJD458788 UZA458788:UZH458788 UPE458788:UPL458788 UFI458788:UFP458788 TVM458788:TVT458788 TLQ458788:TLX458788 TBU458788:TCB458788 SRY458788:SSF458788 SIC458788:SIJ458788 RYG458788:RYN458788 ROK458788:ROR458788 REO458788:REV458788 QUS458788:QUZ458788 QKW458788:QLD458788 QBA458788:QBH458788 PRE458788:PRL458788 PHI458788:PHP458788 OXM458788:OXT458788 ONQ458788:ONX458788 ODU458788:OEB458788 NTY458788:NUF458788 NKC458788:NKJ458788 NAG458788:NAN458788 MQK458788:MQR458788 MGO458788:MGV458788 LWS458788:LWZ458788 LMW458788:LND458788 LDA458788:LDH458788 KTE458788:KTL458788 KJI458788:KJP458788 JZM458788:JZT458788 JPQ458788:JPX458788 JFU458788:JGB458788 IVY458788:IWF458788 IMC458788:IMJ458788 ICG458788:ICN458788 HSK458788:HSR458788 HIO458788:HIV458788 GYS458788:GYZ458788 GOW458788:GPD458788 GFA458788:GFH458788 FVE458788:FVL458788 FLI458788:FLP458788 FBM458788:FBT458788 ERQ458788:ERX458788 EHU458788:EIB458788 DXY458788:DYF458788 DOC458788:DOJ458788 DEG458788:DEN458788 CUK458788:CUR458788 CKO458788:CKV458788 CAS458788:CAZ458788 BQW458788:BRD458788 BHA458788:BHH458788 AXE458788:AXL458788 ANI458788:ANP458788 ADM458788:ADT458788 TQ458788:TX458788 JU458788:KB458788 Y458788:AF458788 WWG393252:WWN393252 WMK393252:WMR393252 WCO393252:WCV393252 VSS393252:VSZ393252 VIW393252:VJD393252 UZA393252:UZH393252 UPE393252:UPL393252 UFI393252:UFP393252 TVM393252:TVT393252 TLQ393252:TLX393252 TBU393252:TCB393252 SRY393252:SSF393252 SIC393252:SIJ393252 RYG393252:RYN393252 ROK393252:ROR393252 REO393252:REV393252 QUS393252:QUZ393252 QKW393252:QLD393252 QBA393252:QBH393252 PRE393252:PRL393252 PHI393252:PHP393252 OXM393252:OXT393252 ONQ393252:ONX393252 ODU393252:OEB393252 NTY393252:NUF393252 NKC393252:NKJ393252 NAG393252:NAN393252 MQK393252:MQR393252 MGO393252:MGV393252 LWS393252:LWZ393252 LMW393252:LND393252 LDA393252:LDH393252 KTE393252:KTL393252 KJI393252:KJP393252 JZM393252:JZT393252 JPQ393252:JPX393252 JFU393252:JGB393252 IVY393252:IWF393252 IMC393252:IMJ393252 ICG393252:ICN393252 HSK393252:HSR393252 HIO393252:HIV393252 GYS393252:GYZ393252 GOW393252:GPD393252 GFA393252:GFH393252 FVE393252:FVL393252 FLI393252:FLP393252 FBM393252:FBT393252 ERQ393252:ERX393252 EHU393252:EIB393252 DXY393252:DYF393252 DOC393252:DOJ393252 DEG393252:DEN393252 CUK393252:CUR393252 CKO393252:CKV393252 CAS393252:CAZ393252 BQW393252:BRD393252 BHA393252:BHH393252 AXE393252:AXL393252 ANI393252:ANP393252 ADM393252:ADT393252 TQ393252:TX393252 JU393252:KB393252 Y393252:AF393252 WWG327716:WWN327716 WMK327716:WMR327716 WCO327716:WCV327716 VSS327716:VSZ327716 VIW327716:VJD327716 UZA327716:UZH327716 UPE327716:UPL327716 UFI327716:UFP327716 TVM327716:TVT327716 TLQ327716:TLX327716 TBU327716:TCB327716 SRY327716:SSF327716 SIC327716:SIJ327716 RYG327716:RYN327716 ROK327716:ROR327716 REO327716:REV327716 QUS327716:QUZ327716 QKW327716:QLD327716 QBA327716:QBH327716 PRE327716:PRL327716 PHI327716:PHP327716 OXM327716:OXT327716 ONQ327716:ONX327716 ODU327716:OEB327716 NTY327716:NUF327716 NKC327716:NKJ327716 NAG327716:NAN327716 MQK327716:MQR327716 MGO327716:MGV327716 LWS327716:LWZ327716 LMW327716:LND327716 LDA327716:LDH327716 KTE327716:KTL327716 KJI327716:KJP327716 JZM327716:JZT327716 JPQ327716:JPX327716 JFU327716:JGB327716 IVY327716:IWF327716 IMC327716:IMJ327716 ICG327716:ICN327716 HSK327716:HSR327716 HIO327716:HIV327716 GYS327716:GYZ327716 GOW327716:GPD327716 GFA327716:GFH327716 FVE327716:FVL327716 FLI327716:FLP327716 FBM327716:FBT327716 ERQ327716:ERX327716 EHU327716:EIB327716 DXY327716:DYF327716 DOC327716:DOJ327716 DEG327716:DEN327716 CUK327716:CUR327716 CKO327716:CKV327716 CAS327716:CAZ327716 BQW327716:BRD327716 BHA327716:BHH327716 AXE327716:AXL327716 ANI327716:ANP327716 ADM327716:ADT327716 TQ327716:TX327716 JU327716:KB327716 Y327716:AF327716 WWG262180:WWN262180 WMK262180:WMR262180 WCO262180:WCV262180 VSS262180:VSZ262180 VIW262180:VJD262180 UZA262180:UZH262180 UPE262180:UPL262180 UFI262180:UFP262180 TVM262180:TVT262180 TLQ262180:TLX262180 TBU262180:TCB262180 SRY262180:SSF262180 SIC262180:SIJ262180 RYG262180:RYN262180 ROK262180:ROR262180 REO262180:REV262180 QUS262180:QUZ262180 QKW262180:QLD262180 QBA262180:QBH262180 PRE262180:PRL262180 PHI262180:PHP262180 OXM262180:OXT262180 ONQ262180:ONX262180 ODU262180:OEB262180 NTY262180:NUF262180 NKC262180:NKJ262180 NAG262180:NAN262180 MQK262180:MQR262180 MGO262180:MGV262180 LWS262180:LWZ262180 LMW262180:LND262180 LDA262180:LDH262180 KTE262180:KTL262180 KJI262180:KJP262180 JZM262180:JZT262180 JPQ262180:JPX262180 JFU262180:JGB262180 IVY262180:IWF262180 IMC262180:IMJ262180 ICG262180:ICN262180 HSK262180:HSR262180 HIO262180:HIV262180 GYS262180:GYZ262180 GOW262180:GPD262180 GFA262180:GFH262180 FVE262180:FVL262180 FLI262180:FLP262180 FBM262180:FBT262180 ERQ262180:ERX262180 EHU262180:EIB262180 DXY262180:DYF262180 DOC262180:DOJ262180 DEG262180:DEN262180 CUK262180:CUR262180 CKO262180:CKV262180 CAS262180:CAZ262180 BQW262180:BRD262180 BHA262180:BHH262180 AXE262180:AXL262180 ANI262180:ANP262180 ADM262180:ADT262180 TQ262180:TX262180 JU262180:KB262180 Y262180:AF262180 WWG196644:WWN196644 WMK196644:WMR196644 WCO196644:WCV196644 VSS196644:VSZ196644 VIW196644:VJD196644 UZA196644:UZH196644 UPE196644:UPL196644 UFI196644:UFP196644 TVM196644:TVT196644 TLQ196644:TLX196644 TBU196644:TCB196644 SRY196644:SSF196644 SIC196644:SIJ196644 RYG196644:RYN196644 ROK196644:ROR196644 REO196644:REV196644 QUS196644:QUZ196644 QKW196644:QLD196644 QBA196644:QBH196644 PRE196644:PRL196644 PHI196644:PHP196644 OXM196644:OXT196644 ONQ196644:ONX196644 ODU196644:OEB196644 NTY196644:NUF196644 NKC196644:NKJ196644 NAG196644:NAN196644 MQK196644:MQR196644 MGO196644:MGV196644 LWS196644:LWZ196644 LMW196644:LND196644 LDA196644:LDH196644 KTE196644:KTL196644 KJI196644:KJP196644 JZM196644:JZT196644 JPQ196644:JPX196644 JFU196644:JGB196644 IVY196644:IWF196644 IMC196644:IMJ196644 ICG196644:ICN196644 HSK196644:HSR196644 HIO196644:HIV196644 GYS196644:GYZ196644 GOW196644:GPD196644 GFA196644:GFH196644 FVE196644:FVL196644 FLI196644:FLP196644 FBM196644:FBT196644 ERQ196644:ERX196644 EHU196644:EIB196644 DXY196644:DYF196644 DOC196644:DOJ196644 DEG196644:DEN196644 CUK196644:CUR196644 CKO196644:CKV196644 CAS196644:CAZ196644 BQW196644:BRD196644 BHA196644:BHH196644 AXE196644:AXL196644 ANI196644:ANP196644 ADM196644:ADT196644 TQ196644:TX196644 JU196644:KB196644 Y196644:AF196644 WWG131108:WWN131108 WMK131108:WMR131108 WCO131108:WCV131108 VSS131108:VSZ131108 VIW131108:VJD131108 UZA131108:UZH131108 UPE131108:UPL131108 UFI131108:UFP131108 TVM131108:TVT131108 TLQ131108:TLX131108 TBU131108:TCB131108 SRY131108:SSF131108 SIC131108:SIJ131108 RYG131108:RYN131108 ROK131108:ROR131108 REO131108:REV131108 QUS131108:QUZ131108 QKW131108:QLD131108 QBA131108:QBH131108 PRE131108:PRL131108 PHI131108:PHP131108 OXM131108:OXT131108 ONQ131108:ONX131108 ODU131108:OEB131108 NTY131108:NUF131108 NKC131108:NKJ131108 NAG131108:NAN131108 MQK131108:MQR131108 MGO131108:MGV131108 LWS131108:LWZ131108 LMW131108:LND131108 LDA131108:LDH131108 KTE131108:KTL131108 KJI131108:KJP131108 JZM131108:JZT131108 JPQ131108:JPX131108 JFU131108:JGB131108 IVY131108:IWF131108 IMC131108:IMJ131108 ICG131108:ICN131108 HSK131108:HSR131108 HIO131108:HIV131108 GYS131108:GYZ131108 GOW131108:GPD131108 GFA131108:GFH131108 FVE131108:FVL131108 FLI131108:FLP131108 FBM131108:FBT131108 ERQ131108:ERX131108 EHU131108:EIB131108 DXY131108:DYF131108 DOC131108:DOJ131108 DEG131108:DEN131108 CUK131108:CUR131108 CKO131108:CKV131108 CAS131108:CAZ131108 BQW131108:BRD131108 BHA131108:BHH131108 AXE131108:AXL131108 ANI131108:ANP131108 ADM131108:ADT131108 TQ131108:TX131108 JU131108:KB131108 Y131108:AF131108 WWG65572:WWN65572 WMK65572:WMR65572 WCO65572:WCV65572 VSS65572:VSZ65572 VIW65572:VJD65572 UZA65572:UZH65572 UPE65572:UPL65572 UFI65572:UFP65572 TVM65572:TVT65572 TLQ65572:TLX65572 TBU65572:TCB65572 SRY65572:SSF65572 SIC65572:SIJ65572 RYG65572:RYN65572 ROK65572:ROR65572 REO65572:REV65572 QUS65572:QUZ65572 QKW65572:QLD65572 QBA65572:QBH65572 PRE65572:PRL65572 PHI65572:PHP65572 OXM65572:OXT65572 ONQ65572:ONX65572 ODU65572:OEB65572 NTY65572:NUF65572 NKC65572:NKJ65572 NAG65572:NAN65572 MQK65572:MQR65572 MGO65572:MGV65572 LWS65572:LWZ65572 LMW65572:LND65572 LDA65572:LDH65572 KTE65572:KTL65572 KJI65572:KJP65572 JZM65572:JZT65572 JPQ65572:JPX65572 JFU65572:JGB65572 IVY65572:IWF65572 IMC65572:IMJ65572 ICG65572:ICN65572 HSK65572:HSR65572 HIO65572:HIV65572 GYS65572:GYZ65572 GOW65572:GPD65572 GFA65572:GFH65572 FVE65572:FVL65572 FLI65572:FLP65572 FBM65572:FBT65572 ERQ65572:ERX65572 EHU65572:EIB65572 DXY65572:DYF65572 DOC65572:DOJ65572 DEG65572:DEN65572 CUK65572:CUR65572 CKO65572:CKV65572 CAS65572:CAZ65572 BQW65572:BRD65572 BHA65572:BHH65572 AXE65572:AXL65572 ANI65572:ANP65572 ADM65572:ADT65572 TQ65572:TX65572 JU65572:KB65572 Y65572:AF65572 WWG36:WWN36 WMK36:WMR36 WCO36:WCV36 VSS36:VSZ36 VIW36:VJD36 UZA36:UZH36 UPE36:UPL36 UFI36:UFP36 TVM36:TVT36 TLQ36:TLX36 TBU36:TCB36 SRY36:SSF36 SIC36:SIJ36 RYG36:RYN36 ROK36:ROR36 REO36:REV36 QUS36:QUZ36 QKW36:QLD36 QBA36:QBH36 PRE36:PRL36 PHI36:PHP36 OXM36:OXT36 ONQ36:ONX36 ODU36:OEB36 NTY36:NUF36 NKC36:NKJ36 NAG36:NAN36 MQK36:MQR36 MGO36:MGV36 LWS36:LWZ36 LMW36:LND36 LDA36:LDH36 KTE36:KTL36 KJI36:KJP36 JZM36:JZT36 JPQ36:JPX36 JFU36:JGB36 IVY36:IWF36 IMC36:IMJ36 ICG36:ICN36 HSK36:HSR36 HIO36:HIV36 GYS36:GYZ36 GOW36:GPD36 GFA36:GFH36 FVE36:FVL36 FLI36:FLP36 FBM36:FBT36 ERQ36:ERX36 EHU36:EIB36 DXY36:DYF36 DOC36:DOJ36 DEG36:DEN36 CUK36:CUR36 CKO36:CKV36 CAS36:CAZ36 BQW36:BRD36 BHA36:BHH36 AXE36:AXL36 ANI36:ANP36 ADM36:ADT36 TQ36:TX36 JU36:KB36">
      <formula1>$C$62:$C$67</formula1>
    </dataValidation>
    <dataValidation errorStyle="information" allowBlank="1" showInputMessage="1" showErrorMessage="1" prompt="Select Due Date (or) Type" sqref="Z10:AF10 WWH983050:WWN983050 WML983050:WMR983050 WCP983050:WCV983050 VST983050:VSZ983050 VIX983050:VJD983050 UZB983050:UZH983050 UPF983050:UPL983050 UFJ983050:UFP983050 TVN983050:TVT983050 TLR983050:TLX983050 TBV983050:TCB983050 SRZ983050:SSF983050 SID983050:SIJ983050 RYH983050:RYN983050 ROL983050:ROR983050 REP983050:REV983050 QUT983050:QUZ983050 QKX983050:QLD983050 QBB983050:QBH983050 PRF983050:PRL983050 PHJ983050:PHP983050 OXN983050:OXT983050 ONR983050:ONX983050 ODV983050:OEB983050 NTZ983050:NUF983050 NKD983050:NKJ983050 NAH983050:NAN983050 MQL983050:MQR983050 MGP983050:MGV983050 LWT983050:LWZ983050 LMX983050:LND983050 LDB983050:LDH983050 KTF983050:KTL983050 KJJ983050:KJP983050 JZN983050:JZT983050 JPR983050:JPX983050 JFV983050:JGB983050 IVZ983050:IWF983050 IMD983050:IMJ983050 ICH983050:ICN983050 HSL983050:HSR983050 HIP983050:HIV983050 GYT983050:GYZ983050 GOX983050:GPD983050 GFB983050:GFH983050 FVF983050:FVL983050 FLJ983050:FLP983050 FBN983050:FBT983050 ERR983050:ERX983050 EHV983050:EIB983050 DXZ983050:DYF983050 DOD983050:DOJ983050 DEH983050:DEN983050 CUL983050:CUR983050 CKP983050:CKV983050 CAT983050:CAZ983050 BQX983050:BRD983050 BHB983050:BHH983050 AXF983050:AXL983050 ANJ983050:ANP983050 ADN983050:ADT983050 TR983050:TX983050 JV983050:KB983050 Z983050:AF983050 WWH917514:WWN917514 WML917514:WMR917514 WCP917514:WCV917514 VST917514:VSZ917514 VIX917514:VJD917514 UZB917514:UZH917514 UPF917514:UPL917514 UFJ917514:UFP917514 TVN917514:TVT917514 TLR917514:TLX917514 TBV917514:TCB917514 SRZ917514:SSF917514 SID917514:SIJ917514 RYH917514:RYN917514 ROL917514:ROR917514 REP917514:REV917514 QUT917514:QUZ917514 QKX917514:QLD917514 QBB917514:QBH917514 PRF917514:PRL917514 PHJ917514:PHP917514 OXN917514:OXT917514 ONR917514:ONX917514 ODV917514:OEB917514 NTZ917514:NUF917514 NKD917514:NKJ917514 NAH917514:NAN917514 MQL917514:MQR917514 MGP917514:MGV917514 LWT917514:LWZ917514 LMX917514:LND917514 LDB917514:LDH917514 KTF917514:KTL917514 KJJ917514:KJP917514 JZN917514:JZT917514 JPR917514:JPX917514 JFV917514:JGB917514 IVZ917514:IWF917514 IMD917514:IMJ917514 ICH917514:ICN917514 HSL917514:HSR917514 HIP917514:HIV917514 GYT917514:GYZ917514 GOX917514:GPD917514 GFB917514:GFH917514 FVF917514:FVL917514 FLJ917514:FLP917514 FBN917514:FBT917514 ERR917514:ERX917514 EHV917514:EIB917514 DXZ917514:DYF917514 DOD917514:DOJ917514 DEH917514:DEN917514 CUL917514:CUR917514 CKP917514:CKV917514 CAT917514:CAZ917514 BQX917514:BRD917514 BHB917514:BHH917514 AXF917514:AXL917514 ANJ917514:ANP917514 ADN917514:ADT917514 TR917514:TX917514 JV917514:KB917514 Z917514:AF917514 WWH851978:WWN851978 WML851978:WMR851978 WCP851978:WCV851978 VST851978:VSZ851978 VIX851978:VJD851978 UZB851978:UZH851978 UPF851978:UPL851978 UFJ851978:UFP851978 TVN851978:TVT851978 TLR851978:TLX851978 TBV851978:TCB851978 SRZ851978:SSF851978 SID851978:SIJ851978 RYH851978:RYN851978 ROL851978:ROR851978 REP851978:REV851978 QUT851978:QUZ851978 QKX851978:QLD851978 QBB851978:QBH851978 PRF851978:PRL851978 PHJ851978:PHP851978 OXN851978:OXT851978 ONR851978:ONX851978 ODV851978:OEB851978 NTZ851978:NUF851978 NKD851978:NKJ851978 NAH851978:NAN851978 MQL851978:MQR851978 MGP851978:MGV851978 LWT851978:LWZ851978 LMX851978:LND851978 LDB851978:LDH851978 KTF851978:KTL851978 KJJ851978:KJP851978 JZN851978:JZT851978 JPR851978:JPX851978 JFV851978:JGB851978 IVZ851978:IWF851978 IMD851978:IMJ851978 ICH851978:ICN851978 HSL851978:HSR851978 HIP851978:HIV851978 GYT851978:GYZ851978 GOX851978:GPD851978 GFB851978:GFH851978 FVF851978:FVL851978 FLJ851978:FLP851978 FBN851978:FBT851978 ERR851978:ERX851978 EHV851978:EIB851978 DXZ851978:DYF851978 DOD851978:DOJ851978 DEH851978:DEN851978 CUL851978:CUR851978 CKP851978:CKV851978 CAT851978:CAZ851978 BQX851978:BRD851978 BHB851978:BHH851978 AXF851978:AXL851978 ANJ851978:ANP851978 ADN851978:ADT851978 TR851978:TX851978 JV851978:KB851978 Z851978:AF851978 WWH786442:WWN786442 WML786442:WMR786442 WCP786442:WCV786442 VST786442:VSZ786442 VIX786442:VJD786442 UZB786442:UZH786442 UPF786442:UPL786442 UFJ786442:UFP786442 TVN786442:TVT786442 TLR786442:TLX786442 TBV786442:TCB786442 SRZ786442:SSF786442 SID786442:SIJ786442 RYH786442:RYN786442 ROL786442:ROR786442 REP786442:REV786442 QUT786442:QUZ786442 QKX786442:QLD786442 QBB786442:QBH786442 PRF786442:PRL786442 PHJ786442:PHP786442 OXN786442:OXT786442 ONR786442:ONX786442 ODV786442:OEB786442 NTZ786442:NUF786442 NKD786442:NKJ786442 NAH786442:NAN786442 MQL786442:MQR786442 MGP786442:MGV786442 LWT786442:LWZ786442 LMX786442:LND786442 LDB786442:LDH786442 KTF786442:KTL786442 KJJ786442:KJP786442 JZN786442:JZT786442 JPR786442:JPX786442 JFV786442:JGB786442 IVZ786442:IWF786442 IMD786442:IMJ786442 ICH786442:ICN786442 HSL786442:HSR786442 HIP786442:HIV786442 GYT786442:GYZ786442 GOX786442:GPD786442 GFB786442:GFH786442 FVF786442:FVL786442 FLJ786442:FLP786442 FBN786442:FBT786442 ERR786442:ERX786442 EHV786442:EIB786442 DXZ786442:DYF786442 DOD786442:DOJ786442 DEH786442:DEN786442 CUL786442:CUR786442 CKP786442:CKV786442 CAT786442:CAZ786442 BQX786442:BRD786442 BHB786442:BHH786442 AXF786442:AXL786442 ANJ786442:ANP786442 ADN786442:ADT786442 TR786442:TX786442 JV786442:KB786442 Z786442:AF786442 WWH720906:WWN720906 WML720906:WMR720906 WCP720906:WCV720906 VST720906:VSZ720906 VIX720906:VJD720906 UZB720906:UZH720906 UPF720906:UPL720906 UFJ720906:UFP720906 TVN720906:TVT720906 TLR720906:TLX720906 TBV720906:TCB720906 SRZ720906:SSF720906 SID720906:SIJ720906 RYH720906:RYN720906 ROL720906:ROR720906 REP720906:REV720906 QUT720906:QUZ720906 QKX720906:QLD720906 QBB720906:QBH720906 PRF720906:PRL720906 PHJ720906:PHP720906 OXN720906:OXT720906 ONR720906:ONX720906 ODV720906:OEB720906 NTZ720906:NUF720906 NKD720906:NKJ720906 NAH720906:NAN720906 MQL720906:MQR720906 MGP720906:MGV720906 LWT720906:LWZ720906 LMX720906:LND720906 LDB720906:LDH720906 KTF720906:KTL720906 KJJ720906:KJP720906 JZN720906:JZT720906 JPR720906:JPX720906 JFV720906:JGB720906 IVZ720906:IWF720906 IMD720906:IMJ720906 ICH720906:ICN720906 HSL720906:HSR720906 HIP720906:HIV720906 GYT720906:GYZ720906 GOX720906:GPD720906 GFB720906:GFH720906 FVF720906:FVL720906 FLJ720906:FLP720906 FBN720906:FBT720906 ERR720906:ERX720906 EHV720906:EIB720906 DXZ720906:DYF720906 DOD720906:DOJ720906 DEH720906:DEN720906 CUL720906:CUR720906 CKP720906:CKV720906 CAT720906:CAZ720906 BQX720906:BRD720906 BHB720906:BHH720906 AXF720906:AXL720906 ANJ720906:ANP720906 ADN720906:ADT720906 TR720906:TX720906 JV720906:KB720906 Z720906:AF720906 WWH655370:WWN655370 WML655370:WMR655370 WCP655370:WCV655370 VST655370:VSZ655370 VIX655370:VJD655370 UZB655370:UZH655370 UPF655370:UPL655370 UFJ655370:UFP655370 TVN655370:TVT655370 TLR655370:TLX655370 TBV655370:TCB655370 SRZ655370:SSF655370 SID655370:SIJ655370 RYH655370:RYN655370 ROL655370:ROR655370 REP655370:REV655370 QUT655370:QUZ655370 QKX655370:QLD655370 QBB655370:QBH655370 PRF655370:PRL655370 PHJ655370:PHP655370 OXN655370:OXT655370 ONR655370:ONX655370 ODV655370:OEB655370 NTZ655370:NUF655370 NKD655370:NKJ655370 NAH655370:NAN655370 MQL655370:MQR655370 MGP655370:MGV655370 LWT655370:LWZ655370 LMX655370:LND655370 LDB655370:LDH655370 KTF655370:KTL655370 KJJ655370:KJP655370 JZN655370:JZT655370 JPR655370:JPX655370 JFV655370:JGB655370 IVZ655370:IWF655370 IMD655370:IMJ655370 ICH655370:ICN655370 HSL655370:HSR655370 HIP655370:HIV655370 GYT655370:GYZ655370 GOX655370:GPD655370 GFB655370:GFH655370 FVF655370:FVL655370 FLJ655370:FLP655370 FBN655370:FBT655370 ERR655370:ERX655370 EHV655370:EIB655370 DXZ655370:DYF655370 DOD655370:DOJ655370 DEH655370:DEN655370 CUL655370:CUR655370 CKP655370:CKV655370 CAT655370:CAZ655370 BQX655370:BRD655370 BHB655370:BHH655370 AXF655370:AXL655370 ANJ655370:ANP655370 ADN655370:ADT655370 TR655370:TX655370 JV655370:KB655370 Z655370:AF655370 WWH589834:WWN589834 WML589834:WMR589834 WCP589834:WCV589834 VST589834:VSZ589834 VIX589834:VJD589834 UZB589834:UZH589834 UPF589834:UPL589834 UFJ589834:UFP589834 TVN589834:TVT589834 TLR589834:TLX589834 TBV589834:TCB589834 SRZ589834:SSF589834 SID589834:SIJ589834 RYH589834:RYN589834 ROL589834:ROR589834 REP589834:REV589834 QUT589834:QUZ589834 QKX589834:QLD589834 QBB589834:QBH589834 PRF589834:PRL589834 PHJ589834:PHP589834 OXN589834:OXT589834 ONR589834:ONX589834 ODV589834:OEB589834 NTZ589834:NUF589834 NKD589834:NKJ589834 NAH589834:NAN589834 MQL589834:MQR589834 MGP589834:MGV589834 LWT589834:LWZ589834 LMX589834:LND589834 LDB589834:LDH589834 KTF589834:KTL589834 KJJ589834:KJP589834 JZN589834:JZT589834 JPR589834:JPX589834 JFV589834:JGB589834 IVZ589834:IWF589834 IMD589834:IMJ589834 ICH589834:ICN589834 HSL589834:HSR589834 HIP589834:HIV589834 GYT589834:GYZ589834 GOX589834:GPD589834 GFB589834:GFH589834 FVF589834:FVL589834 FLJ589834:FLP589834 FBN589834:FBT589834 ERR589834:ERX589834 EHV589834:EIB589834 DXZ589834:DYF589834 DOD589834:DOJ589834 DEH589834:DEN589834 CUL589834:CUR589834 CKP589834:CKV589834 CAT589834:CAZ589834 BQX589834:BRD589834 BHB589834:BHH589834 AXF589834:AXL589834 ANJ589834:ANP589834 ADN589834:ADT589834 TR589834:TX589834 JV589834:KB589834 Z589834:AF589834 WWH524298:WWN524298 WML524298:WMR524298 WCP524298:WCV524298 VST524298:VSZ524298 VIX524298:VJD524298 UZB524298:UZH524298 UPF524298:UPL524298 UFJ524298:UFP524298 TVN524298:TVT524298 TLR524298:TLX524298 TBV524298:TCB524298 SRZ524298:SSF524298 SID524298:SIJ524298 RYH524298:RYN524298 ROL524298:ROR524298 REP524298:REV524298 QUT524298:QUZ524298 QKX524298:QLD524298 QBB524298:QBH524298 PRF524298:PRL524298 PHJ524298:PHP524298 OXN524298:OXT524298 ONR524298:ONX524298 ODV524298:OEB524298 NTZ524298:NUF524298 NKD524298:NKJ524298 NAH524298:NAN524298 MQL524298:MQR524298 MGP524298:MGV524298 LWT524298:LWZ524298 LMX524298:LND524298 LDB524298:LDH524298 KTF524298:KTL524298 KJJ524298:KJP524298 JZN524298:JZT524298 JPR524298:JPX524298 JFV524298:JGB524298 IVZ524298:IWF524298 IMD524298:IMJ524298 ICH524298:ICN524298 HSL524298:HSR524298 HIP524298:HIV524298 GYT524298:GYZ524298 GOX524298:GPD524298 GFB524298:GFH524298 FVF524298:FVL524298 FLJ524298:FLP524298 FBN524298:FBT524298 ERR524298:ERX524298 EHV524298:EIB524298 DXZ524298:DYF524298 DOD524298:DOJ524298 DEH524298:DEN524298 CUL524298:CUR524298 CKP524298:CKV524298 CAT524298:CAZ524298 BQX524298:BRD524298 BHB524298:BHH524298 AXF524298:AXL524298 ANJ524298:ANP524298 ADN524298:ADT524298 TR524298:TX524298 JV524298:KB524298 Z524298:AF524298 WWH458762:WWN458762 WML458762:WMR458762 WCP458762:WCV458762 VST458762:VSZ458762 VIX458762:VJD458762 UZB458762:UZH458762 UPF458762:UPL458762 UFJ458762:UFP458762 TVN458762:TVT458762 TLR458762:TLX458762 TBV458762:TCB458762 SRZ458762:SSF458762 SID458762:SIJ458762 RYH458762:RYN458762 ROL458762:ROR458762 REP458762:REV458762 QUT458762:QUZ458762 QKX458762:QLD458762 QBB458762:QBH458762 PRF458762:PRL458762 PHJ458762:PHP458762 OXN458762:OXT458762 ONR458762:ONX458762 ODV458762:OEB458762 NTZ458762:NUF458762 NKD458762:NKJ458762 NAH458762:NAN458762 MQL458762:MQR458762 MGP458762:MGV458762 LWT458762:LWZ458762 LMX458762:LND458762 LDB458762:LDH458762 KTF458762:KTL458762 KJJ458762:KJP458762 JZN458762:JZT458762 JPR458762:JPX458762 JFV458762:JGB458762 IVZ458762:IWF458762 IMD458762:IMJ458762 ICH458762:ICN458762 HSL458762:HSR458762 HIP458762:HIV458762 GYT458762:GYZ458762 GOX458762:GPD458762 GFB458762:GFH458762 FVF458762:FVL458762 FLJ458762:FLP458762 FBN458762:FBT458762 ERR458762:ERX458762 EHV458762:EIB458762 DXZ458762:DYF458762 DOD458762:DOJ458762 DEH458762:DEN458762 CUL458762:CUR458762 CKP458762:CKV458762 CAT458762:CAZ458762 BQX458762:BRD458762 BHB458762:BHH458762 AXF458762:AXL458762 ANJ458762:ANP458762 ADN458762:ADT458762 TR458762:TX458762 JV458762:KB458762 Z458762:AF458762 WWH393226:WWN393226 WML393226:WMR393226 WCP393226:WCV393226 VST393226:VSZ393226 VIX393226:VJD393226 UZB393226:UZH393226 UPF393226:UPL393226 UFJ393226:UFP393226 TVN393226:TVT393226 TLR393226:TLX393226 TBV393226:TCB393226 SRZ393226:SSF393226 SID393226:SIJ393226 RYH393226:RYN393226 ROL393226:ROR393226 REP393226:REV393226 QUT393226:QUZ393226 QKX393226:QLD393226 QBB393226:QBH393226 PRF393226:PRL393226 PHJ393226:PHP393226 OXN393226:OXT393226 ONR393226:ONX393226 ODV393226:OEB393226 NTZ393226:NUF393226 NKD393226:NKJ393226 NAH393226:NAN393226 MQL393226:MQR393226 MGP393226:MGV393226 LWT393226:LWZ393226 LMX393226:LND393226 LDB393226:LDH393226 KTF393226:KTL393226 KJJ393226:KJP393226 JZN393226:JZT393226 JPR393226:JPX393226 JFV393226:JGB393226 IVZ393226:IWF393226 IMD393226:IMJ393226 ICH393226:ICN393226 HSL393226:HSR393226 HIP393226:HIV393226 GYT393226:GYZ393226 GOX393226:GPD393226 GFB393226:GFH393226 FVF393226:FVL393226 FLJ393226:FLP393226 FBN393226:FBT393226 ERR393226:ERX393226 EHV393226:EIB393226 DXZ393226:DYF393226 DOD393226:DOJ393226 DEH393226:DEN393226 CUL393226:CUR393226 CKP393226:CKV393226 CAT393226:CAZ393226 BQX393226:BRD393226 BHB393226:BHH393226 AXF393226:AXL393226 ANJ393226:ANP393226 ADN393226:ADT393226 TR393226:TX393226 JV393226:KB393226 Z393226:AF393226 WWH327690:WWN327690 WML327690:WMR327690 WCP327690:WCV327690 VST327690:VSZ327690 VIX327690:VJD327690 UZB327690:UZH327690 UPF327690:UPL327690 UFJ327690:UFP327690 TVN327690:TVT327690 TLR327690:TLX327690 TBV327690:TCB327690 SRZ327690:SSF327690 SID327690:SIJ327690 RYH327690:RYN327690 ROL327690:ROR327690 REP327690:REV327690 QUT327690:QUZ327690 QKX327690:QLD327690 QBB327690:QBH327690 PRF327690:PRL327690 PHJ327690:PHP327690 OXN327690:OXT327690 ONR327690:ONX327690 ODV327690:OEB327690 NTZ327690:NUF327690 NKD327690:NKJ327690 NAH327690:NAN327690 MQL327690:MQR327690 MGP327690:MGV327690 LWT327690:LWZ327690 LMX327690:LND327690 LDB327690:LDH327690 KTF327690:KTL327690 KJJ327690:KJP327690 JZN327690:JZT327690 JPR327690:JPX327690 JFV327690:JGB327690 IVZ327690:IWF327690 IMD327690:IMJ327690 ICH327690:ICN327690 HSL327690:HSR327690 HIP327690:HIV327690 GYT327690:GYZ327690 GOX327690:GPD327690 GFB327690:GFH327690 FVF327690:FVL327690 FLJ327690:FLP327690 FBN327690:FBT327690 ERR327690:ERX327690 EHV327690:EIB327690 DXZ327690:DYF327690 DOD327690:DOJ327690 DEH327690:DEN327690 CUL327690:CUR327690 CKP327690:CKV327690 CAT327690:CAZ327690 BQX327690:BRD327690 BHB327690:BHH327690 AXF327690:AXL327690 ANJ327690:ANP327690 ADN327690:ADT327690 TR327690:TX327690 JV327690:KB327690 Z327690:AF327690 WWH262154:WWN262154 WML262154:WMR262154 WCP262154:WCV262154 VST262154:VSZ262154 VIX262154:VJD262154 UZB262154:UZH262154 UPF262154:UPL262154 UFJ262154:UFP262154 TVN262154:TVT262154 TLR262154:TLX262154 TBV262154:TCB262154 SRZ262154:SSF262154 SID262154:SIJ262154 RYH262154:RYN262154 ROL262154:ROR262154 REP262154:REV262154 QUT262154:QUZ262154 QKX262154:QLD262154 QBB262154:QBH262154 PRF262154:PRL262154 PHJ262154:PHP262154 OXN262154:OXT262154 ONR262154:ONX262154 ODV262154:OEB262154 NTZ262154:NUF262154 NKD262154:NKJ262154 NAH262154:NAN262154 MQL262154:MQR262154 MGP262154:MGV262154 LWT262154:LWZ262154 LMX262154:LND262154 LDB262154:LDH262154 KTF262154:KTL262154 KJJ262154:KJP262154 JZN262154:JZT262154 JPR262154:JPX262154 JFV262154:JGB262154 IVZ262154:IWF262154 IMD262154:IMJ262154 ICH262154:ICN262154 HSL262154:HSR262154 HIP262154:HIV262154 GYT262154:GYZ262154 GOX262154:GPD262154 GFB262154:GFH262154 FVF262154:FVL262154 FLJ262154:FLP262154 FBN262154:FBT262154 ERR262154:ERX262154 EHV262154:EIB262154 DXZ262154:DYF262154 DOD262154:DOJ262154 DEH262154:DEN262154 CUL262154:CUR262154 CKP262154:CKV262154 CAT262154:CAZ262154 BQX262154:BRD262154 BHB262154:BHH262154 AXF262154:AXL262154 ANJ262154:ANP262154 ADN262154:ADT262154 TR262154:TX262154 JV262154:KB262154 Z262154:AF262154 WWH196618:WWN196618 WML196618:WMR196618 WCP196618:WCV196618 VST196618:VSZ196618 VIX196618:VJD196618 UZB196618:UZH196618 UPF196618:UPL196618 UFJ196618:UFP196618 TVN196618:TVT196618 TLR196618:TLX196618 TBV196618:TCB196618 SRZ196618:SSF196618 SID196618:SIJ196618 RYH196618:RYN196618 ROL196618:ROR196618 REP196618:REV196618 QUT196618:QUZ196618 QKX196618:QLD196618 QBB196618:QBH196618 PRF196618:PRL196618 PHJ196618:PHP196618 OXN196618:OXT196618 ONR196618:ONX196618 ODV196618:OEB196618 NTZ196618:NUF196618 NKD196618:NKJ196618 NAH196618:NAN196618 MQL196618:MQR196618 MGP196618:MGV196618 LWT196618:LWZ196618 LMX196618:LND196618 LDB196618:LDH196618 KTF196618:KTL196618 KJJ196618:KJP196618 JZN196618:JZT196618 JPR196618:JPX196618 JFV196618:JGB196618 IVZ196618:IWF196618 IMD196618:IMJ196618 ICH196618:ICN196618 HSL196618:HSR196618 HIP196618:HIV196618 GYT196618:GYZ196618 GOX196618:GPD196618 GFB196618:GFH196618 FVF196618:FVL196618 FLJ196618:FLP196618 FBN196618:FBT196618 ERR196618:ERX196618 EHV196618:EIB196618 DXZ196618:DYF196618 DOD196618:DOJ196618 DEH196618:DEN196618 CUL196618:CUR196618 CKP196618:CKV196618 CAT196618:CAZ196618 BQX196618:BRD196618 BHB196618:BHH196618 AXF196618:AXL196618 ANJ196618:ANP196618 ADN196618:ADT196618 TR196618:TX196618 JV196618:KB196618 Z196618:AF196618 WWH131082:WWN131082 WML131082:WMR131082 WCP131082:WCV131082 VST131082:VSZ131082 VIX131082:VJD131082 UZB131082:UZH131082 UPF131082:UPL131082 UFJ131082:UFP131082 TVN131082:TVT131082 TLR131082:TLX131082 TBV131082:TCB131082 SRZ131082:SSF131082 SID131082:SIJ131082 RYH131082:RYN131082 ROL131082:ROR131082 REP131082:REV131082 QUT131082:QUZ131082 QKX131082:QLD131082 QBB131082:QBH131082 PRF131082:PRL131082 PHJ131082:PHP131082 OXN131082:OXT131082 ONR131082:ONX131082 ODV131082:OEB131082 NTZ131082:NUF131082 NKD131082:NKJ131082 NAH131082:NAN131082 MQL131082:MQR131082 MGP131082:MGV131082 LWT131082:LWZ131082 LMX131082:LND131082 LDB131082:LDH131082 KTF131082:KTL131082 KJJ131082:KJP131082 JZN131082:JZT131082 JPR131082:JPX131082 JFV131082:JGB131082 IVZ131082:IWF131082 IMD131082:IMJ131082 ICH131082:ICN131082 HSL131082:HSR131082 HIP131082:HIV131082 GYT131082:GYZ131082 GOX131082:GPD131082 GFB131082:GFH131082 FVF131082:FVL131082 FLJ131082:FLP131082 FBN131082:FBT131082 ERR131082:ERX131082 EHV131082:EIB131082 DXZ131082:DYF131082 DOD131082:DOJ131082 DEH131082:DEN131082 CUL131082:CUR131082 CKP131082:CKV131082 CAT131082:CAZ131082 BQX131082:BRD131082 BHB131082:BHH131082 AXF131082:AXL131082 ANJ131082:ANP131082 ADN131082:ADT131082 TR131082:TX131082 JV131082:KB131082 Z131082:AF131082 WWH65546:WWN65546 WML65546:WMR65546 WCP65546:WCV65546 VST65546:VSZ65546 VIX65546:VJD65546 UZB65546:UZH65546 UPF65546:UPL65546 UFJ65546:UFP65546 TVN65546:TVT65546 TLR65546:TLX65546 TBV65546:TCB65546 SRZ65546:SSF65546 SID65546:SIJ65546 RYH65546:RYN65546 ROL65546:ROR65546 REP65546:REV65546 QUT65546:QUZ65546 QKX65546:QLD65546 QBB65546:QBH65546 PRF65546:PRL65546 PHJ65546:PHP65546 OXN65546:OXT65546 ONR65546:ONX65546 ODV65546:OEB65546 NTZ65546:NUF65546 NKD65546:NKJ65546 NAH65546:NAN65546 MQL65546:MQR65546 MGP65546:MGV65546 LWT65546:LWZ65546 LMX65546:LND65546 LDB65546:LDH65546 KTF65546:KTL65546 KJJ65546:KJP65546 JZN65546:JZT65546 JPR65546:JPX65546 JFV65546:JGB65546 IVZ65546:IWF65546 IMD65546:IMJ65546 ICH65546:ICN65546 HSL65546:HSR65546 HIP65546:HIV65546 GYT65546:GYZ65546 GOX65546:GPD65546 GFB65546:GFH65546 FVF65546:FVL65546 FLJ65546:FLP65546 FBN65546:FBT65546 ERR65546:ERX65546 EHV65546:EIB65546 DXZ65546:DYF65546 DOD65546:DOJ65546 DEH65546:DEN65546 CUL65546:CUR65546 CKP65546:CKV65546 CAT65546:CAZ65546 BQX65546:BRD65546 BHB65546:BHH65546 AXF65546:AXL65546 ANJ65546:ANP65546 ADN65546:ADT65546 TR65546:TX65546 JV65546:KB65546 Z65546:AF65546 WWH10:WWN10 WML10:WMR10 WCP10:WCV10 VST10:VSZ10 VIX10:VJD10 UZB10:UZH10 UPF10:UPL10 UFJ10:UFP10 TVN10:TVT10 TLR10:TLX10 TBV10:TCB10 SRZ10:SSF10 SID10:SIJ10 RYH10:RYN10 ROL10:ROR10 REP10:REV10 QUT10:QUZ10 QKX10:QLD10 QBB10:QBH10 PRF10:PRL10 PHJ10:PHP10 OXN10:OXT10 ONR10:ONX10 ODV10:OEB10 NTZ10:NUF10 NKD10:NKJ10 NAH10:NAN10 MQL10:MQR10 MGP10:MGV10 LWT10:LWZ10 LMX10:LND10 LDB10:LDH10 KTF10:KTL10 KJJ10:KJP10 JZN10:JZT10 JPR10:JPX10 JFV10:JGB10 IVZ10:IWF10 IMD10:IMJ10 ICH10:ICN10 HSL10:HSR10 HIP10:HIV10 GYT10:GYZ10 GOX10:GPD10 GFB10:GFH10 FVF10:FVL10 FLJ10:FLP10 FBN10:FBT10 ERR10:ERX10 EHV10:EIB10 DXZ10:DYF10 DOD10:DOJ10 DEH10:DEN10 CUL10:CUR10 CKP10:CKV10 CAT10:CAZ10 BQX10:BRD10 BHB10:BHH10 AXF10:AXL10 ANJ10:ANP10 ADN10:ADT10 TR10:TX10 JV10:KB10"/>
    <dataValidation type="list" errorStyle="information" allowBlank="1" showInputMessage="1" showErrorMessage="1" prompt="Select Extra Details (or) Type" sqref="S16:X16 WWA983056:WWF983056 WME983056:WMJ983056 WCI983056:WCN983056 VSM983056:VSR983056 VIQ983056:VIV983056 UYU983056:UYZ983056 UOY983056:UPD983056 UFC983056:UFH983056 TVG983056:TVL983056 TLK983056:TLP983056 TBO983056:TBT983056 SRS983056:SRX983056 SHW983056:SIB983056 RYA983056:RYF983056 ROE983056:ROJ983056 REI983056:REN983056 QUM983056:QUR983056 QKQ983056:QKV983056 QAU983056:QAZ983056 PQY983056:PRD983056 PHC983056:PHH983056 OXG983056:OXL983056 ONK983056:ONP983056 ODO983056:ODT983056 NTS983056:NTX983056 NJW983056:NKB983056 NAA983056:NAF983056 MQE983056:MQJ983056 MGI983056:MGN983056 LWM983056:LWR983056 LMQ983056:LMV983056 LCU983056:LCZ983056 KSY983056:KTD983056 KJC983056:KJH983056 JZG983056:JZL983056 JPK983056:JPP983056 JFO983056:JFT983056 IVS983056:IVX983056 ILW983056:IMB983056 ICA983056:ICF983056 HSE983056:HSJ983056 HII983056:HIN983056 GYM983056:GYR983056 GOQ983056:GOV983056 GEU983056:GEZ983056 FUY983056:FVD983056 FLC983056:FLH983056 FBG983056:FBL983056 ERK983056:ERP983056 EHO983056:EHT983056 DXS983056:DXX983056 DNW983056:DOB983056 DEA983056:DEF983056 CUE983056:CUJ983056 CKI983056:CKN983056 CAM983056:CAR983056 BQQ983056:BQV983056 BGU983056:BGZ983056 AWY983056:AXD983056 ANC983056:ANH983056 ADG983056:ADL983056 TK983056:TP983056 JO983056:JT983056 S983056:X983056 WWA917520:WWF917520 WME917520:WMJ917520 WCI917520:WCN917520 VSM917520:VSR917520 VIQ917520:VIV917520 UYU917520:UYZ917520 UOY917520:UPD917520 UFC917520:UFH917520 TVG917520:TVL917520 TLK917520:TLP917520 TBO917520:TBT917520 SRS917520:SRX917520 SHW917520:SIB917520 RYA917520:RYF917520 ROE917520:ROJ917520 REI917520:REN917520 QUM917520:QUR917520 QKQ917520:QKV917520 QAU917520:QAZ917520 PQY917520:PRD917520 PHC917520:PHH917520 OXG917520:OXL917520 ONK917520:ONP917520 ODO917520:ODT917520 NTS917520:NTX917520 NJW917520:NKB917520 NAA917520:NAF917520 MQE917520:MQJ917520 MGI917520:MGN917520 LWM917520:LWR917520 LMQ917520:LMV917520 LCU917520:LCZ917520 KSY917520:KTD917520 KJC917520:KJH917520 JZG917520:JZL917520 JPK917520:JPP917520 JFO917520:JFT917520 IVS917520:IVX917520 ILW917520:IMB917520 ICA917520:ICF917520 HSE917520:HSJ917520 HII917520:HIN917520 GYM917520:GYR917520 GOQ917520:GOV917520 GEU917520:GEZ917520 FUY917520:FVD917520 FLC917520:FLH917520 FBG917520:FBL917520 ERK917520:ERP917520 EHO917520:EHT917520 DXS917520:DXX917520 DNW917520:DOB917520 DEA917520:DEF917520 CUE917520:CUJ917520 CKI917520:CKN917520 CAM917520:CAR917520 BQQ917520:BQV917520 BGU917520:BGZ917520 AWY917520:AXD917520 ANC917520:ANH917520 ADG917520:ADL917520 TK917520:TP917520 JO917520:JT917520 S917520:X917520 WWA851984:WWF851984 WME851984:WMJ851984 WCI851984:WCN851984 VSM851984:VSR851984 VIQ851984:VIV851984 UYU851984:UYZ851984 UOY851984:UPD851984 UFC851984:UFH851984 TVG851984:TVL851984 TLK851984:TLP851984 TBO851984:TBT851984 SRS851984:SRX851984 SHW851984:SIB851984 RYA851984:RYF851984 ROE851984:ROJ851984 REI851984:REN851984 QUM851984:QUR851984 QKQ851984:QKV851984 QAU851984:QAZ851984 PQY851984:PRD851984 PHC851984:PHH851984 OXG851984:OXL851984 ONK851984:ONP851984 ODO851984:ODT851984 NTS851984:NTX851984 NJW851984:NKB851984 NAA851984:NAF851984 MQE851984:MQJ851984 MGI851984:MGN851984 LWM851984:LWR851984 LMQ851984:LMV851984 LCU851984:LCZ851984 KSY851984:KTD851984 KJC851984:KJH851984 JZG851984:JZL851984 JPK851984:JPP851984 JFO851984:JFT851984 IVS851984:IVX851984 ILW851984:IMB851984 ICA851984:ICF851984 HSE851984:HSJ851984 HII851984:HIN851984 GYM851984:GYR851984 GOQ851984:GOV851984 GEU851984:GEZ851984 FUY851984:FVD851984 FLC851984:FLH851984 FBG851984:FBL851984 ERK851984:ERP851984 EHO851984:EHT851984 DXS851984:DXX851984 DNW851984:DOB851984 DEA851984:DEF851984 CUE851984:CUJ851984 CKI851984:CKN851984 CAM851984:CAR851984 BQQ851984:BQV851984 BGU851984:BGZ851984 AWY851984:AXD851984 ANC851984:ANH851984 ADG851984:ADL851984 TK851984:TP851984 JO851984:JT851984 S851984:X851984 WWA786448:WWF786448 WME786448:WMJ786448 WCI786448:WCN786448 VSM786448:VSR786448 VIQ786448:VIV786448 UYU786448:UYZ786448 UOY786448:UPD786448 UFC786448:UFH786448 TVG786448:TVL786448 TLK786448:TLP786448 TBO786448:TBT786448 SRS786448:SRX786448 SHW786448:SIB786448 RYA786448:RYF786448 ROE786448:ROJ786448 REI786448:REN786448 QUM786448:QUR786448 QKQ786448:QKV786448 QAU786448:QAZ786448 PQY786448:PRD786448 PHC786448:PHH786448 OXG786448:OXL786448 ONK786448:ONP786448 ODO786448:ODT786448 NTS786448:NTX786448 NJW786448:NKB786448 NAA786448:NAF786448 MQE786448:MQJ786448 MGI786448:MGN786448 LWM786448:LWR786448 LMQ786448:LMV786448 LCU786448:LCZ786448 KSY786448:KTD786448 KJC786448:KJH786448 JZG786448:JZL786448 JPK786448:JPP786448 JFO786448:JFT786448 IVS786448:IVX786448 ILW786448:IMB786448 ICA786448:ICF786448 HSE786448:HSJ786448 HII786448:HIN786448 GYM786448:GYR786448 GOQ786448:GOV786448 GEU786448:GEZ786448 FUY786448:FVD786448 FLC786448:FLH786448 FBG786448:FBL786448 ERK786448:ERP786448 EHO786448:EHT786448 DXS786448:DXX786448 DNW786448:DOB786448 DEA786448:DEF786448 CUE786448:CUJ786448 CKI786448:CKN786448 CAM786448:CAR786448 BQQ786448:BQV786448 BGU786448:BGZ786448 AWY786448:AXD786448 ANC786448:ANH786448 ADG786448:ADL786448 TK786448:TP786448 JO786448:JT786448 S786448:X786448 WWA720912:WWF720912 WME720912:WMJ720912 WCI720912:WCN720912 VSM720912:VSR720912 VIQ720912:VIV720912 UYU720912:UYZ720912 UOY720912:UPD720912 UFC720912:UFH720912 TVG720912:TVL720912 TLK720912:TLP720912 TBO720912:TBT720912 SRS720912:SRX720912 SHW720912:SIB720912 RYA720912:RYF720912 ROE720912:ROJ720912 REI720912:REN720912 QUM720912:QUR720912 QKQ720912:QKV720912 QAU720912:QAZ720912 PQY720912:PRD720912 PHC720912:PHH720912 OXG720912:OXL720912 ONK720912:ONP720912 ODO720912:ODT720912 NTS720912:NTX720912 NJW720912:NKB720912 NAA720912:NAF720912 MQE720912:MQJ720912 MGI720912:MGN720912 LWM720912:LWR720912 LMQ720912:LMV720912 LCU720912:LCZ720912 KSY720912:KTD720912 KJC720912:KJH720912 JZG720912:JZL720912 JPK720912:JPP720912 JFO720912:JFT720912 IVS720912:IVX720912 ILW720912:IMB720912 ICA720912:ICF720912 HSE720912:HSJ720912 HII720912:HIN720912 GYM720912:GYR720912 GOQ720912:GOV720912 GEU720912:GEZ720912 FUY720912:FVD720912 FLC720912:FLH720912 FBG720912:FBL720912 ERK720912:ERP720912 EHO720912:EHT720912 DXS720912:DXX720912 DNW720912:DOB720912 DEA720912:DEF720912 CUE720912:CUJ720912 CKI720912:CKN720912 CAM720912:CAR720912 BQQ720912:BQV720912 BGU720912:BGZ720912 AWY720912:AXD720912 ANC720912:ANH720912 ADG720912:ADL720912 TK720912:TP720912 JO720912:JT720912 S720912:X720912 WWA655376:WWF655376 WME655376:WMJ655376 WCI655376:WCN655376 VSM655376:VSR655376 VIQ655376:VIV655376 UYU655376:UYZ655376 UOY655376:UPD655376 UFC655376:UFH655376 TVG655376:TVL655376 TLK655376:TLP655376 TBO655376:TBT655376 SRS655376:SRX655376 SHW655376:SIB655376 RYA655376:RYF655376 ROE655376:ROJ655376 REI655376:REN655376 QUM655376:QUR655376 QKQ655376:QKV655376 QAU655376:QAZ655376 PQY655376:PRD655376 PHC655376:PHH655376 OXG655376:OXL655376 ONK655376:ONP655376 ODO655376:ODT655376 NTS655376:NTX655376 NJW655376:NKB655376 NAA655376:NAF655376 MQE655376:MQJ655376 MGI655376:MGN655376 LWM655376:LWR655376 LMQ655376:LMV655376 LCU655376:LCZ655376 KSY655376:KTD655376 KJC655376:KJH655376 JZG655376:JZL655376 JPK655376:JPP655376 JFO655376:JFT655376 IVS655376:IVX655376 ILW655376:IMB655376 ICA655376:ICF655376 HSE655376:HSJ655376 HII655376:HIN655376 GYM655376:GYR655376 GOQ655376:GOV655376 GEU655376:GEZ655376 FUY655376:FVD655376 FLC655376:FLH655376 FBG655376:FBL655376 ERK655376:ERP655376 EHO655376:EHT655376 DXS655376:DXX655376 DNW655376:DOB655376 DEA655376:DEF655376 CUE655376:CUJ655376 CKI655376:CKN655376 CAM655376:CAR655376 BQQ655376:BQV655376 BGU655376:BGZ655376 AWY655376:AXD655376 ANC655376:ANH655376 ADG655376:ADL655376 TK655376:TP655376 JO655376:JT655376 S655376:X655376 WWA589840:WWF589840 WME589840:WMJ589840 WCI589840:WCN589840 VSM589840:VSR589840 VIQ589840:VIV589840 UYU589840:UYZ589840 UOY589840:UPD589840 UFC589840:UFH589840 TVG589840:TVL589840 TLK589840:TLP589840 TBO589840:TBT589840 SRS589840:SRX589840 SHW589840:SIB589840 RYA589840:RYF589840 ROE589840:ROJ589840 REI589840:REN589840 QUM589840:QUR589840 QKQ589840:QKV589840 QAU589840:QAZ589840 PQY589840:PRD589840 PHC589840:PHH589840 OXG589840:OXL589840 ONK589840:ONP589840 ODO589840:ODT589840 NTS589840:NTX589840 NJW589840:NKB589840 NAA589840:NAF589840 MQE589840:MQJ589840 MGI589840:MGN589840 LWM589840:LWR589840 LMQ589840:LMV589840 LCU589840:LCZ589840 KSY589840:KTD589840 KJC589840:KJH589840 JZG589840:JZL589840 JPK589840:JPP589840 JFO589840:JFT589840 IVS589840:IVX589840 ILW589840:IMB589840 ICA589840:ICF589840 HSE589840:HSJ589840 HII589840:HIN589840 GYM589840:GYR589840 GOQ589840:GOV589840 GEU589840:GEZ589840 FUY589840:FVD589840 FLC589840:FLH589840 FBG589840:FBL589840 ERK589840:ERP589840 EHO589840:EHT589840 DXS589840:DXX589840 DNW589840:DOB589840 DEA589840:DEF589840 CUE589840:CUJ589840 CKI589840:CKN589840 CAM589840:CAR589840 BQQ589840:BQV589840 BGU589840:BGZ589840 AWY589840:AXD589840 ANC589840:ANH589840 ADG589840:ADL589840 TK589840:TP589840 JO589840:JT589840 S589840:X589840 WWA524304:WWF524304 WME524304:WMJ524304 WCI524304:WCN524304 VSM524304:VSR524304 VIQ524304:VIV524304 UYU524304:UYZ524304 UOY524304:UPD524304 UFC524304:UFH524304 TVG524304:TVL524304 TLK524304:TLP524304 TBO524304:TBT524304 SRS524304:SRX524304 SHW524304:SIB524304 RYA524304:RYF524304 ROE524304:ROJ524304 REI524304:REN524304 QUM524304:QUR524304 QKQ524304:QKV524304 QAU524304:QAZ524304 PQY524304:PRD524304 PHC524304:PHH524304 OXG524304:OXL524304 ONK524304:ONP524304 ODO524304:ODT524304 NTS524304:NTX524304 NJW524304:NKB524304 NAA524304:NAF524304 MQE524304:MQJ524304 MGI524304:MGN524304 LWM524304:LWR524304 LMQ524304:LMV524304 LCU524304:LCZ524304 KSY524304:KTD524304 KJC524304:KJH524304 JZG524304:JZL524304 JPK524304:JPP524304 JFO524304:JFT524304 IVS524304:IVX524304 ILW524304:IMB524304 ICA524304:ICF524304 HSE524304:HSJ524304 HII524304:HIN524304 GYM524304:GYR524304 GOQ524304:GOV524304 GEU524304:GEZ524304 FUY524304:FVD524304 FLC524304:FLH524304 FBG524304:FBL524304 ERK524304:ERP524304 EHO524304:EHT524304 DXS524304:DXX524304 DNW524304:DOB524304 DEA524304:DEF524304 CUE524304:CUJ524304 CKI524304:CKN524304 CAM524304:CAR524304 BQQ524304:BQV524304 BGU524304:BGZ524304 AWY524304:AXD524304 ANC524304:ANH524304 ADG524304:ADL524304 TK524304:TP524304 JO524304:JT524304 S524304:X524304 WWA458768:WWF458768 WME458768:WMJ458768 WCI458768:WCN458768 VSM458768:VSR458768 VIQ458768:VIV458768 UYU458768:UYZ458768 UOY458768:UPD458768 UFC458768:UFH458768 TVG458768:TVL458768 TLK458768:TLP458768 TBO458768:TBT458768 SRS458768:SRX458768 SHW458768:SIB458768 RYA458768:RYF458768 ROE458768:ROJ458768 REI458768:REN458768 QUM458768:QUR458768 QKQ458768:QKV458768 QAU458768:QAZ458768 PQY458768:PRD458768 PHC458768:PHH458768 OXG458768:OXL458768 ONK458768:ONP458768 ODO458768:ODT458768 NTS458768:NTX458768 NJW458768:NKB458768 NAA458768:NAF458768 MQE458768:MQJ458768 MGI458768:MGN458768 LWM458768:LWR458768 LMQ458768:LMV458768 LCU458768:LCZ458768 KSY458768:KTD458768 KJC458768:KJH458768 JZG458768:JZL458768 JPK458768:JPP458768 JFO458768:JFT458768 IVS458768:IVX458768 ILW458768:IMB458768 ICA458768:ICF458768 HSE458768:HSJ458768 HII458768:HIN458768 GYM458768:GYR458768 GOQ458768:GOV458768 GEU458768:GEZ458768 FUY458768:FVD458768 FLC458768:FLH458768 FBG458768:FBL458768 ERK458768:ERP458768 EHO458768:EHT458768 DXS458768:DXX458768 DNW458768:DOB458768 DEA458768:DEF458768 CUE458768:CUJ458768 CKI458768:CKN458768 CAM458768:CAR458768 BQQ458768:BQV458768 BGU458768:BGZ458768 AWY458768:AXD458768 ANC458768:ANH458768 ADG458768:ADL458768 TK458768:TP458768 JO458768:JT458768 S458768:X458768 WWA393232:WWF393232 WME393232:WMJ393232 WCI393232:WCN393232 VSM393232:VSR393232 VIQ393232:VIV393232 UYU393232:UYZ393232 UOY393232:UPD393232 UFC393232:UFH393232 TVG393232:TVL393232 TLK393232:TLP393232 TBO393232:TBT393232 SRS393232:SRX393232 SHW393232:SIB393232 RYA393232:RYF393232 ROE393232:ROJ393232 REI393232:REN393232 QUM393232:QUR393232 QKQ393232:QKV393232 QAU393232:QAZ393232 PQY393232:PRD393232 PHC393232:PHH393232 OXG393232:OXL393232 ONK393232:ONP393232 ODO393232:ODT393232 NTS393232:NTX393232 NJW393232:NKB393232 NAA393232:NAF393232 MQE393232:MQJ393232 MGI393232:MGN393232 LWM393232:LWR393232 LMQ393232:LMV393232 LCU393232:LCZ393232 KSY393232:KTD393232 KJC393232:KJH393232 JZG393232:JZL393232 JPK393232:JPP393232 JFO393232:JFT393232 IVS393232:IVX393232 ILW393232:IMB393232 ICA393232:ICF393232 HSE393232:HSJ393232 HII393232:HIN393232 GYM393232:GYR393232 GOQ393232:GOV393232 GEU393232:GEZ393232 FUY393232:FVD393232 FLC393232:FLH393232 FBG393232:FBL393232 ERK393232:ERP393232 EHO393232:EHT393232 DXS393232:DXX393232 DNW393232:DOB393232 DEA393232:DEF393232 CUE393232:CUJ393232 CKI393232:CKN393232 CAM393232:CAR393232 BQQ393232:BQV393232 BGU393232:BGZ393232 AWY393232:AXD393232 ANC393232:ANH393232 ADG393232:ADL393232 TK393232:TP393232 JO393232:JT393232 S393232:X393232 WWA327696:WWF327696 WME327696:WMJ327696 WCI327696:WCN327696 VSM327696:VSR327696 VIQ327696:VIV327696 UYU327696:UYZ327696 UOY327696:UPD327696 UFC327696:UFH327696 TVG327696:TVL327696 TLK327696:TLP327696 TBO327696:TBT327696 SRS327696:SRX327696 SHW327696:SIB327696 RYA327696:RYF327696 ROE327696:ROJ327696 REI327696:REN327696 QUM327696:QUR327696 QKQ327696:QKV327696 QAU327696:QAZ327696 PQY327696:PRD327696 PHC327696:PHH327696 OXG327696:OXL327696 ONK327696:ONP327696 ODO327696:ODT327696 NTS327696:NTX327696 NJW327696:NKB327696 NAA327696:NAF327696 MQE327696:MQJ327696 MGI327696:MGN327696 LWM327696:LWR327696 LMQ327696:LMV327696 LCU327696:LCZ327696 KSY327696:KTD327696 KJC327696:KJH327696 JZG327696:JZL327696 JPK327696:JPP327696 JFO327696:JFT327696 IVS327696:IVX327696 ILW327696:IMB327696 ICA327696:ICF327696 HSE327696:HSJ327696 HII327696:HIN327696 GYM327696:GYR327696 GOQ327696:GOV327696 GEU327696:GEZ327696 FUY327696:FVD327696 FLC327696:FLH327696 FBG327696:FBL327696 ERK327696:ERP327696 EHO327696:EHT327696 DXS327696:DXX327696 DNW327696:DOB327696 DEA327696:DEF327696 CUE327696:CUJ327696 CKI327696:CKN327696 CAM327696:CAR327696 BQQ327696:BQV327696 BGU327696:BGZ327696 AWY327696:AXD327696 ANC327696:ANH327696 ADG327696:ADL327696 TK327696:TP327696 JO327696:JT327696 S327696:X327696 WWA262160:WWF262160 WME262160:WMJ262160 WCI262160:WCN262160 VSM262160:VSR262160 VIQ262160:VIV262160 UYU262160:UYZ262160 UOY262160:UPD262160 UFC262160:UFH262160 TVG262160:TVL262160 TLK262160:TLP262160 TBO262160:TBT262160 SRS262160:SRX262160 SHW262160:SIB262160 RYA262160:RYF262160 ROE262160:ROJ262160 REI262160:REN262160 QUM262160:QUR262160 QKQ262160:QKV262160 QAU262160:QAZ262160 PQY262160:PRD262160 PHC262160:PHH262160 OXG262160:OXL262160 ONK262160:ONP262160 ODO262160:ODT262160 NTS262160:NTX262160 NJW262160:NKB262160 NAA262160:NAF262160 MQE262160:MQJ262160 MGI262160:MGN262160 LWM262160:LWR262160 LMQ262160:LMV262160 LCU262160:LCZ262160 KSY262160:KTD262160 KJC262160:KJH262160 JZG262160:JZL262160 JPK262160:JPP262160 JFO262160:JFT262160 IVS262160:IVX262160 ILW262160:IMB262160 ICA262160:ICF262160 HSE262160:HSJ262160 HII262160:HIN262160 GYM262160:GYR262160 GOQ262160:GOV262160 GEU262160:GEZ262160 FUY262160:FVD262160 FLC262160:FLH262160 FBG262160:FBL262160 ERK262160:ERP262160 EHO262160:EHT262160 DXS262160:DXX262160 DNW262160:DOB262160 DEA262160:DEF262160 CUE262160:CUJ262160 CKI262160:CKN262160 CAM262160:CAR262160 BQQ262160:BQV262160 BGU262160:BGZ262160 AWY262160:AXD262160 ANC262160:ANH262160 ADG262160:ADL262160 TK262160:TP262160 JO262160:JT262160 S262160:X262160 WWA196624:WWF196624 WME196624:WMJ196624 WCI196624:WCN196624 VSM196624:VSR196624 VIQ196624:VIV196624 UYU196624:UYZ196624 UOY196624:UPD196624 UFC196624:UFH196624 TVG196624:TVL196624 TLK196624:TLP196624 TBO196624:TBT196624 SRS196624:SRX196624 SHW196624:SIB196624 RYA196624:RYF196624 ROE196624:ROJ196624 REI196624:REN196624 QUM196624:QUR196624 QKQ196624:QKV196624 QAU196624:QAZ196624 PQY196624:PRD196624 PHC196624:PHH196624 OXG196624:OXL196624 ONK196624:ONP196624 ODO196624:ODT196624 NTS196624:NTX196624 NJW196624:NKB196624 NAA196624:NAF196624 MQE196624:MQJ196624 MGI196624:MGN196624 LWM196624:LWR196624 LMQ196624:LMV196624 LCU196624:LCZ196624 KSY196624:KTD196624 KJC196624:KJH196624 JZG196624:JZL196624 JPK196624:JPP196624 JFO196624:JFT196624 IVS196624:IVX196624 ILW196624:IMB196624 ICA196624:ICF196624 HSE196624:HSJ196624 HII196624:HIN196624 GYM196624:GYR196624 GOQ196624:GOV196624 GEU196624:GEZ196624 FUY196624:FVD196624 FLC196624:FLH196624 FBG196624:FBL196624 ERK196624:ERP196624 EHO196624:EHT196624 DXS196624:DXX196624 DNW196624:DOB196624 DEA196624:DEF196624 CUE196624:CUJ196624 CKI196624:CKN196624 CAM196624:CAR196624 BQQ196624:BQV196624 BGU196624:BGZ196624 AWY196624:AXD196624 ANC196624:ANH196624 ADG196624:ADL196624 TK196624:TP196624 JO196624:JT196624 S196624:X196624 WWA131088:WWF131088 WME131088:WMJ131088 WCI131088:WCN131088 VSM131088:VSR131088 VIQ131088:VIV131088 UYU131088:UYZ131088 UOY131088:UPD131088 UFC131088:UFH131088 TVG131088:TVL131088 TLK131088:TLP131088 TBO131088:TBT131088 SRS131088:SRX131088 SHW131088:SIB131088 RYA131088:RYF131088 ROE131088:ROJ131088 REI131088:REN131088 QUM131088:QUR131088 QKQ131088:QKV131088 QAU131088:QAZ131088 PQY131088:PRD131088 PHC131088:PHH131088 OXG131088:OXL131088 ONK131088:ONP131088 ODO131088:ODT131088 NTS131088:NTX131088 NJW131088:NKB131088 NAA131088:NAF131088 MQE131088:MQJ131088 MGI131088:MGN131088 LWM131088:LWR131088 LMQ131088:LMV131088 LCU131088:LCZ131088 KSY131088:KTD131088 KJC131088:KJH131088 JZG131088:JZL131088 JPK131088:JPP131088 JFO131088:JFT131088 IVS131088:IVX131088 ILW131088:IMB131088 ICA131088:ICF131088 HSE131088:HSJ131088 HII131088:HIN131088 GYM131088:GYR131088 GOQ131088:GOV131088 GEU131088:GEZ131088 FUY131088:FVD131088 FLC131088:FLH131088 FBG131088:FBL131088 ERK131088:ERP131088 EHO131088:EHT131088 DXS131088:DXX131088 DNW131088:DOB131088 DEA131088:DEF131088 CUE131088:CUJ131088 CKI131088:CKN131088 CAM131088:CAR131088 BQQ131088:BQV131088 BGU131088:BGZ131088 AWY131088:AXD131088 ANC131088:ANH131088 ADG131088:ADL131088 TK131088:TP131088 JO131088:JT131088 S131088:X131088 WWA65552:WWF65552 WME65552:WMJ65552 WCI65552:WCN65552 VSM65552:VSR65552 VIQ65552:VIV65552 UYU65552:UYZ65552 UOY65552:UPD65552 UFC65552:UFH65552 TVG65552:TVL65552 TLK65552:TLP65552 TBO65552:TBT65552 SRS65552:SRX65552 SHW65552:SIB65552 RYA65552:RYF65552 ROE65552:ROJ65552 REI65552:REN65552 QUM65552:QUR65552 QKQ65552:QKV65552 QAU65552:QAZ65552 PQY65552:PRD65552 PHC65552:PHH65552 OXG65552:OXL65552 ONK65552:ONP65552 ODO65552:ODT65552 NTS65552:NTX65552 NJW65552:NKB65552 NAA65552:NAF65552 MQE65552:MQJ65552 MGI65552:MGN65552 LWM65552:LWR65552 LMQ65552:LMV65552 LCU65552:LCZ65552 KSY65552:KTD65552 KJC65552:KJH65552 JZG65552:JZL65552 JPK65552:JPP65552 JFO65552:JFT65552 IVS65552:IVX65552 ILW65552:IMB65552 ICA65552:ICF65552 HSE65552:HSJ65552 HII65552:HIN65552 GYM65552:GYR65552 GOQ65552:GOV65552 GEU65552:GEZ65552 FUY65552:FVD65552 FLC65552:FLH65552 FBG65552:FBL65552 ERK65552:ERP65552 EHO65552:EHT65552 DXS65552:DXX65552 DNW65552:DOB65552 DEA65552:DEF65552 CUE65552:CUJ65552 CKI65552:CKN65552 CAM65552:CAR65552 BQQ65552:BQV65552 BGU65552:BGZ65552 AWY65552:AXD65552 ANC65552:ANH65552 ADG65552:ADL65552 TK65552:TP65552 JO65552:JT65552 S65552:X65552 WWA16:WWF16 WME16:WMJ16 WCI16:WCN16 VSM16:VSR16 VIQ16:VIV16 UYU16:UYZ16 UOY16:UPD16 UFC16:UFH16 TVG16:TVL16 TLK16:TLP16 TBO16:TBT16 SRS16:SRX16 SHW16:SIB16 RYA16:RYF16 ROE16:ROJ16 REI16:REN16 QUM16:QUR16 QKQ16:QKV16 QAU16:QAZ16 PQY16:PRD16 PHC16:PHH16 OXG16:OXL16 ONK16:ONP16 ODO16:ODT16 NTS16:NTX16 NJW16:NKB16 NAA16:NAF16 MQE16:MQJ16 MGI16:MGN16 LWM16:LWR16 LMQ16:LMV16 LCU16:LCZ16 KSY16:KTD16 KJC16:KJH16 JZG16:JZL16 JPK16:JPP16 JFO16:JFT16 IVS16:IVX16 ILW16:IMB16 ICA16:ICF16 HSE16:HSJ16 HII16:HIN16 GYM16:GYR16 GOQ16:GOV16 GEU16:GEZ16 FUY16:FVD16 FLC16:FLH16 FBG16:FBL16 ERK16:ERP16 EHO16:EHT16 DXS16:DXX16 DNW16:DOB16 DEA16:DEF16 CUE16:CUJ16 CKI16:CKN16 CAM16:CAR16 BQQ16:BQV16 BGU16:BGZ16 AWY16:AXD16 ANC16:ANH16 ADG16:ADL16 TK16:TP16 JO16:JT16">
      <formula1>$H$72:$H$86</formula1>
    </dataValidation>
    <dataValidation type="list" errorStyle="information" allowBlank="1" showInputMessage="1" showErrorMessage="1" prompt="Select customer Tag No (or) Type" sqref="S14:X14 WWA983054:WWF983054 WME983054:WMJ983054 WCI983054:WCN983054 VSM983054:VSR983054 VIQ983054:VIV983054 UYU983054:UYZ983054 UOY983054:UPD983054 UFC983054:UFH983054 TVG983054:TVL983054 TLK983054:TLP983054 TBO983054:TBT983054 SRS983054:SRX983054 SHW983054:SIB983054 RYA983054:RYF983054 ROE983054:ROJ983054 REI983054:REN983054 QUM983054:QUR983054 QKQ983054:QKV983054 QAU983054:QAZ983054 PQY983054:PRD983054 PHC983054:PHH983054 OXG983054:OXL983054 ONK983054:ONP983054 ODO983054:ODT983054 NTS983054:NTX983054 NJW983054:NKB983054 NAA983054:NAF983054 MQE983054:MQJ983054 MGI983054:MGN983054 LWM983054:LWR983054 LMQ983054:LMV983054 LCU983054:LCZ983054 KSY983054:KTD983054 KJC983054:KJH983054 JZG983054:JZL983054 JPK983054:JPP983054 JFO983054:JFT983054 IVS983054:IVX983054 ILW983054:IMB983054 ICA983054:ICF983054 HSE983054:HSJ983054 HII983054:HIN983054 GYM983054:GYR983054 GOQ983054:GOV983054 GEU983054:GEZ983054 FUY983054:FVD983054 FLC983054:FLH983054 FBG983054:FBL983054 ERK983054:ERP983054 EHO983054:EHT983054 DXS983054:DXX983054 DNW983054:DOB983054 DEA983054:DEF983054 CUE983054:CUJ983054 CKI983054:CKN983054 CAM983054:CAR983054 BQQ983054:BQV983054 BGU983054:BGZ983054 AWY983054:AXD983054 ANC983054:ANH983054 ADG983054:ADL983054 TK983054:TP983054 JO983054:JT983054 S983054:X983054 WWA917518:WWF917518 WME917518:WMJ917518 WCI917518:WCN917518 VSM917518:VSR917518 VIQ917518:VIV917518 UYU917518:UYZ917518 UOY917518:UPD917518 UFC917518:UFH917518 TVG917518:TVL917518 TLK917518:TLP917518 TBO917518:TBT917518 SRS917518:SRX917518 SHW917518:SIB917518 RYA917518:RYF917518 ROE917518:ROJ917518 REI917518:REN917518 QUM917518:QUR917518 QKQ917518:QKV917518 QAU917518:QAZ917518 PQY917518:PRD917518 PHC917518:PHH917518 OXG917518:OXL917518 ONK917518:ONP917518 ODO917518:ODT917518 NTS917518:NTX917518 NJW917518:NKB917518 NAA917518:NAF917518 MQE917518:MQJ917518 MGI917518:MGN917518 LWM917518:LWR917518 LMQ917518:LMV917518 LCU917518:LCZ917518 KSY917518:KTD917518 KJC917518:KJH917518 JZG917518:JZL917518 JPK917518:JPP917518 JFO917518:JFT917518 IVS917518:IVX917518 ILW917518:IMB917518 ICA917518:ICF917518 HSE917518:HSJ917518 HII917518:HIN917518 GYM917518:GYR917518 GOQ917518:GOV917518 GEU917518:GEZ917518 FUY917518:FVD917518 FLC917518:FLH917518 FBG917518:FBL917518 ERK917518:ERP917518 EHO917518:EHT917518 DXS917518:DXX917518 DNW917518:DOB917518 DEA917518:DEF917518 CUE917518:CUJ917518 CKI917518:CKN917518 CAM917518:CAR917518 BQQ917518:BQV917518 BGU917518:BGZ917518 AWY917518:AXD917518 ANC917518:ANH917518 ADG917518:ADL917518 TK917518:TP917518 JO917518:JT917518 S917518:X917518 WWA851982:WWF851982 WME851982:WMJ851982 WCI851982:WCN851982 VSM851982:VSR851982 VIQ851982:VIV851982 UYU851982:UYZ851982 UOY851982:UPD851982 UFC851982:UFH851982 TVG851982:TVL851982 TLK851982:TLP851982 TBO851982:TBT851982 SRS851982:SRX851982 SHW851982:SIB851982 RYA851982:RYF851982 ROE851982:ROJ851982 REI851982:REN851982 QUM851982:QUR851982 QKQ851982:QKV851982 QAU851982:QAZ851982 PQY851982:PRD851982 PHC851982:PHH851982 OXG851982:OXL851982 ONK851982:ONP851982 ODO851982:ODT851982 NTS851982:NTX851982 NJW851982:NKB851982 NAA851982:NAF851982 MQE851982:MQJ851982 MGI851982:MGN851982 LWM851982:LWR851982 LMQ851982:LMV851982 LCU851982:LCZ851982 KSY851982:KTD851982 KJC851982:KJH851982 JZG851982:JZL851982 JPK851982:JPP851982 JFO851982:JFT851982 IVS851982:IVX851982 ILW851982:IMB851982 ICA851982:ICF851982 HSE851982:HSJ851982 HII851982:HIN851982 GYM851982:GYR851982 GOQ851982:GOV851982 GEU851982:GEZ851982 FUY851982:FVD851982 FLC851982:FLH851982 FBG851982:FBL851982 ERK851982:ERP851982 EHO851982:EHT851982 DXS851982:DXX851982 DNW851982:DOB851982 DEA851982:DEF851982 CUE851982:CUJ851982 CKI851982:CKN851982 CAM851982:CAR851982 BQQ851982:BQV851982 BGU851982:BGZ851982 AWY851982:AXD851982 ANC851982:ANH851982 ADG851982:ADL851982 TK851982:TP851982 JO851982:JT851982 S851982:X851982 WWA786446:WWF786446 WME786446:WMJ786446 WCI786446:WCN786446 VSM786446:VSR786446 VIQ786446:VIV786446 UYU786446:UYZ786446 UOY786446:UPD786446 UFC786446:UFH786446 TVG786446:TVL786446 TLK786446:TLP786446 TBO786446:TBT786446 SRS786446:SRX786446 SHW786446:SIB786446 RYA786446:RYF786446 ROE786446:ROJ786446 REI786446:REN786446 QUM786446:QUR786446 QKQ786446:QKV786446 QAU786446:QAZ786446 PQY786446:PRD786446 PHC786446:PHH786446 OXG786446:OXL786446 ONK786446:ONP786446 ODO786446:ODT786446 NTS786446:NTX786446 NJW786446:NKB786446 NAA786446:NAF786446 MQE786446:MQJ786446 MGI786446:MGN786446 LWM786446:LWR786446 LMQ786446:LMV786446 LCU786446:LCZ786446 KSY786446:KTD786446 KJC786446:KJH786446 JZG786446:JZL786446 JPK786446:JPP786446 JFO786446:JFT786446 IVS786446:IVX786446 ILW786446:IMB786446 ICA786446:ICF786446 HSE786446:HSJ786446 HII786446:HIN786446 GYM786446:GYR786446 GOQ786446:GOV786446 GEU786446:GEZ786446 FUY786446:FVD786446 FLC786446:FLH786446 FBG786446:FBL786446 ERK786446:ERP786446 EHO786446:EHT786446 DXS786446:DXX786446 DNW786446:DOB786446 DEA786446:DEF786446 CUE786446:CUJ786446 CKI786446:CKN786446 CAM786446:CAR786446 BQQ786446:BQV786446 BGU786446:BGZ786446 AWY786446:AXD786446 ANC786446:ANH786446 ADG786446:ADL786446 TK786446:TP786446 JO786446:JT786446 S786446:X786446 WWA720910:WWF720910 WME720910:WMJ720910 WCI720910:WCN720910 VSM720910:VSR720910 VIQ720910:VIV720910 UYU720910:UYZ720910 UOY720910:UPD720910 UFC720910:UFH720910 TVG720910:TVL720910 TLK720910:TLP720910 TBO720910:TBT720910 SRS720910:SRX720910 SHW720910:SIB720910 RYA720910:RYF720910 ROE720910:ROJ720910 REI720910:REN720910 QUM720910:QUR720910 QKQ720910:QKV720910 QAU720910:QAZ720910 PQY720910:PRD720910 PHC720910:PHH720910 OXG720910:OXL720910 ONK720910:ONP720910 ODO720910:ODT720910 NTS720910:NTX720910 NJW720910:NKB720910 NAA720910:NAF720910 MQE720910:MQJ720910 MGI720910:MGN720910 LWM720910:LWR720910 LMQ720910:LMV720910 LCU720910:LCZ720910 KSY720910:KTD720910 KJC720910:KJH720910 JZG720910:JZL720910 JPK720910:JPP720910 JFO720910:JFT720910 IVS720910:IVX720910 ILW720910:IMB720910 ICA720910:ICF720910 HSE720910:HSJ720910 HII720910:HIN720910 GYM720910:GYR720910 GOQ720910:GOV720910 GEU720910:GEZ720910 FUY720910:FVD720910 FLC720910:FLH720910 FBG720910:FBL720910 ERK720910:ERP720910 EHO720910:EHT720910 DXS720910:DXX720910 DNW720910:DOB720910 DEA720910:DEF720910 CUE720910:CUJ720910 CKI720910:CKN720910 CAM720910:CAR720910 BQQ720910:BQV720910 BGU720910:BGZ720910 AWY720910:AXD720910 ANC720910:ANH720910 ADG720910:ADL720910 TK720910:TP720910 JO720910:JT720910 S720910:X720910 WWA655374:WWF655374 WME655374:WMJ655374 WCI655374:WCN655374 VSM655374:VSR655374 VIQ655374:VIV655374 UYU655374:UYZ655374 UOY655374:UPD655374 UFC655374:UFH655374 TVG655374:TVL655374 TLK655374:TLP655374 TBO655374:TBT655374 SRS655374:SRX655374 SHW655374:SIB655374 RYA655374:RYF655374 ROE655374:ROJ655374 REI655374:REN655374 QUM655374:QUR655374 QKQ655374:QKV655374 QAU655374:QAZ655374 PQY655374:PRD655374 PHC655374:PHH655374 OXG655374:OXL655374 ONK655374:ONP655374 ODO655374:ODT655374 NTS655374:NTX655374 NJW655374:NKB655374 NAA655374:NAF655374 MQE655374:MQJ655374 MGI655374:MGN655374 LWM655374:LWR655374 LMQ655374:LMV655374 LCU655374:LCZ655374 KSY655374:KTD655374 KJC655374:KJH655374 JZG655374:JZL655374 JPK655374:JPP655374 JFO655374:JFT655374 IVS655374:IVX655374 ILW655374:IMB655374 ICA655374:ICF655374 HSE655374:HSJ655374 HII655374:HIN655374 GYM655374:GYR655374 GOQ655374:GOV655374 GEU655374:GEZ655374 FUY655374:FVD655374 FLC655374:FLH655374 FBG655374:FBL655374 ERK655374:ERP655374 EHO655374:EHT655374 DXS655374:DXX655374 DNW655374:DOB655374 DEA655374:DEF655374 CUE655374:CUJ655374 CKI655374:CKN655374 CAM655374:CAR655374 BQQ655374:BQV655374 BGU655374:BGZ655374 AWY655374:AXD655374 ANC655374:ANH655374 ADG655374:ADL655374 TK655374:TP655374 JO655374:JT655374 S655374:X655374 WWA589838:WWF589838 WME589838:WMJ589838 WCI589838:WCN589838 VSM589838:VSR589838 VIQ589838:VIV589838 UYU589838:UYZ589838 UOY589838:UPD589838 UFC589838:UFH589838 TVG589838:TVL589838 TLK589838:TLP589838 TBO589838:TBT589838 SRS589838:SRX589838 SHW589838:SIB589838 RYA589838:RYF589838 ROE589838:ROJ589838 REI589838:REN589838 QUM589838:QUR589838 QKQ589838:QKV589838 QAU589838:QAZ589838 PQY589838:PRD589838 PHC589838:PHH589838 OXG589838:OXL589838 ONK589838:ONP589838 ODO589838:ODT589838 NTS589838:NTX589838 NJW589838:NKB589838 NAA589838:NAF589838 MQE589838:MQJ589838 MGI589838:MGN589838 LWM589838:LWR589838 LMQ589838:LMV589838 LCU589838:LCZ589838 KSY589838:KTD589838 KJC589838:KJH589838 JZG589838:JZL589838 JPK589838:JPP589838 JFO589838:JFT589838 IVS589838:IVX589838 ILW589838:IMB589838 ICA589838:ICF589838 HSE589838:HSJ589838 HII589838:HIN589838 GYM589838:GYR589838 GOQ589838:GOV589838 GEU589838:GEZ589838 FUY589838:FVD589838 FLC589838:FLH589838 FBG589838:FBL589838 ERK589838:ERP589838 EHO589838:EHT589838 DXS589838:DXX589838 DNW589838:DOB589838 DEA589838:DEF589838 CUE589838:CUJ589838 CKI589838:CKN589838 CAM589838:CAR589838 BQQ589838:BQV589838 BGU589838:BGZ589838 AWY589838:AXD589838 ANC589838:ANH589838 ADG589838:ADL589838 TK589838:TP589838 JO589838:JT589838 S589838:X589838 WWA524302:WWF524302 WME524302:WMJ524302 WCI524302:WCN524302 VSM524302:VSR524302 VIQ524302:VIV524302 UYU524302:UYZ524302 UOY524302:UPD524302 UFC524302:UFH524302 TVG524302:TVL524302 TLK524302:TLP524302 TBO524302:TBT524302 SRS524302:SRX524302 SHW524302:SIB524302 RYA524302:RYF524302 ROE524302:ROJ524302 REI524302:REN524302 QUM524302:QUR524302 QKQ524302:QKV524302 QAU524302:QAZ524302 PQY524302:PRD524302 PHC524302:PHH524302 OXG524302:OXL524302 ONK524302:ONP524302 ODO524302:ODT524302 NTS524302:NTX524302 NJW524302:NKB524302 NAA524302:NAF524302 MQE524302:MQJ524302 MGI524302:MGN524302 LWM524302:LWR524302 LMQ524302:LMV524302 LCU524302:LCZ524302 KSY524302:KTD524302 KJC524302:KJH524302 JZG524302:JZL524302 JPK524302:JPP524302 JFO524302:JFT524302 IVS524302:IVX524302 ILW524302:IMB524302 ICA524302:ICF524302 HSE524302:HSJ524302 HII524302:HIN524302 GYM524302:GYR524302 GOQ524302:GOV524302 GEU524302:GEZ524302 FUY524302:FVD524302 FLC524302:FLH524302 FBG524302:FBL524302 ERK524302:ERP524302 EHO524302:EHT524302 DXS524302:DXX524302 DNW524302:DOB524302 DEA524302:DEF524302 CUE524302:CUJ524302 CKI524302:CKN524302 CAM524302:CAR524302 BQQ524302:BQV524302 BGU524302:BGZ524302 AWY524302:AXD524302 ANC524302:ANH524302 ADG524302:ADL524302 TK524302:TP524302 JO524302:JT524302 S524302:X524302 WWA458766:WWF458766 WME458766:WMJ458766 WCI458766:WCN458766 VSM458766:VSR458766 VIQ458766:VIV458766 UYU458766:UYZ458766 UOY458766:UPD458766 UFC458766:UFH458766 TVG458766:TVL458766 TLK458766:TLP458766 TBO458766:TBT458766 SRS458766:SRX458766 SHW458766:SIB458766 RYA458766:RYF458766 ROE458766:ROJ458766 REI458766:REN458766 QUM458766:QUR458766 QKQ458766:QKV458766 QAU458766:QAZ458766 PQY458766:PRD458766 PHC458766:PHH458766 OXG458766:OXL458766 ONK458766:ONP458766 ODO458766:ODT458766 NTS458766:NTX458766 NJW458766:NKB458766 NAA458766:NAF458766 MQE458766:MQJ458766 MGI458766:MGN458766 LWM458766:LWR458766 LMQ458766:LMV458766 LCU458766:LCZ458766 KSY458766:KTD458766 KJC458766:KJH458766 JZG458766:JZL458766 JPK458766:JPP458766 JFO458766:JFT458766 IVS458766:IVX458766 ILW458766:IMB458766 ICA458766:ICF458766 HSE458766:HSJ458766 HII458766:HIN458766 GYM458766:GYR458766 GOQ458766:GOV458766 GEU458766:GEZ458766 FUY458766:FVD458766 FLC458766:FLH458766 FBG458766:FBL458766 ERK458766:ERP458766 EHO458766:EHT458766 DXS458766:DXX458766 DNW458766:DOB458766 DEA458766:DEF458766 CUE458766:CUJ458766 CKI458766:CKN458766 CAM458766:CAR458766 BQQ458766:BQV458766 BGU458766:BGZ458766 AWY458766:AXD458766 ANC458766:ANH458766 ADG458766:ADL458766 TK458766:TP458766 JO458766:JT458766 S458766:X458766 WWA393230:WWF393230 WME393230:WMJ393230 WCI393230:WCN393230 VSM393230:VSR393230 VIQ393230:VIV393230 UYU393230:UYZ393230 UOY393230:UPD393230 UFC393230:UFH393230 TVG393230:TVL393230 TLK393230:TLP393230 TBO393230:TBT393230 SRS393230:SRX393230 SHW393230:SIB393230 RYA393230:RYF393230 ROE393230:ROJ393230 REI393230:REN393230 QUM393230:QUR393230 QKQ393230:QKV393230 QAU393230:QAZ393230 PQY393230:PRD393230 PHC393230:PHH393230 OXG393230:OXL393230 ONK393230:ONP393230 ODO393230:ODT393230 NTS393230:NTX393230 NJW393230:NKB393230 NAA393230:NAF393230 MQE393230:MQJ393230 MGI393230:MGN393230 LWM393230:LWR393230 LMQ393230:LMV393230 LCU393230:LCZ393230 KSY393230:KTD393230 KJC393230:KJH393230 JZG393230:JZL393230 JPK393230:JPP393230 JFO393230:JFT393230 IVS393230:IVX393230 ILW393230:IMB393230 ICA393230:ICF393230 HSE393230:HSJ393230 HII393230:HIN393230 GYM393230:GYR393230 GOQ393230:GOV393230 GEU393230:GEZ393230 FUY393230:FVD393230 FLC393230:FLH393230 FBG393230:FBL393230 ERK393230:ERP393230 EHO393230:EHT393230 DXS393230:DXX393230 DNW393230:DOB393230 DEA393230:DEF393230 CUE393230:CUJ393230 CKI393230:CKN393230 CAM393230:CAR393230 BQQ393230:BQV393230 BGU393230:BGZ393230 AWY393230:AXD393230 ANC393230:ANH393230 ADG393230:ADL393230 TK393230:TP393230 JO393230:JT393230 S393230:X393230 WWA327694:WWF327694 WME327694:WMJ327694 WCI327694:WCN327694 VSM327694:VSR327694 VIQ327694:VIV327694 UYU327694:UYZ327694 UOY327694:UPD327694 UFC327694:UFH327694 TVG327694:TVL327694 TLK327694:TLP327694 TBO327694:TBT327694 SRS327694:SRX327694 SHW327694:SIB327694 RYA327694:RYF327694 ROE327694:ROJ327694 REI327694:REN327694 QUM327694:QUR327694 QKQ327694:QKV327694 QAU327694:QAZ327694 PQY327694:PRD327694 PHC327694:PHH327694 OXG327694:OXL327694 ONK327694:ONP327694 ODO327694:ODT327694 NTS327694:NTX327694 NJW327694:NKB327694 NAA327694:NAF327694 MQE327694:MQJ327694 MGI327694:MGN327694 LWM327694:LWR327694 LMQ327694:LMV327694 LCU327694:LCZ327694 KSY327694:KTD327694 KJC327694:KJH327694 JZG327694:JZL327694 JPK327694:JPP327694 JFO327694:JFT327694 IVS327694:IVX327694 ILW327694:IMB327694 ICA327694:ICF327694 HSE327694:HSJ327694 HII327694:HIN327694 GYM327694:GYR327694 GOQ327694:GOV327694 GEU327694:GEZ327694 FUY327694:FVD327694 FLC327694:FLH327694 FBG327694:FBL327694 ERK327694:ERP327694 EHO327694:EHT327694 DXS327694:DXX327694 DNW327694:DOB327694 DEA327694:DEF327694 CUE327694:CUJ327694 CKI327694:CKN327694 CAM327694:CAR327694 BQQ327694:BQV327694 BGU327694:BGZ327694 AWY327694:AXD327694 ANC327694:ANH327694 ADG327694:ADL327694 TK327694:TP327694 JO327694:JT327694 S327694:X327694 WWA262158:WWF262158 WME262158:WMJ262158 WCI262158:WCN262158 VSM262158:VSR262158 VIQ262158:VIV262158 UYU262158:UYZ262158 UOY262158:UPD262158 UFC262158:UFH262158 TVG262158:TVL262158 TLK262158:TLP262158 TBO262158:TBT262158 SRS262158:SRX262158 SHW262158:SIB262158 RYA262158:RYF262158 ROE262158:ROJ262158 REI262158:REN262158 QUM262158:QUR262158 QKQ262158:QKV262158 QAU262158:QAZ262158 PQY262158:PRD262158 PHC262158:PHH262158 OXG262158:OXL262158 ONK262158:ONP262158 ODO262158:ODT262158 NTS262158:NTX262158 NJW262158:NKB262158 NAA262158:NAF262158 MQE262158:MQJ262158 MGI262158:MGN262158 LWM262158:LWR262158 LMQ262158:LMV262158 LCU262158:LCZ262158 KSY262158:KTD262158 KJC262158:KJH262158 JZG262158:JZL262158 JPK262158:JPP262158 JFO262158:JFT262158 IVS262158:IVX262158 ILW262158:IMB262158 ICA262158:ICF262158 HSE262158:HSJ262158 HII262158:HIN262158 GYM262158:GYR262158 GOQ262158:GOV262158 GEU262158:GEZ262158 FUY262158:FVD262158 FLC262158:FLH262158 FBG262158:FBL262158 ERK262158:ERP262158 EHO262158:EHT262158 DXS262158:DXX262158 DNW262158:DOB262158 DEA262158:DEF262158 CUE262158:CUJ262158 CKI262158:CKN262158 CAM262158:CAR262158 BQQ262158:BQV262158 BGU262158:BGZ262158 AWY262158:AXD262158 ANC262158:ANH262158 ADG262158:ADL262158 TK262158:TP262158 JO262158:JT262158 S262158:X262158 WWA196622:WWF196622 WME196622:WMJ196622 WCI196622:WCN196622 VSM196622:VSR196622 VIQ196622:VIV196622 UYU196622:UYZ196622 UOY196622:UPD196622 UFC196622:UFH196622 TVG196622:TVL196622 TLK196622:TLP196622 TBO196622:TBT196622 SRS196622:SRX196622 SHW196622:SIB196622 RYA196622:RYF196622 ROE196622:ROJ196622 REI196622:REN196622 QUM196622:QUR196622 QKQ196622:QKV196622 QAU196622:QAZ196622 PQY196622:PRD196622 PHC196622:PHH196622 OXG196622:OXL196622 ONK196622:ONP196622 ODO196622:ODT196622 NTS196622:NTX196622 NJW196622:NKB196622 NAA196622:NAF196622 MQE196622:MQJ196622 MGI196622:MGN196622 LWM196622:LWR196622 LMQ196622:LMV196622 LCU196622:LCZ196622 KSY196622:KTD196622 KJC196622:KJH196622 JZG196622:JZL196622 JPK196622:JPP196622 JFO196622:JFT196622 IVS196622:IVX196622 ILW196622:IMB196622 ICA196622:ICF196622 HSE196622:HSJ196622 HII196622:HIN196622 GYM196622:GYR196622 GOQ196622:GOV196622 GEU196622:GEZ196622 FUY196622:FVD196622 FLC196622:FLH196622 FBG196622:FBL196622 ERK196622:ERP196622 EHO196622:EHT196622 DXS196622:DXX196622 DNW196622:DOB196622 DEA196622:DEF196622 CUE196622:CUJ196622 CKI196622:CKN196622 CAM196622:CAR196622 BQQ196622:BQV196622 BGU196622:BGZ196622 AWY196622:AXD196622 ANC196622:ANH196622 ADG196622:ADL196622 TK196622:TP196622 JO196622:JT196622 S196622:X196622 WWA131086:WWF131086 WME131086:WMJ131086 WCI131086:WCN131086 VSM131086:VSR131086 VIQ131086:VIV131086 UYU131086:UYZ131086 UOY131086:UPD131086 UFC131086:UFH131086 TVG131086:TVL131086 TLK131086:TLP131086 TBO131086:TBT131086 SRS131086:SRX131086 SHW131086:SIB131086 RYA131086:RYF131086 ROE131086:ROJ131086 REI131086:REN131086 QUM131086:QUR131086 QKQ131086:QKV131086 QAU131086:QAZ131086 PQY131086:PRD131086 PHC131086:PHH131086 OXG131086:OXL131086 ONK131086:ONP131086 ODO131086:ODT131086 NTS131086:NTX131086 NJW131086:NKB131086 NAA131086:NAF131086 MQE131086:MQJ131086 MGI131086:MGN131086 LWM131086:LWR131086 LMQ131086:LMV131086 LCU131086:LCZ131086 KSY131086:KTD131086 KJC131086:KJH131086 JZG131086:JZL131086 JPK131086:JPP131086 JFO131086:JFT131086 IVS131086:IVX131086 ILW131086:IMB131086 ICA131086:ICF131086 HSE131086:HSJ131086 HII131086:HIN131086 GYM131086:GYR131086 GOQ131086:GOV131086 GEU131086:GEZ131086 FUY131086:FVD131086 FLC131086:FLH131086 FBG131086:FBL131086 ERK131086:ERP131086 EHO131086:EHT131086 DXS131086:DXX131086 DNW131086:DOB131086 DEA131086:DEF131086 CUE131086:CUJ131086 CKI131086:CKN131086 CAM131086:CAR131086 BQQ131086:BQV131086 BGU131086:BGZ131086 AWY131086:AXD131086 ANC131086:ANH131086 ADG131086:ADL131086 TK131086:TP131086 JO131086:JT131086 S131086:X131086 WWA65550:WWF65550 WME65550:WMJ65550 WCI65550:WCN65550 VSM65550:VSR65550 VIQ65550:VIV65550 UYU65550:UYZ65550 UOY65550:UPD65550 UFC65550:UFH65550 TVG65550:TVL65550 TLK65550:TLP65550 TBO65550:TBT65550 SRS65550:SRX65550 SHW65550:SIB65550 RYA65550:RYF65550 ROE65550:ROJ65550 REI65550:REN65550 QUM65550:QUR65550 QKQ65550:QKV65550 QAU65550:QAZ65550 PQY65550:PRD65550 PHC65550:PHH65550 OXG65550:OXL65550 ONK65550:ONP65550 ODO65550:ODT65550 NTS65550:NTX65550 NJW65550:NKB65550 NAA65550:NAF65550 MQE65550:MQJ65550 MGI65550:MGN65550 LWM65550:LWR65550 LMQ65550:LMV65550 LCU65550:LCZ65550 KSY65550:KTD65550 KJC65550:KJH65550 JZG65550:JZL65550 JPK65550:JPP65550 JFO65550:JFT65550 IVS65550:IVX65550 ILW65550:IMB65550 ICA65550:ICF65550 HSE65550:HSJ65550 HII65550:HIN65550 GYM65550:GYR65550 GOQ65550:GOV65550 GEU65550:GEZ65550 FUY65550:FVD65550 FLC65550:FLH65550 FBG65550:FBL65550 ERK65550:ERP65550 EHO65550:EHT65550 DXS65550:DXX65550 DNW65550:DOB65550 DEA65550:DEF65550 CUE65550:CUJ65550 CKI65550:CKN65550 CAM65550:CAR65550 BQQ65550:BQV65550 BGU65550:BGZ65550 AWY65550:AXD65550 ANC65550:ANH65550 ADG65550:ADL65550 TK65550:TP65550 JO65550:JT65550 S65550:X65550 WWA14:WWF14 WME14:WMJ14 WCI14:WCN14 VSM14:VSR14 VIQ14:VIV14 UYU14:UYZ14 UOY14:UPD14 UFC14:UFH14 TVG14:TVL14 TLK14:TLP14 TBO14:TBT14 SRS14:SRX14 SHW14:SIB14 RYA14:RYF14 ROE14:ROJ14 REI14:REN14 QUM14:QUR14 QKQ14:QKV14 QAU14:QAZ14 PQY14:PRD14 PHC14:PHH14 OXG14:OXL14 ONK14:ONP14 ODO14:ODT14 NTS14:NTX14 NJW14:NKB14 NAA14:NAF14 MQE14:MQJ14 MGI14:MGN14 LWM14:LWR14 LMQ14:LMV14 LCU14:LCZ14 KSY14:KTD14 KJC14:KJH14 JZG14:JZL14 JPK14:JPP14 JFO14:JFT14 IVS14:IVX14 ILW14:IMB14 ICA14:ICF14 HSE14:HSJ14 HII14:HIN14 GYM14:GYR14 GOQ14:GOV14 GEU14:GEZ14 FUY14:FVD14 FLC14:FLH14 FBG14:FBL14 ERK14:ERP14 EHO14:EHT14 DXS14:DXX14 DNW14:DOB14 DEA14:DEF14 CUE14:CUJ14 CKI14:CKN14 CAM14:CAR14 BQQ14:BQV14 BGU14:BGZ14 AWY14:AXD14 ANC14:ANH14 ADG14:ADL14 TK14:TP14 JO14:JT14">
      <formula1>$H$72:$H$85</formula1>
    </dataValidation>
    <dataValidation type="list" errorStyle="information" allowBlank="1" showInputMessage="1" showErrorMessage="1" prompt="Select Cal Date (or) Type" sqref="Z8:AF8 WWH983048:WWN983048 WML983048:WMR983048 WCP983048:WCV983048 VST983048:VSZ983048 VIX983048:VJD983048 UZB983048:UZH983048 UPF983048:UPL983048 UFJ983048:UFP983048 TVN983048:TVT983048 TLR983048:TLX983048 TBV983048:TCB983048 SRZ983048:SSF983048 SID983048:SIJ983048 RYH983048:RYN983048 ROL983048:ROR983048 REP983048:REV983048 QUT983048:QUZ983048 QKX983048:QLD983048 QBB983048:QBH983048 PRF983048:PRL983048 PHJ983048:PHP983048 OXN983048:OXT983048 ONR983048:ONX983048 ODV983048:OEB983048 NTZ983048:NUF983048 NKD983048:NKJ983048 NAH983048:NAN983048 MQL983048:MQR983048 MGP983048:MGV983048 LWT983048:LWZ983048 LMX983048:LND983048 LDB983048:LDH983048 KTF983048:KTL983048 KJJ983048:KJP983048 JZN983048:JZT983048 JPR983048:JPX983048 JFV983048:JGB983048 IVZ983048:IWF983048 IMD983048:IMJ983048 ICH983048:ICN983048 HSL983048:HSR983048 HIP983048:HIV983048 GYT983048:GYZ983048 GOX983048:GPD983048 GFB983048:GFH983048 FVF983048:FVL983048 FLJ983048:FLP983048 FBN983048:FBT983048 ERR983048:ERX983048 EHV983048:EIB983048 DXZ983048:DYF983048 DOD983048:DOJ983048 DEH983048:DEN983048 CUL983048:CUR983048 CKP983048:CKV983048 CAT983048:CAZ983048 BQX983048:BRD983048 BHB983048:BHH983048 AXF983048:AXL983048 ANJ983048:ANP983048 ADN983048:ADT983048 TR983048:TX983048 JV983048:KB983048 Z983048:AF983048 WWH917512:WWN917512 WML917512:WMR917512 WCP917512:WCV917512 VST917512:VSZ917512 VIX917512:VJD917512 UZB917512:UZH917512 UPF917512:UPL917512 UFJ917512:UFP917512 TVN917512:TVT917512 TLR917512:TLX917512 TBV917512:TCB917512 SRZ917512:SSF917512 SID917512:SIJ917512 RYH917512:RYN917512 ROL917512:ROR917512 REP917512:REV917512 QUT917512:QUZ917512 QKX917512:QLD917512 QBB917512:QBH917512 PRF917512:PRL917512 PHJ917512:PHP917512 OXN917512:OXT917512 ONR917512:ONX917512 ODV917512:OEB917512 NTZ917512:NUF917512 NKD917512:NKJ917512 NAH917512:NAN917512 MQL917512:MQR917512 MGP917512:MGV917512 LWT917512:LWZ917512 LMX917512:LND917512 LDB917512:LDH917512 KTF917512:KTL917512 KJJ917512:KJP917512 JZN917512:JZT917512 JPR917512:JPX917512 JFV917512:JGB917512 IVZ917512:IWF917512 IMD917512:IMJ917512 ICH917512:ICN917512 HSL917512:HSR917512 HIP917512:HIV917512 GYT917512:GYZ917512 GOX917512:GPD917512 GFB917512:GFH917512 FVF917512:FVL917512 FLJ917512:FLP917512 FBN917512:FBT917512 ERR917512:ERX917512 EHV917512:EIB917512 DXZ917512:DYF917512 DOD917512:DOJ917512 DEH917512:DEN917512 CUL917512:CUR917512 CKP917512:CKV917512 CAT917512:CAZ917512 BQX917512:BRD917512 BHB917512:BHH917512 AXF917512:AXL917512 ANJ917512:ANP917512 ADN917512:ADT917512 TR917512:TX917512 JV917512:KB917512 Z917512:AF917512 WWH851976:WWN851976 WML851976:WMR851976 WCP851976:WCV851976 VST851976:VSZ851976 VIX851976:VJD851976 UZB851976:UZH851976 UPF851976:UPL851976 UFJ851976:UFP851976 TVN851976:TVT851976 TLR851976:TLX851976 TBV851976:TCB851976 SRZ851976:SSF851976 SID851976:SIJ851976 RYH851976:RYN851976 ROL851976:ROR851976 REP851976:REV851976 QUT851976:QUZ851976 QKX851976:QLD851976 QBB851976:QBH851976 PRF851976:PRL851976 PHJ851976:PHP851976 OXN851976:OXT851976 ONR851976:ONX851976 ODV851976:OEB851976 NTZ851976:NUF851976 NKD851976:NKJ851976 NAH851976:NAN851976 MQL851976:MQR851976 MGP851976:MGV851976 LWT851976:LWZ851976 LMX851976:LND851976 LDB851976:LDH851976 KTF851976:KTL851976 KJJ851976:KJP851976 JZN851976:JZT851976 JPR851976:JPX851976 JFV851976:JGB851976 IVZ851976:IWF851976 IMD851976:IMJ851976 ICH851976:ICN851976 HSL851976:HSR851976 HIP851976:HIV851976 GYT851976:GYZ851976 GOX851976:GPD851976 GFB851976:GFH851976 FVF851976:FVL851976 FLJ851976:FLP851976 FBN851976:FBT851976 ERR851976:ERX851976 EHV851976:EIB851976 DXZ851976:DYF851976 DOD851976:DOJ851976 DEH851976:DEN851976 CUL851976:CUR851976 CKP851976:CKV851976 CAT851976:CAZ851976 BQX851976:BRD851976 BHB851976:BHH851976 AXF851976:AXL851976 ANJ851976:ANP851976 ADN851976:ADT851976 TR851976:TX851976 JV851976:KB851976 Z851976:AF851976 WWH786440:WWN786440 WML786440:WMR786440 WCP786440:WCV786440 VST786440:VSZ786440 VIX786440:VJD786440 UZB786440:UZH786440 UPF786440:UPL786440 UFJ786440:UFP786440 TVN786440:TVT786440 TLR786440:TLX786440 TBV786440:TCB786440 SRZ786440:SSF786440 SID786440:SIJ786440 RYH786440:RYN786440 ROL786440:ROR786440 REP786440:REV786440 QUT786440:QUZ786440 QKX786440:QLD786440 QBB786440:QBH786440 PRF786440:PRL786440 PHJ786440:PHP786440 OXN786440:OXT786440 ONR786440:ONX786440 ODV786440:OEB786440 NTZ786440:NUF786440 NKD786440:NKJ786440 NAH786440:NAN786440 MQL786440:MQR786440 MGP786440:MGV786440 LWT786440:LWZ786440 LMX786440:LND786440 LDB786440:LDH786440 KTF786440:KTL786440 KJJ786440:KJP786440 JZN786440:JZT786440 JPR786440:JPX786440 JFV786440:JGB786440 IVZ786440:IWF786440 IMD786440:IMJ786440 ICH786440:ICN786440 HSL786440:HSR786440 HIP786440:HIV786440 GYT786440:GYZ786440 GOX786440:GPD786440 GFB786440:GFH786440 FVF786440:FVL786440 FLJ786440:FLP786440 FBN786440:FBT786440 ERR786440:ERX786440 EHV786440:EIB786440 DXZ786440:DYF786440 DOD786440:DOJ786440 DEH786440:DEN786440 CUL786440:CUR786440 CKP786440:CKV786440 CAT786440:CAZ786440 BQX786440:BRD786440 BHB786440:BHH786440 AXF786440:AXL786440 ANJ786440:ANP786440 ADN786440:ADT786440 TR786440:TX786440 JV786440:KB786440 Z786440:AF786440 WWH720904:WWN720904 WML720904:WMR720904 WCP720904:WCV720904 VST720904:VSZ720904 VIX720904:VJD720904 UZB720904:UZH720904 UPF720904:UPL720904 UFJ720904:UFP720904 TVN720904:TVT720904 TLR720904:TLX720904 TBV720904:TCB720904 SRZ720904:SSF720904 SID720904:SIJ720904 RYH720904:RYN720904 ROL720904:ROR720904 REP720904:REV720904 QUT720904:QUZ720904 QKX720904:QLD720904 QBB720904:QBH720904 PRF720904:PRL720904 PHJ720904:PHP720904 OXN720904:OXT720904 ONR720904:ONX720904 ODV720904:OEB720904 NTZ720904:NUF720904 NKD720904:NKJ720904 NAH720904:NAN720904 MQL720904:MQR720904 MGP720904:MGV720904 LWT720904:LWZ720904 LMX720904:LND720904 LDB720904:LDH720904 KTF720904:KTL720904 KJJ720904:KJP720904 JZN720904:JZT720904 JPR720904:JPX720904 JFV720904:JGB720904 IVZ720904:IWF720904 IMD720904:IMJ720904 ICH720904:ICN720904 HSL720904:HSR720904 HIP720904:HIV720904 GYT720904:GYZ720904 GOX720904:GPD720904 GFB720904:GFH720904 FVF720904:FVL720904 FLJ720904:FLP720904 FBN720904:FBT720904 ERR720904:ERX720904 EHV720904:EIB720904 DXZ720904:DYF720904 DOD720904:DOJ720904 DEH720904:DEN720904 CUL720904:CUR720904 CKP720904:CKV720904 CAT720904:CAZ720904 BQX720904:BRD720904 BHB720904:BHH720904 AXF720904:AXL720904 ANJ720904:ANP720904 ADN720904:ADT720904 TR720904:TX720904 JV720904:KB720904 Z720904:AF720904 WWH655368:WWN655368 WML655368:WMR655368 WCP655368:WCV655368 VST655368:VSZ655368 VIX655368:VJD655368 UZB655368:UZH655368 UPF655368:UPL655368 UFJ655368:UFP655368 TVN655368:TVT655368 TLR655368:TLX655368 TBV655368:TCB655368 SRZ655368:SSF655368 SID655368:SIJ655368 RYH655368:RYN655368 ROL655368:ROR655368 REP655368:REV655368 QUT655368:QUZ655368 QKX655368:QLD655368 QBB655368:QBH655368 PRF655368:PRL655368 PHJ655368:PHP655368 OXN655368:OXT655368 ONR655368:ONX655368 ODV655368:OEB655368 NTZ655368:NUF655368 NKD655368:NKJ655368 NAH655368:NAN655368 MQL655368:MQR655368 MGP655368:MGV655368 LWT655368:LWZ655368 LMX655368:LND655368 LDB655368:LDH655368 KTF655368:KTL655368 KJJ655368:KJP655368 JZN655368:JZT655368 JPR655368:JPX655368 JFV655368:JGB655368 IVZ655368:IWF655368 IMD655368:IMJ655368 ICH655368:ICN655368 HSL655368:HSR655368 HIP655368:HIV655368 GYT655368:GYZ655368 GOX655368:GPD655368 GFB655368:GFH655368 FVF655368:FVL655368 FLJ655368:FLP655368 FBN655368:FBT655368 ERR655368:ERX655368 EHV655368:EIB655368 DXZ655368:DYF655368 DOD655368:DOJ655368 DEH655368:DEN655368 CUL655368:CUR655368 CKP655368:CKV655368 CAT655368:CAZ655368 BQX655368:BRD655368 BHB655368:BHH655368 AXF655368:AXL655368 ANJ655368:ANP655368 ADN655368:ADT655368 TR655368:TX655368 JV655368:KB655368 Z655368:AF655368 WWH589832:WWN589832 WML589832:WMR589832 WCP589832:WCV589832 VST589832:VSZ589832 VIX589832:VJD589832 UZB589832:UZH589832 UPF589832:UPL589832 UFJ589832:UFP589832 TVN589832:TVT589832 TLR589832:TLX589832 TBV589832:TCB589832 SRZ589832:SSF589832 SID589832:SIJ589832 RYH589832:RYN589832 ROL589832:ROR589832 REP589832:REV589832 QUT589832:QUZ589832 QKX589832:QLD589832 QBB589832:QBH589832 PRF589832:PRL589832 PHJ589832:PHP589832 OXN589832:OXT589832 ONR589832:ONX589832 ODV589832:OEB589832 NTZ589832:NUF589832 NKD589832:NKJ589832 NAH589832:NAN589832 MQL589832:MQR589832 MGP589832:MGV589832 LWT589832:LWZ589832 LMX589832:LND589832 LDB589832:LDH589832 KTF589832:KTL589832 KJJ589832:KJP589832 JZN589832:JZT589832 JPR589832:JPX589832 JFV589832:JGB589832 IVZ589832:IWF589832 IMD589832:IMJ589832 ICH589832:ICN589832 HSL589832:HSR589832 HIP589832:HIV589832 GYT589832:GYZ589832 GOX589832:GPD589832 GFB589832:GFH589832 FVF589832:FVL589832 FLJ589832:FLP589832 FBN589832:FBT589832 ERR589832:ERX589832 EHV589832:EIB589832 DXZ589832:DYF589832 DOD589832:DOJ589832 DEH589832:DEN589832 CUL589832:CUR589832 CKP589832:CKV589832 CAT589832:CAZ589832 BQX589832:BRD589832 BHB589832:BHH589832 AXF589832:AXL589832 ANJ589832:ANP589832 ADN589832:ADT589832 TR589832:TX589832 JV589832:KB589832 Z589832:AF589832 WWH524296:WWN524296 WML524296:WMR524296 WCP524296:WCV524296 VST524296:VSZ524296 VIX524296:VJD524296 UZB524296:UZH524296 UPF524296:UPL524296 UFJ524296:UFP524296 TVN524296:TVT524296 TLR524296:TLX524296 TBV524296:TCB524296 SRZ524296:SSF524296 SID524296:SIJ524296 RYH524296:RYN524296 ROL524296:ROR524296 REP524296:REV524296 QUT524296:QUZ524296 QKX524296:QLD524296 QBB524296:QBH524296 PRF524296:PRL524296 PHJ524296:PHP524296 OXN524296:OXT524296 ONR524296:ONX524296 ODV524296:OEB524296 NTZ524296:NUF524296 NKD524296:NKJ524296 NAH524296:NAN524296 MQL524296:MQR524296 MGP524296:MGV524296 LWT524296:LWZ524296 LMX524296:LND524296 LDB524296:LDH524296 KTF524296:KTL524296 KJJ524296:KJP524296 JZN524296:JZT524296 JPR524296:JPX524296 JFV524296:JGB524296 IVZ524296:IWF524296 IMD524296:IMJ524296 ICH524296:ICN524296 HSL524296:HSR524296 HIP524296:HIV524296 GYT524296:GYZ524296 GOX524296:GPD524296 GFB524296:GFH524296 FVF524296:FVL524296 FLJ524296:FLP524296 FBN524296:FBT524296 ERR524296:ERX524296 EHV524296:EIB524296 DXZ524296:DYF524296 DOD524296:DOJ524296 DEH524296:DEN524296 CUL524296:CUR524296 CKP524296:CKV524296 CAT524296:CAZ524296 BQX524296:BRD524296 BHB524296:BHH524296 AXF524296:AXL524296 ANJ524296:ANP524296 ADN524296:ADT524296 TR524296:TX524296 JV524296:KB524296 Z524296:AF524296 WWH458760:WWN458760 WML458760:WMR458760 WCP458760:WCV458760 VST458760:VSZ458760 VIX458760:VJD458760 UZB458760:UZH458760 UPF458760:UPL458760 UFJ458760:UFP458760 TVN458760:TVT458760 TLR458760:TLX458760 TBV458760:TCB458760 SRZ458760:SSF458760 SID458760:SIJ458760 RYH458760:RYN458760 ROL458760:ROR458760 REP458760:REV458760 QUT458760:QUZ458760 QKX458760:QLD458760 QBB458760:QBH458760 PRF458760:PRL458760 PHJ458760:PHP458760 OXN458760:OXT458760 ONR458760:ONX458760 ODV458760:OEB458760 NTZ458760:NUF458760 NKD458760:NKJ458760 NAH458760:NAN458760 MQL458760:MQR458760 MGP458760:MGV458760 LWT458760:LWZ458760 LMX458760:LND458760 LDB458760:LDH458760 KTF458760:KTL458760 KJJ458760:KJP458760 JZN458760:JZT458760 JPR458760:JPX458760 JFV458760:JGB458760 IVZ458760:IWF458760 IMD458760:IMJ458760 ICH458760:ICN458760 HSL458760:HSR458760 HIP458760:HIV458760 GYT458760:GYZ458760 GOX458760:GPD458760 GFB458760:GFH458760 FVF458760:FVL458760 FLJ458760:FLP458760 FBN458760:FBT458760 ERR458760:ERX458760 EHV458760:EIB458760 DXZ458760:DYF458760 DOD458760:DOJ458760 DEH458760:DEN458760 CUL458760:CUR458760 CKP458760:CKV458760 CAT458760:CAZ458760 BQX458760:BRD458760 BHB458760:BHH458760 AXF458760:AXL458760 ANJ458760:ANP458760 ADN458760:ADT458760 TR458760:TX458760 JV458760:KB458760 Z458760:AF458760 WWH393224:WWN393224 WML393224:WMR393224 WCP393224:WCV393224 VST393224:VSZ393224 VIX393224:VJD393224 UZB393224:UZH393224 UPF393224:UPL393224 UFJ393224:UFP393224 TVN393224:TVT393224 TLR393224:TLX393224 TBV393224:TCB393224 SRZ393224:SSF393224 SID393224:SIJ393224 RYH393224:RYN393224 ROL393224:ROR393224 REP393224:REV393224 QUT393224:QUZ393224 QKX393224:QLD393224 QBB393224:QBH393224 PRF393224:PRL393224 PHJ393224:PHP393224 OXN393224:OXT393224 ONR393224:ONX393224 ODV393224:OEB393224 NTZ393224:NUF393224 NKD393224:NKJ393224 NAH393224:NAN393224 MQL393224:MQR393224 MGP393224:MGV393224 LWT393224:LWZ393224 LMX393224:LND393224 LDB393224:LDH393224 KTF393224:KTL393224 KJJ393224:KJP393224 JZN393224:JZT393224 JPR393224:JPX393224 JFV393224:JGB393224 IVZ393224:IWF393224 IMD393224:IMJ393224 ICH393224:ICN393224 HSL393224:HSR393224 HIP393224:HIV393224 GYT393224:GYZ393224 GOX393224:GPD393224 GFB393224:GFH393224 FVF393224:FVL393224 FLJ393224:FLP393224 FBN393224:FBT393224 ERR393224:ERX393224 EHV393224:EIB393224 DXZ393224:DYF393224 DOD393224:DOJ393224 DEH393224:DEN393224 CUL393224:CUR393224 CKP393224:CKV393224 CAT393224:CAZ393224 BQX393224:BRD393224 BHB393224:BHH393224 AXF393224:AXL393224 ANJ393224:ANP393224 ADN393224:ADT393224 TR393224:TX393224 JV393224:KB393224 Z393224:AF393224 WWH327688:WWN327688 WML327688:WMR327688 WCP327688:WCV327688 VST327688:VSZ327688 VIX327688:VJD327688 UZB327688:UZH327688 UPF327688:UPL327688 UFJ327688:UFP327688 TVN327688:TVT327688 TLR327688:TLX327688 TBV327688:TCB327688 SRZ327688:SSF327688 SID327688:SIJ327688 RYH327688:RYN327688 ROL327688:ROR327688 REP327688:REV327688 QUT327688:QUZ327688 QKX327688:QLD327688 QBB327688:QBH327688 PRF327688:PRL327688 PHJ327688:PHP327688 OXN327688:OXT327688 ONR327688:ONX327688 ODV327688:OEB327688 NTZ327688:NUF327688 NKD327688:NKJ327688 NAH327688:NAN327688 MQL327688:MQR327688 MGP327688:MGV327688 LWT327688:LWZ327688 LMX327688:LND327688 LDB327688:LDH327688 KTF327688:KTL327688 KJJ327688:KJP327688 JZN327688:JZT327688 JPR327688:JPX327688 JFV327688:JGB327688 IVZ327688:IWF327688 IMD327688:IMJ327688 ICH327688:ICN327688 HSL327688:HSR327688 HIP327688:HIV327688 GYT327688:GYZ327688 GOX327688:GPD327688 GFB327688:GFH327688 FVF327688:FVL327688 FLJ327688:FLP327688 FBN327688:FBT327688 ERR327688:ERX327688 EHV327688:EIB327688 DXZ327688:DYF327688 DOD327688:DOJ327688 DEH327688:DEN327688 CUL327688:CUR327688 CKP327688:CKV327688 CAT327688:CAZ327688 BQX327688:BRD327688 BHB327688:BHH327688 AXF327688:AXL327688 ANJ327688:ANP327688 ADN327688:ADT327688 TR327688:TX327688 JV327688:KB327688 Z327688:AF327688 WWH262152:WWN262152 WML262152:WMR262152 WCP262152:WCV262152 VST262152:VSZ262152 VIX262152:VJD262152 UZB262152:UZH262152 UPF262152:UPL262152 UFJ262152:UFP262152 TVN262152:TVT262152 TLR262152:TLX262152 TBV262152:TCB262152 SRZ262152:SSF262152 SID262152:SIJ262152 RYH262152:RYN262152 ROL262152:ROR262152 REP262152:REV262152 QUT262152:QUZ262152 QKX262152:QLD262152 QBB262152:QBH262152 PRF262152:PRL262152 PHJ262152:PHP262152 OXN262152:OXT262152 ONR262152:ONX262152 ODV262152:OEB262152 NTZ262152:NUF262152 NKD262152:NKJ262152 NAH262152:NAN262152 MQL262152:MQR262152 MGP262152:MGV262152 LWT262152:LWZ262152 LMX262152:LND262152 LDB262152:LDH262152 KTF262152:KTL262152 KJJ262152:KJP262152 JZN262152:JZT262152 JPR262152:JPX262152 JFV262152:JGB262152 IVZ262152:IWF262152 IMD262152:IMJ262152 ICH262152:ICN262152 HSL262152:HSR262152 HIP262152:HIV262152 GYT262152:GYZ262152 GOX262152:GPD262152 GFB262152:GFH262152 FVF262152:FVL262152 FLJ262152:FLP262152 FBN262152:FBT262152 ERR262152:ERX262152 EHV262152:EIB262152 DXZ262152:DYF262152 DOD262152:DOJ262152 DEH262152:DEN262152 CUL262152:CUR262152 CKP262152:CKV262152 CAT262152:CAZ262152 BQX262152:BRD262152 BHB262152:BHH262152 AXF262152:AXL262152 ANJ262152:ANP262152 ADN262152:ADT262152 TR262152:TX262152 JV262152:KB262152 Z262152:AF262152 WWH196616:WWN196616 WML196616:WMR196616 WCP196616:WCV196616 VST196616:VSZ196616 VIX196616:VJD196616 UZB196616:UZH196616 UPF196616:UPL196616 UFJ196616:UFP196616 TVN196616:TVT196616 TLR196616:TLX196616 TBV196616:TCB196616 SRZ196616:SSF196616 SID196616:SIJ196616 RYH196616:RYN196616 ROL196616:ROR196616 REP196616:REV196616 QUT196616:QUZ196616 QKX196616:QLD196616 QBB196616:QBH196616 PRF196616:PRL196616 PHJ196616:PHP196616 OXN196616:OXT196616 ONR196616:ONX196616 ODV196616:OEB196616 NTZ196616:NUF196616 NKD196616:NKJ196616 NAH196616:NAN196616 MQL196616:MQR196616 MGP196616:MGV196616 LWT196616:LWZ196616 LMX196616:LND196616 LDB196616:LDH196616 KTF196616:KTL196616 KJJ196616:KJP196616 JZN196616:JZT196616 JPR196616:JPX196616 JFV196616:JGB196616 IVZ196616:IWF196616 IMD196616:IMJ196616 ICH196616:ICN196616 HSL196616:HSR196616 HIP196616:HIV196616 GYT196616:GYZ196616 GOX196616:GPD196616 GFB196616:GFH196616 FVF196616:FVL196616 FLJ196616:FLP196616 FBN196616:FBT196616 ERR196616:ERX196616 EHV196616:EIB196616 DXZ196616:DYF196616 DOD196616:DOJ196616 DEH196616:DEN196616 CUL196616:CUR196616 CKP196616:CKV196616 CAT196616:CAZ196616 BQX196616:BRD196616 BHB196616:BHH196616 AXF196616:AXL196616 ANJ196616:ANP196616 ADN196616:ADT196616 TR196616:TX196616 JV196616:KB196616 Z196616:AF196616 WWH131080:WWN131080 WML131080:WMR131080 WCP131080:WCV131080 VST131080:VSZ131080 VIX131080:VJD131080 UZB131080:UZH131080 UPF131080:UPL131080 UFJ131080:UFP131080 TVN131080:TVT131080 TLR131080:TLX131080 TBV131080:TCB131080 SRZ131080:SSF131080 SID131080:SIJ131080 RYH131080:RYN131080 ROL131080:ROR131080 REP131080:REV131080 QUT131080:QUZ131080 QKX131080:QLD131080 QBB131080:QBH131080 PRF131080:PRL131080 PHJ131080:PHP131080 OXN131080:OXT131080 ONR131080:ONX131080 ODV131080:OEB131080 NTZ131080:NUF131080 NKD131080:NKJ131080 NAH131080:NAN131080 MQL131080:MQR131080 MGP131080:MGV131080 LWT131080:LWZ131080 LMX131080:LND131080 LDB131080:LDH131080 KTF131080:KTL131080 KJJ131080:KJP131080 JZN131080:JZT131080 JPR131080:JPX131080 JFV131080:JGB131080 IVZ131080:IWF131080 IMD131080:IMJ131080 ICH131080:ICN131080 HSL131080:HSR131080 HIP131080:HIV131080 GYT131080:GYZ131080 GOX131080:GPD131080 GFB131080:GFH131080 FVF131080:FVL131080 FLJ131080:FLP131080 FBN131080:FBT131080 ERR131080:ERX131080 EHV131080:EIB131080 DXZ131080:DYF131080 DOD131080:DOJ131080 DEH131080:DEN131080 CUL131080:CUR131080 CKP131080:CKV131080 CAT131080:CAZ131080 BQX131080:BRD131080 BHB131080:BHH131080 AXF131080:AXL131080 ANJ131080:ANP131080 ADN131080:ADT131080 TR131080:TX131080 JV131080:KB131080 Z131080:AF131080 WWH65544:WWN65544 WML65544:WMR65544 WCP65544:WCV65544 VST65544:VSZ65544 VIX65544:VJD65544 UZB65544:UZH65544 UPF65544:UPL65544 UFJ65544:UFP65544 TVN65544:TVT65544 TLR65544:TLX65544 TBV65544:TCB65544 SRZ65544:SSF65544 SID65544:SIJ65544 RYH65544:RYN65544 ROL65544:ROR65544 REP65544:REV65544 QUT65544:QUZ65544 QKX65544:QLD65544 QBB65544:QBH65544 PRF65544:PRL65544 PHJ65544:PHP65544 OXN65544:OXT65544 ONR65544:ONX65544 ODV65544:OEB65544 NTZ65544:NUF65544 NKD65544:NKJ65544 NAH65544:NAN65544 MQL65544:MQR65544 MGP65544:MGV65544 LWT65544:LWZ65544 LMX65544:LND65544 LDB65544:LDH65544 KTF65544:KTL65544 KJJ65544:KJP65544 JZN65544:JZT65544 JPR65544:JPX65544 JFV65544:JGB65544 IVZ65544:IWF65544 IMD65544:IMJ65544 ICH65544:ICN65544 HSL65544:HSR65544 HIP65544:HIV65544 GYT65544:GYZ65544 GOX65544:GPD65544 GFB65544:GFH65544 FVF65544:FVL65544 FLJ65544:FLP65544 FBN65544:FBT65544 ERR65544:ERX65544 EHV65544:EIB65544 DXZ65544:DYF65544 DOD65544:DOJ65544 DEH65544:DEN65544 CUL65544:CUR65544 CKP65544:CKV65544 CAT65544:CAZ65544 BQX65544:BRD65544 BHB65544:BHH65544 AXF65544:AXL65544 ANJ65544:ANP65544 ADN65544:ADT65544 TR65544:TX65544 JV65544:KB65544 Z65544:AF65544 WWH8:WWN8 WML8:WMR8 WCP8:WCV8 VST8:VSZ8 VIX8:VJD8 UZB8:UZH8 UPF8:UPL8 UFJ8:UFP8 TVN8:TVT8 TLR8:TLX8 TBV8:TCB8 SRZ8:SSF8 SID8:SIJ8 RYH8:RYN8 ROL8:ROR8 REP8:REV8 QUT8:QUZ8 QKX8:QLD8 QBB8:QBH8 PRF8:PRL8 PHJ8:PHP8 OXN8:OXT8 ONR8:ONX8 ODV8:OEB8 NTZ8:NUF8 NKD8:NKJ8 NAH8:NAN8 MQL8:MQR8 MGP8:MGV8 LWT8:LWZ8 LMX8:LND8 LDB8:LDH8 KTF8:KTL8 KJJ8:KJP8 JZN8:JZT8 JPR8:JPX8 JFV8:JGB8 IVZ8:IWF8 IMD8:IMJ8 ICH8:ICN8 HSL8:HSR8 HIP8:HIV8 GYT8:GYZ8 GOX8:GPD8 GFB8:GFH8 FVF8:FVL8 FLJ8:FLP8 FBN8:FBT8 ERR8:ERX8 EHV8:EIB8 DXZ8:DYF8 DOD8:DOJ8 DEH8:DEN8 CUL8:CUR8 CKP8:CKV8 CAT8:CAZ8 BQX8:BRD8 BHB8:BHH8 AXF8:AXL8 ANJ8:ANP8 ADN8:ADT8 TR8:TX8 JV8:KB8">
      <formula1>$AM$7:$AM$206</formula1>
    </dataValidation>
    <dataValidation type="list" errorStyle="information" allowBlank="1" showInputMessage="1" showErrorMessage="1" prompt="Select Page No (or) Type" sqref="AC7:AF7 WWK983047:WWN983047 WMO983047:WMR983047 WCS983047:WCV983047 VSW983047:VSZ983047 VJA983047:VJD983047 UZE983047:UZH983047 UPI983047:UPL983047 UFM983047:UFP983047 TVQ983047:TVT983047 TLU983047:TLX983047 TBY983047:TCB983047 SSC983047:SSF983047 SIG983047:SIJ983047 RYK983047:RYN983047 ROO983047:ROR983047 RES983047:REV983047 QUW983047:QUZ983047 QLA983047:QLD983047 QBE983047:QBH983047 PRI983047:PRL983047 PHM983047:PHP983047 OXQ983047:OXT983047 ONU983047:ONX983047 ODY983047:OEB983047 NUC983047:NUF983047 NKG983047:NKJ983047 NAK983047:NAN983047 MQO983047:MQR983047 MGS983047:MGV983047 LWW983047:LWZ983047 LNA983047:LND983047 LDE983047:LDH983047 KTI983047:KTL983047 KJM983047:KJP983047 JZQ983047:JZT983047 JPU983047:JPX983047 JFY983047:JGB983047 IWC983047:IWF983047 IMG983047:IMJ983047 ICK983047:ICN983047 HSO983047:HSR983047 HIS983047:HIV983047 GYW983047:GYZ983047 GPA983047:GPD983047 GFE983047:GFH983047 FVI983047:FVL983047 FLM983047:FLP983047 FBQ983047:FBT983047 ERU983047:ERX983047 EHY983047:EIB983047 DYC983047:DYF983047 DOG983047:DOJ983047 DEK983047:DEN983047 CUO983047:CUR983047 CKS983047:CKV983047 CAW983047:CAZ983047 BRA983047:BRD983047 BHE983047:BHH983047 AXI983047:AXL983047 ANM983047:ANP983047 ADQ983047:ADT983047 TU983047:TX983047 JY983047:KB983047 AC983047:AF983047 WWK917511:WWN917511 WMO917511:WMR917511 WCS917511:WCV917511 VSW917511:VSZ917511 VJA917511:VJD917511 UZE917511:UZH917511 UPI917511:UPL917511 UFM917511:UFP917511 TVQ917511:TVT917511 TLU917511:TLX917511 TBY917511:TCB917511 SSC917511:SSF917511 SIG917511:SIJ917511 RYK917511:RYN917511 ROO917511:ROR917511 RES917511:REV917511 QUW917511:QUZ917511 QLA917511:QLD917511 QBE917511:QBH917511 PRI917511:PRL917511 PHM917511:PHP917511 OXQ917511:OXT917511 ONU917511:ONX917511 ODY917511:OEB917511 NUC917511:NUF917511 NKG917511:NKJ917511 NAK917511:NAN917511 MQO917511:MQR917511 MGS917511:MGV917511 LWW917511:LWZ917511 LNA917511:LND917511 LDE917511:LDH917511 KTI917511:KTL917511 KJM917511:KJP917511 JZQ917511:JZT917511 JPU917511:JPX917511 JFY917511:JGB917511 IWC917511:IWF917511 IMG917511:IMJ917511 ICK917511:ICN917511 HSO917511:HSR917511 HIS917511:HIV917511 GYW917511:GYZ917511 GPA917511:GPD917511 GFE917511:GFH917511 FVI917511:FVL917511 FLM917511:FLP917511 FBQ917511:FBT917511 ERU917511:ERX917511 EHY917511:EIB917511 DYC917511:DYF917511 DOG917511:DOJ917511 DEK917511:DEN917511 CUO917511:CUR917511 CKS917511:CKV917511 CAW917511:CAZ917511 BRA917511:BRD917511 BHE917511:BHH917511 AXI917511:AXL917511 ANM917511:ANP917511 ADQ917511:ADT917511 TU917511:TX917511 JY917511:KB917511 AC917511:AF917511 WWK851975:WWN851975 WMO851975:WMR851975 WCS851975:WCV851975 VSW851975:VSZ851975 VJA851975:VJD851975 UZE851975:UZH851975 UPI851975:UPL851975 UFM851975:UFP851975 TVQ851975:TVT851975 TLU851975:TLX851975 TBY851975:TCB851975 SSC851975:SSF851975 SIG851975:SIJ851975 RYK851975:RYN851975 ROO851975:ROR851975 RES851975:REV851975 QUW851975:QUZ851975 QLA851975:QLD851975 QBE851975:QBH851975 PRI851975:PRL851975 PHM851975:PHP851975 OXQ851975:OXT851975 ONU851975:ONX851975 ODY851975:OEB851975 NUC851975:NUF851975 NKG851975:NKJ851975 NAK851975:NAN851975 MQO851975:MQR851975 MGS851975:MGV851975 LWW851975:LWZ851975 LNA851975:LND851975 LDE851975:LDH851975 KTI851975:KTL851975 KJM851975:KJP851975 JZQ851975:JZT851975 JPU851975:JPX851975 JFY851975:JGB851975 IWC851975:IWF851975 IMG851975:IMJ851975 ICK851975:ICN851975 HSO851975:HSR851975 HIS851975:HIV851975 GYW851975:GYZ851975 GPA851975:GPD851975 GFE851975:GFH851975 FVI851975:FVL851975 FLM851975:FLP851975 FBQ851975:FBT851975 ERU851975:ERX851975 EHY851975:EIB851975 DYC851975:DYF851975 DOG851975:DOJ851975 DEK851975:DEN851975 CUO851975:CUR851975 CKS851975:CKV851975 CAW851975:CAZ851975 BRA851975:BRD851975 BHE851975:BHH851975 AXI851975:AXL851975 ANM851975:ANP851975 ADQ851975:ADT851975 TU851975:TX851975 JY851975:KB851975 AC851975:AF851975 WWK786439:WWN786439 WMO786439:WMR786439 WCS786439:WCV786439 VSW786439:VSZ786439 VJA786439:VJD786439 UZE786439:UZH786439 UPI786439:UPL786439 UFM786439:UFP786439 TVQ786439:TVT786439 TLU786439:TLX786439 TBY786439:TCB786439 SSC786439:SSF786439 SIG786439:SIJ786439 RYK786439:RYN786439 ROO786439:ROR786439 RES786439:REV786439 QUW786439:QUZ786439 QLA786439:QLD786439 QBE786439:QBH786439 PRI786439:PRL786439 PHM786439:PHP786439 OXQ786439:OXT786439 ONU786439:ONX786439 ODY786439:OEB786439 NUC786439:NUF786439 NKG786439:NKJ786439 NAK786439:NAN786439 MQO786439:MQR786439 MGS786439:MGV786439 LWW786439:LWZ786439 LNA786439:LND786439 LDE786439:LDH786439 KTI786439:KTL786439 KJM786439:KJP786439 JZQ786439:JZT786439 JPU786439:JPX786439 JFY786439:JGB786439 IWC786439:IWF786439 IMG786439:IMJ786439 ICK786439:ICN786439 HSO786439:HSR786439 HIS786439:HIV786439 GYW786439:GYZ786439 GPA786439:GPD786439 GFE786439:GFH786439 FVI786439:FVL786439 FLM786439:FLP786439 FBQ786439:FBT786439 ERU786439:ERX786439 EHY786439:EIB786439 DYC786439:DYF786439 DOG786439:DOJ786439 DEK786439:DEN786439 CUO786439:CUR786439 CKS786439:CKV786439 CAW786439:CAZ786439 BRA786439:BRD786439 BHE786439:BHH786439 AXI786439:AXL786439 ANM786439:ANP786439 ADQ786439:ADT786439 TU786439:TX786439 JY786439:KB786439 AC786439:AF786439 WWK720903:WWN720903 WMO720903:WMR720903 WCS720903:WCV720903 VSW720903:VSZ720903 VJA720903:VJD720903 UZE720903:UZH720903 UPI720903:UPL720903 UFM720903:UFP720903 TVQ720903:TVT720903 TLU720903:TLX720903 TBY720903:TCB720903 SSC720903:SSF720903 SIG720903:SIJ720903 RYK720903:RYN720903 ROO720903:ROR720903 RES720903:REV720903 QUW720903:QUZ720903 QLA720903:QLD720903 QBE720903:QBH720903 PRI720903:PRL720903 PHM720903:PHP720903 OXQ720903:OXT720903 ONU720903:ONX720903 ODY720903:OEB720903 NUC720903:NUF720903 NKG720903:NKJ720903 NAK720903:NAN720903 MQO720903:MQR720903 MGS720903:MGV720903 LWW720903:LWZ720903 LNA720903:LND720903 LDE720903:LDH720903 KTI720903:KTL720903 KJM720903:KJP720903 JZQ720903:JZT720903 JPU720903:JPX720903 JFY720903:JGB720903 IWC720903:IWF720903 IMG720903:IMJ720903 ICK720903:ICN720903 HSO720903:HSR720903 HIS720903:HIV720903 GYW720903:GYZ720903 GPA720903:GPD720903 GFE720903:GFH720903 FVI720903:FVL720903 FLM720903:FLP720903 FBQ720903:FBT720903 ERU720903:ERX720903 EHY720903:EIB720903 DYC720903:DYF720903 DOG720903:DOJ720903 DEK720903:DEN720903 CUO720903:CUR720903 CKS720903:CKV720903 CAW720903:CAZ720903 BRA720903:BRD720903 BHE720903:BHH720903 AXI720903:AXL720903 ANM720903:ANP720903 ADQ720903:ADT720903 TU720903:TX720903 JY720903:KB720903 AC720903:AF720903 WWK655367:WWN655367 WMO655367:WMR655367 WCS655367:WCV655367 VSW655367:VSZ655367 VJA655367:VJD655367 UZE655367:UZH655367 UPI655367:UPL655367 UFM655367:UFP655367 TVQ655367:TVT655367 TLU655367:TLX655367 TBY655367:TCB655367 SSC655367:SSF655367 SIG655367:SIJ655367 RYK655367:RYN655367 ROO655367:ROR655367 RES655367:REV655367 QUW655367:QUZ655367 QLA655367:QLD655367 QBE655367:QBH655367 PRI655367:PRL655367 PHM655367:PHP655367 OXQ655367:OXT655367 ONU655367:ONX655367 ODY655367:OEB655367 NUC655367:NUF655367 NKG655367:NKJ655367 NAK655367:NAN655367 MQO655367:MQR655367 MGS655367:MGV655367 LWW655367:LWZ655367 LNA655367:LND655367 LDE655367:LDH655367 KTI655367:KTL655367 KJM655367:KJP655367 JZQ655367:JZT655367 JPU655367:JPX655367 JFY655367:JGB655367 IWC655367:IWF655367 IMG655367:IMJ655367 ICK655367:ICN655367 HSO655367:HSR655367 HIS655367:HIV655367 GYW655367:GYZ655367 GPA655367:GPD655367 GFE655367:GFH655367 FVI655367:FVL655367 FLM655367:FLP655367 FBQ655367:FBT655367 ERU655367:ERX655367 EHY655367:EIB655367 DYC655367:DYF655367 DOG655367:DOJ655367 DEK655367:DEN655367 CUO655367:CUR655367 CKS655367:CKV655367 CAW655367:CAZ655367 BRA655367:BRD655367 BHE655367:BHH655367 AXI655367:AXL655367 ANM655367:ANP655367 ADQ655367:ADT655367 TU655367:TX655367 JY655367:KB655367 AC655367:AF655367 WWK589831:WWN589831 WMO589831:WMR589831 WCS589831:WCV589831 VSW589831:VSZ589831 VJA589831:VJD589831 UZE589831:UZH589831 UPI589831:UPL589831 UFM589831:UFP589831 TVQ589831:TVT589831 TLU589831:TLX589831 TBY589831:TCB589831 SSC589831:SSF589831 SIG589831:SIJ589831 RYK589831:RYN589831 ROO589831:ROR589831 RES589831:REV589831 QUW589831:QUZ589831 QLA589831:QLD589831 QBE589831:QBH589831 PRI589831:PRL589831 PHM589831:PHP589831 OXQ589831:OXT589831 ONU589831:ONX589831 ODY589831:OEB589831 NUC589831:NUF589831 NKG589831:NKJ589831 NAK589831:NAN589831 MQO589831:MQR589831 MGS589831:MGV589831 LWW589831:LWZ589831 LNA589831:LND589831 LDE589831:LDH589831 KTI589831:KTL589831 KJM589831:KJP589831 JZQ589831:JZT589831 JPU589831:JPX589831 JFY589831:JGB589831 IWC589831:IWF589831 IMG589831:IMJ589831 ICK589831:ICN589831 HSO589831:HSR589831 HIS589831:HIV589831 GYW589831:GYZ589831 GPA589831:GPD589831 GFE589831:GFH589831 FVI589831:FVL589831 FLM589831:FLP589831 FBQ589831:FBT589831 ERU589831:ERX589831 EHY589831:EIB589831 DYC589831:DYF589831 DOG589831:DOJ589831 DEK589831:DEN589831 CUO589831:CUR589831 CKS589831:CKV589831 CAW589831:CAZ589831 BRA589831:BRD589831 BHE589831:BHH589831 AXI589831:AXL589831 ANM589831:ANP589831 ADQ589831:ADT589831 TU589831:TX589831 JY589831:KB589831 AC589831:AF589831 WWK524295:WWN524295 WMO524295:WMR524295 WCS524295:WCV524295 VSW524295:VSZ524295 VJA524295:VJD524295 UZE524295:UZH524295 UPI524295:UPL524295 UFM524295:UFP524295 TVQ524295:TVT524295 TLU524295:TLX524295 TBY524295:TCB524295 SSC524295:SSF524295 SIG524295:SIJ524295 RYK524295:RYN524295 ROO524295:ROR524295 RES524295:REV524295 QUW524295:QUZ524295 QLA524295:QLD524295 QBE524295:QBH524295 PRI524295:PRL524295 PHM524295:PHP524295 OXQ524295:OXT524295 ONU524295:ONX524295 ODY524295:OEB524295 NUC524295:NUF524295 NKG524295:NKJ524295 NAK524295:NAN524295 MQO524295:MQR524295 MGS524295:MGV524295 LWW524295:LWZ524295 LNA524295:LND524295 LDE524295:LDH524295 KTI524295:KTL524295 KJM524295:KJP524295 JZQ524295:JZT524295 JPU524295:JPX524295 JFY524295:JGB524295 IWC524295:IWF524295 IMG524295:IMJ524295 ICK524295:ICN524295 HSO524295:HSR524295 HIS524295:HIV524295 GYW524295:GYZ524295 GPA524295:GPD524295 GFE524295:GFH524295 FVI524295:FVL524295 FLM524295:FLP524295 FBQ524295:FBT524295 ERU524295:ERX524295 EHY524295:EIB524295 DYC524295:DYF524295 DOG524295:DOJ524295 DEK524295:DEN524295 CUO524295:CUR524295 CKS524295:CKV524295 CAW524295:CAZ524295 BRA524295:BRD524295 BHE524295:BHH524295 AXI524295:AXL524295 ANM524295:ANP524295 ADQ524295:ADT524295 TU524295:TX524295 JY524295:KB524295 AC524295:AF524295 WWK458759:WWN458759 WMO458759:WMR458759 WCS458759:WCV458759 VSW458759:VSZ458759 VJA458759:VJD458759 UZE458759:UZH458759 UPI458759:UPL458759 UFM458759:UFP458759 TVQ458759:TVT458759 TLU458759:TLX458759 TBY458759:TCB458759 SSC458759:SSF458759 SIG458759:SIJ458759 RYK458759:RYN458759 ROO458759:ROR458759 RES458759:REV458759 QUW458759:QUZ458759 QLA458759:QLD458759 QBE458759:QBH458759 PRI458759:PRL458759 PHM458759:PHP458759 OXQ458759:OXT458759 ONU458759:ONX458759 ODY458759:OEB458759 NUC458759:NUF458759 NKG458759:NKJ458759 NAK458759:NAN458759 MQO458759:MQR458759 MGS458759:MGV458759 LWW458759:LWZ458759 LNA458759:LND458759 LDE458759:LDH458759 KTI458759:KTL458759 KJM458759:KJP458759 JZQ458759:JZT458759 JPU458759:JPX458759 JFY458759:JGB458759 IWC458759:IWF458759 IMG458759:IMJ458759 ICK458759:ICN458759 HSO458759:HSR458759 HIS458759:HIV458759 GYW458759:GYZ458759 GPA458759:GPD458759 GFE458759:GFH458759 FVI458759:FVL458759 FLM458759:FLP458759 FBQ458759:FBT458759 ERU458759:ERX458759 EHY458759:EIB458759 DYC458759:DYF458759 DOG458759:DOJ458759 DEK458759:DEN458759 CUO458759:CUR458759 CKS458759:CKV458759 CAW458759:CAZ458759 BRA458759:BRD458759 BHE458759:BHH458759 AXI458759:AXL458759 ANM458759:ANP458759 ADQ458759:ADT458759 TU458759:TX458759 JY458759:KB458759 AC458759:AF458759 WWK393223:WWN393223 WMO393223:WMR393223 WCS393223:WCV393223 VSW393223:VSZ393223 VJA393223:VJD393223 UZE393223:UZH393223 UPI393223:UPL393223 UFM393223:UFP393223 TVQ393223:TVT393223 TLU393223:TLX393223 TBY393223:TCB393223 SSC393223:SSF393223 SIG393223:SIJ393223 RYK393223:RYN393223 ROO393223:ROR393223 RES393223:REV393223 QUW393223:QUZ393223 QLA393223:QLD393223 QBE393223:QBH393223 PRI393223:PRL393223 PHM393223:PHP393223 OXQ393223:OXT393223 ONU393223:ONX393223 ODY393223:OEB393223 NUC393223:NUF393223 NKG393223:NKJ393223 NAK393223:NAN393223 MQO393223:MQR393223 MGS393223:MGV393223 LWW393223:LWZ393223 LNA393223:LND393223 LDE393223:LDH393223 KTI393223:KTL393223 KJM393223:KJP393223 JZQ393223:JZT393223 JPU393223:JPX393223 JFY393223:JGB393223 IWC393223:IWF393223 IMG393223:IMJ393223 ICK393223:ICN393223 HSO393223:HSR393223 HIS393223:HIV393223 GYW393223:GYZ393223 GPA393223:GPD393223 GFE393223:GFH393223 FVI393223:FVL393223 FLM393223:FLP393223 FBQ393223:FBT393223 ERU393223:ERX393223 EHY393223:EIB393223 DYC393223:DYF393223 DOG393223:DOJ393223 DEK393223:DEN393223 CUO393223:CUR393223 CKS393223:CKV393223 CAW393223:CAZ393223 BRA393223:BRD393223 BHE393223:BHH393223 AXI393223:AXL393223 ANM393223:ANP393223 ADQ393223:ADT393223 TU393223:TX393223 JY393223:KB393223 AC393223:AF393223 WWK327687:WWN327687 WMO327687:WMR327687 WCS327687:WCV327687 VSW327687:VSZ327687 VJA327687:VJD327687 UZE327687:UZH327687 UPI327687:UPL327687 UFM327687:UFP327687 TVQ327687:TVT327687 TLU327687:TLX327687 TBY327687:TCB327687 SSC327687:SSF327687 SIG327687:SIJ327687 RYK327687:RYN327687 ROO327687:ROR327687 RES327687:REV327687 QUW327687:QUZ327687 QLA327687:QLD327687 QBE327687:QBH327687 PRI327687:PRL327687 PHM327687:PHP327687 OXQ327687:OXT327687 ONU327687:ONX327687 ODY327687:OEB327687 NUC327687:NUF327687 NKG327687:NKJ327687 NAK327687:NAN327687 MQO327687:MQR327687 MGS327687:MGV327687 LWW327687:LWZ327687 LNA327687:LND327687 LDE327687:LDH327687 KTI327687:KTL327687 KJM327687:KJP327687 JZQ327687:JZT327687 JPU327687:JPX327687 JFY327687:JGB327687 IWC327687:IWF327687 IMG327687:IMJ327687 ICK327687:ICN327687 HSO327687:HSR327687 HIS327687:HIV327687 GYW327687:GYZ327687 GPA327687:GPD327687 GFE327687:GFH327687 FVI327687:FVL327687 FLM327687:FLP327687 FBQ327687:FBT327687 ERU327687:ERX327687 EHY327687:EIB327687 DYC327687:DYF327687 DOG327687:DOJ327687 DEK327687:DEN327687 CUO327687:CUR327687 CKS327687:CKV327687 CAW327687:CAZ327687 BRA327687:BRD327687 BHE327687:BHH327687 AXI327687:AXL327687 ANM327687:ANP327687 ADQ327687:ADT327687 TU327687:TX327687 JY327687:KB327687 AC327687:AF327687 WWK262151:WWN262151 WMO262151:WMR262151 WCS262151:WCV262151 VSW262151:VSZ262151 VJA262151:VJD262151 UZE262151:UZH262151 UPI262151:UPL262151 UFM262151:UFP262151 TVQ262151:TVT262151 TLU262151:TLX262151 TBY262151:TCB262151 SSC262151:SSF262151 SIG262151:SIJ262151 RYK262151:RYN262151 ROO262151:ROR262151 RES262151:REV262151 QUW262151:QUZ262151 QLA262151:QLD262151 QBE262151:QBH262151 PRI262151:PRL262151 PHM262151:PHP262151 OXQ262151:OXT262151 ONU262151:ONX262151 ODY262151:OEB262151 NUC262151:NUF262151 NKG262151:NKJ262151 NAK262151:NAN262151 MQO262151:MQR262151 MGS262151:MGV262151 LWW262151:LWZ262151 LNA262151:LND262151 LDE262151:LDH262151 KTI262151:KTL262151 KJM262151:KJP262151 JZQ262151:JZT262151 JPU262151:JPX262151 JFY262151:JGB262151 IWC262151:IWF262151 IMG262151:IMJ262151 ICK262151:ICN262151 HSO262151:HSR262151 HIS262151:HIV262151 GYW262151:GYZ262151 GPA262151:GPD262151 GFE262151:GFH262151 FVI262151:FVL262151 FLM262151:FLP262151 FBQ262151:FBT262151 ERU262151:ERX262151 EHY262151:EIB262151 DYC262151:DYF262151 DOG262151:DOJ262151 DEK262151:DEN262151 CUO262151:CUR262151 CKS262151:CKV262151 CAW262151:CAZ262151 BRA262151:BRD262151 BHE262151:BHH262151 AXI262151:AXL262151 ANM262151:ANP262151 ADQ262151:ADT262151 TU262151:TX262151 JY262151:KB262151 AC262151:AF262151 WWK196615:WWN196615 WMO196615:WMR196615 WCS196615:WCV196615 VSW196615:VSZ196615 VJA196615:VJD196615 UZE196615:UZH196615 UPI196615:UPL196615 UFM196615:UFP196615 TVQ196615:TVT196615 TLU196615:TLX196615 TBY196615:TCB196615 SSC196615:SSF196615 SIG196615:SIJ196615 RYK196615:RYN196615 ROO196615:ROR196615 RES196615:REV196615 QUW196615:QUZ196615 QLA196615:QLD196615 QBE196615:QBH196615 PRI196615:PRL196615 PHM196615:PHP196615 OXQ196615:OXT196615 ONU196615:ONX196615 ODY196615:OEB196615 NUC196615:NUF196615 NKG196615:NKJ196615 NAK196615:NAN196615 MQO196615:MQR196615 MGS196615:MGV196615 LWW196615:LWZ196615 LNA196615:LND196615 LDE196615:LDH196615 KTI196615:KTL196615 KJM196615:KJP196615 JZQ196615:JZT196615 JPU196615:JPX196615 JFY196615:JGB196615 IWC196615:IWF196615 IMG196615:IMJ196615 ICK196615:ICN196615 HSO196615:HSR196615 HIS196615:HIV196615 GYW196615:GYZ196615 GPA196615:GPD196615 GFE196615:GFH196615 FVI196615:FVL196615 FLM196615:FLP196615 FBQ196615:FBT196615 ERU196615:ERX196615 EHY196615:EIB196615 DYC196615:DYF196615 DOG196615:DOJ196615 DEK196615:DEN196615 CUO196615:CUR196615 CKS196615:CKV196615 CAW196615:CAZ196615 BRA196615:BRD196615 BHE196615:BHH196615 AXI196615:AXL196615 ANM196615:ANP196615 ADQ196615:ADT196615 TU196615:TX196615 JY196615:KB196615 AC196615:AF196615 WWK131079:WWN131079 WMO131079:WMR131079 WCS131079:WCV131079 VSW131079:VSZ131079 VJA131079:VJD131079 UZE131079:UZH131079 UPI131079:UPL131079 UFM131079:UFP131079 TVQ131079:TVT131079 TLU131079:TLX131079 TBY131079:TCB131079 SSC131079:SSF131079 SIG131079:SIJ131079 RYK131079:RYN131079 ROO131079:ROR131079 RES131079:REV131079 QUW131079:QUZ131079 QLA131079:QLD131079 QBE131079:QBH131079 PRI131079:PRL131079 PHM131079:PHP131079 OXQ131079:OXT131079 ONU131079:ONX131079 ODY131079:OEB131079 NUC131079:NUF131079 NKG131079:NKJ131079 NAK131079:NAN131079 MQO131079:MQR131079 MGS131079:MGV131079 LWW131079:LWZ131079 LNA131079:LND131079 LDE131079:LDH131079 KTI131079:KTL131079 KJM131079:KJP131079 JZQ131079:JZT131079 JPU131079:JPX131079 JFY131079:JGB131079 IWC131079:IWF131079 IMG131079:IMJ131079 ICK131079:ICN131079 HSO131079:HSR131079 HIS131079:HIV131079 GYW131079:GYZ131079 GPA131079:GPD131079 GFE131079:GFH131079 FVI131079:FVL131079 FLM131079:FLP131079 FBQ131079:FBT131079 ERU131079:ERX131079 EHY131079:EIB131079 DYC131079:DYF131079 DOG131079:DOJ131079 DEK131079:DEN131079 CUO131079:CUR131079 CKS131079:CKV131079 CAW131079:CAZ131079 BRA131079:BRD131079 BHE131079:BHH131079 AXI131079:AXL131079 ANM131079:ANP131079 ADQ131079:ADT131079 TU131079:TX131079 JY131079:KB131079 AC131079:AF131079 WWK65543:WWN65543 WMO65543:WMR65543 WCS65543:WCV65543 VSW65543:VSZ65543 VJA65543:VJD65543 UZE65543:UZH65543 UPI65543:UPL65543 UFM65543:UFP65543 TVQ65543:TVT65543 TLU65543:TLX65543 TBY65543:TCB65543 SSC65543:SSF65543 SIG65543:SIJ65543 RYK65543:RYN65543 ROO65543:ROR65543 RES65543:REV65543 QUW65543:QUZ65543 QLA65543:QLD65543 QBE65543:QBH65543 PRI65543:PRL65543 PHM65543:PHP65543 OXQ65543:OXT65543 ONU65543:ONX65543 ODY65543:OEB65543 NUC65543:NUF65543 NKG65543:NKJ65543 NAK65543:NAN65543 MQO65543:MQR65543 MGS65543:MGV65543 LWW65543:LWZ65543 LNA65543:LND65543 LDE65543:LDH65543 KTI65543:KTL65543 KJM65543:KJP65543 JZQ65543:JZT65543 JPU65543:JPX65543 JFY65543:JGB65543 IWC65543:IWF65543 IMG65543:IMJ65543 ICK65543:ICN65543 HSO65543:HSR65543 HIS65543:HIV65543 GYW65543:GYZ65543 GPA65543:GPD65543 GFE65543:GFH65543 FVI65543:FVL65543 FLM65543:FLP65543 FBQ65543:FBT65543 ERU65543:ERX65543 EHY65543:EIB65543 DYC65543:DYF65543 DOG65543:DOJ65543 DEK65543:DEN65543 CUO65543:CUR65543 CKS65543:CKV65543 CAW65543:CAZ65543 BRA65543:BRD65543 BHE65543:BHH65543 AXI65543:AXL65543 ANM65543:ANP65543 ADQ65543:ADT65543 TU65543:TX65543 JY65543:KB65543 AC65543:AF65543 WWK7:WWN7 WMO7:WMR7 WCS7:WCV7 VSW7:VSZ7 VJA7:VJD7 UZE7:UZH7 UPI7:UPL7 UFM7:UFP7 TVQ7:TVT7 TLU7:TLX7 TBY7:TCB7 SSC7:SSF7 SIG7:SIJ7 RYK7:RYN7 ROO7:ROR7 RES7:REV7 QUW7:QUZ7 QLA7:QLD7 QBE7:QBH7 PRI7:PRL7 PHM7:PHP7 OXQ7:OXT7 ONU7:ONX7 ODY7:OEB7 NUC7:NUF7 NKG7:NKJ7 NAK7:NAN7 MQO7:MQR7 MGS7:MGV7 LWW7:LWZ7 LNA7:LND7 LDE7:LDH7 KTI7:KTL7 KJM7:KJP7 JZQ7:JZT7 JPU7:JPX7 JFY7:JGB7 IWC7:IWF7 IMG7:IMJ7 ICK7:ICN7 HSO7:HSR7 HIS7:HIV7 GYW7:GYZ7 GPA7:GPD7 GFE7:GFH7 FVI7:FVL7 FLM7:FLP7 FBQ7:FBT7 ERU7:ERX7 EHY7:EIB7 DYC7:DYF7 DOG7:DOJ7 DEK7:DEN7 CUO7:CUR7 CKS7:CKV7 CAW7:CAZ7 BRA7:BRD7 BHE7:BHH7 AXI7:AXL7 ANM7:ANP7 ADQ7:ADT7 TU7:TX7 JY7:KB7">
      <formula1>$AN$7:$AN$27</formula1>
    </dataValidation>
    <dataValidation type="list" errorStyle="information" allowBlank="1" showInputMessage="1" showErrorMessage="1" prompt="Select Temperature" sqref="Z5:AF5 WWH983045:WWN983045 WML983045:WMR983045 WCP983045:WCV983045 VST983045:VSZ983045 VIX983045:VJD983045 UZB983045:UZH983045 UPF983045:UPL983045 UFJ983045:UFP983045 TVN983045:TVT983045 TLR983045:TLX983045 TBV983045:TCB983045 SRZ983045:SSF983045 SID983045:SIJ983045 RYH983045:RYN983045 ROL983045:ROR983045 REP983045:REV983045 QUT983045:QUZ983045 QKX983045:QLD983045 QBB983045:QBH983045 PRF983045:PRL983045 PHJ983045:PHP983045 OXN983045:OXT983045 ONR983045:ONX983045 ODV983045:OEB983045 NTZ983045:NUF983045 NKD983045:NKJ983045 NAH983045:NAN983045 MQL983045:MQR983045 MGP983045:MGV983045 LWT983045:LWZ983045 LMX983045:LND983045 LDB983045:LDH983045 KTF983045:KTL983045 KJJ983045:KJP983045 JZN983045:JZT983045 JPR983045:JPX983045 JFV983045:JGB983045 IVZ983045:IWF983045 IMD983045:IMJ983045 ICH983045:ICN983045 HSL983045:HSR983045 HIP983045:HIV983045 GYT983045:GYZ983045 GOX983045:GPD983045 GFB983045:GFH983045 FVF983045:FVL983045 FLJ983045:FLP983045 FBN983045:FBT983045 ERR983045:ERX983045 EHV983045:EIB983045 DXZ983045:DYF983045 DOD983045:DOJ983045 DEH983045:DEN983045 CUL983045:CUR983045 CKP983045:CKV983045 CAT983045:CAZ983045 BQX983045:BRD983045 BHB983045:BHH983045 AXF983045:AXL983045 ANJ983045:ANP983045 ADN983045:ADT983045 TR983045:TX983045 JV983045:KB983045 Z983045:AF983045 WWH917509:WWN917509 WML917509:WMR917509 WCP917509:WCV917509 VST917509:VSZ917509 VIX917509:VJD917509 UZB917509:UZH917509 UPF917509:UPL917509 UFJ917509:UFP917509 TVN917509:TVT917509 TLR917509:TLX917509 TBV917509:TCB917509 SRZ917509:SSF917509 SID917509:SIJ917509 RYH917509:RYN917509 ROL917509:ROR917509 REP917509:REV917509 QUT917509:QUZ917509 QKX917509:QLD917509 QBB917509:QBH917509 PRF917509:PRL917509 PHJ917509:PHP917509 OXN917509:OXT917509 ONR917509:ONX917509 ODV917509:OEB917509 NTZ917509:NUF917509 NKD917509:NKJ917509 NAH917509:NAN917509 MQL917509:MQR917509 MGP917509:MGV917509 LWT917509:LWZ917509 LMX917509:LND917509 LDB917509:LDH917509 KTF917509:KTL917509 KJJ917509:KJP917509 JZN917509:JZT917509 JPR917509:JPX917509 JFV917509:JGB917509 IVZ917509:IWF917509 IMD917509:IMJ917509 ICH917509:ICN917509 HSL917509:HSR917509 HIP917509:HIV917509 GYT917509:GYZ917509 GOX917509:GPD917509 GFB917509:GFH917509 FVF917509:FVL917509 FLJ917509:FLP917509 FBN917509:FBT917509 ERR917509:ERX917509 EHV917509:EIB917509 DXZ917509:DYF917509 DOD917509:DOJ917509 DEH917509:DEN917509 CUL917509:CUR917509 CKP917509:CKV917509 CAT917509:CAZ917509 BQX917509:BRD917509 BHB917509:BHH917509 AXF917509:AXL917509 ANJ917509:ANP917509 ADN917509:ADT917509 TR917509:TX917509 JV917509:KB917509 Z917509:AF917509 WWH851973:WWN851973 WML851973:WMR851973 WCP851973:WCV851973 VST851973:VSZ851973 VIX851973:VJD851973 UZB851973:UZH851973 UPF851973:UPL851973 UFJ851973:UFP851973 TVN851973:TVT851973 TLR851973:TLX851973 TBV851973:TCB851973 SRZ851973:SSF851973 SID851973:SIJ851973 RYH851973:RYN851973 ROL851973:ROR851973 REP851973:REV851973 QUT851973:QUZ851973 QKX851973:QLD851973 QBB851973:QBH851973 PRF851973:PRL851973 PHJ851973:PHP851973 OXN851973:OXT851973 ONR851973:ONX851973 ODV851973:OEB851973 NTZ851973:NUF851973 NKD851973:NKJ851973 NAH851973:NAN851973 MQL851973:MQR851973 MGP851973:MGV851973 LWT851973:LWZ851973 LMX851973:LND851973 LDB851973:LDH851973 KTF851973:KTL851973 KJJ851973:KJP851973 JZN851973:JZT851973 JPR851973:JPX851973 JFV851973:JGB851973 IVZ851973:IWF851973 IMD851973:IMJ851973 ICH851973:ICN851973 HSL851973:HSR851973 HIP851973:HIV851973 GYT851973:GYZ851973 GOX851973:GPD851973 GFB851973:GFH851973 FVF851973:FVL851973 FLJ851973:FLP851973 FBN851973:FBT851973 ERR851973:ERX851973 EHV851973:EIB851973 DXZ851973:DYF851973 DOD851973:DOJ851973 DEH851973:DEN851973 CUL851973:CUR851973 CKP851973:CKV851973 CAT851973:CAZ851973 BQX851973:BRD851973 BHB851973:BHH851973 AXF851973:AXL851973 ANJ851973:ANP851973 ADN851973:ADT851973 TR851973:TX851973 JV851973:KB851973 Z851973:AF851973 WWH786437:WWN786437 WML786437:WMR786437 WCP786437:WCV786437 VST786437:VSZ786437 VIX786437:VJD786437 UZB786437:UZH786437 UPF786437:UPL786437 UFJ786437:UFP786437 TVN786437:TVT786437 TLR786437:TLX786437 TBV786437:TCB786437 SRZ786437:SSF786437 SID786437:SIJ786437 RYH786437:RYN786437 ROL786437:ROR786437 REP786437:REV786437 QUT786437:QUZ786437 QKX786437:QLD786437 QBB786437:QBH786437 PRF786437:PRL786437 PHJ786437:PHP786437 OXN786437:OXT786437 ONR786437:ONX786437 ODV786437:OEB786437 NTZ786437:NUF786437 NKD786437:NKJ786437 NAH786437:NAN786437 MQL786437:MQR786437 MGP786437:MGV786437 LWT786437:LWZ786437 LMX786437:LND786437 LDB786437:LDH786437 KTF786437:KTL786437 KJJ786437:KJP786437 JZN786437:JZT786437 JPR786437:JPX786437 JFV786437:JGB786437 IVZ786437:IWF786437 IMD786437:IMJ786437 ICH786437:ICN786437 HSL786437:HSR786437 HIP786437:HIV786437 GYT786437:GYZ786437 GOX786437:GPD786437 GFB786437:GFH786437 FVF786437:FVL786437 FLJ786437:FLP786437 FBN786437:FBT786437 ERR786437:ERX786437 EHV786437:EIB786437 DXZ786437:DYF786437 DOD786437:DOJ786437 DEH786437:DEN786437 CUL786437:CUR786437 CKP786437:CKV786437 CAT786437:CAZ786437 BQX786437:BRD786437 BHB786437:BHH786437 AXF786437:AXL786437 ANJ786437:ANP786437 ADN786437:ADT786437 TR786437:TX786437 JV786437:KB786437 Z786437:AF786437 WWH720901:WWN720901 WML720901:WMR720901 WCP720901:WCV720901 VST720901:VSZ720901 VIX720901:VJD720901 UZB720901:UZH720901 UPF720901:UPL720901 UFJ720901:UFP720901 TVN720901:TVT720901 TLR720901:TLX720901 TBV720901:TCB720901 SRZ720901:SSF720901 SID720901:SIJ720901 RYH720901:RYN720901 ROL720901:ROR720901 REP720901:REV720901 QUT720901:QUZ720901 QKX720901:QLD720901 QBB720901:QBH720901 PRF720901:PRL720901 PHJ720901:PHP720901 OXN720901:OXT720901 ONR720901:ONX720901 ODV720901:OEB720901 NTZ720901:NUF720901 NKD720901:NKJ720901 NAH720901:NAN720901 MQL720901:MQR720901 MGP720901:MGV720901 LWT720901:LWZ720901 LMX720901:LND720901 LDB720901:LDH720901 KTF720901:KTL720901 KJJ720901:KJP720901 JZN720901:JZT720901 JPR720901:JPX720901 JFV720901:JGB720901 IVZ720901:IWF720901 IMD720901:IMJ720901 ICH720901:ICN720901 HSL720901:HSR720901 HIP720901:HIV720901 GYT720901:GYZ720901 GOX720901:GPD720901 GFB720901:GFH720901 FVF720901:FVL720901 FLJ720901:FLP720901 FBN720901:FBT720901 ERR720901:ERX720901 EHV720901:EIB720901 DXZ720901:DYF720901 DOD720901:DOJ720901 DEH720901:DEN720901 CUL720901:CUR720901 CKP720901:CKV720901 CAT720901:CAZ720901 BQX720901:BRD720901 BHB720901:BHH720901 AXF720901:AXL720901 ANJ720901:ANP720901 ADN720901:ADT720901 TR720901:TX720901 JV720901:KB720901 Z720901:AF720901 WWH655365:WWN655365 WML655365:WMR655365 WCP655365:WCV655365 VST655365:VSZ655365 VIX655365:VJD655365 UZB655365:UZH655365 UPF655365:UPL655365 UFJ655365:UFP655365 TVN655365:TVT655365 TLR655365:TLX655365 TBV655365:TCB655365 SRZ655365:SSF655365 SID655365:SIJ655365 RYH655365:RYN655365 ROL655365:ROR655365 REP655365:REV655365 QUT655365:QUZ655365 QKX655365:QLD655365 QBB655365:QBH655365 PRF655365:PRL655365 PHJ655365:PHP655365 OXN655365:OXT655365 ONR655365:ONX655365 ODV655365:OEB655365 NTZ655365:NUF655365 NKD655365:NKJ655365 NAH655365:NAN655365 MQL655365:MQR655365 MGP655365:MGV655365 LWT655365:LWZ655365 LMX655365:LND655365 LDB655365:LDH655365 KTF655365:KTL655365 KJJ655365:KJP655365 JZN655365:JZT655365 JPR655365:JPX655365 JFV655365:JGB655365 IVZ655365:IWF655365 IMD655365:IMJ655365 ICH655365:ICN655365 HSL655365:HSR655365 HIP655365:HIV655365 GYT655365:GYZ655365 GOX655365:GPD655365 GFB655365:GFH655365 FVF655365:FVL655365 FLJ655365:FLP655365 FBN655365:FBT655365 ERR655365:ERX655365 EHV655365:EIB655365 DXZ655365:DYF655365 DOD655365:DOJ655365 DEH655365:DEN655365 CUL655365:CUR655365 CKP655365:CKV655365 CAT655365:CAZ655365 BQX655365:BRD655365 BHB655365:BHH655365 AXF655365:AXL655365 ANJ655365:ANP655365 ADN655365:ADT655365 TR655365:TX655365 JV655365:KB655365 Z655365:AF655365 WWH589829:WWN589829 WML589829:WMR589829 WCP589829:WCV589829 VST589829:VSZ589829 VIX589829:VJD589829 UZB589829:UZH589829 UPF589829:UPL589829 UFJ589829:UFP589829 TVN589829:TVT589829 TLR589829:TLX589829 TBV589829:TCB589829 SRZ589829:SSF589829 SID589829:SIJ589829 RYH589829:RYN589829 ROL589829:ROR589829 REP589829:REV589829 QUT589829:QUZ589829 QKX589829:QLD589829 QBB589829:QBH589829 PRF589829:PRL589829 PHJ589829:PHP589829 OXN589829:OXT589829 ONR589829:ONX589829 ODV589829:OEB589829 NTZ589829:NUF589829 NKD589829:NKJ589829 NAH589829:NAN589829 MQL589829:MQR589829 MGP589829:MGV589829 LWT589829:LWZ589829 LMX589829:LND589829 LDB589829:LDH589829 KTF589829:KTL589829 KJJ589829:KJP589829 JZN589829:JZT589829 JPR589829:JPX589829 JFV589829:JGB589829 IVZ589829:IWF589829 IMD589829:IMJ589829 ICH589829:ICN589829 HSL589829:HSR589829 HIP589829:HIV589829 GYT589829:GYZ589829 GOX589829:GPD589829 GFB589829:GFH589829 FVF589829:FVL589829 FLJ589829:FLP589829 FBN589829:FBT589829 ERR589829:ERX589829 EHV589829:EIB589829 DXZ589829:DYF589829 DOD589829:DOJ589829 DEH589829:DEN589829 CUL589829:CUR589829 CKP589829:CKV589829 CAT589829:CAZ589829 BQX589829:BRD589829 BHB589829:BHH589829 AXF589829:AXL589829 ANJ589829:ANP589829 ADN589829:ADT589829 TR589829:TX589829 JV589829:KB589829 Z589829:AF589829 WWH524293:WWN524293 WML524293:WMR524293 WCP524293:WCV524293 VST524293:VSZ524293 VIX524293:VJD524293 UZB524293:UZH524293 UPF524293:UPL524293 UFJ524293:UFP524293 TVN524293:TVT524293 TLR524293:TLX524293 TBV524293:TCB524293 SRZ524293:SSF524293 SID524293:SIJ524293 RYH524293:RYN524293 ROL524293:ROR524293 REP524293:REV524293 QUT524293:QUZ524293 QKX524293:QLD524293 QBB524293:QBH524293 PRF524293:PRL524293 PHJ524293:PHP524293 OXN524293:OXT524293 ONR524293:ONX524293 ODV524293:OEB524293 NTZ524293:NUF524293 NKD524293:NKJ524293 NAH524293:NAN524293 MQL524293:MQR524293 MGP524293:MGV524293 LWT524293:LWZ524293 LMX524293:LND524293 LDB524293:LDH524293 KTF524293:KTL524293 KJJ524293:KJP524293 JZN524293:JZT524293 JPR524293:JPX524293 JFV524293:JGB524293 IVZ524293:IWF524293 IMD524293:IMJ524293 ICH524293:ICN524293 HSL524293:HSR524293 HIP524293:HIV524293 GYT524293:GYZ524293 GOX524293:GPD524293 GFB524293:GFH524293 FVF524293:FVL524293 FLJ524293:FLP524293 FBN524293:FBT524293 ERR524293:ERX524293 EHV524293:EIB524293 DXZ524293:DYF524293 DOD524293:DOJ524293 DEH524293:DEN524293 CUL524293:CUR524293 CKP524293:CKV524293 CAT524293:CAZ524293 BQX524293:BRD524293 BHB524293:BHH524293 AXF524293:AXL524293 ANJ524293:ANP524293 ADN524293:ADT524293 TR524293:TX524293 JV524293:KB524293 Z524293:AF524293 WWH458757:WWN458757 WML458757:WMR458757 WCP458757:WCV458757 VST458757:VSZ458757 VIX458757:VJD458757 UZB458757:UZH458757 UPF458757:UPL458757 UFJ458757:UFP458757 TVN458757:TVT458757 TLR458757:TLX458757 TBV458757:TCB458757 SRZ458757:SSF458757 SID458757:SIJ458757 RYH458757:RYN458757 ROL458757:ROR458757 REP458757:REV458757 QUT458757:QUZ458757 QKX458757:QLD458757 QBB458757:QBH458757 PRF458757:PRL458757 PHJ458757:PHP458757 OXN458757:OXT458757 ONR458757:ONX458757 ODV458757:OEB458757 NTZ458757:NUF458757 NKD458757:NKJ458757 NAH458757:NAN458757 MQL458757:MQR458757 MGP458757:MGV458757 LWT458757:LWZ458757 LMX458757:LND458757 LDB458757:LDH458757 KTF458757:KTL458757 KJJ458757:KJP458757 JZN458757:JZT458757 JPR458757:JPX458757 JFV458757:JGB458757 IVZ458757:IWF458757 IMD458757:IMJ458757 ICH458757:ICN458757 HSL458757:HSR458757 HIP458757:HIV458757 GYT458757:GYZ458757 GOX458757:GPD458757 GFB458757:GFH458757 FVF458757:FVL458757 FLJ458757:FLP458757 FBN458757:FBT458757 ERR458757:ERX458757 EHV458757:EIB458757 DXZ458757:DYF458757 DOD458757:DOJ458757 DEH458757:DEN458757 CUL458757:CUR458757 CKP458757:CKV458757 CAT458757:CAZ458757 BQX458757:BRD458757 BHB458757:BHH458757 AXF458757:AXL458757 ANJ458757:ANP458757 ADN458757:ADT458757 TR458757:TX458757 JV458757:KB458757 Z458757:AF458757 WWH393221:WWN393221 WML393221:WMR393221 WCP393221:WCV393221 VST393221:VSZ393221 VIX393221:VJD393221 UZB393221:UZH393221 UPF393221:UPL393221 UFJ393221:UFP393221 TVN393221:TVT393221 TLR393221:TLX393221 TBV393221:TCB393221 SRZ393221:SSF393221 SID393221:SIJ393221 RYH393221:RYN393221 ROL393221:ROR393221 REP393221:REV393221 QUT393221:QUZ393221 QKX393221:QLD393221 QBB393221:QBH393221 PRF393221:PRL393221 PHJ393221:PHP393221 OXN393221:OXT393221 ONR393221:ONX393221 ODV393221:OEB393221 NTZ393221:NUF393221 NKD393221:NKJ393221 NAH393221:NAN393221 MQL393221:MQR393221 MGP393221:MGV393221 LWT393221:LWZ393221 LMX393221:LND393221 LDB393221:LDH393221 KTF393221:KTL393221 KJJ393221:KJP393221 JZN393221:JZT393221 JPR393221:JPX393221 JFV393221:JGB393221 IVZ393221:IWF393221 IMD393221:IMJ393221 ICH393221:ICN393221 HSL393221:HSR393221 HIP393221:HIV393221 GYT393221:GYZ393221 GOX393221:GPD393221 GFB393221:GFH393221 FVF393221:FVL393221 FLJ393221:FLP393221 FBN393221:FBT393221 ERR393221:ERX393221 EHV393221:EIB393221 DXZ393221:DYF393221 DOD393221:DOJ393221 DEH393221:DEN393221 CUL393221:CUR393221 CKP393221:CKV393221 CAT393221:CAZ393221 BQX393221:BRD393221 BHB393221:BHH393221 AXF393221:AXL393221 ANJ393221:ANP393221 ADN393221:ADT393221 TR393221:TX393221 JV393221:KB393221 Z393221:AF393221 WWH327685:WWN327685 WML327685:WMR327685 WCP327685:WCV327685 VST327685:VSZ327685 VIX327685:VJD327685 UZB327685:UZH327685 UPF327685:UPL327685 UFJ327685:UFP327685 TVN327685:TVT327685 TLR327685:TLX327685 TBV327685:TCB327685 SRZ327685:SSF327685 SID327685:SIJ327685 RYH327685:RYN327685 ROL327685:ROR327685 REP327685:REV327685 QUT327685:QUZ327685 QKX327685:QLD327685 QBB327685:QBH327685 PRF327685:PRL327685 PHJ327685:PHP327685 OXN327685:OXT327685 ONR327685:ONX327685 ODV327685:OEB327685 NTZ327685:NUF327685 NKD327685:NKJ327685 NAH327685:NAN327685 MQL327685:MQR327685 MGP327685:MGV327685 LWT327685:LWZ327685 LMX327685:LND327685 LDB327685:LDH327685 KTF327685:KTL327685 KJJ327685:KJP327685 JZN327685:JZT327685 JPR327685:JPX327685 JFV327685:JGB327685 IVZ327685:IWF327685 IMD327685:IMJ327685 ICH327685:ICN327685 HSL327685:HSR327685 HIP327685:HIV327685 GYT327685:GYZ327685 GOX327685:GPD327685 GFB327685:GFH327685 FVF327685:FVL327685 FLJ327685:FLP327685 FBN327685:FBT327685 ERR327685:ERX327685 EHV327685:EIB327685 DXZ327685:DYF327685 DOD327685:DOJ327685 DEH327685:DEN327685 CUL327685:CUR327685 CKP327685:CKV327685 CAT327685:CAZ327685 BQX327685:BRD327685 BHB327685:BHH327685 AXF327685:AXL327685 ANJ327685:ANP327685 ADN327685:ADT327685 TR327685:TX327685 JV327685:KB327685 Z327685:AF327685 WWH262149:WWN262149 WML262149:WMR262149 WCP262149:WCV262149 VST262149:VSZ262149 VIX262149:VJD262149 UZB262149:UZH262149 UPF262149:UPL262149 UFJ262149:UFP262149 TVN262149:TVT262149 TLR262149:TLX262149 TBV262149:TCB262149 SRZ262149:SSF262149 SID262149:SIJ262149 RYH262149:RYN262149 ROL262149:ROR262149 REP262149:REV262149 QUT262149:QUZ262149 QKX262149:QLD262149 QBB262149:QBH262149 PRF262149:PRL262149 PHJ262149:PHP262149 OXN262149:OXT262149 ONR262149:ONX262149 ODV262149:OEB262149 NTZ262149:NUF262149 NKD262149:NKJ262149 NAH262149:NAN262149 MQL262149:MQR262149 MGP262149:MGV262149 LWT262149:LWZ262149 LMX262149:LND262149 LDB262149:LDH262149 KTF262149:KTL262149 KJJ262149:KJP262149 JZN262149:JZT262149 JPR262149:JPX262149 JFV262149:JGB262149 IVZ262149:IWF262149 IMD262149:IMJ262149 ICH262149:ICN262149 HSL262149:HSR262149 HIP262149:HIV262149 GYT262149:GYZ262149 GOX262149:GPD262149 GFB262149:GFH262149 FVF262149:FVL262149 FLJ262149:FLP262149 FBN262149:FBT262149 ERR262149:ERX262149 EHV262149:EIB262149 DXZ262149:DYF262149 DOD262149:DOJ262149 DEH262149:DEN262149 CUL262149:CUR262149 CKP262149:CKV262149 CAT262149:CAZ262149 BQX262149:BRD262149 BHB262149:BHH262149 AXF262149:AXL262149 ANJ262149:ANP262149 ADN262149:ADT262149 TR262149:TX262149 JV262149:KB262149 Z262149:AF262149 WWH196613:WWN196613 WML196613:WMR196613 WCP196613:WCV196613 VST196613:VSZ196613 VIX196613:VJD196613 UZB196613:UZH196613 UPF196613:UPL196613 UFJ196613:UFP196613 TVN196613:TVT196613 TLR196613:TLX196613 TBV196613:TCB196613 SRZ196613:SSF196613 SID196613:SIJ196613 RYH196613:RYN196613 ROL196613:ROR196613 REP196613:REV196613 QUT196613:QUZ196613 QKX196613:QLD196613 QBB196613:QBH196613 PRF196613:PRL196613 PHJ196613:PHP196613 OXN196613:OXT196613 ONR196613:ONX196613 ODV196613:OEB196613 NTZ196613:NUF196613 NKD196613:NKJ196613 NAH196613:NAN196613 MQL196613:MQR196613 MGP196613:MGV196613 LWT196613:LWZ196613 LMX196613:LND196613 LDB196613:LDH196613 KTF196613:KTL196613 KJJ196613:KJP196613 JZN196613:JZT196613 JPR196613:JPX196613 JFV196613:JGB196613 IVZ196613:IWF196613 IMD196613:IMJ196613 ICH196613:ICN196613 HSL196613:HSR196613 HIP196613:HIV196613 GYT196613:GYZ196613 GOX196613:GPD196613 GFB196613:GFH196613 FVF196613:FVL196613 FLJ196613:FLP196613 FBN196613:FBT196613 ERR196613:ERX196613 EHV196613:EIB196613 DXZ196613:DYF196613 DOD196613:DOJ196613 DEH196613:DEN196613 CUL196613:CUR196613 CKP196613:CKV196613 CAT196613:CAZ196613 BQX196613:BRD196613 BHB196613:BHH196613 AXF196613:AXL196613 ANJ196613:ANP196613 ADN196613:ADT196613 TR196613:TX196613 JV196613:KB196613 Z196613:AF196613 WWH131077:WWN131077 WML131077:WMR131077 WCP131077:WCV131077 VST131077:VSZ131077 VIX131077:VJD131077 UZB131077:UZH131077 UPF131077:UPL131077 UFJ131077:UFP131077 TVN131077:TVT131077 TLR131077:TLX131077 TBV131077:TCB131077 SRZ131077:SSF131077 SID131077:SIJ131077 RYH131077:RYN131077 ROL131077:ROR131077 REP131077:REV131077 QUT131077:QUZ131077 QKX131077:QLD131077 QBB131077:QBH131077 PRF131077:PRL131077 PHJ131077:PHP131077 OXN131077:OXT131077 ONR131077:ONX131077 ODV131077:OEB131077 NTZ131077:NUF131077 NKD131077:NKJ131077 NAH131077:NAN131077 MQL131077:MQR131077 MGP131077:MGV131077 LWT131077:LWZ131077 LMX131077:LND131077 LDB131077:LDH131077 KTF131077:KTL131077 KJJ131077:KJP131077 JZN131077:JZT131077 JPR131077:JPX131077 JFV131077:JGB131077 IVZ131077:IWF131077 IMD131077:IMJ131077 ICH131077:ICN131077 HSL131077:HSR131077 HIP131077:HIV131077 GYT131077:GYZ131077 GOX131077:GPD131077 GFB131077:GFH131077 FVF131077:FVL131077 FLJ131077:FLP131077 FBN131077:FBT131077 ERR131077:ERX131077 EHV131077:EIB131077 DXZ131077:DYF131077 DOD131077:DOJ131077 DEH131077:DEN131077 CUL131077:CUR131077 CKP131077:CKV131077 CAT131077:CAZ131077 BQX131077:BRD131077 BHB131077:BHH131077 AXF131077:AXL131077 ANJ131077:ANP131077 ADN131077:ADT131077 TR131077:TX131077 JV131077:KB131077 Z131077:AF131077 WWH65541:WWN65541 WML65541:WMR65541 WCP65541:WCV65541 VST65541:VSZ65541 VIX65541:VJD65541 UZB65541:UZH65541 UPF65541:UPL65541 UFJ65541:UFP65541 TVN65541:TVT65541 TLR65541:TLX65541 TBV65541:TCB65541 SRZ65541:SSF65541 SID65541:SIJ65541 RYH65541:RYN65541 ROL65541:ROR65541 REP65541:REV65541 QUT65541:QUZ65541 QKX65541:QLD65541 QBB65541:QBH65541 PRF65541:PRL65541 PHJ65541:PHP65541 OXN65541:OXT65541 ONR65541:ONX65541 ODV65541:OEB65541 NTZ65541:NUF65541 NKD65541:NKJ65541 NAH65541:NAN65541 MQL65541:MQR65541 MGP65541:MGV65541 LWT65541:LWZ65541 LMX65541:LND65541 LDB65541:LDH65541 KTF65541:KTL65541 KJJ65541:KJP65541 JZN65541:JZT65541 JPR65541:JPX65541 JFV65541:JGB65541 IVZ65541:IWF65541 IMD65541:IMJ65541 ICH65541:ICN65541 HSL65541:HSR65541 HIP65541:HIV65541 GYT65541:GYZ65541 GOX65541:GPD65541 GFB65541:GFH65541 FVF65541:FVL65541 FLJ65541:FLP65541 FBN65541:FBT65541 ERR65541:ERX65541 EHV65541:EIB65541 DXZ65541:DYF65541 DOD65541:DOJ65541 DEH65541:DEN65541 CUL65541:CUR65541 CKP65541:CKV65541 CAT65541:CAZ65541 BQX65541:BRD65541 BHB65541:BHH65541 AXF65541:AXL65541 ANJ65541:ANP65541 ADN65541:ADT65541 TR65541:TX65541 JV65541:KB65541 Z65541:AF65541 WWH5:WWN5 WML5:WMR5 WCP5:WCV5 VST5:VSZ5 VIX5:VJD5 UZB5:UZH5 UPF5:UPL5 UFJ5:UFP5 TVN5:TVT5 TLR5:TLX5 TBV5:TCB5 SRZ5:SSF5 SID5:SIJ5 RYH5:RYN5 ROL5:ROR5 REP5:REV5 QUT5:QUZ5 QKX5:QLD5 QBB5:QBH5 PRF5:PRL5 PHJ5:PHP5 OXN5:OXT5 ONR5:ONX5 ODV5:OEB5 NTZ5:NUF5 NKD5:NKJ5 NAH5:NAN5 MQL5:MQR5 MGP5:MGV5 LWT5:LWZ5 LMX5:LND5 LDB5:LDH5 KTF5:KTL5 KJJ5:KJP5 JZN5:JZT5 JPR5:JPX5 JFV5:JGB5 IVZ5:IWF5 IMD5:IMJ5 ICH5:ICN5 HSL5:HSR5 HIP5:HIV5 GYT5:GYZ5 GOX5:GPD5 GFB5:GFH5 FVF5:FVL5 FLJ5:FLP5 FBN5:FBT5 ERR5:ERX5 EHV5:EIB5 DXZ5:DYF5 DOD5:DOJ5 DEH5:DEN5 CUL5:CUR5 CKP5:CKV5 CAT5:CAZ5 BQX5:BRD5 BHB5:BHH5 AXF5:AXL5 ANJ5:ANP5 ADN5:ADT5 TR5:TX5 JV5:KB5">
      <formula1>$AP$7:$AP$31</formula1>
    </dataValidation>
    <dataValidation type="list" allowBlank="1" showInputMessage="1" showErrorMessage="1" sqref="Y16 WWG983056 WMK983056 WCO983056 VSS983056 VIW983056 UZA983056 UPE983056 UFI983056 TVM983056 TLQ983056 TBU983056 SRY983056 SIC983056 RYG983056 ROK983056 REO983056 QUS983056 QKW983056 QBA983056 PRE983056 PHI983056 OXM983056 ONQ983056 ODU983056 NTY983056 NKC983056 NAG983056 MQK983056 MGO983056 LWS983056 LMW983056 LDA983056 KTE983056 KJI983056 JZM983056 JPQ983056 JFU983056 IVY983056 IMC983056 ICG983056 HSK983056 HIO983056 GYS983056 GOW983056 GFA983056 FVE983056 FLI983056 FBM983056 ERQ983056 EHU983056 DXY983056 DOC983056 DEG983056 CUK983056 CKO983056 CAS983056 BQW983056 BHA983056 AXE983056 ANI983056 ADM983056 TQ983056 JU983056 Y983056 WWG917520 WMK917520 WCO917520 VSS917520 VIW917520 UZA917520 UPE917520 UFI917520 TVM917520 TLQ917520 TBU917520 SRY917520 SIC917520 RYG917520 ROK917520 REO917520 QUS917520 QKW917520 QBA917520 PRE917520 PHI917520 OXM917520 ONQ917520 ODU917520 NTY917520 NKC917520 NAG917520 MQK917520 MGO917520 LWS917520 LMW917520 LDA917520 KTE917520 KJI917520 JZM917520 JPQ917520 JFU917520 IVY917520 IMC917520 ICG917520 HSK917520 HIO917520 GYS917520 GOW917520 GFA917520 FVE917520 FLI917520 FBM917520 ERQ917520 EHU917520 DXY917520 DOC917520 DEG917520 CUK917520 CKO917520 CAS917520 BQW917520 BHA917520 AXE917520 ANI917520 ADM917520 TQ917520 JU917520 Y917520 WWG851984 WMK851984 WCO851984 VSS851984 VIW851984 UZA851984 UPE851984 UFI851984 TVM851984 TLQ851984 TBU851984 SRY851984 SIC851984 RYG851984 ROK851984 REO851984 QUS851984 QKW851984 QBA851984 PRE851984 PHI851984 OXM851984 ONQ851984 ODU851984 NTY851984 NKC851984 NAG851984 MQK851984 MGO851984 LWS851984 LMW851984 LDA851984 KTE851984 KJI851984 JZM851984 JPQ851984 JFU851984 IVY851984 IMC851984 ICG851984 HSK851984 HIO851984 GYS851984 GOW851984 GFA851984 FVE851984 FLI851984 FBM851984 ERQ851984 EHU851984 DXY851984 DOC851984 DEG851984 CUK851984 CKO851984 CAS851984 BQW851984 BHA851984 AXE851984 ANI851984 ADM851984 TQ851984 JU851984 Y851984 WWG786448 WMK786448 WCO786448 VSS786448 VIW786448 UZA786448 UPE786448 UFI786448 TVM786448 TLQ786448 TBU786448 SRY786448 SIC786448 RYG786448 ROK786448 REO786448 QUS786448 QKW786448 QBA786448 PRE786448 PHI786448 OXM786448 ONQ786448 ODU786448 NTY786448 NKC786448 NAG786448 MQK786448 MGO786448 LWS786448 LMW786448 LDA786448 KTE786448 KJI786448 JZM786448 JPQ786448 JFU786448 IVY786448 IMC786448 ICG786448 HSK786448 HIO786448 GYS786448 GOW786448 GFA786448 FVE786448 FLI786448 FBM786448 ERQ786448 EHU786448 DXY786448 DOC786448 DEG786448 CUK786448 CKO786448 CAS786448 BQW786448 BHA786448 AXE786448 ANI786448 ADM786448 TQ786448 JU786448 Y786448 WWG720912 WMK720912 WCO720912 VSS720912 VIW720912 UZA720912 UPE720912 UFI720912 TVM720912 TLQ720912 TBU720912 SRY720912 SIC720912 RYG720912 ROK720912 REO720912 QUS720912 QKW720912 QBA720912 PRE720912 PHI720912 OXM720912 ONQ720912 ODU720912 NTY720912 NKC720912 NAG720912 MQK720912 MGO720912 LWS720912 LMW720912 LDA720912 KTE720912 KJI720912 JZM720912 JPQ720912 JFU720912 IVY720912 IMC720912 ICG720912 HSK720912 HIO720912 GYS720912 GOW720912 GFA720912 FVE720912 FLI720912 FBM720912 ERQ720912 EHU720912 DXY720912 DOC720912 DEG720912 CUK720912 CKO720912 CAS720912 BQW720912 BHA720912 AXE720912 ANI720912 ADM720912 TQ720912 JU720912 Y720912 WWG655376 WMK655376 WCO655376 VSS655376 VIW655376 UZA655376 UPE655376 UFI655376 TVM655376 TLQ655376 TBU655376 SRY655376 SIC655376 RYG655376 ROK655376 REO655376 QUS655376 QKW655376 QBA655376 PRE655376 PHI655376 OXM655376 ONQ655376 ODU655376 NTY655376 NKC655376 NAG655376 MQK655376 MGO655376 LWS655376 LMW655376 LDA655376 KTE655376 KJI655376 JZM655376 JPQ655376 JFU655376 IVY655376 IMC655376 ICG655376 HSK655376 HIO655376 GYS655376 GOW655376 GFA655376 FVE655376 FLI655376 FBM655376 ERQ655376 EHU655376 DXY655376 DOC655376 DEG655376 CUK655376 CKO655376 CAS655376 BQW655376 BHA655376 AXE655376 ANI655376 ADM655376 TQ655376 JU655376 Y655376 WWG589840 WMK589840 WCO589840 VSS589840 VIW589840 UZA589840 UPE589840 UFI589840 TVM589840 TLQ589840 TBU589840 SRY589840 SIC589840 RYG589840 ROK589840 REO589840 QUS589840 QKW589840 QBA589840 PRE589840 PHI589840 OXM589840 ONQ589840 ODU589840 NTY589840 NKC589840 NAG589840 MQK589840 MGO589840 LWS589840 LMW589840 LDA589840 KTE589840 KJI589840 JZM589840 JPQ589840 JFU589840 IVY589840 IMC589840 ICG589840 HSK589840 HIO589840 GYS589840 GOW589840 GFA589840 FVE589840 FLI589840 FBM589840 ERQ589840 EHU589840 DXY589840 DOC589840 DEG589840 CUK589840 CKO589840 CAS589840 BQW589840 BHA589840 AXE589840 ANI589840 ADM589840 TQ589840 JU589840 Y589840 WWG524304 WMK524304 WCO524304 VSS524304 VIW524304 UZA524304 UPE524304 UFI524304 TVM524304 TLQ524304 TBU524304 SRY524304 SIC524304 RYG524304 ROK524304 REO524304 QUS524304 QKW524304 QBA524304 PRE524304 PHI524304 OXM524304 ONQ524304 ODU524304 NTY524304 NKC524304 NAG524304 MQK524304 MGO524304 LWS524304 LMW524304 LDA524304 KTE524304 KJI524304 JZM524304 JPQ524304 JFU524304 IVY524304 IMC524304 ICG524304 HSK524304 HIO524304 GYS524304 GOW524304 GFA524304 FVE524304 FLI524304 FBM524304 ERQ524304 EHU524304 DXY524304 DOC524304 DEG524304 CUK524304 CKO524304 CAS524304 BQW524304 BHA524304 AXE524304 ANI524304 ADM524304 TQ524304 JU524304 Y524304 WWG458768 WMK458768 WCO458768 VSS458768 VIW458768 UZA458768 UPE458768 UFI458768 TVM458768 TLQ458768 TBU458768 SRY458768 SIC458768 RYG458768 ROK458768 REO458768 QUS458768 QKW458768 QBA458768 PRE458768 PHI458768 OXM458768 ONQ458768 ODU458768 NTY458768 NKC458768 NAG458768 MQK458768 MGO458768 LWS458768 LMW458768 LDA458768 KTE458768 KJI458768 JZM458768 JPQ458768 JFU458768 IVY458768 IMC458768 ICG458768 HSK458768 HIO458768 GYS458768 GOW458768 GFA458768 FVE458768 FLI458768 FBM458768 ERQ458768 EHU458768 DXY458768 DOC458768 DEG458768 CUK458768 CKO458768 CAS458768 BQW458768 BHA458768 AXE458768 ANI458768 ADM458768 TQ458768 JU458768 Y458768 WWG393232 WMK393232 WCO393232 VSS393232 VIW393232 UZA393232 UPE393232 UFI393232 TVM393232 TLQ393232 TBU393232 SRY393232 SIC393232 RYG393232 ROK393232 REO393232 QUS393232 QKW393232 QBA393232 PRE393232 PHI393232 OXM393232 ONQ393232 ODU393232 NTY393232 NKC393232 NAG393232 MQK393232 MGO393232 LWS393232 LMW393232 LDA393232 KTE393232 KJI393232 JZM393232 JPQ393232 JFU393232 IVY393232 IMC393232 ICG393232 HSK393232 HIO393232 GYS393232 GOW393232 GFA393232 FVE393232 FLI393232 FBM393232 ERQ393232 EHU393232 DXY393232 DOC393232 DEG393232 CUK393232 CKO393232 CAS393232 BQW393232 BHA393232 AXE393232 ANI393232 ADM393232 TQ393232 JU393232 Y393232 WWG327696 WMK327696 WCO327696 VSS327696 VIW327696 UZA327696 UPE327696 UFI327696 TVM327696 TLQ327696 TBU327696 SRY327696 SIC327696 RYG327696 ROK327696 REO327696 QUS327696 QKW327696 QBA327696 PRE327696 PHI327696 OXM327696 ONQ327696 ODU327696 NTY327696 NKC327696 NAG327696 MQK327696 MGO327696 LWS327696 LMW327696 LDA327696 KTE327696 KJI327696 JZM327696 JPQ327696 JFU327696 IVY327696 IMC327696 ICG327696 HSK327696 HIO327696 GYS327696 GOW327696 GFA327696 FVE327696 FLI327696 FBM327696 ERQ327696 EHU327696 DXY327696 DOC327696 DEG327696 CUK327696 CKO327696 CAS327696 BQW327696 BHA327696 AXE327696 ANI327696 ADM327696 TQ327696 JU327696 Y327696 WWG262160 WMK262160 WCO262160 VSS262160 VIW262160 UZA262160 UPE262160 UFI262160 TVM262160 TLQ262160 TBU262160 SRY262160 SIC262160 RYG262160 ROK262160 REO262160 QUS262160 QKW262160 QBA262160 PRE262160 PHI262160 OXM262160 ONQ262160 ODU262160 NTY262160 NKC262160 NAG262160 MQK262160 MGO262160 LWS262160 LMW262160 LDA262160 KTE262160 KJI262160 JZM262160 JPQ262160 JFU262160 IVY262160 IMC262160 ICG262160 HSK262160 HIO262160 GYS262160 GOW262160 GFA262160 FVE262160 FLI262160 FBM262160 ERQ262160 EHU262160 DXY262160 DOC262160 DEG262160 CUK262160 CKO262160 CAS262160 BQW262160 BHA262160 AXE262160 ANI262160 ADM262160 TQ262160 JU262160 Y262160 WWG196624 WMK196624 WCO196624 VSS196624 VIW196624 UZA196624 UPE196624 UFI196624 TVM196624 TLQ196624 TBU196624 SRY196624 SIC196624 RYG196624 ROK196624 REO196624 QUS196624 QKW196624 QBA196624 PRE196624 PHI196624 OXM196624 ONQ196624 ODU196624 NTY196624 NKC196624 NAG196624 MQK196624 MGO196624 LWS196624 LMW196624 LDA196624 KTE196624 KJI196624 JZM196624 JPQ196624 JFU196624 IVY196624 IMC196624 ICG196624 HSK196624 HIO196624 GYS196624 GOW196624 GFA196624 FVE196624 FLI196624 FBM196624 ERQ196624 EHU196624 DXY196624 DOC196624 DEG196624 CUK196624 CKO196624 CAS196624 BQW196624 BHA196624 AXE196624 ANI196624 ADM196624 TQ196624 JU196624 Y196624 WWG131088 WMK131088 WCO131088 VSS131088 VIW131088 UZA131088 UPE131088 UFI131088 TVM131088 TLQ131088 TBU131088 SRY131088 SIC131088 RYG131088 ROK131088 REO131088 QUS131088 QKW131088 QBA131088 PRE131088 PHI131088 OXM131088 ONQ131088 ODU131088 NTY131088 NKC131088 NAG131088 MQK131088 MGO131088 LWS131088 LMW131088 LDA131088 KTE131088 KJI131088 JZM131088 JPQ131088 JFU131088 IVY131088 IMC131088 ICG131088 HSK131088 HIO131088 GYS131088 GOW131088 GFA131088 FVE131088 FLI131088 FBM131088 ERQ131088 EHU131088 DXY131088 DOC131088 DEG131088 CUK131088 CKO131088 CAS131088 BQW131088 BHA131088 AXE131088 ANI131088 ADM131088 TQ131088 JU131088 Y131088 WWG65552 WMK65552 WCO65552 VSS65552 VIW65552 UZA65552 UPE65552 UFI65552 TVM65552 TLQ65552 TBU65552 SRY65552 SIC65552 RYG65552 ROK65552 REO65552 QUS65552 QKW65552 QBA65552 PRE65552 PHI65552 OXM65552 ONQ65552 ODU65552 NTY65552 NKC65552 NAG65552 MQK65552 MGO65552 LWS65552 LMW65552 LDA65552 KTE65552 KJI65552 JZM65552 JPQ65552 JFU65552 IVY65552 IMC65552 ICG65552 HSK65552 HIO65552 GYS65552 GOW65552 GFA65552 FVE65552 FLI65552 FBM65552 ERQ65552 EHU65552 DXY65552 DOC65552 DEG65552 CUK65552 CKO65552 CAS65552 BQW65552 BHA65552 AXE65552 ANI65552 ADM65552 TQ65552 JU65552 Y65552 WWG16 WMK16 WCO16 VSS16 VIW16 UZA16 UPE16 UFI16 TVM16 TLQ16 TBU16 SRY16 SIC16 RYG16 ROK16 REO16 QUS16 QKW16 QBA16 PRE16 PHI16 OXM16 ONQ16 ODU16 NTY16 NKC16 NAG16 MQK16 MGO16 LWS16 LMW16 LDA16 KTE16 KJI16 JZM16 JPQ16 JFU16 IVY16 IMC16 ICG16 HSK16 HIO16 GYS16 GOW16 GFA16 FVE16 FLI16 FBM16 ERQ16 EHU16 DXY16 DOC16 DEG16 CUK16 CKO16 CAS16 BQW16 BHA16 AXE16 ANI16 ADM16 TQ16 JU16">
      <formula1>$F$69:$F$70</formula1>
    </dataValidation>
    <dataValidation type="list" allowBlank="1" showInputMessage="1" showErrorMessage="1" prompt="Select Section No " sqref="A16:E16 WVI983056:WVM983056 WLM983056:WLQ983056 WBQ983056:WBU983056 VRU983056:VRY983056 VHY983056:VIC983056 UYC983056:UYG983056 UOG983056:UOK983056 UEK983056:UEO983056 TUO983056:TUS983056 TKS983056:TKW983056 TAW983056:TBA983056 SRA983056:SRE983056 SHE983056:SHI983056 RXI983056:RXM983056 RNM983056:RNQ983056 RDQ983056:RDU983056 QTU983056:QTY983056 QJY983056:QKC983056 QAC983056:QAG983056 PQG983056:PQK983056 PGK983056:PGO983056 OWO983056:OWS983056 OMS983056:OMW983056 OCW983056:ODA983056 NTA983056:NTE983056 NJE983056:NJI983056 MZI983056:MZM983056 MPM983056:MPQ983056 MFQ983056:MFU983056 LVU983056:LVY983056 LLY983056:LMC983056 LCC983056:LCG983056 KSG983056:KSK983056 KIK983056:KIO983056 JYO983056:JYS983056 JOS983056:JOW983056 JEW983056:JFA983056 IVA983056:IVE983056 ILE983056:ILI983056 IBI983056:IBM983056 HRM983056:HRQ983056 HHQ983056:HHU983056 GXU983056:GXY983056 GNY983056:GOC983056 GEC983056:GEG983056 FUG983056:FUK983056 FKK983056:FKO983056 FAO983056:FAS983056 EQS983056:EQW983056 EGW983056:EHA983056 DXA983056:DXE983056 DNE983056:DNI983056 DDI983056:DDM983056 CTM983056:CTQ983056 CJQ983056:CJU983056 BZU983056:BZY983056 BPY983056:BQC983056 BGC983056:BGG983056 AWG983056:AWK983056 AMK983056:AMO983056 ACO983056:ACS983056 SS983056:SW983056 IW983056:JA983056 A983056:E983056 WVI917520:WVM917520 WLM917520:WLQ917520 WBQ917520:WBU917520 VRU917520:VRY917520 VHY917520:VIC917520 UYC917520:UYG917520 UOG917520:UOK917520 UEK917520:UEO917520 TUO917520:TUS917520 TKS917520:TKW917520 TAW917520:TBA917520 SRA917520:SRE917520 SHE917520:SHI917520 RXI917520:RXM917520 RNM917520:RNQ917520 RDQ917520:RDU917520 QTU917520:QTY917520 QJY917520:QKC917520 QAC917520:QAG917520 PQG917520:PQK917520 PGK917520:PGO917520 OWO917520:OWS917520 OMS917520:OMW917520 OCW917520:ODA917520 NTA917520:NTE917520 NJE917520:NJI917520 MZI917520:MZM917520 MPM917520:MPQ917520 MFQ917520:MFU917520 LVU917520:LVY917520 LLY917520:LMC917520 LCC917520:LCG917520 KSG917520:KSK917520 KIK917520:KIO917520 JYO917520:JYS917520 JOS917520:JOW917520 JEW917520:JFA917520 IVA917520:IVE917520 ILE917520:ILI917520 IBI917520:IBM917520 HRM917520:HRQ917520 HHQ917520:HHU917520 GXU917520:GXY917520 GNY917520:GOC917520 GEC917520:GEG917520 FUG917520:FUK917520 FKK917520:FKO917520 FAO917520:FAS917520 EQS917520:EQW917520 EGW917520:EHA917520 DXA917520:DXE917520 DNE917520:DNI917520 DDI917520:DDM917520 CTM917520:CTQ917520 CJQ917520:CJU917520 BZU917520:BZY917520 BPY917520:BQC917520 BGC917520:BGG917520 AWG917520:AWK917520 AMK917520:AMO917520 ACO917520:ACS917520 SS917520:SW917520 IW917520:JA917520 A917520:E917520 WVI851984:WVM851984 WLM851984:WLQ851984 WBQ851984:WBU851984 VRU851984:VRY851984 VHY851984:VIC851984 UYC851984:UYG851984 UOG851984:UOK851984 UEK851984:UEO851984 TUO851984:TUS851984 TKS851984:TKW851984 TAW851984:TBA851984 SRA851984:SRE851984 SHE851984:SHI851984 RXI851984:RXM851984 RNM851984:RNQ851984 RDQ851984:RDU851984 QTU851984:QTY851984 QJY851984:QKC851984 QAC851984:QAG851984 PQG851984:PQK851984 PGK851984:PGO851984 OWO851984:OWS851984 OMS851984:OMW851984 OCW851984:ODA851984 NTA851984:NTE851984 NJE851984:NJI851984 MZI851984:MZM851984 MPM851984:MPQ851984 MFQ851984:MFU851984 LVU851984:LVY851984 LLY851984:LMC851984 LCC851984:LCG851984 KSG851984:KSK851984 KIK851984:KIO851984 JYO851984:JYS851984 JOS851984:JOW851984 JEW851984:JFA851984 IVA851984:IVE851984 ILE851984:ILI851984 IBI851984:IBM851984 HRM851984:HRQ851984 HHQ851984:HHU851984 GXU851984:GXY851984 GNY851984:GOC851984 GEC851984:GEG851984 FUG851984:FUK851984 FKK851984:FKO851984 FAO851984:FAS851984 EQS851984:EQW851984 EGW851984:EHA851984 DXA851984:DXE851984 DNE851984:DNI851984 DDI851984:DDM851984 CTM851984:CTQ851984 CJQ851984:CJU851984 BZU851984:BZY851984 BPY851984:BQC851984 BGC851984:BGG851984 AWG851984:AWK851984 AMK851984:AMO851984 ACO851984:ACS851984 SS851984:SW851984 IW851984:JA851984 A851984:E851984 WVI786448:WVM786448 WLM786448:WLQ786448 WBQ786448:WBU786448 VRU786448:VRY786448 VHY786448:VIC786448 UYC786448:UYG786448 UOG786448:UOK786448 UEK786448:UEO786448 TUO786448:TUS786448 TKS786448:TKW786448 TAW786448:TBA786448 SRA786448:SRE786448 SHE786448:SHI786448 RXI786448:RXM786448 RNM786448:RNQ786448 RDQ786448:RDU786448 QTU786448:QTY786448 QJY786448:QKC786448 QAC786448:QAG786448 PQG786448:PQK786448 PGK786448:PGO786448 OWO786448:OWS786448 OMS786448:OMW786448 OCW786448:ODA786448 NTA786448:NTE786448 NJE786448:NJI786448 MZI786448:MZM786448 MPM786448:MPQ786448 MFQ786448:MFU786448 LVU786448:LVY786448 LLY786448:LMC786448 LCC786448:LCG786448 KSG786448:KSK786448 KIK786448:KIO786448 JYO786448:JYS786448 JOS786448:JOW786448 JEW786448:JFA786448 IVA786448:IVE786448 ILE786448:ILI786448 IBI786448:IBM786448 HRM786448:HRQ786448 HHQ786448:HHU786448 GXU786448:GXY786448 GNY786448:GOC786448 GEC786448:GEG786448 FUG786448:FUK786448 FKK786448:FKO786448 FAO786448:FAS786448 EQS786448:EQW786448 EGW786448:EHA786448 DXA786448:DXE786448 DNE786448:DNI786448 DDI786448:DDM786448 CTM786448:CTQ786448 CJQ786448:CJU786448 BZU786448:BZY786448 BPY786448:BQC786448 BGC786448:BGG786448 AWG786448:AWK786448 AMK786448:AMO786448 ACO786448:ACS786448 SS786448:SW786448 IW786448:JA786448 A786448:E786448 WVI720912:WVM720912 WLM720912:WLQ720912 WBQ720912:WBU720912 VRU720912:VRY720912 VHY720912:VIC720912 UYC720912:UYG720912 UOG720912:UOK720912 UEK720912:UEO720912 TUO720912:TUS720912 TKS720912:TKW720912 TAW720912:TBA720912 SRA720912:SRE720912 SHE720912:SHI720912 RXI720912:RXM720912 RNM720912:RNQ720912 RDQ720912:RDU720912 QTU720912:QTY720912 QJY720912:QKC720912 QAC720912:QAG720912 PQG720912:PQK720912 PGK720912:PGO720912 OWO720912:OWS720912 OMS720912:OMW720912 OCW720912:ODA720912 NTA720912:NTE720912 NJE720912:NJI720912 MZI720912:MZM720912 MPM720912:MPQ720912 MFQ720912:MFU720912 LVU720912:LVY720912 LLY720912:LMC720912 LCC720912:LCG720912 KSG720912:KSK720912 KIK720912:KIO720912 JYO720912:JYS720912 JOS720912:JOW720912 JEW720912:JFA720912 IVA720912:IVE720912 ILE720912:ILI720912 IBI720912:IBM720912 HRM720912:HRQ720912 HHQ720912:HHU720912 GXU720912:GXY720912 GNY720912:GOC720912 GEC720912:GEG720912 FUG720912:FUK720912 FKK720912:FKO720912 FAO720912:FAS720912 EQS720912:EQW720912 EGW720912:EHA720912 DXA720912:DXE720912 DNE720912:DNI720912 DDI720912:DDM720912 CTM720912:CTQ720912 CJQ720912:CJU720912 BZU720912:BZY720912 BPY720912:BQC720912 BGC720912:BGG720912 AWG720912:AWK720912 AMK720912:AMO720912 ACO720912:ACS720912 SS720912:SW720912 IW720912:JA720912 A720912:E720912 WVI655376:WVM655376 WLM655376:WLQ655376 WBQ655376:WBU655376 VRU655376:VRY655376 VHY655376:VIC655376 UYC655376:UYG655376 UOG655376:UOK655376 UEK655376:UEO655376 TUO655376:TUS655376 TKS655376:TKW655376 TAW655376:TBA655376 SRA655376:SRE655376 SHE655376:SHI655376 RXI655376:RXM655376 RNM655376:RNQ655376 RDQ655376:RDU655376 QTU655376:QTY655376 QJY655376:QKC655376 QAC655376:QAG655376 PQG655376:PQK655376 PGK655376:PGO655376 OWO655376:OWS655376 OMS655376:OMW655376 OCW655376:ODA655376 NTA655376:NTE655376 NJE655376:NJI655376 MZI655376:MZM655376 MPM655376:MPQ655376 MFQ655376:MFU655376 LVU655376:LVY655376 LLY655376:LMC655376 LCC655376:LCG655376 KSG655376:KSK655376 KIK655376:KIO655376 JYO655376:JYS655376 JOS655376:JOW655376 JEW655376:JFA655376 IVA655376:IVE655376 ILE655376:ILI655376 IBI655376:IBM655376 HRM655376:HRQ655376 HHQ655376:HHU655376 GXU655376:GXY655376 GNY655376:GOC655376 GEC655376:GEG655376 FUG655376:FUK655376 FKK655376:FKO655376 FAO655376:FAS655376 EQS655376:EQW655376 EGW655376:EHA655376 DXA655376:DXE655376 DNE655376:DNI655376 DDI655376:DDM655376 CTM655376:CTQ655376 CJQ655376:CJU655376 BZU655376:BZY655376 BPY655376:BQC655376 BGC655376:BGG655376 AWG655376:AWK655376 AMK655376:AMO655376 ACO655376:ACS655376 SS655376:SW655376 IW655376:JA655376 A655376:E655376 WVI589840:WVM589840 WLM589840:WLQ589840 WBQ589840:WBU589840 VRU589840:VRY589840 VHY589840:VIC589840 UYC589840:UYG589840 UOG589840:UOK589840 UEK589840:UEO589840 TUO589840:TUS589840 TKS589840:TKW589840 TAW589840:TBA589840 SRA589840:SRE589840 SHE589840:SHI589840 RXI589840:RXM589840 RNM589840:RNQ589840 RDQ589840:RDU589840 QTU589840:QTY589840 QJY589840:QKC589840 QAC589840:QAG589840 PQG589840:PQK589840 PGK589840:PGO589840 OWO589840:OWS589840 OMS589840:OMW589840 OCW589840:ODA589840 NTA589840:NTE589840 NJE589840:NJI589840 MZI589840:MZM589840 MPM589840:MPQ589840 MFQ589840:MFU589840 LVU589840:LVY589840 LLY589840:LMC589840 LCC589840:LCG589840 KSG589840:KSK589840 KIK589840:KIO589840 JYO589840:JYS589840 JOS589840:JOW589840 JEW589840:JFA589840 IVA589840:IVE589840 ILE589840:ILI589840 IBI589840:IBM589840 HRM589840:HRQ589840 HHQ589840:HHU589840 GXU589840:GXY589840 GNY589840:GOC589840 GEC589840:GEG589840 FUG589840:FUK589840 FKK589840:FKO589840 FAO589840:FAS589840 EQS589840:EQW589840 EGW589840:EHA589840 DXA589840:DXE589840 DNE589840:DNI589840 DDI589840:DDM589840 CTM589840:CTQ589840 CJQ589840:CJU589840 BZU589840:BZY589840 BPY589840:BQC589840 BGC589840:BGG589840 AWG589840:AWK589840 AMK589840:AMO589840 ACO589840:ACS589840 SS589840:SW589840 IW589840:JA589840 A589840:E589840 WVI524304:WVM524304 WLM524304:WLQ524304 WBQ524304:WBU524304 VRU524304:VRY524304 VHY524304:VIC524304 UYC524304:UYG524304 UOG524304:UOK524304 UEK524304:UEO524304 TUO524304:TUS524304 TKS524304:TKW524304 TAW524304:TBA524304 SRA524304:SRE524304 SHE524304:SHI524304 RXI524304:RXM524304 RNM524304:RNQ524304 RDQ524304:RDU524304 QTU524304:QTY524304 QJY524304:QKC524304 QAC524304:QAG524304 PQG524304:PQK524304 PGK524304:PGO524304 OWO524304:OWS524304 OMS524304:OMW524304 OCW524304:ODA524304 NTA524304:NTE524304 NJE524304:NJI524304 MZI524304:MZM524304 MPM524304:MPQ524304 MFQ524304:MFU524304 LVU524304:LVY524304 LLY524304:LMC524304 LCC524304:LCG524304 KSG524304:KSK524304 KIK524304:KIO524304 JYO524304:JYS524304 JOS524304:JOW524304 JEW524304:JFA524304 IVA524304:IVE524304 ILE524304:ILI524304 IBI524304:IBM524304 HRM524304:HRQ524304 HHQ524304:HHU524304 GXU524304:GXY524304 GNY524304:GOC524304 GEC524304:GEG524304 FUG524304:FUK524304 FKK524304:FKO524304 FAO524304:FAS524304 EQS524304:EQW524304 EGW524304:EHA524304 DXA524304:DXE524304 DNE524304:DNI524304 DDI524304:DDM524304 CTM524304:CTQ524304 CJQ524304:CJU524304 BZU524304:BZY524304 BPY524304:BQC524304 BGC524304:BGG524304 AWG524304:AWK524304 AMK524304:AMO524304 ACO524304:ACS524304 SS524304:SW524304 IW524304:JA524304 A524304:E524304 WVI458768:WVM458768 WLM458768:WLQ458768 WBQ458768:WBU458768 VRU458768:VRY458768 VHY458768:VIC458768 UYC458768:UYG458768 UOG458768:UOK458768 UEK458768:UEO458768 TUO458768:TUS458768 TKS458768:TKW458768 TAW458768:TBA458768 SRA458768:SRE458768 SHE458768:SHI458768 RXI458768:RXM458768 RNM458768:RNQ458768 RDQ458768:RDU458768 QTU458768:QTY458768 QJY458768:QKC458768 QAC458768:QAG458768 PQG458768:PQK458768 PGK458768:PGO458768 OWO458768:OWS458768 OMS458768:OMW458768 OCW458768:ODA458768 NTA458768:NTE458768 NJE458768:NJI458768 MZI458768:MZM458768 MPM458768:MPQ458768 MFQ458768:MFU458768 LVU458768:LVY458768 LLY458768:LMC458768 LCC458768:LCG458768 KSG458768:KSK458768 KIK458768:KIO458768 JYO458768:JYS458768 JOS458768:JOW458768 JEW458768:JFA458768 IVA458768:IVE458768 ILE458768:ILI458768 IBI458768:IBM458768 HRM458768:HRQ458768 HHQ458768:HHU458768 GXU458768:GXY458768 GNY458768:GOC458768 GEC458768:GEG458768 FUG458768:FUK458768 FKK458768:FKO458768 FAO458768:FAS458768 EQS458768:EQW458768 EGW458768:EHA458768 DXA458768:DXE458768 DNE458768:DNI458768 DDI458768:DDM458768 CTM458768:CTQ458768 CJQ458768:CJU458768 BZU458768:BZY458768 BPY458768:BQC458768 BGC458768:BGG458768 AWG458768:AWK458768 AMK458768:AMO458768 ACO458768:ACS458768 SS458768:SW458768 IW458768:JA458768 A458768:E458768 WVI393232:WVM393232 WLM393232:WLQ393232 WBQ393232:WBU393232 VRU393232:VRY393232 VHY393232:VIC393232 UYC393232:UYG393232 UOG393232:UOK393232 UEK393232:UEO393232 TUO393232:TUS393232 TKS393232:TKW393232 TAW393232:TBA393232 SRA393232:SRE393232 SHE393232:SHI393232 RXI393232:RXM393232 RNM393232:RNQ393232 RDQ393232:RDU393232 QTU393232:QTY393232 QJY393232:QKC393232 QAC393232:QAG393232 PQG393232:PQK393232 PGK393232:PGO393232 OWO393232:OWS393232 OMS393232:OMW393232 OCW393232:ODA393232 NTA393232:NTE393232 NJE393232:NJI393232 MZI393232:MZM393232 MPM393232:MPQ393232 MFQ393232:MFU393232 LVU393232:LVY393232 LLY393232:LMC393232 LCC393232:LCG393232 KSG393232:KSK393232 KIK393232:KIO393232 JYO393232:JYS393232 JOS393232:JOW393232 JEW393232:JFA393232 IVA393232:IVE393232 ILE393232:ILI393232 IBI393232:IBM393232 HRM393232:HRQ393232 HHQ393232:HHU393232 GXU393232:GXY393232 GNY393232:GOC393232 GEC393232:GEG393232 FUG393232:FUK393232 FKK393232:FKO393232 FAO393232:FAS393232 EQS393232:EQW393232 EGW393232:EHA393232 DXA393232:DXE393232 DNE393232:DNI393232 DDI393232:DDM393232 CTM393232:CTQ393232 CJQ393232:CJU393232 BZU393232:BZY393232 BPY393232:BQC393232 BGC393232:BGG393232 AWG393232:AWK393232 AMK393232:AMO393232 ACO393232:ACS393232 SS393232:SW393232 IW393232:JA393232 A393232:E393232 WVI327696:WVM327696 WLM327696:WLQ327696 WBQ327696:WBU327696 VRU327696:VRY327696 VHY327696:VIC327696 UYC327696:UYG327696 UOG327696:UOK327696 UEK327696:UEO327696 TUO327696:TUS327696 TKS327696:TKW327696 TAW327696:TBA327696 SRA327696:SRE327696 SHE327696:SHI327696 RXI327696:RXM327696 RNM327696:RNQ327696 RDQ327696:RDU327696 QTU327696:QTY327696 QJY327696:QKC327696 QAC327696:QAG327696 PQG327696:PQK327696 PGK327696:PGO327696 OWO327696:OWS327696 OMS327696:OMW327696 OCW327696:ODA327696 NTA327696:NTE327696 NJE327696:NJI327696 MZI327696:MZM327696 MPM327696:MPQ327696 MFQ327696:MFU327696 LVU327696:LVY327696 LLY327696:LMC327696 LCC327696:LCG327696 KSG327696:KSK327696 KIK327696:KIO327696 JYO327696:JYS327696 JOS327696:JOW327696 JEW327696:JFA327696 IVA327696:IVE327696 ILE327696:ILI327696 IBI327696:IBM327696 HRM327696:HRQ327696 HHQ327696:HHU327696 GXU327696:GXY327696 GNY327696:GOC327696 GEC327696:GEG327696 FUG327696:FUK327696 FKK327696:FKO327696 FAO327696:FAS327696 EQS327696:EQW327696 EGW327696:EHA327696 DXA327696:DXE327696 DNE327696:DNI327696 DDI327696:DDM327696 CTM327696:CTQ327696 CJQ327696:CJU327696 BZU327696:BZY327696 BPY327696:BQC327696 BGC327696:BGG327696 AWG327696:AWK327696 AMK327696:AMO327696 ACO327696:ACS327696 SS327696:SW327696 IW327696:JA327696 A327696:E327696 WVI262160:WVM262160 WLM262160:WLQ262160 WBQ262160:WBU262160 VRU262160:VRY262160 VHY262160:VIC262160 UYC262160:UYG262160 UOG262160:UOK262160 UEK262160:UEO262160 TUO262160:TUS262160 TKS262160:TKW262160 TAW262160:TBA262160 SRA262160:SRE262160 SHE262160:SHI262160 RXI262160:RXM262160 RNM262160:RNQ262160 RDQ262160:RDU262160 QTU262160:QTY262160 QJY262160:QKC262160 QAC262160:QAG262160 PQG262160:PQK262160 PGK262160:PGO262160 OWO262160:OWS262160 OMS262160:OMW262160 OCW262160:ODA262160 NTA262160:NTE262160 NJE262160:NJI262160 MZI262160:MZM262160 MPM262160:MPQ262160 MFQ262160:MFU262160 LVU262160:LVY262160 LLY262160:LMC262160 LCC262160:LCG262160 KSG262160:KSK262160 KIK262160:KIO262160 JYO262160:JYS262160 JOS262160:JOW262160 JEW262160:JFA262160 IVA262160:IVE262160 ILE262160:ILI262160 IBI262160:IBM262160 HRM262160:HRQ262160 HHQ262160:HHU262160 GXU262160:GXY262160 GNY262160:GOC262160 GEC262160:GEG262160 FUG262160:FUK262160 FKK262160:FKO262160 FAO262160:FAS262160 EQS262160:EQW262160 EGW262160:EHA262160 DXA262160:DXE262160 DNE262160:DNI262160 DDI262160:DDM262160 CTM262160:CTQ262160 CJQ262160:CJU262160 BZU262160:BZY262160 BPY262160:BQC262160 BGC262160:BGG262160 AWG262160:AWK262160 AMK262160:AMO262160 ACO262160:ACS262160 SS262160:SW262160 IW262160:JA262160 A262160:E262160 WVI196624:WVM196624 WLM196624:WLQ196624 WBQ196624:WBU196624 VRU196624:VRY196624 VHY196624:VIC196624 UYC196624:UYG196624 UOG196624:UOK196624 UEK196624:UEO196624 TUO196624:TUS196624 TKS196624:TKW196624 TAW196624:TBA196624 SRA196624:SRE196624 SHE196624:SHI196624 RXI196624:RXM196624 RNM196624:RNQ196624 RDQ196624:RDU196624 QTU196624:QTY196624 QJY196624:QKC196624 QAC196624:QAG196624 PQG196624:PQK196624 PGK196624:PGO196624 OWO196624:OWS196624 OMS196624:OMW196624 OCW196624:ODA196624 NTA196624:NTE196624 NJE196624:NJI196624 MZI196624:MZM196624 MPM196624:MPQ196624 MFQ196624:MFU196624 LVU196624:LVY196624 LLY196624:LMC196624 LCC196624:LCG196624 KSG196624:KSK196624 KIK196624:KIO196624 JYO196624:JYS196624 JOS196624:JOW196624 JEW196624:JFA196624 IVA196624:IVE196624 ILE196624:ILI196624 IBI196624:IBM196624 HRM196624:HRQ196624 HHQ196624:HHU196624 GXU196624:GXY196624 GNY196624:GOC196624 GEC196624:GEG196624 FUG196624:FUK196624 FKK196624:FKO196624 FAO196624:FAS196624 EQS196624:EQW196624 EGW196624:EHA196624 DXA196624:DXE196624 DNE196624:DNI196624 DDI196624:DDM196624 CTM196624:CTQ196624 CJQ196624:CJU196624 BZU196624:BZY196624 BPY196624:BQC196624 BGC196624:BGG196624 AWG196624:AWK196624 AMK196624:AMO196624 ACO196624:ACS196624 SS196624:SW196624 IW196624:JA196624 A196624:E196624 WVI131088:WVM131088 WLM131088:WLQ131088 WBQ131088:WBU131088 VRU131088:VRY131088 VHY131088:VIC131088 UYC131088:UYG131088 UOG131088:UOK131088 UEK131088:UEO131088 TUO131088:TUS131088 TKS131088:TKW131088 TAW131088:TBA131088 SRA131088:SRE131088 SHE131088:SHI131088 RXI131088:RXM131088 RNM131088:RNQ131088 RDQ131088:RDU131088 QTU131088:QTY131088 QJY131088:QKC131088 QAC131088:QAG131088 PQG131088:PQK131088 PGK131088:PGO131088 OWO131088:OWS131088 OMS131088:OMW131088 OCW131088:ODA131088 NTA131088:NTE131088 NJE131088:NJI131088 MZI131088:MZM131088 MPM131088:MPQ131088 MFQ131088:MFU131088 LVU131088:LVY131088 LLY131088:LMC131088 LCC131088:LCG131088 KSG131088:KSK131088 KIK131088:KIO131088 JYO131088:JYS131088 JOS131088:JOW131088 JEW131088:JFA131088 IVA131088:IVE131088 ILE131088:ILI131088 IBI131088:IBM131088 HRM131088:HRQ131088 HHQ131088:HHU131088 GXU131088:GXY131088 GNY131088:GOC131088 GEC131088:GEG131088 FUG131088:FUK131088 FKK131088:FKO131088 FAO131088:FAS131088 EQS131088:EQW131088 EGW131088:EHA131088 DXA131088:DXE131088 DNE131088:DNI131088 DDI131088:DDM131088 CTM131088:CTQ131088 CJQ131088:CJU131088 BZU131088:BZY131088 BPY131088:BQC131088 BGC131088:BGG131088 AWG131088:AWK131088 AMK131088:AMO131088 ACO131088:ACS131088 SS131088:SW131088 IW131088:JA131088 A131088:E131088 WVI65552:WVM65552 WLM65552:WLQ65552 WBQ65552:WBU65552 VRU65552:VRY65552 VHY65552:VIC65552 UYC65552:UYG65552 UOG65552:UOK65552 UEK65552:UEO65552 TUO65552:TUS65552 TKS65552:TKW65552 TAW65552:TBA65552 SRA65552:SRE65552 SHE65552:SHI65552 RXI65552:RXM65552 RNM65552:RNQ65552 RDQ65552:RDU65552 QTU65552:QTY65552 QJY65552:QKC65552 QAC65552:QAG65552 PQG65552:PQK65552 PGK65552:PGO65552 OWO65552:OWS65552 OMS65552:OMW65552 OCW65552:ODA65552 NTA65552:NTE65552 NJE65552:NJI65552 MZI65552:MZM65552 MPM65552:MPQ65552 MFQ65552:MFU65552 LVU65552:LVY65552 LLY65552:LMC65552 LCC65552:LCG65552 KSG65552:KSK65552 KIK65552:KIO65552 JYO65552:JYS65552 JOS65552:JOW65552 JEW65552:JFA65552 IVA65552:IVE65552 ILE65552:ILI65552 IBI65552:IBM65552 HRM65552:HRQ65552 HHQ65552:HHU65552 GXU65552:GXY65552 GNY65552:GOC65552 GEC65552:GEG65552 FUG65552:FUK65552 FKK65552:FKO65552 FAO65552:FAS65552 EQS65552:EQW65552 EGW65552:EHA65552 DXA65552:DXE65552 DNE65552:DNI65552 DDI65552:DDM65552 CTM65552:CTQ65552 CJQ65552:CJU65552 BZU65552:BZY65552 BPY65552:BQC65552 BGC65552:BGG65552 AWG65552:AWK65552 AMK65552:AMO65552 ACO65552:ACS65552 SS65552:SW65552 IW65552:JA65552 A65552:E65552 WVI16:WVM16 WLM16:WLQ16 WBQ16:WBU16 VRU16:VRY16 VHY16:VIC16 UYC16:UYG16 UOG16:UOK16 UEK16:UEO16 TUO16:TUS16 TKS16:TKW16 TAW16:TBA16 SRA16:SRE16 SHE16:SHI16 RXI16:RXM16 RNM16:RNQ16 RDQ16:RDU16 QTU16:QTY16 QJY16:QKC16 QAC16:QAG16 PQG16:PQK16 PGK16:PGO16 OWO16:OWS16 OMS16:OMW16 OCW16:ODA16 NTA16:NTE16 NJE16:NJI16 MZI16:MZM16 MPM16:MPQ16 MFQ16:MFU16 LVU16:LVY16 LLY16:LMC16 LCC16:LCG16 KSG16:KSK16 KIK16:KIO16 JYO16:JYS16 JOS16:JOW16 JEW16:JFA16 IVA16:IVE16 ILE16:ILI16 IBI16:IBM16 HRM16:HRQ16 HHQ16:HHU16 GXU16:GXY16 GNY16:GOC16 GEC16:GEG16 FUG16:FUK16 FKK16:FKO16 FAO16:FAS16 EQS16:EQW16 EGW16:EHA16 DXA16:DXE16 DNE16:DNI16 DDI16:DDM16 CTM16:CTQ16 CJQ16:CJU16 BZU16:BZY16 BPY16:BQC16 BGC16:BGG16 AWG16:AWK16 AMK16:AMO16 ACO16:ACS16 SS16:SW16 IW16:JA16">
      <formula1>$A$69:$A$70</formula1>
    </dataValidation>
    <dataValidation type="list" allowBlank="1" showInputMessage="1" showErrorMessage="1" sqref="WWR983043:WWT983043 AL3 WMV983043:WMX983043 WCZ983043:WDB983043 VTD983043:VTF983043 VJH983043:VJJ983043 UZL983043:UZN983043 UPP983043:UPR983043 UFT983043:UFV983043 TVX983043:TVZ983043 TMB983043:TMD983043 TCF983043:TCH983043 SSJ983043:SSL983043 SIN983043:SIP983043 RYR983043:RYT983043 ROV983043:ROX983043 REZ983043:RFB983043 QVD983043:QVF983043 QLH983043:QLJ983043 QBL983043:QBN983043 PRP983043:PRR983043 PHT983043:PHV983043 OXX983043:OXZ983043 OOB983043:OOD983043 OEF983043:OEH983043 NUJ983043:NUL983043 NKN983043:NKP983043 NAR983043:NAT983043 MQV983043:MQX983043 MGZ983043:MHB983043 LXD983043:LXF983043 LNH983043:LNJ983043 LDL983043:LDN983043 KTP983043:KTR983043 KJT983043:KJV983043 JZX983043:JZZ983043 JQB983043:JQD983043 JGF983043:JGH983043 IWJ983043:IWL983043 IMN983043:IMP983043 ICR983043:ICT983043 HSV983043:HSX983043 HIZ983043:HJB983043 GZD983043:GZF983043 GPH983043:GPJ983043 GFL983043:GFN983043 FVP983043:FVR983043 FLT983043:FLV983043 FBX983043:FBZ983043 ESB983043:ESD983043 EIF983043:EIH983043 DYJ983043:DYL983043 DON983043:DOP983043 DER983043:DET983043 CUV983043:CUX983043 CKZ983043:CLB983043 CBD983043:CBF983043 BRH983043:BRJ983043 BHL983043:BHN983043 AXP983043:AXR983043 ANT983043:ANV983043 ADX983043:ADZ983043 UB983043:UD983043 KF983043:KH983043 AJ983043:AL983043 WWR917507:WWT917507 WMV917507:WMX917507 WCZ917507:WDB917507 VTD917507:VTF917507 VJH917507:VJJ917507 UZL917507:UZN917507 UPP917507:UPR917507 UFT917507:UFV917507 TVX917507:TVZ917507 TMB917507:TMD917507 TCF917507:TCH917507 SSJ917507:SSL917507 SIN917507:SIP917507 RYR917507:RYT917507 ROV917507:ROX917507 REZ917507:RFB917507 QVD917507:QVF917507 QLH917507:QLJ917507 QBL917507:QBN917507 PRP917507:PRR917507 PHT917507:PHV917507 OXX917507:OXZ917507 OOB917507:OOD917507 OEF917507:OEH917507 NUJ917507:NUL917507 NKN917507:NKP917507 NAR917507:NAT917507 MQV917507:MQX917507 MGZ917507:MHB917507 LXD917507:LXF917507 LNH917507:LNJ917507 LDL917507:LDN917507 KTP917507:KTR917507 KJT917507:KJV917507 JZX917507:JZZ917507 JQB917507:JQD917507 JGF917507:JGH917507 IWJ917507:IWL917507 IMN917507:IMP917507 ICR917507:ICT917507 HSV917507:HSX917507 HIZ917507:HJB917507 GZD917507:GZF917507 GPH917507:GPJ917507 GFL917507:GFN917507 FVP917507:FVR917507 FLT917507:FLV917507 FBX917507:FBZ917507 ESB917507:ESD917507 EIF917507:EIH917507 DYJ917507:DYL917507 DON917507:DOP917507 DER917507:DET917507 CUV917507:CUX917507 CKZ917507:CLB917507 CBD917507:CBF917507 BRH917507:BRJ917507 BHL917507:BHN917507 AXP917507:AXR917507 ANT917507:ANV917507 ADX917507:ADZ917507 UB917507:UD917507 KF917507:KH917507 AJ917507:AL917507 WWR851971:WWT851971 WMV851971:WMX851971 WCZ851971:WDB851971 VTD851971:VTF851971 VJH851971:VJJ851971 UZL851971:UZN851971 UPP851971:UPR851971 UFT851971:UFV851971 TVX851971:TVZ851971 TMB851971:TMD851971 TCF851971:TCH851971 SSJ851971:SSL851971 SIN851971:SIP851971 RYR851971:RYT851971 ROV851971:ROX851971 REZ851971:RFB851971 QVD851971:QVF851971 QLH851971:QLJ851971 QBL851971:QBN851971 PRP851971:PRR851971 PHT851971:PHV851971 OXX851971:OXZ851971 OOB851971:OOD851971 OEF851971:OEH851971 NUJ851971:NUL851971 NKN851971:NKP851971 NAR851971:NAT851971 MQV851971:MQX851971 MGZ851971:MHB851971 LXD851971:LXF851971 LNH851971:LNJ851971 LDL851971:LDN851971 KTP851971:KTR851971 KJT851971:KJV851971 JZX851971:JZZ851971 JQB851971:JQD851971 JGF851971:JGH851971 IWJ851971:IWL851971 IMN851971:IMP851971 ICR851971:ICT851971 HSV851971:HSX851971 HIZ851971:HJB851971 GZD851971:GZF851971 GPH851971:GPJ851971 GFL851971:GFN851971 FVP851971:FVR851971 FLT851971:FLV851971 FBX851971:FBZ851971 ESB851971:ESD851971 EIF851971:EIH851971 DYJ851971:DYL851971 DON851971:DOP851971 DER851971:DET851971 CUV851971:CUX851971 CKZ851971:CLB851971 CBD851971:CBF851971 BRH851971:BRJ851971 BHL851971:BHN851971 AXP851971:AXR851971 ANT851971:ANV851971 ADX851971:ADZ851971 UB851971:UD851971 KF851971:KH851971 AJ851971:AL851971 WWR786435:WWT786435 WMV786435:WMX786435 WCZ786435:WDB786435 VTD786435:VTF786435 VJH786435:VJJ786435 UZL786435:UZN786435 UPP786435:UPR786435 UFT786435:UFV786435 TVX786435:TVZ786435 TMB786435:TMD786435 TCF786435:TCH786435 SSJ786435:SSL786435 SIN786435:SIP786435 RYR786435:RYT786435 ROV786435:ROX786435 REZ786435:RFB786435 QVD786435:QVF786435 QLH786435:QLJ786435 QBL786435:QBN786435 PRP786435:PRR786435 PHT786435:PHV786435 OXX786435:OXZ786435 OOB786435:OOD786435 OEF786435:OEH786435 NUJ786435:NUL786435 NKN786435:NKP786435 NAR786435:NAT786435 MQV786435:MQX786435 MGZ786435:MHB786435 LXD786435:LXF786435 LNH786435:LNJ786435 LDL786435:LDN786435 KTP786435:KTR786435 KJT786435:KJV786435 JZX786435:JZZ786435 JQB786435:JQD786435 JGF786435:JGH786435 IWJ786435:IWL786435 IMN786435:IMP786435 ICR786435:ICT786435 HSV786435:HSX786435 HIZ786435:HJB786435 GZD786435:GZF786435 GPH786435:GPJ786435 GFL786435:GFN786435 FVP786435:FVR786435 FLT786435:FLV786435 FBX786435:FBZ786435 ESB786435:ESD786435 EIF786435:EIH786435 DYJ786435:DYL786435 DON786435:DOP786435 DER786435:DET786435 CUV786435:CUX786435 CKZ786435:CLB786435 CBD786435:CBF786435 BRH786435:BRJ786435 BHL786435:BHN786435 AXP786435:AXR786435 ANT786435:ANV786435 ADX786435:ADZ786435 UB786435:UD786435 KF786435:KH786435 AJ786435:AL786435 WWR720899:WWT720899 WMV720899:WMX720899 WCZ720899:WDB720899 VTD720899:VTF720899 VJH720899:VJJ720899 UZL720899:UZN720899 UPP720899:UPR720899 UFT720899:UFV720899 TVX720899:TVZ720899 TMB720899:TMD720899 TCF720899:TCH720899 SSJ720899:SSL720899 SIN720899:SIP720899 RYR720899:RYT720899 ROV720899:ROX720899 REZ720899:RFB720899 QVD720899:QVF720899 QLH720899:QLJ720899 QBL720899:QBN720899 PRP720899:PRR720899 PHT720899:PHV720899 OXX720899:OXZ720899 OOB720899:OOD720899 OEF720899:OEH720899 NUJ720899:NUL720899 NKN720899:NKP720899 NAR720899:NAT720899 MQV720899:MQX720899 MGZ720899:MHB720899 LXD720899:LXF720899 LNH720899:LNJ720899 LDL720899:LDN720899 KTP720899:KTR720899 KJT720899:KJV720899 JZX720899:JZZ720899 JQB720899:JQD720899 JGF720899:JGH720899 IWJ720899:IWL720899 IMN720899:IMP720899 ICR720899:ICT720899 HSV720899:HSX720899 HIZ720899:HJB720899 GZD720899:GZF720899 GPH720899:GPJ720899 GFL720899:GFN720899 FVP720899:FVR720899 FLT720899:FLV720899 FBX720899:FBZ720899 ESB720899:ESD720899 EIF720899:EIH720899 DYJ720899:DYL720899 DON720899:DOP720899 DER720899:DET720899 CUV720899:CUX720899 CKZ720899:CLB720899 CBD720899:CBF720899 BRH720899:BRJ720899 BHL720899:BHN720899 AXP720899:AXR720899 ANT720899:ANV720899 ADX720899:ADZ720899 UB720899:UD720899 KF720899:KH720899 AJ720899:AL720899 WWR655363:WWT655363 WMV655363:WMX655363 WCZ655363:WDB655363 VTD655363:VTF655363 VJH655363:VJJ655363 UZL655363:UZN655363 UPP655363:UPR655363 UFT655363:UFV655363 TVX655363:TVZ655363 TMB655363:TMD655363 TCF655363:TCH655363 SSJ655363:SSL655363 SIN655363:SIP655363 RYR655363:RYT655363 ROV655363:ROX655363 REZ655363:RFB655363 QVD655363:QVF655363 QLH655363:QLJ655363 QBL655363:QBN655363 PRP655363:PRR655363 PHT655363:PHV655363 OXX655363:OXZ655363 OOB655363:OOD655363 OEF655363:OEH655363 NUJ655363:NUL655363 NKN655363:NKP655363 NAR655363:NAT655363 MQV655363:MQX655363 MGZ655363:MHB655363 LXD655363:LXF655363 LNH655363:LNJ655363 LDL655363:LDN655363 KTP655363:KTR655363 KJT655363:KJV655363 JZX655363:JZZ655363 JQB655363:JQD655363 JGF655363:JGH655363 IWJ655363:IWL655363 IMN655363:IMP655363 ICR655363:ICT655363 HSV655363:HSX655363 HIZ655363:HJB655363 GZD655363:GZF655363 GPH655363:GPJ655363 GFL655363:GFN655363 FVP655363:FVR655363 FLT655363:FLV655363 FBX655363:FBZ655363 ESB655363:ESD655363 EIF655363:EIH655363 DYJ655363:DYL655363 DON655363:DOP655363 DER655363:DET655363 CUV655363:CUX655363 CKZ655363:CLB655363 CBD655363:CBF655363 BRH655363:BRJ655363 BHL655363:BHN655363 AXP655363:AXR655363 ANT655363:ANV655363 ADX655363:ADZ655363 UB655363:UD655363 KF655363:KH655363 AJ655363:AL655363 WWR589827:WWT589827 WMV589827:WMX589827 WCZ589827:WDB589827 VTD589827:VTF589827 VJH589827:VJJ589827 UZL589827:UZN589827 UPP589827:UPR589827 UFT589827:UFV589827 TVX589827:TVZ589827 TMB589827:TMD589827 TCF589827:TCH589827 SSJ589827:SSL589827 SIN589827:SIP589827 RYR589827:RYT589827 ROV589827:ROX589827 REZ589827:RFB589827 QVD589827:QVF589827 QLH589827:QLJ589827 QBL589827:QBN589827 PRP589827:PRR589827 PHT589827:PHV589827 OXX589827:OXZ589827 OOB589827:OOD589827 OEF589827:OEH589827 NUJ589827:NUL589827 NKN589827:NKP589827 NAR589827:NAT589827 MQV589827:MQX589827 MGZ589827:MHB589827 LXD589827:LXF589827 LNH589827:LNJ589827 LDL589827:LDN589827 KTP589827:KTR589827 KJT589827:KJV589827 JZX589827:JZZ589827 JQB589827:JQD589827 JGF589827:JGH589827 IWJ589827:IWL589827 IMN589827:IMP589827 ICR589827:ICT589827 HSV589827:HSX589827 HIZ589827:HJB589827 GZD589827:GZF589827 GPH589827:GPJ589827 GFL589827:GFN589827 FVP589827:FVR589827 FLT589827:FLV589827 FBX589827:FBZ589827 ESB589827:ESD589827 EIF589827:EIH589827 DYJ589827:DYL589827 DON589827:DOP589827 DER589827:DET589827 CUV589827:CUX589827 CKZ589827:CLB589827 CBD589827:CBF589827 BRH589827:BRJ589827 BHL589827:BHN589827 AXP589827:AXR589827 ANT589827:ANV589827 ADX589827:ADZ589827 UB589827:UD589827 KF589827:KH589827 AJ589827:AL589827 WWR524291:WWT524291 WMV524291:WMX524291 WCZ524291:WDB524291 VTD524291:VTF524291 VJH524291:VJJ524291 UZL524291:UZN524291 UPP524291:UPR524291 UFT524291:UFV524291 TVX524291:TVZ524291 TMB524291:TMD524291 TCF524291:TCH524291 SSJ524291:SSL524291 SIN524291:SIP524291 RYR524291:RYT524291 ROV524291:ROX524291 REZ524291:RFB524291 QVD524291:QVF524291 QLH524291:QLJ524291 QBL524291:QBN524291 PRP524291:PRR524291 PHT524291:PHV524291 OXX524291:OXZ524291 OOB524291:OOD524291 OEF524291:OEH524291 NUJ524291:NUL524291 NKN524291:NKP524291 NAR524291:NAT524291 MQV524291:MQX524291 MGZ524291:MHB524291 LXD524291:LXF524291 LNH524291:LNJ524291 LDL524291:LDN524291 KTP524291:KTR524291 KJT524291:KJV524291 JZX524291:JZZ524291 JQB524291:JQD524291 JGF524291:JGH524291 IWJ524291:IWL524291 IMN524291:IMP524291 ICR524291:ICT524291 HSV524291:HSX524291 HIZ524291:HJB524291 GZD524291:GZF524291 GPH524291:GPJ524291 GFL524291:GFN524291 FVP524291:FVR524291 FLT524291:FLV524291 FBX524291:FBZ524291 ESB524291:ESD524291 EIF524291:EIH524291 DYJ524291:DYL524291 DON524291:DOP524291 DER524291:DET524291 CUV524291:CUX524291 CKZ524291:CLB524291 CBD524291:CBF524291 BRH524291:BRJ524291 BHL524291:BHN524291 AXP524291:AXR524291 ANT524291:ANV524291 ADX524291:ADZ524291 UB524291:UD524291 KF524291:KH524291 AJ524291:AL524291 WWR458755:WWT458755 WMV458755:WMX458755 WCZ458755:WDB458755 VTD458755:VTF458755 VJH458755:VJJ458755 UZL458755:UZN458755 UPP458755:UPR458755 UFT458755:UFV458755 TVX458755:TVZ458755 TMB458755:TMD458755 TCF458755:TCH458755 SSJ458755:SSL458755 SIN458755:SIP458755 RYR458755:RYT458755 ROV458755:ROX458755 REZ458755:RFB458755 QVD458755:QVF458755 QLH458755:QLJ458755 QBL458755:QBN458755 PRP458755:PRR458755 PHT458755:PHV458755 OXX458755:OXZ458755 OOB458755:OOD458755 OEF458755:OEH458755 NUJ458755:NUL458755 NKN458755:NKP458755 NAR458755:NAT458755 MQV458755:MQX458755 MGZ458755:MHB458755 LXD458755:LXF458755 LNH458755:LNJ458755 LDL458755:LDN458755 KTP458755:KTR458755 KJT458755:KJV458755 JZX458755:JZZ458755 JQB458755:JQD458755 JGF458755:JGH458755 IWJ458755:IWL458755 IMN458755:IMP458755 ICR458755:ICT458755 HSV458755:HSX458755 HIZ458755:HJB458755 GZD458755:GZF458755 GPH458755:GPJ458755 GFL458755:GFN458755 FVP458755:FVR458755 FLT458755:FLV458755 FBX458755:FBZ458755 ESB458755:ESD458755 EIF458755:EIH458755 DYJ458755:DYL458755 DON458755:DOP458755 DER458755:DET458755 CUV458755:CUX458755 CKZ458755:CLB458755 CBD458755:CBF458755 BRH458755:BRJ458755 BHL458755:BHN458755 AXP458755:AXR458755 ANT458755:ANV458755 ADX458755:ADZ458755 UB458755:UD458755 KF458755:KH458755 AJ458755:AL458755 WWR393219:WWT393219 WMV393219:WMX393219 WCZ393219:WDB393219 VTD393219:VTF393219 VJH393219:VJJ393219 UZL393219:UZN393219 UPP393219:UPR393219 UFT393219:UFV393219 TVX393219:TVZ393219 TMB393219:TMD393219 TCF393219:TCH393219 SSJ393219:SSL393219 SIN393219:SIP393219 RYR393219:RYT393219 ROV393219:ROX393219 REZ393219:RFB393219 QVD393219:QVF393219 QLH393219:QLJ393219 QBL393219:QBN393219 PRP393219:PRR393219 PHT393219:PHV393219 OXX393219:OXZ393219 OOB393219:OOD393219 OEF393219:OEH393219 NUJ393219:NUL393219 NKN393219:NKP393219 NAR393219:NAT393219 MQV393219:MQX393219 MGZ393219:MHB393219 LXD393219:LXF393219 LNH393219:LNJ393219 LDL393219:LDN393219 KTP393219:KTR393219 KJT393219:KJV393219 JZX393219:JZZ393219 JQB393219:JQD393219 JGF393219:JGH393219 IWJ393219:IWL393219 IMN393219:IMP393219 ICR393219:ICT393219 HSV393219:HSX393219 HIZ393219:HJB393219 GZD393219:GZF393219 GPH393219:GPJ393219 GFL393219:GFN393219 FVP393219:FVR393219 FLT393219:FLV393219 FBX393219:FBZ393219 ESB393219:ESD393219 EIF393219:EIH393219 DYJ393219:DYL393219 DON393219:DOP393219 DER393219:DET393219 CUV393219:CUX393219 CKZ393219:CLB393219 CBD393219:CBF393219 BRH393219:BRJ393219 BHL393219:BHN393219 AXP393219:AXR393219 ANT393219:ANV393219 ADX393219:ADZ393219 UB393219:UD393219 KF393219:KH393219 AJ393219:AL393219 WWR327683:WWT327683 WMV327683:WMX327683 WCZ327683:WDB327683 VTD327683:VTF327683 VJH327683:VJJ327683 UZL327683:UZN327683 UPP327683:UPR327683 UFT327683:UFV327683 TVX327683:TVZ327683 TMB327683:TMD327683 TCF327683:TCH327683 SSJ327683:SSL327683 SIN327683:SIP327683 RYR327683:RYT327683 ROV327683:ROX327683 REZ327683:RFB327683 QVD327683:QVF327683 QLH327683:QLJ327683 QBL327683:QBN327683 PRP327683:PRR327683 PHT327683:PHV327683 OXX327683:OXZ327683 OOB327683:OOD327683 OEF327683:OEH327683 NUJ327683:NUL327683 NKN327683:NKP327683 NAR327683:NAT327683 MQV327683:MQX327683 MGZ327683:MHB327683 LXD327683:LXF327683 LNH327683:LNJ327683 LDL327683:LDN327683 KTP327683:KTR327683 KJT327683:KJV327683 JZX327683:JZZ327683 JQB327683:JQD327683 JGF327683:JGH327683 IWJ327683:IWL327683 IMN327683:IMP327683 ICR327683:ICT327683 HSV327683:HSX327683 HIZ327683:HJB327683 GZD327683:GZF327683 GPH327683:GPJ327683 GFL327683:GFN327683 FVP327683:FVR327683 FLT327683:FLV327683 FBX327683:FBZ327683 ESB327683:ESD327683 EIF327683:EIH327683 DYJ327683:DYL327683 DON327683:DOP327683 DER327683:DET327683 CUV327683:CUX327683 CKZ327683:CLB327683 CBD327683:CBF327683 BRH327683:BRJ327683 BHL327683:BHN327683 AXP327683:AXR327683 ANT327683:ANV327683 ADX327683:ADZ327683 UB327683:UD327683 KF327683:KH327683 AJ327683:AL327683 WWR262147:WWT262147 WMV262147:WMX262147 WCZ262147:WDB262147 VTD262147:VTF262147 VJH262147:VJJ262147 UZL262147:UZN262147 UPP262147:UPR262147 UFT262147:UFV262147 TVX262147:TVZ262147 TMB262147:TMD262147 TCF262147:TCH262147 SSJ262147:SSL262147 SIN262147:SIP262147 RYR262147:RYT262147 ROV262147:ROX262147 REZ262147:RFB262147 QVD262147:QVF262147 QLH262147:QLJ262147 QBL262147:QBN262147 PRP262147:PRR262147 PHT262147:PHV262147 OXX262147:OXZ262147 OOB262147:OOD262147 OEF262147:OEH262147 NUJ262147:NUL262147 NKN262147:NKP262147 NAR262147:NAT262147 MQV262147:MQX262147 MGZ262147:MHB262147 LXD262147:LXF262147 LNH262147:LNJ262147 LDL262147:LDN262147 KTP262147:KTR262147 KJT262147:KJV262147 JZX262147:JZZ262147 JQB262147:JQD262147 JGF262147:JGH262147 IWJ262147:IWL262147 IMN262147:IMP262147 ICR262147:ICT262147 HSV262147:HSX262147 HIZ262147:HJB262147 GZD262147:GZF262147 GPH262147:GPJ262147 GFL262147:GFN262147 FVP262147:FVR262147 FLT262147:FLV262147 FBX262147:FBZ262147 ESB262147:ESD262147 EIF262147:EIH262147 DYJ262147:DYL262147 DON262147:DOP262147 DER262147:DET262147 CUV262147:CUX262147 CKZ262147:CLB262147 CBD262147:CBF262147 BRH262147:BRJ262147 BHL262147:BHN262147 AXP262147:AXR262147 ANT262147:ANV262147 ADX262147:ADZ262147 UB262147:UD262147 KF262147:KH262147 AJ262147:AL262147 WWR196611:WWT196611 WMV196611:WMX196611 WCZ196611:WDB196611 VTD196611:VTF196611 VJH196611:VJJ196611 UZL196611:UZN196611 UPP196611:UPR196611 UFT196611:UFV196611 TVX196611:TVZ196611 TMB196611:TMD196611 TCF196611:TCH196611 SSJ196611:SSL196611 SIN196611:SIP196611 RYR196611:RYT196611 ROV196611:ROX196611 REZ196611:RFB196611 QVD196611:QVF196611 QLH196611:QLJ196611 QBL196611:QBN196611 PRP196611:PRR196611 PHT196611:PHV196611 OXX196611:OXZ196611 OOB196611:OOD196611 OEF196611:OEH196611 NUJ196611:NUL196611 NKN196611:NKP196611 NAR196611:NAT196611 MQV196611:MQX196611 MGZ196611:MHB196611 LXD196611:LXF196611 LNH196611:LNJ196611 LDL196611:LDN196611 KTP196611:KTR196611 KJT196611:KJV196611 JZX196611:JZZ196611 JQB196611:JQD196611 JGF196611:JGH196611 IWJ196611:IWL196611 IMN196611:IMP196611 ICR196611:ICT196611 HSV196611:HSX196611 HIZ196611:HJB196611 GZD196611:GZF196611 GPH196611:GPJ196611 GFL196611:GFN196611 FVP196611:FVR196611 FLT196611:FLV196611 FBX196611:FBZ196611 ESB196611:ESD196611 EIF196611:EIH196611 DYJ196611:DYL196611 DON196611:DOP196611 DER196611:DET196611 CUV196611:CUX196611 CKZ196611:CLB196611 CBD196611:CBF196611 BRH196611:BRJ196611 BHL196611:BHN196611 AXP196611:AXR196611 ANT196611:ANV196611 ADX196611:ADZ196611 UB196611:UD196611 KF196611:KH196611 AJ196611:AL196611 WWR131075:WWT131075 WMV131075:WMX131075 WCZ131075:WDB131075 VTD131075:VTF131075 VJH131075:VJJ131075 UZL131075:UZN131075 UPP131075:UPR131075 UFT131075:UFV131075 TVX131075:TVZ131075 TMB131075:TMD131075 TCF131075:TCH131075 SSJ131075:SSL131075 SIN131075:SIP131075 RYR131075:RYT131075 ROV131075:ROX131075 REZ131075:RFB131075 QVD131075:QVF131075 QLH131075:QLJ131075 QBL131075:QBN131075 PRP131075:PRR131075 PHT131075:PHV131075 OXX131075:OXZ131075 OOB131075:OOD131075 OEF131075:OEH131075 NUJ131075:NUL131075 NKN131075:NKP131075 NAR131075:NAT131075 MQV131075:MQX131075 MGZ131075:MHB131075 LXD131075:LXF131075 LNH131075:LNJ131075 LDL131075:LDN131075 KTP131075:KTR131075 KJT131075:KJV131075 JZX131075:JZZ131075 JQB131075:JQD131075 JGF131075:JGH131075 IWJ131075:IWL131075 IMN131075:IMP131075 ICR131075:ICT131075 HSV131075:HSX131075 HIZ131075:HJB131075 GZD131075:GZF131075 GPH131075:GPJ131075 GFL131075:GFN131075 FVP131075:FVR131075 FLT131075:FLV131075 FBX131075:FBZ131075 ESB131075:ESD131075 EIF131075:EIH131075 DYJ131075:DYL131075 DON131075:DOP131075 DER131075:DET131075 CUV131075:CUX131075 CKZ131075:CLB131075 CBD131075:CBF131075 BRH131075:BRJ131075 BHL131075:BHN131075 AXP131075:AXR131075 ANT131075:ANV131075 ADX131075:ADZ131075 UB131075:UD131075 KF131075:KH131075 AJ131075:AL131075 WWR65539:WWT65539 WMV65539:WMX65539 WCZ65539:WDB65539 VTD65539:VTF65539 VJH65539:VJJ65539 UZL65539:UZN65539 UPP65539:UPR65539 UFT65539:UFV65539 TVX65539:TVZ65539 TMB65539:TMD65539 TCF65539:TCH65539 SSJ65539:SSL65539 SIN65539:SIP65539 RYR65539:RYT65539 ROV65539:ROX65539 REZ65539:RFB65539 QVD65539:QVF65539 QLH65539:QLJ65539 QBL65539:QBN65539 PRP65539:PRR65539 PHT65539:PHV65539 OXX65539:OXZ65539 OOB65539:OOD65539 OEF65539:OEH65539 NUJ65539:NUL65539 NKN65539:NKP65539 NAR65539:NAT65539 MQV65539:MQX65539 MGZ65539:MHB65539 LXD65539:LXF65539 LNH65539:LNJ65539 LDL65539:LDN65539 KTP65539:KTR65539 KJT65539:KJV65539 JZX65539:JZZ65539 JQB65539:JQD65539 JGF65539:JGH65539 IWJ65539:IWL65539 IMN65539:IMP65539 ICR65539:ICT65539 HSV65539:HSX65539 HIZ65539:HJB65539 GZD65539:GZF65539 GPH65539:GPJ65539 GFL65539:GFN65539 FVP65539:FVR65539 FLT65539:FLV65539 FBX65539:FBZ65539 ESB65539:ESD65539 EIF65539:EIH65539 DYJ65539:DYL65539 DON65539:DOP65539 DER65539:DET65539 CUV65539:CUX65539 CKZ65539:CLB65539 CBD65539:CBF65539 BRH65539:BRJ65539 BHL65539:BHN65539 AXP65539:AXR65539 ANT65539:ANV65539 ADX65539:ADZ65539 UB65539:UD65539 KF65539:KH65539 AJ65539:AL65539 WWR3:WWT3 WMV3:WMX3 WCZ3:WDB3 VTD3:VTF3 VJH3:VJJ3 UZL3:UZN3 UPP3:UPR3 UFT3:UFV3 TVX3:TVZ3 TMB3:TMD3 TCF3:TCH3 SSJ3:SSL3 SIN3:SIP3 RYR3:RYT3 ROV3:ROX3 REZ3:RFB3 QVD3:QVF3 QLH3:QLJ3 QBL3:QBN3 PRP3:PRR3 PHT3:PHV3 OXX3:OXZ3 OOB3:OOD3 OEF3:OEH3 NUJ3:NUL3 NKN3:NKP3 NAR3:NAT3 MQV3:MQX3 MGZ3:MHB3 LXD3:LXF3 LNH3:LNJ3 LDL3:LDN3 KTP3:KTR3 KJT3:KJV3 JZX3:JZZ3 JQB3:JQD3 JGF3:JGH3 IWJ3:IWL3 IMN3:IMP3 ICR3:ICT3 HSV3:HSX3 HIZ3:HJB3 GZD3:GZF3 GPH3:GPJ3 GFL3:GFN3 FVP3:FVR3 FLT3:FLV3 FBX3:FBZ3 ESB3:ESD3 EIF3:EIH3 DYJ3:DYL3 DON3:DOP3 DER3:DET3 CUV3:CUX3 CKZ3:CLB3 CBD3:CBF3 BRH3:BRJ3 BHL3:BHN3 AXP3:AXR3 ANT3:ANV3 ADX3:ADZ3 UB3:UD3 KF3:KH3">
      <formula1>$H$55:$H$56</formula1>
    </dataValidation>
    <dataValidation type="list" allowBlank="1" showInputMessage="1" showErrorMessage="1" sqref="AH13 WWP983053 WMT983053 WCX983053 VTB983053 VJF983053 UZJ983053 UPN983053 UFR983053 TVV983053 TLZ983053 TCD983053 SSH983053 SIL983053 RYP983053 ROT983053 REX983053 QVB983053 QLF983053 QBJ983053 PRN983053 PHR983053 OXV983053 ONZ983053 OED983053 NUH983053 NKL983053 NAP983053 MQT983053 MGX983053 LXB983053 LNF983053 LDJ983053 KTN983053 KJR983053 JZV983053 JPZ983053 JGD983053 IWH983053 IML983053 ICP983053 HST983053 HIX983053 GZB983053 GPF983053 GFJ983053 FVN983053 FLR983053 FBV983053 ERZ983053 EID983053 DYH983053 DOL983053 DEP983053 CUT983053 CKX983053 CBB983053 BRF983053 BHJ983053 AXN983053 ANR983053 ADV983053 TZ983053 KD983053 AH983053 WWP917517 WMT917517 WCX917517 VTB917517 VJF917517 UZJ917517 UPN917517 UFR917517 TVV917517 TLZ917517 TCD917517 SSH917517 SIL917517 RYP917517 ROT917517 REX917517 QVB917517 QLF917517 QBJ917517 PRN917517 PHR917517 OXV917517 ONZ917517 OED917517 NUH917517 NKL917517 NAP917517 MQT917517 MGX917517 LXB917517 LNF917517 LDJ917517 KTN917517 KJR917517 JZV917517 JPZ917517 JGD917517 IWH917517 IML917517 ICP917517 HST917517 HIX917517 GZB917517 GPF917517 GFJ917517 FVN917517 FLR917517 FBV917517 ERZ917517 EID917517 DYH917517 DOL917517 DEP917517 CUT917517 CKX917517 CBB917517 BRF917517 BHJ917517 AXN917517 ANR917517 ADV917517 TZ917517 KD917517 AH917517 WWP851981 WMT851981 WCX851981 VTB851981 VJF851981 UZJ851981 UPN851981 UFR851981 TVV851981 TLZ851981 TCD851981 SSH851981 SIL851981 RYP851981 ROT851981 REX851981 QVB851981 QLF851981 QBJ851981 PRN851981 PHR851981 OXV851981 ONZ851981 OED851981 NUH851981 NKL851981 NAP851981 MQT851981 MGX851981 LXB851981 LNF851981 LDJ851981 KTN851981 KJR851981 JZV851981 JPZ851981 JGD851981 IWH851981 IML851981 ICP851981 HST851981 HIX851981 GZB851981 GPF851981 GFJ851981 FVN851981 FLR851981 FBV851981 ERZ851981 EID851981 DYH851981 DOL851981 DEP851981 CUT851981 CKX851981 CBB851981 BRF851981 BHJ851981 AXN851981 ANR851981 ADV851981 TZ851981 KD851981 AH851981 WWP786445 WMT786445 WCX786445 VTB786445 VJF786445 UZJ786445 UPN786445 UFR786445 TVV786445 TLZ786445 TCD786445 SSH786445 SIL786445 RYP786445 ROT786445 REX786445 QVB786445 QLF786445 QBJ786445 PRN786445 PHR786445 OXV786445 ONZ786445 OED786445 NUH786445 NKL786445 NAP786445 MQT786445 MGX786445 LXB786445 LNF786445 LDJ786445 KTN786445 KJR786445 JZV786445 JPZ786445 JGD786445 IWH786445 IML786445 ICP786445 HST786445 HIX786445 GZB786445 GPF786445 GFJ786445 FVN786445 FLR786445 FBV786445 ERZ786445 EID786445 DYH786445 DOL786445 DEP786445 CUT786445 CKX786445 CBB786445 BRF786445 BHJ786445 AXN786445 ANR786445 ADV786445 TZ786445 KD786445 AH786445 WWP720909 WMT720909 WCX720909 VTB720909 VJF720909 UZJ720909 UPN720909 UFR720909 TVV720909 TLZ720909 TCD720909 SSH720909 SIL720909 RYP720909 ROT720909 REX720909 QVB720909 QLF720909 QBJ720909 PRN720909 PHR720909 OXV720909 ONZ720909 OED720909 NUH720909 NKL720909 NAP720909 MQT720909 MGX720909 LXB720909 LNF720909 LDJ720909 KTN720909 KJR720909 JZV720909 JPZ720909 JGD720909 IWH720909 IML720909 ICP720909 HST720909 HIX720909 GZB720909 GPF720909 GFJ720909 FVN720909 FLR720909 FBV720909 ERZ720909 EID720909 DYH720909 DOL720909 DEP720909 CUT720909 CKX720909 CBB720909 BRF720909 BHJ720909 AXN720909 ANR720909 ADV720909 TZ720909 KD720909 AH720909 WWP655373 WMT655373 WCX655373 VTB655373 VJF655373 UZJ655373 UPN655373 UFR655373 TVV655373 TLZ655373 TCD655373 SSH655373 SIL655373 RYP655373 ROT655373 REX655373 QVB655373 QLF655373 QBJ655373 PRN655373 PHR655373 OXV655373 ONZ655373 OED655373 NUH655373 NKL655373 NAP655373 MQT655373 MGX655373 LXB655373 LNF655373 LDJ655373 KTN655373 KJR655373 JZV655373 JPZ655373 JGD655373 IWH655373 IML655373 ICP655373 HST655373 HIX655373 GZB655373 GPF655373 GFJ655373 FVN655373 FLR655373 FBV655373 ERZ655373 EID655373 DYH655373 DOL655373 DEP655373 CUT655373 CKX655373 CBB655373 BRF655373 BHJ655373 AXN655373 ANR655373 ADV655373 TZ655373 KD655373 AH655373 WWP589837 WMT589837 WCX589837 VTB589837 VJF589837 UZJ589837 UPN589837 UFR589837 TVV589837 TLZ589837 TCD589837 SSH589837 SIL589837 RYP589837 ROT589837 REX589837 QVB589837 QLF589837 QBJ589837 PRN589837 PHR589837 OXV589837 ONZ589837 OED589837 NUH589837 NKL589837 NAP589837 MQT589837 MGX589837 LXB589837 LNF589837 LDJ589837 KTN589837 KJR589837 JZV589837 JPZ589837 JGD589837 IWH589837 IML589837 ICP589837 HST589837 HIX589837 GZB589837 GPF589837 GFJ589837 FVN589837 FLR589837 FBV589837 ERZ589837 EID589837 DYH589837 DOL589837 DEP589837 CUT589837 CKX589837 CBB589837 BRF589837 BHJ589837 AXN589837 ANR589837 ADV589837 TZ589837 KD589837 AH589837 WWP524301 WMT524301 WCX524301 VTB524301 VJF524301 UZJ524301 UPN524301 UFR524301 TVV524301 TLZ524301 TCD524301 SSH524301 SIL524301 RYP524301 ROT524301 REX524301 QVB524301 QLF524301 QBJ524301 PRN524301 PHR524301 OXV524301 ONZ524301 OED524301 NUH524301 NKL524301 NAP524301 MQT524301 MGX524301 LXB524301 LNF524301 LDJ524301 KTN524301 KJR524301 JZV524301 JPZ524301 JGD524301 IWH524301 IML524301 ICP524301 HST524301 HIX524301 GZB524301 GPF524301 GFJ524301 FVN524301 FLR524301 FBV524301 ERZ524301 EID524301 DYH524301 DOL524301 DEP524301 CUT524301 CKX524301 CBB524301 BRF524301 BHJ524301 AXN524301 ANR524301 ADV524301 TZ524301 KD524301 AH524301 WWP458765 WMT458765 WCX458765 VTB458765 VJF458765 UZJ458765 UPN458765 UFR458765 TVV458765 TLZ458765 TCD458765 SSH458765 SIL458765 RYP458765 ROT458765 REX458765 QVB458765 QLF458765 QBJ458765 PRN458765 PHR458765 OXV458765 ONZ458765 OED458765 NUH458765 NKL458765 NAP458765 MQT458765 MGX458765 LXB458765 LNF458765 LDJ458765 KTN458765 KJR458765 JZV458765 JPZ458765 JGD458765 IWH458765 IML458765 ICP458765 HST458765 HIX458765 GZB458765 GPF458765 GFJ458765 FVN458765 FLR458765 FBV458765 ERZ458765 EID458765 DYH458765 DOL458765 DEP458765 CUT458765 CKX458765 CBB458765 BRF458765 BHJ458765 AXN458765 ANR458765 ADV458765 TZ458765 KD458765 AH458765 WWP393229 WMT393229 WCX393229 VTB393229 VJF393229 UZJ393229 UPN393229 UFR393229 TVV393229 TLZ393229 TCD393229 SSH393229 SIL393229 RYP393229 ROT393229 REX393229 QVB393229 QLF393229 QBJ393229 PRN393229 PHR393229 OXV393229 ONZ393229 OED393229 NUH393229 NKL393229 NAP393229 MQT393229 MGX393229 LXB393229 LNF393229 LDJ393229 KTN393229 KJR393229 JZV393229 JPZ393229 JGD393229 IWH393229 IML393229 ICP393229 HST393229 HIX393229 GZB393229 GPF393229 GFJ393229 FVN393229 FLR393229 FBV393229 ERZ393229 EID393229 DYH393229 DOL393229 DEP393229 CUT393229 CKX393229 CBB393229 BRF393229 BHJ393229 AXN393229 ANR393229 ADV393229 TZ393229 KD393229 AH393229 WWP327693 WMT327693 WCX327693 VTB327693 VJF327693 UZJ327693 UPN327693 UFR327693 TVV327693 TLZ327693 TCD327693 SSH327693 SIL327693 RYP327693 ROT327693 REX327693 QVB327693 QLF327693 QBJ327693 PRN327693 PHR327693 OXV327693 ONZ327693 OED327693 NUH327693 NKL327693 NAP327693 MQT327693 MGX327693 LXB327693 LNF327693 LDJ327693 KTN327693 KJR327693 JZV327693 JPZ327693 JGD327693 IWH327693 IML327693 ICP327693 HST327693 HIX327693 GZB327693 GPF327693 GFJ327693 FVN327693 FLR327693 FBV327693 ERZ327693 EID327693 DYH327693 DOL327693 DEP327693 CUT327693 CKX327693 CBB327693 BRF327693 BHJ327693 AXN327693 ANR327693 ADV327693 TZ327693 KD327693 AH327693 WWP262157 WMT262157 WCX262157 VTB262157 VJF262157 UZJ262157 UPN262157 UFR262157 TVV262157 TLZ262157 TCD262157 SSH262157 SIL262157 RYP262157 ROT262157 REX262157 QVB262157 QLF262157 QBJ262157 PRN262157 PHR262157 OXV262157 ONZ262157 OED262157 NUH262157 NKL262157 NAP262157 MQT262157 MGX262157 LXB262157 LNF262157 LDJ262157 KTN262157 KJR262157 JZV262157 JPZ262157 JGD262157 IWH262157 IML262157 ICP262157 HST262157 HIX262157 GZB262157 GPF262157 GFJ262157 FVN262157 FLR262157 FBV262157 ERZ262157 EID262157 DYH262157 DOL262157 DEP262157 CUT262157 CKX262157 CBB262157 BRF262157 BHJ262157 AXN262157 ANR262157 ADV262157 TZ262157 KD262157 AH262157 WWP196621 WMT196621 WCX196621 VTB196621 VJF196621 UZJ196621 UPN196621 UFR196621 TVV196621 TLZ196621 TCD196621 SSH196621 SIL196621 RYP196621 ROT196621 REX196621 QVB196621 QLF196621 QBJ196621 PRN196621 PHR196621 OXV196621 ONZ196621 OED196621 NUH196621 NKL196621 NAP196621 MQT196621 MGX196621 LXB196621 LNF196621 LDJ196621 KTN196621 KJR196621 JZV196621 JPZ196621 JGD196621 IWH196621 IML196621 ICP196621 HST196621 HIX196621 GZB196621 GPF196621 GFJ196621 FVN196621 FLR196621 FBV196621 ERZ196621 EID196621 DYH196621 DOL196621 DEP196621 CUT196621 CKX196621 CBB196621 BRF196621 BHJ196621 AXN196621 ANR196621 ADV196621 TZ196621 KD196621 AH196621 WWP131085 WMT131085 WCX131085 VTB131085 VJF131085 UZJ131085 UPN131085 UFR131085 TVV131085 TLZ131085 TCD131085 SSH131085 SIL131085 RYP131085 ROT131085 REX131085 QVB131085 QLF131085 QBJ131085 PRN131085 PHR131085 OXV131085 ONZ131085 OED131085 NUH131085 NKL131085 NAP131085 MQT131085 MGX131085 LXB131085 LNF131085 LDJ131085 KTN131085 KJR131085 JZV131085 JPZ131085 JGD131085 IWH131085 IML131085 ICP131085 HST131085 HIX131085 GZB131085 GPF131085 GFJ131085 FVN131085 FLR131085 FBV131085 ERZ131085 EID131085 DYH131085 DOL131085 DEP131085 CUT131085 CKX131085 CBB131085 BRF131085 BHJ131085 AXN131085 ANR131085 ADV131085 TZ131085 KD131085 AH131085 WWP65549 WMT65549 WCX65549 VTB65549 VJF65549 UZJ65549 UPN65549 UFR65549 TVV65549 TLZ65549 TCD65549 SSH65549 SIL65549 RYP65549 ROT65549 REX65549 QVB65549 QLF65549 QBJ65549 PRN65549 PHR65549 OXV65549 ONZ65549 OED65549 NUH65549 NKL65549 NAP65549 MQT65549 MGX65549 LXB65549 LNF65549 LDJ65549 KTN65549 KJR65549 JZV65549 JPZ65549 JGD65549 IWH65549 IML65549 ICP65549 HST65549 HIX65549 GZB65549 GPF65549 GFJ65549 FVN65549 FLR65549 FBV65549 ERZ65549 EID65549 DYH65549 DOL65549 DEP65549 CUT65549 CKX65549 CBB65549 BRF65549 BHJ65549 AXN65549 ANR65549 ADV65549 TZ65549 KD65549 AH65549 WWP13 WMT13 WCX13 VTB13 VJF13 UZJ13 UPN13 UFR13 TVV13 TLZ13 TCD13 SSH13 SIL13 RYP13 ROT13 REX13 QVB13 QLF13 QBJ13 PRN13 PHR13 OXV13 ONZ13 OED13 NUH13 NKL13 NAP13 MQT13 MGX13 LXB13 LNF13 LDJ13 KTN13 KJR13 JZV13 JPZ13 JGD13 IWH13 IML13 ICP13 HST13 HIX13 GZB13 GPF13 GFJ13 FVN13 FLR13 FBV13 ERZ13 EID13 DYH13 DOL13 DEP13 CUT13 CKX13 CBB13 BRF13 BHJ13 AXN13 ANR13 ADV13 TZ13 KD13">
      <formula1>$AI$7:$AI$206</formula1>
    </dataValidation>
    <dataValidation type="list" allowBlank="1" showInputMessage="1" showErrorMessage="1" sqref="AH203 WVW983076:WWB983076 WMA983076:WMF983076 WCE983076:WCJ983076 VSI983076:VSN983076 VIM983076:VIR983076 UYQ983076:UYV983076 UOU983076:UOZ983076 UEY983076:UFD983076 TVC983076:TVH983076 TLG983076:TLL983076 TBK983076:TBP983076 SRO983076:SRT983076 SHS983076:SHX983076 RXW983076:RYB983076 ROA983076:ROF983076 REE983076:REJ983076 QUI983076:QUN983076 QKM983076:QKR983076 QAQ983076:QAV983076 PQU983076:PQZ983076 PGY983076:PHD983076 OXC983076:OXH983076 ONG983076:ONL983076 ODK983076:ODP983076 NTO983076:NTT983076 NJS983076:NJX983076 MZW983076:NAB983076 MQA983076:MQF983076 MGE983076:MGJ983076 LWI983076:LWN983076 LMM983076:LMR983076 LCQ983076:LCV983076 KSU983076:KSZ983076 KIY983076:KJD983076 JZC983076:JZH983076 JPG983076:JPL983076 JFK983076:JFP983076 IVO983076:IVT983076 ILS983076:ILX983076 IBW983076:ICB983076 HSA983076:HSF983076 HIE983076:HIJ983076 GYI983076:GYN983076 GOM983076:GOR983076 GEQ983076:GEV983076 FUU983076:FUZ983076 FKY983076:FLD983076 FBC983076:FBH983076 ERG983076:ERL983076 EHK983076:EHP983076 DXO983076:DXT983076 DNS983076:DNX983076 DDW983076:DEB983076 CUA983076:CUF983076 CKE983076:CKJ983076 CAI983076:CAN983076 BQM983076:BQR983076 BGQ983076:BGV983076 AWU983076:AWZ983076 AMY983076:AND983076 ADC983076:ADH983076 TG983076:TL983076 JK983076:JP983076 O983076:T983076 WVW917540:WWB917540 WMA917540:WMF917540 WCE917540:WCJ917540 VSI917540:VSN917540 VIM917540:VIR917540 UYQ917540:UYV917540 UOU917540:UOZ917540 UEY917540:UFD917540 TVC917540:TVH917540 TLG917540:TLL917540 TBK917540:TBP917540 SRO917540:SRT917540 SHS917540:SHX917540 RXW917540:RYB917540 ROA917540:ROF917540 REE917540:REJ917540 QUI917540:QUN917540 QKM917540:QKR917540 QAQ917540:QAV917540 PQU917540:PQZ917540 PGY917540:PHD917540 OXC917540:OXH917540 ONG917540:ONL917540 ODK917540:ODP917540 NTO917540:NTT917540 NJS917540:NJX917540 MZW917540:NAB917540 MQA917540:MQF917540 MGE917540:MGJ917540 LWI917540:LWN917540 LMM917540:LMR917540 LCQ917540:LCV917540 KSU917540:KSZ917540 KIY917540:KJD917540 JZC917540:JZH917540 JPG917540:JPL917540 JFK917540:JFP917540 IVO917540:IVT917540 ILS917540:ILX917540 IBW917540:ICB917540 HSA917540:HSF917540 HIE917540:HIJ917540 GYI917540:GYN917540 GOM917540:GOR917540 GEQ917540:GEV917540 FUU917540:FUZ917540 FKY917540:FLD917540 FBC917540:FBH917540 ERG917540:ERL917540 EHK917540:EHP917540 DXO917540:DXT917540 DNS917540:DNX917540 DDW917540:DEB917540 CUA917540:CUF917540 CKE917540:CKJ917540 CAI917540:CAN917540 BQM917540:BQR917540 BGQ917540:BGV917540 AWU917540:AWZ917540 AMY917540:AND917540 ADC917540:ADH917540 TG917540:TL917540 JK917540:JP917540 O917540:T917540 WVW852004:WWB852004 WMA852004:WMF852004 WCE852004:WCJ852004 VSI852004:VSN852004 VIM852004:VIR852004 UYQ852004:UYV852004 UOU852004:UOZ852004 UEY852004:UFD852004 TVC852004:TVH852004 TLG852004:TLL852004 TBK852004:TBP852004 SRO852004:SRT852004 SHS852004:SHX852004 RXW852004:RYB852004 ROA852004:ROF852004 REE852004:REJ852004 QUI852004:QUN852004 QKM852004:QKR852004 QAQ852004:QAV852004 PQU852004:PQZ852004 PGY852004:PHD852004 OXC852004:OXH852004 ONG852004:ONL852004 ODK852004:ODP852004 NTO852004:NTT852004 NJS852004:NJX852004 MZW852004:NAB852004 MQA852004:MQF852004 MGE852004:MGJ852004 LWI852004:LWN852004 LMM852004:LMR852004 LCQ852004:LCV852004 KSU852004:KSZ852004 KIY852004:KJD852004 JZC852004:JZH852004 JPG852004:JPL852004 JFK852004:JFP852004 IVO852004:IVT852004 ILS852004:ILX852004 IBW852004:ICB852004 HSA852004:HSF852004 HIE852004:HIJ852004 GYI852004:GYN852004 GOM852004:GOR852004 GEQ852004:GEV852004 FUU852004:FUZ852004 FKY852004:FLD852004 FBC852004:FBH852004 ERG852004:ERL852004 EHK852004:EHP852004 DXO852004:DXT852004 DNS852004:DNX852004 DDW852004:DEB852004 CUA852004:CUF852004 CKE852004:CKJ852004 CAI852004:CAN852004 BQM852004:BQR852004 BGQ852004:BGV852004 AWU852004:AWZ852004 AMY852004:AND852004 ADC852004:ADH852004 TG852004:TL852004 JK852004:JP852004 O852004:T852004 WVW786468:WWB786468 WMA786468:WMF786468 WCE786468:WCJ786468 VSI786468:VSN786468 VIM786468:VIR786468 UYQ786468:UYV786468 UOU786468:UOZ786468 UEY786468:UFD786468 TVC786468:TVH786468 TLG786468:TLL786468 TBK786468:TBP786468 SRO786468:SRT786468 SHS786468:SHX786468 RXW786468:RYB786468 ROA786468:ROF786468 REE786468:REJ786468 QUI786468:QUN786468 QKM786468:QKR786468 QAQ786468:QAV786468 PQU786468:PQZ786468 PGY786468:PHD786468 OXC786468:OXH786468 ONG786468:ONL786468 ODK786468:ODP786468 NTO786468:NTT786468 NJS786468:NJX786468 MZW786468:NAB786468 MQA786468:MQF786468 MGE786468:MGJ786468 LWI786468:LWN786468 LMM786468:LMR786468 LCQ786468:LCV786468 KSU786468:KSZ786468 KIY786468:KJD786468 JZC786468:JZH786468 JPG786468:JPL786468 JFK786468:JFP786468 IVO786468:IVT786468 ILS786468:ILX786468 IBW786468:ICB786468 HSA786468:HSF786468 HIE786468:HIJ786468 GYI786468:GYN786468 GOM786468:GOR786468 GEQ786468:GEV786468 FUU786468:FUZ786468 FKY786468:FLD786468 FBC786468:FBH786468 ERG786468:ERL786468 EHK786468:EHP786468 DXO786468:DXT786468 DNS786468:DNX786468 DDW786468:DEB786468 CUA786468:CUF786468 CKE786468:CKJ786468 CAI786468:CAN786468 BQM786468:BQR786468 BGQ786468:BGV786468 AWU786468:AWZ786468 AMY786468:AND786468 ADC786468:ADH786468 TG786468:TL786468 JK786468:JP786468 O786468:T786468 WVW720932:WWB720932 WMA720932:WMF720932 WCE720932:WCJ720932 VSI720932:VSN720932 VIM720932:VIR720932 UYQ720932:UYV720932 UOU720932:UOZ720932 UEY720932:UFD720932 TVC720932:TVH720932 TLG720932:TLL720932 TBK720932:TBP720932 SRO720932:SRT720932 SHS720932:SHX720932 RXW720932:RYB720932 ROA720932:ROF720932 REE720932:REJ720932 QUI720932:QUN720932 QKM720932:QKR720932 QAQ720932:QAV720932 PQU720932:PQZ720932 PGY720932:PHD720932 OXC720932:OXH720932 ONG720932:ONL720932 ODK720932:ODP720932 NTO720932:NTT720932 NJS720932:NJX720932 MZW720932:NAB720932 MQA720932:MQF720932 MGE720932:MGJ720932 LWI720932:LWN720932 LMM720932:LMR720932 LCQ720932:LCV720932 KSU720932:KSZ720932 KIY720932:KJD720932 JZC720932:JZH720932 JPG720932:JPL720932 JFK720932:JFP720932 IVO720932:IVT720932 ILS720932:ILX720932 IBW720932:ICB720932 HSA720932:HSF720932 HIE720932:HIJ720932 GYI720932:GYN720932 GOM720932:GOR720932 GEQ720932:GEV720932 FUU720932:FUZ720932 FKY720932:FLD720932 FBC720932:FBH720932 ERG720932:ERL720932 EHK720932:EHP720932 DXO720932:DXT720932 DNS720932:DNX720932 DDW720932:DEB720932 CUA720932:CUF720932 CKE720932:CKJ720932 CAI720932:CAN720932 BQM720932:BQR720932 BGQ720932:BGV720932 AWU720932:AWZ720932 AMY720932:AND720932 ADC720932:ADH720932 TG720932:TL720932 JK720932:JP720932 O720932:T720932 WVW655396:WWB655396 WMA655396:WMF655396 WCE655396:WCJ655396 VSI655396:VSN655396 VIM655396:VIR655396 UYQ655396:UYV655396 UOU655396:UOZ655396 UEY655396:UFD655396 TVC655396:TVH655396 TLG655396:TLL655396 TBK655396:TBP655396 SRO655396:SRT655396 SHS655396:SHX655396 RXW655396:RYB655396 ROA655396:ROF655396 REE655396:REJ655396 QUI655396:QUN655396 QKM655396:QKR655396 QAQ655396:QAV655396 PQU655396:PQZ655396 PGY655396:PHD655396 OXC655396:OXH655396 ONG655396:ONL655396 ODK655396:ODP655396 NTO655396:NTT655396 NJS655396:NJX655396 MZW655396:NAB655396 MQA655396:MQF655396 MGE655396:MGJ655396 LWI655396:LWN655396 LMM655396:LMR655396 LCQ655396:LCV655396 KSU655396:KSZ655396 KIY655396:KJD655396 JZC655396:JZH655396 JPG655396:JPL655396 JFK655396:JFP655396 IVO655396:IVT655396 ILS655396:ILX655396 IBW655396:ICB655396 HSA655396:HSF655396 HIE655396:HIJ655396 GYI655396:GYN655396 GOM655396:GOR655396 GEQ655396:GEV655396 FUU655396:FUZ655396 FKY655396:FLD655396 FBC655396:FBH655396 ERG655396:ERL655396 EHK655396:EHP655396 DXO655396:DXT655396 DNS655396:DNX655396 DDW655396:DEB655396 CUA655396:CUF655396 CKE655396:CKJ655396 CAI655396:CAN655396 BQM655396:BQR655396 BGQ655396:BGV655396 AWU655396:AWZ655396 AMY655396:AND655396 ADC655396:ADH655396 TG655396:TL655396 JK655396:JP655396 O655396:T655396 WVW589860:WWB589860 WMA589860:WMF589860 WCE589860:WCJ589860 VSI589860:VSN589860 VIM589860:VIR589860 UYQ589860:UYV589860 UOU589860:UOZ589860 UEY589860:UFD589860 TVC589860:TVH589860 TLG589860:TLL589860 TBK589860:TBP589860 SRO589860:SRT589860 SHS589860:SHX589860 RXW589860:RYB589860 ROA589860:ROF589860 REE589860:REJ589860 QUI589860:QUN589860 QKM589860:QKR589860 QAQ589860:QAV589860 PQU589860:PQZ589860 PGY589860:PHD589860 OXC589860:OXH589860 ONG589860:ONL589860 ODK589860:ODP589860 NTO589860:NTT589860 NJS589860:NJX589860 MZW589860:NAB589860 MQA589860:MQF589860 MGE589860:MGJ589860 LWI589860:LWN589860 LMM589860:LMR589860 LCQ589860:LCV589860 KSU589860:KSZ589860 KIY589860:KJD589860 JZC589860:JZH589860 JPG589860:JPL589860 JFK589860:JFP589860 IVO589860:IVT589860 ILS589860:ILX589860 IBW589860:ICB589860 HSA589860:HSF589860 HIE589860:HIJ589860 GYI589860:GYN589860 GOM589860:GOR589860 GEQ589860:GEV589860 FUU589860:FUZ589860 FKY589860:FLD589860 FBC589860:FBH589860 ERG589860:ERL589860 EHK589860:EHP589860 DXO589860:DXT589860 DNS589860:DNX589860 DDW589860:DEB589860 CUA589860:CUF589860 CKE589860:CKJ589860 CAI589860:CAN589860 BQM589860:BQR589860 BGQ589860:BGV589860 AWU589860:AWZ589860 AMY589860:AND589860 ADC589860:ADH589860 TG589860:TL589860 JK589860:JP589860 O589860:T589860 WVW524324:WWB524324 WMA524324:WMF524324 WCE524324:WCJ524324 VSI524324:VSN524324 VIM524324:VIR524324 UYQ524324:UYV524324 UOU524324:UOZ524324 UEY524324:UFD524324 TVC524324:TVH524324 TLG524324:TLL524324 TBK524324:TBP524324 SRO524324:SRT524324 SHS524324:SHX524324 RXW524324:RYB524324 ROA524324:ROF524324 REE524324:REJ524324 QUI524324:QUN524324 QKM524324:QKR524324 QAQ524324:QAV524324 PQU524324:PQZ524324 PGY524324:PHD524324 OXC524324:OXH524324 ONG524324:ONL524324 ODK524324:ODP524324 NTO524324:NTT524324 NJS524324:NJX524324 MZW524324:NAB524324 MQA524324:MQF524324 MGE524324:MGJ524324 LWI524324:LWN524324 LMM524324:LMR524324 LCQ524324:LCV524324 KSU524324:KSZ524324 KIY524324:KJD524324 JZC524324:JZH524324 JPG524324:JPL524324 JFK524324:JFP524324 IVO524324:IVT524324 ILS524324:ILX524324 IBW524324:ICB524324 HSA524324:HSF524324 HIE524324:HIJ524324 GYI524324:GYN524324 GOM524324:GOR524324 GEQ524324:GEV524324 FUU524324:FUZ524324 FKY524324:FLD524324 FBC524324:FBH524324 ERG524324:ERL524324 EHK524324:EHP524324 DXO524324:DXT524324 DNS524324:DNX524324 DDW524324:DEB524324 CUA524324:CUF524324 CKE524324:CKJ524324 CAI524324:CAN524324 BQM524324:BQR524324 BGQ524324:BGV524324 AWU524324:AWZ524324 AMY524324:AND524324 ADC524324:ADH524324 TG524324:TL524324 JK524324:JP524324 O524324:T524324 WVW458788:WWB458788 WMA458788:WMF458788 WCE458788:WCJ458788 VSI458788:VSN458788 VIM458788:VIR458788 UYQ458788:UYV458788 UOU458788:UOZ458788 UEY458788:UFD458788 TVC458788:TVH458788 TLG458788:TLL458788 TBK458788:TBP458788 SRO458788:SRT458788 SHS458788:SHX458788 RXW458788:RYB458788 ROA458788:ROF458788 REE458788:REJ458788 QUI458788:QUN458788 QKM458788:QKR458788 QAQ458788:QAV458788 PQU458788:PQZ458788 PGY458788:PHD458788 OXC458788:OXH458788 ONG458788:ONL458788 ODK458788:ODP458788 NTO458788:NTT458788 NJS458788:NJX458788 MZW458788:NAB458788 MQA458788:MQF458788 MGE458788:MGJ458788 LWI458788:LWN458788 LMM458788:LMR458788 LCQ458788:LCV458788 KSU458788:KSZ458788 KIY458788:KJD458788 JZC458788:JZH458788 JPG458788:JPL458788 JFK458788:JFP458788 IVO458788:IVT458788 ILS458788:ILX458788 IBW458788:ICB458788 HSA458788:HSF458788 HIE458788:HIJ458788 GYI458788:GYN458788 GOM458788:GOR458788 GEQ458788:GEV458788 FUU458788:FUZ458788 FKY458788:FLD458788 FBC458788:FBH458788 ERG458788:ERL458788 EHK458788:EHP458788 DXO458788:DXT458788 DNS458788:DNX458788 DDW458788:DEB458788 CUA458788:CUF458788 CKE458788:CKJ458788 CAI458788:CAN458788 BQM458788:BQR458788 BGQ458788:BGV458788 AWU458788:AWZ458788 AMY458788:AND458788 ADC458788:ADH458788 TG458788:TL458788 JK458788:JP458788 O458788:T458788 WVW393252:WWB393252 WMA393252:WMF393252 WCE393252:WCJ393252 VSI393252:VSN393252 VIM393252:VIR393252 UYQ393252:UYV393252 UOU393252:UOZ393252 UEY393252:UFD393252 TVC393252:TVH393252 TLG393252:TLL393252 TBK393252:TBP393252 SRO393252:SRT393252 SHS393252:SHX393252 RXW393252:RYB393252 ROA393252:ROF393252 REE393252:REJ393252 QUI393252:QUN393252 QKM393252:QKR393252 QAQ393252:QAV393252 PQU393252:PQZ393252 PGY393252:PHD393252 OXC393252:OXH393252 ONG393252:ONL393252 ODK393252:ODP393252 NTO393252:NTT393252 NJS393252:NJX393252 MZW393252:NAB393252 MQA393252:MQF393252 MGE393252:MGJ393252 LWI393252:LWN393252 LMM393252:LMR393252 LCQ393252:LCV393252 KSU393252:KSZ393252 KIY393252:KJD393252 JZC393252:JZH393252 JPG393252:JPL393252 JFK393252:JFP393252 IVO393252:IVT393252 ILS393252:ILX393252 IBW393252:ICB393252 HSA393252:HSF393252 HIE393252:HIJ393252 GYI393252:GYN393252 GOM393252:GOR393252 GEQ393252:GEV393252 FUU393252:FUZ393252 FKY393252:FLD393252 FBC393252:FBH393252 ERG393252:ERL393252 EHK393252:EHP393252 DXO393252:DXT393252 DNS393252:DNX393252 DDW393252:DEB393252 CUA393252:CUF393252 CKE393252:CKJ393252 CAI393252:CAN393252 BQM393252:BQR393252 BGQ393252:BGV393252 AWU393252:AWZ393252 AMY393252:AND393252 ADC393252:ADH393252 TG393252:TL393252 JK393252:JP393252 O393252:T393252 WVW327716:WWB327716 WMA327716:WMF327716 WCE327716:WCJ327716 VSI327716:VSN327716 VIM327716:VIR327716 UYQ327716:UYV327716 UOU327716:UOZ327716 UEY327716:UFD327716 TVC327716:TVH327716 TLG327716:TLL327716 TBK327716:TBP327716 SRO327716:SRT327716 SHS327716:SHX327716 RXW327716:RYB327716 ROA327716:ROF327716 REE327716:REJ327716 QUI327716:QUN327716 QKM327716:QKR327716 QAQ327716:QAV327716 PQU327716:PQZ327716 PGY327716:PHD327716 OXC327716:OXH327716 ONG327716:ONL327716 ODK327716:ODP327716 NTO327716:NTT327716 NJS327716:NJX327716 MZW327716:NAB327716 MQA327716:MQF327716 MGE327716:MGJ327716 LWI327716:LWN327716 LMM327716:LMR327716 LCQ327716:LCV327716 KSU327716:KSZ327716 KIY327716:KJD327716 JZC327716:JZH327716 JPG327716:JPL327716 JFK327716:JFP327716 IVO327716:IVT327716 ILS327716:ILX327716 IBW327716:ICB327716 HSA327716:HSF327716 HIE327716:HIJ327716 GYI327716:GYN327716 GOM327716:GOR327716 GEQ327716:GEV327716 FUU327716:FUZ327716 FKY327716:FLD327716 FBC327716:FBH327716 ERG327716:ERL327716 EHK327716:EHP327716 DXO327716:DXT327716 DNS327716:DNX327716 DDW327716:DEB327716 CUA327716:CUF327716 CKE327716:CKJ327716 CAI327716:CAN327716 BQM327716:BQR327716 BGQ327716:BGV327716 AWU327716:AWZ327716 AMY327716:AND327716 ADC327716:ADH327716 TG327716:TL327716 JK327716:JP327716 O327716:T327716 WVW262180:WWB262180 WMA262180:WMF262180 WCE262180:WCJ262180 VSI262180:VSN262180 VIM262180:VIR262180 UYQ262180:UYV262180 UOU262180:UOZ262180 UEY262180:UFD262180 TVC262180:TVH262180 TLG262180:TLL262180 TBK262180:TBP262180 SRO262180:SRT262180 SHS262180:SHX262180 RXW262180:RYB262180 ROA262180:ROF262180 REE262180:REJ262180 QUI262180:QUN262180 QKM262180:QKR262180 QAQ262180:QAV262180 PQU262180:PQZ262180 PGY262180:PHD262180 OXC262180:OXH262180 ONG262180:ONL262180 ODK262180:ODP262180 NTO262180:NTT262180 NJS262180:NJX262180 MZW262180:NAB262180 MQA262180:MQF262180 MGE262180:MGJ262180 LWI262180:LWN262180 LMM262180:LMR262180 LCQ262180:LCV262180 KSU262180:KSZ262180 KIY262180:KJD262180 JZC262180:JZH262180 JPG262180:JPL262180 JFK262180:JFP262180 IVO262180:IVT262180 ILS262180:ILX262180 IBW262180:ICB262180 HSA262180:HSF262180 HIE262180:HIJ262180 GYI262180:GYN262180 GOM262180:GOR262180 GEQ262180:GEV262180 FUU262180:FUZ262180 FKY262180:FLD262180 FBC262180:FBH262180 ERG262180:ERL262180 EHK262180:EHP262180 DXO262180:DXT262180 DNS262180:DNX262180 DDW262180:DEB262180 CUA262180:CUF262180 CKE262180:CKJ262180 CAI262180:CAN262180 BQM262180:BQR262180 BGQ262180:BGV262180 AWU262180:AWZ262180 AMY262180:AND262180 ADC262180:ADH262180 TG262180:TL262180 JK262180:JP262180 O262180:T262180 WVW196644:WWB196644 WMA196644:WMF196644 WCE196644:WCJ196644 VSI196644:VSN196644 VIM196644:VIR196644 UYQ196644:UYV196644 UOU196644:UOZ196644 UEY196644:UFD196644 TVC196644:TVH196644 TLG196644:TLL196644 TBK196644:TBP196644 SRO196644:SRT196644 SHS196644:SHX196644 RXW196644:RYB196644 ROA196644:ROF196644 REE196644:REJ196644 QUI196644:QUN196644 QKM196644:QKR196644 QAQ196644:QAV196644 PQU196644:PQZ196644 PGY196644:PHD196644 OXC196644:OXH196644 ONG196644:ONL196644 ODK196644:ODP196644 NTO196644:NTT196644 NJS196644:NJX196644 MZW196644:NAB196644 MQA196644:MQF196644 MGE196644:MGJ196644 LWI196644:LWN196644 LMM196644:LMR196644 LCQ196644:LCV196644 KSU196644:KSZ196644 KIY196644:KJD196644 JZC196644:JZH196644 JPG196644:JPL196644 JFK196644:JFP196644 IVO196644:IVT196644 ILS196644:ILX196644 IBW196644:ICB196644 HSA196644:HSF196644 HIE196644:HIJ196644 GYI196644:GYN196644 GOM196644:GOR196644 GEQ196644:GEV196644 FUU196644:FUZ196644 FKY196644:FLD196644 FBC196644:FBH196644 ERG196644:ERL196644 EHK196644:EHP196644 DXO196644:DXT196644 DNS196644:DNX196644 DDW196644:DEB196644 CUA196644:CUF196644 CKE196644:CKJ196644 CAI196644:CAN196644 BQM196644:BQR196644 BGQ196644:BGV196644 AWU196644:AWZ196644 AMY196644:AND196644 ADC196644:ADH196644 TG196644:TL196644 JK196644:JP196644 O196644:T196644 WVW131108:WWB131108 WMA131108:WMF131108 WCE131108:WCJ131108 VSI131108:VSN131108 VIM131108:VIR131108 UYQ131108:UYV131108 UOU131108:UOZ131108 UEY131108:UFD131108 TVC131108:TVH131108 TLG131108:TLL131108 TBK131108:TBP131108 SRO131108:SRT131108 SHS131108:SHX131108 RXW131108:RYB131108 ROA131108:ROF131108 REE131108:REJ131108 QUI131108:QUN131108 QKM131108:QKR131108 QAQ131108:QAV131108 PQU131108:PQZ131108 PGY131108:PHD131108 OXC131108:OXH131108 ONG131108:ONL131108 ODK131108:ODP131108 NTO131108:NTT131108 NJS131108:NJX131108 MZW131108:NAB131108 MQA131108:MQF131108 MGE131108:MGJ131108 LWI131108:LWN131108 LMM131108:LMR131108 LCQ131108:LCV131108 KSU131108:KSZ131108 KIY131108:KJD131108 JZC131108:JZH131108 JPG131108:JPL131108 JFK131108:JFP131108 IVO131108:IVT131108 ILS131108:ILX131108 IBW131108:ICB131108 HSA131108:HSF131108 HIE131108:HIJ131108 GYI131108:GYN131108 GOM131108:GOR131108 GEQ131108:GEV131108 FUU131108:FUZ131108 FKY131108:FLD131108 FBC131108:FBH131108 ERG131108:ERL131108 EHK131108:EHP131108 DXO131108:DXT131108 DNS131108:DNX131108 DDW131108:DEB131108 CUA131108:CUF131108 CKE131108:CKJ131108 CAI131108:CAN131108 BQM131108:BQR131108 BGQ131108:BGV131108 AWU131108:AWZ131108 AMY131108:AND131108 ADC131108:ADH131108 TG131108:TL131108 JK131108:JP131108 O131108:T131108 WVW65572:WWB65572 WMA65572:WMF65572 WCE65572:WCJ65572 VSI65572:VSN65572 VIM65572:VIR65572 UYQ65572:UYV65572 UOU65572:UOZ65572 UEY65572:UFD65572 TVC65572:TVH65572 TLG65572:TLL65572 TBK65572:TBP65572 SRO65572:SRT65572 SHS65572:SHX65572 RXW65572:RYB65572 ROA65572:ROF65572 REE65572:REJ65572 QUI65572:QUN65572 QKM65572:QKR65572 QAQ65572:QAV65572 PQU65572:PQZ65572 PGY65572:PHD65572 OXC65572:OXH65572 ONG65572:ONL65572 ODK65572:ODP65572 NTO65572:NTT65572 NJS65572:NJX65572 MZW65572:NAB65572 MQA65572:MQF65572 MGE65572:MGJ65572 LWI65572:LWN65572 LMM65572:LMR65572 LCQ65572:LCV65572 KSU65572:KSZ65572 KIY65572:KJD65572 JZC65572:JZH65572 JPG65572:JPL65572 JFK65572:JFP65572 IVO65572:IVT65572 ILS65572:ILX65572 IBW65572:ICB65572 HSA65572:HSF65572 HIE65572:HIJ65572 GYI65572:GYN65572 GOM65572:GOR65572 GEQ65572:GEV65572 FUU65572:FUZ65572 FKY65572:FLD65572 FBC65572:FBH65572 ERG65572:ERL65572 EHK65572:EHP65572 DXO65572:DXT65572 DNS65572:DNX65572 DDW65572:DEB65572 CUA65572:CUF65572 CKE65572:CKJ65572 CAI65572:CAN65572 BQM65572:BQR65572 BGQ65572:BGV65572 AWU65572:AWZ65572 AMY65572:AND65572 ADC65572:ADH65572 TG65572:TL65572 JK65572:JP65572 O65572:T65572 WVW36:WWB36 WMA36:WMF36 WCE36:WCJ36 VSI36:VSN36 VIM36:VIR36 UYQ36:UYV36 UOU36:UOZ36 UEY36:UFD36 TVC36:TVH36 TLG36:TLL36 TBK36:TBP36 SRO36:SRT36 SHS36:SHX36 RXW36:RYB36 ROA36:ROF36 REE36:REJ36 QUI36:QUN36 QKM36:QKR36 QAQ36:QAV36 PQU36:PQZ36 PGY36:PHD36 OXC36:OXH36 ONG36:ONL36 ODK36:ODP36 NTO36:NTT36 NJS36:NJX36 MZW36:NAB36 MQA36:MQF36 MGE36:MGJ36 LWI36:LWN36 LMM36:LMR36 LCQ36:LCV36 KSU36:KSZ36 KIY36:KJD36 JZC36:JZH36 JPG36:JPL36 JFK36:JFP36 IVO36:IVT36 ILS36:ILX36 IBW36:ICB36 HSA36:HSF36 HIE36:HIJ36 GYI36:GYN36 GOM36:GOR36 GEQ36:GEV36 FUU36:FUZ36 FKY36:FLD36 FBC36:FBH36 ERG36:ERL36 EHK36:EHP36 DXO36:DXT36 DNS36:DNX36 DDW36:DEB36 CUA36:CUF36 CKE36:CKJ36 CAI36:CAN36 BQM36:BQR36 BGQ36:BGV36 AWU36:AWZ36 AMY36:AND36 ADC36:ADH36 TG36:TL36 JK36:JP36 O36:T36 WWD983076 WMH983076 WCL983076 VSP983076 VIT983076 UYX983076 UPB983076 UFF983076 TVJ983076 TLN983076 TBR983076 SRV983076 SHZ983076 RYD983076 ROH983076 REL983076 QUP983076 QKT983076 QAX983076 PRB983076 PHF983076 OXJ983076 ONN983076 ODR983076 NTV983076 NJZ983076 NAD983076 MQH983076 MGL983076 LWP983076 LMT983076 LCX983076 KTB983076 KJF983076 JZJ983076 JPN983076 JFR983076 IVV983076 ILZ983076 ICD983076 HSH983076 HIL983076 GYP983076 GOT983076 GEX983076 FVB983076 FLF983076 FBJ983076 ERN983076 EHR983076 DXV983076 DNZ983076 DED983076 CUH983076 CKL983076 CAP983076 BQT983076 BGX983076 AXB983076 ANF983076 ADJ983076 TN983076 JR983076 V983076 WWD917540 WMH917540 WCL917540 VSP917540 VIT917540 UYX917540 UPB917540 UFF917540 TVJ917540 TLN917540 TBR917540 SRV917540 SHZ917540 RYD917540 ROH917540 REL917540 QUP917540 QKT917540 QAX917540 PRB917540 PHF917540 OXJ917540 ONN917540 ODR917540 NTV917540 NJZ917540 NAD917540 MQH917540 MGL917540 LWP917540 LMT917540 LCX917540 KTB917540 KJF917540 JZJ917540 JPN917540 JFR917540 IVV917540 ILZ917540 ICD917540 HSH917540 HIL917540 GYP917540 GOT917540 GEX917540 FVB917540 FLF917540 FBJ917540 ERN917540 EHR917540 DXV917540 DNZ917540 DED917540 CUH917540 CKL917540 CAP917540 BQT917540 BGX917540 AXB917540 ANF917540 ADJ917540 TN917540 JR917540 V917540 WWD852004 WMH852004 WCL852004 VSP852004 VIT852004 UYX852004 UPB852004 UFF852004 TVJ852004 TLN852004 TBR852004 SRV852004 SHZ852004 RYD852004 ROH852004 REL852004 QUP852004 QKT852004 QAX852004 PRB852004 PHF852004 OXJ852004 ONN852004 ODR852004 NTV852004 NJZ852004 NAD852004 MQH852004 MGL852004 LWP852004 LMT852004 LCX852004 KTB852004 KJF852004 JZJ852004 JPN852004 JFR852004 IVV852004 ILZ852004 ICD852004 HSH852004 HIL852004 GYP852004 GOT852004 GEX852004 FVB852004 FLF852004 FBJ852004 ERN852004 EHR852004 DXV852004 DNZ852004 DED852004 CUH852004 CKL852004 CAP852004 BQT852004 BGX852004 AXB852004 ANF852004 ADJ852004 TN852004 JR852004 V852004 WWD786468 WMH786468 WCL786468 VSP786468 VIT786468 UYX786468 UPB786468 UFF786468 TVJ786468 TLN786468 TBR786468 SRV786468 SHZ786468 RYD786468 ROH786468 REL786468 QUP786468 QKT786468 QAX786468 PRB786468 PHF786468 OXJ786468 ONN786468 ODR786468 NTV786468 NJZ786468 NAD786468 MQH786468 MGL786468 LWP786468 LMT786468 LCX786468 KTB786468 KJF786468 JZJ786468 JPN786468 JFR786468 IVV786468 ILZ786468 ICD786468 HSH786468 HIL786468 GYP786468 GOT786468 GEX786468 FVB786468 FLF786468 FBJ786468 ERN786468 EHR786468 DXV786468 DNZ786468 DED786468 CUH786468 CKL786468 CAP786468 BQT786468 BGX786468 AXB786468 ANF786468 ADJ786468 TN786468 JR786468 V786468 WWD720932 WMH720932 WCL720932 VSP720932 VIT720932 UYX720932 UPB720932 UFF720932 TVJ720932 TLN720932 TBR720932 SRV720932 SHZ720932 RYD720932 ROH720932 REL720932 QUP720932 QKT720932 QAX720932 PRB720932 PHF720932 OXJ720932 ONN720932 ODR720932 NTV720932 NJZ720932 NAD720932 MQH720932 MGL720932 LWP720932 LMT720932 LCX720932 KTB720932 KJF720932 JZJ720932 JPN720932 JFR720932 IVV720932 ILZ720932 ICD720932 HSH720932 HIL720932 GYP720932 GOT720932 GEX720932 FVB720932 FLF720932 FBJ720932 ERN720932 EHR720932 DXV720932 DNZ720932 DED720932 CUH720932 CKL720932 CAP720932 BQT720932 BGX720932 AXB720932 ANF720932 ADJ720932 TN720932 JR720932 V720932 WWD655396 WMH655396 WCL655396 VSP655396 VIT655396 UYX655396 UPB655396 UFF655396 TVJ655396 TLN655396 TBR655396 SRV655396 SHZ655396 RYD655396 ROH655396 REL655396 QUP655396 QKT655396 QAX655396 PRB655396 PHF655396 OXJ655396 ONN655396 ODR655396 NTV655396 NJZ655396 NAD655396 MQH655396 MGL655396 LWP655396 LMT655396 LCX655396 KTB655396 KJF655396 JZJ655396 JPN655396 JFR655396 IVV655396 ILZ655396 ICD655396 HSH655396 HIL655396 GYP655396 GOT655396 GEX655396 FVB655396 FLF655396 FBJ655396 ERN655396 EHR655396 DXV655396 DNZ655396 DED655396 CUH655396 CKL655396 CAP655396 BQT655396 BGX655396 AXB655396 ANF655396 ADJ655396 TN655396 JR655396 V655396 WWD589860 WMH589860 WCL589860 VSP589860 VIT589860 UYX589860 UPB589860 UFF589860 TVJ589860 TLN589860 TBR589860 SRV589860 SHZ589860 RYD589860 ROH589860 REL589860 QUP589860 QKT589860 QAX589860 PRB589860 PHF589860 OXJ589860 ONN589860 ODR589860 NTV589860 NJZ589860 NAD589860 MQH589860 MGL589860 LWP589860 LMT589860 LCX589860 KTB589860 KJF589860 JZJ589860 JPN589860 JFR589860 IVV589860 ILZ589860 ICD589860 HSH589860 HIL589860 GYP589860 GOT589860 GEX589860 FVB589860 FLF589860 FBJ589860 ERN589860 EHR589860 DXV589860 DNZ589860 DED589860 CUH589860 CKL589860 CAP589860 BQT589860 BGX589860 AXB589860 ANF589860 ADJ589860 TN589860 JR589860 V589860 WWD524324 WMH524324 WCL524324 VSP524324 VIT524324 UYX524324 UPB524324 UFF524324 TVJ524324 TLN524324 TBR524324 SRV524324 SHZ524324 RYD524324 ROH524324 REL524324 QUP524324 QKT524324 QAX524324 PRB524324 PHF524324 OXJ524324 ONN524324 ODR524324 NTV524324 NJZ524324 NAD524324 MQH524324 MGL524324 LWP524324 LMT524324 LCX524324 KTB524324 KJF524324 JZJ524324 JPN524324 JFR524324 IVV524324 ILZ524324 ICD524324 HSH524324 HIL524324 GYP524324 GOT524324 GEX524324 FVB524324 FLF524324 FBJ524324 ERN524324 EHR524324 DXV524324 DNZ524324 DED524324 CUH524324 CKL524324 CAP524324 BQT524324 BGX524324 AXB524324 ANF524324 ADJ524324 TN524324 JR524324 V524324 WWD458788 WMH458788 WCL458788 VSP458788 VIT458788 UYX458788 UPB458788 UFF458788 TVJ458788 TLN458788 TBR458788 SRV458788 SHZ458788 RYD458788 ROH458788 REL458788 QUP458788 QKT458788 QAX458788 PRB458788 PHF458788 OXJ458788 ONN458788 ODR458788 NTV458788 NJZ458788 NAD458788 MQH458788 MGL458788 LWP458788 LMT458788 LCX458788 KTB458788 KJF458788 JZJ458788 JPN458788 JFR458788 IVV458788 ILZ458788 ICD458788 HSH458788 HIL458788 GYP458788 GOT458788 GEX458788 FVB458788 FLF458788 FBJ458788 ERN458788 EHR458788 DXV458788 DNZ458788 DED458788 CUH458788 CKL458788 CAP458788 BQT458788 BGX458788 AXB458788 ANF458788 ADJ458788 TN458788 JR458788 V458788 WWD393252 WMH393252 WCL393252 VSP393252 VIT393252 UYX393252 UPB393252 UFF393252 TVJ393252 TLN393252 TBR393252 SRV393252 SHZ393252 RYD393252 ROH393252 REL393252 QUP393252 QKT393252 QAX393252 PRB393252 PHF393252 OXJ393252 ONN393252 ODR393252 NTV393252 NJZ393252 NAD393252 MQH393252 MGL393252 LWP393252 LMT393252 LCX393252 KTB393252 KJF393252 JZJ393252 JPN393252 JFR393252 IVV393252 ILZ393252 ICD393252 HSH393252 HIL393252 GYP393252 GOT393252 GEX393252 FVB393252 FLF393252 FBJ393252 ERN393252 EHR393252 DXV393252 DNZ393252 DED393252 CUH393252 CKL393252 CAP393252 BQT393252 BGX393252 AXB393252 ANF393252 ADJ393252 TN393252 JR393252 V393252 WWD327716 WMH327716 WCL327716 VSP327716 VIT327716 UYX327716 UPB327716 UFF327716 TVJ327716 TLN327716 TBR327716 SRV327716 SHZ327716 RYD327716 ROH327716 REL327716 QUP327716 QKT327716 QAX327716 PRB327716 PHF327716 OXJ327716 ONN327716 ODR327716 NTV327716 NJZ327716 NAD327716 MQH327716 MGL327716 LWP327716 LMT327716 LCX327716 KTB327716 KJF327716 JZJ327716 JPN327716 JFR327716 IVV327716 ILZ327716 ICD327716 HSH327716 HIL327716 GYP327716 GOT327716 GEX327716 FVB327716 FLF327716 FBJ327716 ERN327716 EHR327716 DXV327716 DNZ327716 DED327716 CUH327716 CKL327716 CAP327716 BQT327716 BGX327716 AXB327716 ANF327716 ADJ327716 TN327716 JR327716 V327716 WWD262180 WMH262180 WCL262180 VSP262180 VIT262180 UYX262180 UPB262180 UFF262180 TVJ262180 TLN262180 TBR262180 SRV262180 SHZ262180 RYD262180 ROH262180 REL262180 QUP262180 QKT262180 QAX262180 PRB262180 PHF262180 OXJ262180 ONN262180 ODR262180 NTV262180 NJZ262180 NAD262180 MQH262180 MGL262180 LWP262180 LMT262180 LCX262180 KTB262180 KJF262180 JZJ262180 JPN262180 JFR262180 IVV262180 ILZ262180 ICD262180 HSH262180 HIL262180 GYP262180 GOT262180 GEX262180 FVB262180 FLF262180 FBJ262180 ERN262180 EHR262180 DXV262180 DNZ262180 DED262180 CUH262180 CKL262180 CAP262180 BQT262180 BGX262180 AXB262180 ANF262180 ADJ262180 TN262180 JR262180 V262180 WWD196644 WMH196644 WCL196644 VSP196644 VIT196644 UYX196644 UPB196644 UFF196644 TVJ196644 TLN196644 TBR196644 SRV196644 SHZ196644 RYD196644 ROH196644 REL196644 QUP196644 QKT196644 QAX196644 PRB196644 PHF196644 OXJ196644 ONN196644 ODR196644 NTV196644 NJZ196644 NAD196644 MQH196644 MGL196644 LWP196644 LMT196644 LCX196644 KTB196644 KJF196644 JZJ196644 JPN196644 JFR196644 IVV196644 ILZ196644 ICD196644 HSH196644 HIL196644 GYP196644 GOT196644 GEX196644 FVB196644 FLF196644 FBJ196644 ERN196644 EHR196644 DXV196644 DNZ196644 DED196644 CUH196644 CKL196644 CAP196644 BQT196644 BGX196644 AXB196644 ANF196644 ADJ196644 TN196644 JR196644 V196644 WWD131108 WMH131108 WCL131108 VSP131108 VIT131108 UYX131108 UPB131108 UFF131108 TVJ131108 TLN131108 TBR131108 SRV131108 SHZ131108 RYD131108 ROH131108 REL131108 QUP131108 QKT131108 QAX131108 PRB131108 PHF131108 OXJ131108 ONN131108 ODR131108 NTV131108 NJZ131108 NAD131108 MQH131108 MGL131108 LWP131108 LMT131108 LCX131108 KTB131108 KJF131108 JZJ131108 JPN131108 JFR131108 IVV131108 ILZ131108 ICD131108 HSH131108 HIL131108 GYP131108 GOT131108 GEX131108 FVB131108 FLF131108 FBJ131108 ERN131108 EHR131108 DXV131108 DNZ131108 DED131108 CUH131108 CKL131108 CAP131108 BQT131108 BGX131108 AXB131108 ANF131108 ADJ131108 TN131108 JR131108 V131108 WWD65572 WMH65572 WCL65572 VSP65572 VIT65572 UYX65572 UPB65572 UFF65572 TVJ65572 TLN65572 TBR65572 SRV65572 SHZ65572 RYD65572 ROH65572 REL65572 QUP65572 QKT65572 QAX65572 PRB65572 PHF65572 OXJ65572 ONN65572 ODR65572 NTV65572 NJZ65572 NAD65572 MQH65572 MGL65572 LWP65572 LMT65572 LCX65572 KTB65572 KJF65572 JZJ65572 JPN65572 JFR65572 IVV65572 ILZ65572 ICD65572 HSH65572 HIL65572 GYP65572 GOT65572 GEX65572 FVB65572 FLF65572 FBJ65572 ERN65572 EHR65572 DXV65572 DNZ65572 DED65572 CUH65572 CKL65572 CAP65572 BQT65572 BGX65572 AXB65572 ANF65572 ADJ65572 TN65572 JR65572 V65572 WWD36 WMH36 WCL36 VSP36 VIT36 UYX36 UPB36 UFF36 TVJ36 TLN36 TBR36 SRV36 SHZ36 RYD36 ROH36 REL36 QUP36 QKT36 QAX36 PRB36 PHF36 OXJ36 ONN36 ODR36 NTV36 NJZ36 NAD36 MQH36 MGL36 LWP36 LMT36 LCX36 KTB36 KJF36 JZJ36 JPN36 JFR36 IVV36 ILZ36 ICD36 HSH36 HIL36 GYP36 GOT36 GEX36 FVB36 FLF36 FBJ36 ERN36 EHR36 DXV36 DNZ36 DED36 CUH36 CKL36 CAP36 BQT36 BGX36 AXB36 ANF36 ADJ36 TN36 JR36 V36 WWF983076 WMJ983076 WCN983076 VSR983076 VIV983076 UYZ983076 UPD983076 UFH983076 TVL983076 TLP983076 TBT983076 SRX983076 SIB983076 RYF983076 ROJ983076 REN983076 QUR983076 QKV983076 QAZ983076 PRD983076 PHH983076 OXL983076 ONP983076 ODT983076 NTX983076 NKB983076 NAF983076 MQJ983076 MGN983076 LWR983076 LMV983076 LCZ983076 KTD983076 KJH983076 JZL983076 JPP983076 JFT983076 IVX983076 IMB983076 ICF983076 HSJ983076 HIN983076 GYR983076 GOV983076 GEZ983076 FVD983076 FLH983076 FBL983076 ERP983076 EHT983076 DXX983076 DOB983076 DEF983076 CUJ983076 CKN983076 CAR983076 BQV983076 BGZ983076 AXD983076 ANH983076 ADL983076 TP983076 JT983076 X983076 WWF917540 WMJ917540 WCN917540 VSR917540 VIV917540 UYZ917540 UPD917540 UFH917540 TVL917540 TLP917540 TBT917540 SRX917540 SIB917540 RYF917540 ROJ917540 REN917540 QUR917540 QKV917540 QAZ917540 PRD917540 PHH917540 OXL917540 ONP917540 ODT917540 NTX917540 NKB917540 NAF917540 MQJ917540 MGN917540 LWR917540 LMV917540 LCZ917540 KTD917540 KJH917540 JZL917540 JPP917540 JFT917540 IVX917540 IMB917540 ICF917540 HSJ917540 HIN917540 GYR917540 GOV917540 GEZ917540 FVD917540 FLH917540 FBL917540 ERP917540 EHT917540 DXX917540 DOB917540 DEF917540 CUJ917540 CKN917540 CAR917540 BQV917540 BGZ917540 AXD917540 ANH917540 ADL917540 TP917540 JT917540 X917540 WWF852004 WMJ852004 WCN852004 VSR852004 VIV852004 UYZ852004 UPD852004 UFH852004 TVL852004 TLP852004 TBT852004 SRX852004 SIB852004 RYF852004 ROJ852004 REN852004 QUR852004 QKV852004 QAZ852004 PRD852004 PHH852004 OXL852004 ONP852004 ODT852004 NTX852004 NKB852004 NAF852004 MQJ852004 MGN852004 LWR852004 LMV852004 LCZ852004 KTD852004 KJH852004 JZL852004 JPP852004 JFT852004 IVX852004 IMB852004 ICF852004 HSJ852004 HIN852004 GYR852004 GOV852004 GEZ852004 FVD852004 FLH852004 FBL852004 ERP852004 EHT852004 DXX852004 DOB852004 DEF852004 CUJ852004 CKN852004 CAR852004 BQV852004 BGZ852004 AXD852004 ANH852004 ADL852004 TP852004 JT852004 X852004 WWF786468 WMJ786468 WCN786468 VSR786468 VIV786468 UYZ786468 UPD786468 UFH786468 TVL786468 TLP786468 TBT786468 SRX786468 SIB786468 RYF786468 ROJ786468 REN786468 QUR786468 QKV786468 QAZ786468 PRD786468 PHH786468 OXL786468 ONP786468 ODT786468 NTX786468 NKB786468 NAF786468 MQJ786468 MGN786468 LWR786468 LMV786468 LCZ786468 KTD786468 KJH786468 JZL786468 JPP786468 JFT786468 IVX786468 IMB786468 ICF786468 HSJ786468 HIN786468 GYR786468 GOV786468 GEZ786468 FVD786468 FLH786468 FBL786468 ERP786468 EHT786468 DXX786468 DOB786468 DEF786468 CUJ786468 CKN786468 CAR786468 BQV786468 BGZ786468 AXD786468 ANH786468 ADL786468 TP786468 JT786468 X786468 WWF720932 WMJ720932 WCN720932 VSR720932 VIV720932 UYZ720932 UPD720932 UFH720932 TVL720932 TLP720932 TBT720932 SRX720932 SIB720932 RYF720932 ROJ720932 REN720932 QUR720932 QKV720932 QAZ720932 PRD720932 PHH720932 OXL720932 ONP720932 ODT720932 NTX720932 NKB720932 NAF720932 MQJ720932 MGN720932 LWR720932 LMV720932 LCZ720932 KTD720932 KJH720932 JZL720932 JPP720932 JFT720932 IVX720932 IMB720932 ICF720932 HSJ720932 HIN720932 GYR720932 GOV720932 GEZ720932 FVD720932 FLH720932 FBL720932 ERP720932 EHT720932 DXX720932 DOB720932 DEF720932 CUJ720932 CKN720932 CAR720932 BQV720932 BGZ720932 AXD720932 ANH720932 ADL720932 TP720932 JT720932 X720932 WWF655396 WMJ655396 WCN655396 VSR655396 VIV655396 UYZ655396 UPD655396 UFH655396 TVL655396 TLP655396 TBT655396 SRX655396 SIB655396 RYF655396 ROJ655396 REN655396 QUR655396 QKV655396 QAZ655396 PRD655396 PHH655396 OXL655396 ONP655396 ODT655396 NTX655396 NKB655396 NAF655396 MQJ655396 MGN655396 LWR655396 LMV655396 LCZ655396 KTD655396 KJH655396 JZL655396 JPP655396 JFT655396 IVX655396 IMB655396 ICF655396 HSJ655396 HIN655396 GYR655396 GOV655396 GEZ655396 FVD655396 FLH655396 FBL655396 ERP655396 EHT655396 DXX655396 DOB655396 DEF655396 CUJ655396 CKN655396 CAR655396 BQV655396 BGZ655396 AXD655396 ANH655396 ADL655396 TP655396 JT655396 X655396 WWF589860 WMJ589860 WCN589860 VSR589860 VIV589860 UYZ589860 UPD589860 UFH589860 TVL589860 TLP589860 TBT589860 SRX589860 SIB589860 RYF589860 ROJ589860 REN589860 QUR589860 QKV589860 QAZ589860 PRD589860 PHH589860 OXL589860 ONP589860 ODT589860 NTX589860 NKB589860 NAF589860 MQJ589860 MGN589860 LWR589860 LMV589860 LCZ589860 KTD589860 KJH589860 JZL589860 JPP589860 JFT589860 IVX589860 IMB589860 ICF589860 HSJ589860 HIN589860 GYR589860 GOV589860 GEZ589860 FVD589860 FLH589860 FBL589860 ERP589860 EHT589860 DXX589860 DOB589860 DEF589860 CUJ589860 CKN589860 CAR589860 BQV589860 BGZ589860 AXD589860 ANH589860 ADL589860 TP589860 JT589860 X589860 WWF524324 WMJ524324 WCN524324 VSR524324 VIV524324 UYZ524324 UPD524324 UFH524324 TVL524324 TLP524324 TBT524324 SRX524324 SIB524324 RYF524324 ROJ524324 REN524324 QUR524324 QKV524324 QAZ524324 PRD524324 PHH524324 OXL524324 ONP524324 ODT524324 NTX524324 NKB524324 NAF524324 MQJ524324 MGN524324 LWR524324 LMV524324 LCZ524324 KTD524324 KJH524324 JZL524324 JPP524324 JFT524324 IVX524324 IMB524324 ICF524324 HSJ524324 HIN524324 GYR524324 GOV524324 GEZ524324 FVD524324 FLH524324 FBL524324 ERP524324 EHT524324 DXX524324 DOB524324 DEF524324 CUJ524324 CKN524324 CAR524324 BQV524324 BGZ524324 AXD524324 ANH524324 ADL524324 TP524324 JT524324 X524324 WWF458788 WMJ458788 WCN458788 VSR458788 VIV458788 UYZ458788 UPD458788 UFH458788 TVL458788 TLP458788 TBT458788 SRX458788 SIB458788 RYF458788 ROJ458788 REN458788 QUR458788 QKV458788 QAZ458788 PRD458788 PHH458788 OXL458788 ONP458788 ODT458788 NTX458788 NKB458788 NAF458788 MQJ458788 MGN458788 LWR458788 LMV458788 LCZ458788 KTD458788 KJH458788 JZL458788 JPP458788 JFT458788 IVX458788 IMB458788 ICF458788 HSJ458788 HIN458788 GYR458788 GOV458788 GEZ458788 FVD458788 FLH458788 FBL458788 ERP458788 EHT458788 DXX458788 DOB458788 DEF458788 CUJ458788 CKN458788 CAR458788 BQV458788 BGZ458788 AXD458788 ANH458788 ADL458788 TP458788 JT458788 X458788 WWF393252 WMJ393252 WCN393252 VSR393252 VIV393252 UYZ393252 UPD393252 UFH393252 TVL393252 TLP393252 TBT393252 SRX393252 SIB393252 RYF393252 ROJ393252 REN393252 QUR393252 QKV393252 QAZ393252 PRD393252 PHH393252 OXL393252 ONP393252 ODT393252 NTX393252 NKB393252 NAF393252 MQJ393252 MGN393252 LWR393252 LMV393252 LCZ393252 KTD393252 KJH393252 JZL393252 JPP393252 JFT393252 IVX393252 IMB393252 ICF393252 HSJ393252 HIN393252 GYR393252 GOV393252 GEZ393252 FVD393252 FLH393252 FBL393252 ERP393252 EHT393252 DXX393252 DOB393252 DEF393252 CUJ393252 CKN393252 CAR393252 BQV393252 BGZ393252 AXD393252 ANH393252 ADL393252 TP393252 JT393252 X393252 WWF327716 WMJ327716 WCN327716 VSR327716 VIV327716 UYZ327716 UPD327716 UFH327716 TVL327716 TLP327716 TBT327716 SRX327716 SIB327716 RYF327716 ROJ327716 REN327716 QUR327716 QKV327716 QAZ327716 PRD327716 PHH327716 OXL327716 ONP327716 ODT327716 NTX327716 NKB327716 NAF327716 MQJ327716 MGN327716 LWR327716 LMV327716 LCZ327716 KTD327716 KJH327716 JZL327716 JPP327716 JFT327716 IVX327716 IMB327716 ICF327716 HSJ327716 HIN327716 GYR327716 GOV327716 GEZ327716 FVD327716 FLH327716 FBL327716 ERP327716 EHT327716 DXX327716 DOB327716 DEF327716 CUJ327716 CKN327716 CAR327716 BQV327716 BGZ327716 AXD327716 ANH327716 ADL327716 TP327716 JT327716 X327716 WWF262180 WMJ262180 WCN262180 VSR262180 VIV262180 UYZ262180 UPD262180 UFH262180 TVL262180 TLP262180 TBT262180 SRX262180 SIB262180 RYF262180 ROJ262180 REN262180 QUR262180 QKV262180 QAZ262180 PRD262180 PHH262180 OXL262180 ONP262180 ODT262180 NTX262180 NKB262180 NAF262180 MQJ262180 MGN262180 LWR262180 LMV262180 LCZ262180 KTD262180 KJH262180 JZL262180 JPP262180 JFT262180 IVX262180 IMB262180 ICF262180 HSJ262180 HIN262180 GYR262180 GOV262180 GEZ262180 FVD262180 FLH262180 FBL262180 ERP262180 EHT262180 DXX262180 DOB262180 DEF262180 CUJ262180 CKN262180 CAR262180 BQV262180 BGZ262180 AXD262180 ANH262180 ADL262180 TP262180 JT262180 X262180 WWF196644 WMJ196644 WCN196644 VSR196644 VIV196644 UYZ196644 UPD196644 UFH196644 TVL196644 TLP196644 TBT196644 SRX196644 SIB196644 RYF196644 ROJ196644 REN196644 QUR196644 QKV196644 QAZ196644 PRD196644 PHH196644 OXL196644 ONP196644 ODT196644 NTX196644 NKB196644 NAF196644 MQJ196644 MGN196644 LWR196644 LMV196644 LCZ196644 KTD196644 KJH196644 JZL196644 JPP196644 JFT196644 IVX196644 IMB196644 ICF196644 HSJ196644 HIN196644 GYR196644 GOV196644 GEZ196644 FVD196644 FLH196644 FBL196644 ERP196644 EHT196644 DXX196644 DOB196644 DEF196644 CUJ196644 CKN196644 CAR196644 BQV196644 BGZ196644 AXD196644 ANH196644 ADL196644 TP196644 JT196644 X196644 WWF131108 WMJ131108 WCN131108 VSR131108 VIV131108 UYZ131108 UPD131108 UFH131108 TVL131108 TLP131108 TBT131108 SRX131108 SIB131108 RYF131108 ROJ131108 REN131108 QUR131108 QKV131108 QAZ131108 PRD131108 PHH131108 OXL131108 ONP131108 ODT131108 NTX131108 NKB131108 NAF131108 MQJ131108 MGN131108 LWR131108 LMV131108 LCZ131108 KTD131108 KJH131108 JZL131108 JPP131108 JFT131108 IVX131108 IMB131108 ICF131108 HSJ131108 HIN131108 GYR131108 GOV131108 GEZ131108 FVD131108 FLH131108 FBL131108 ERP131108 EHT131108 DXX131108 DOB131108 DEF131108 CUJ131108 CKN131108 CAR131108 BQV131108 BGZ131108 AXD131108 ANH131108 ADL131108 TP131108 JT131108 X131108 WWF65572 WMJ65572 WCN65572 VSR65572 VIV65572 UYZ65572 UPD65572 UFH65572 TVL65572 TLP65572 TBT65572 SRX65572 SIB65572 RYF65572 ROJ65572 REN65572 QUR65572 QKV65572 QAZ65572 PRD65572 PHH65572 OXL65572 ONP65572 ODT65572 NTX65572 NKB65572 NAF65572 MQJ65572 MGN65572 LWR65572 LMV65572 LCZ65572 KTD65572 KJH65572 JZL65572 JPP65572 JFT65572 IVX65572 IMB65572 ICF65572 HSJ65572 HIN65572 GYR65572 GOV65572 GEZ65572 FVD65572 FLH65572 FBL65572 ERP65572 EHT65572 DXX65572 DOB65572 DEF65572 CUJ65572 CKN65572 CAR65572 BQV65572 BGZ65572 AXD65572 ANH65572 ADL65572 TP65572 JT65572 X65572 WWF36 WMJ36 WCN36 VSR36 VIV36 UYZ36 UPD36 UFH36 TVL36 TLP36 TBT36 SRX36 SIB36 RYF36 ROJ36 REN36 QUR36 QKV36 QAZ36 PRD36 PHH36 OXL36 ONP36 ODT36 NTX36 NKB36 NAF36 MQJ36 MGN36 LWR36 LMV36 LCZ36 KTD36 KJH36 JZL36 JPP36 JFT36 IVX36 IMB36 ICF36 HSJ36 HIN36 GYR36 GOV36 GEZ36 FVD36 FLH36 FBL36 ERP36 EHT36 DXX36 DOB36 DEF36 CUJ36 CKN36 CAR36 BQV36 BGZ36 AXD36 ANH36 ADL36 TP36 JT36 X36 WWP983243 WMT983243 WCX983243 VTB983243 VJF983243 UZJ983243 UPN983243 UFR983243 TVV983243 TLZ983243 TCD983243 SSH983243 SIL983243 RYP983243 ROT983243 REX983243 QVB983243 QLF983243 QBJ983243 PRN983243 PHR983243 OXV983243 ONZ983243 OED983243 NUH983243 NKL983243 NAP983243 MQT983243 MGX983243 LXB983243 LNF983243 LDJ983243 KTN983243 KJR983243 JZV983243 JPZ983243 JGD983243 IWH983243 IML983243 ICP983243 HST983243 HIX983243 GZB983243 GPF983243 GFJ983243 FVN983243 FLR983243 FBV983243 ERZ983243 EID983243 DYH983243 DOL983243 DEP983243 CUT983243 CKX983243 CBB983243 BRF983243 BHJ983243 AXN983243 ANR983243 ADV983243 TZ983243 KD983243 AH983243 WWP917707 WMT917707 WCX917707 VTB917707 VJF917707 UZJ917707 UPN917707 UFR917707 TVV917707 TLZ917707 TCD917707 SSH917707 SIL917707 RYP917707 ROT917707 REX917707 QVB917707 QLF917707 QBJ917707 PRN917707 PHR917707 OXV917707 ONZ917707 OED917707 NUH917707 NKL917707 NAP917707 MQT917707 MGX917707 LXB917707 LNF917707 LDJ917707 KTN917707 KJR917707 JZV917707 JPZ917707 JGD917707 IWH917707 IML917707 ICP917707 HST917707 HIX917707 GZB917707 GPF917707 GFJ917707 FVN917707 FLR917707 FBV917707 ERZ917707 EID917707 DYH917707 DOL917707 DEP917707 CUT917707 CKX917707 CBB917707 BRF917707 BHJ917707 AXN917707 ANR917707 ADV917707 TZ917707 KD917707 AH917707 WWP852171 WMT852171 WCX852171 VTB852171 VJF852171 UZJ852171 UPN852171 UFR852171 TVV852171 TLZ852171 TCD852171 SSH852171 SIL852171 RYP852171 ROT852171 REX852171 QVB852171 QLF852171 QBJ852171 PRN852171 PHR852171 OXV852171 ONZ852171 OED852171 NUH852171 NKL852171 NAP852171 MQT852171 MGX852171 LXB852171 LNF852171 LDJ852171 KTN852171 KJR852171 JZV852171 JPZ852171 JGD852171 IWH852171 IML852171 ICP852171 HST852171 HIX852171 GZB852171 GPF852171 GFJ852171 FVN852171 FLR852171 FBV852171 ERZ852171 EID852171 DYH852171 DOL852171 DEP852171 CUT852171 CKX852171 CBB852171 BRF852171 BHJ852171 AXN852171 ANR852171 ADV852171 TZ852171 KD852171 AH852171 WWP786635 WMT786635 WCX786635 VTB786635 VJF786635 UZJ786635 UPN786635 UFR786635 TVV786635 TLZ786635 TCD786635 SSH786635 SIL786635 RYP786635 ROT786635 REX786635 QVB786635 QLF786635 QBJ786635 PRN786635 PHR786635 OXV786635 ONZ786635 OED786635 NUH786635 NKL786635 NAP786635 MQT786635 MGX786635 LXB786635 LNF786635 LDJ786635 KTN786635 KJR786635 JZV786635 JPZ786635 JGD786635 IWH786635 IML786635 ICP786635 HST786635 HIX786635 GZB786635 GPF786635 GFJ786635 FVN786635 FLR786635 FBV786635 ERZ786635 EID786635 DYH786635 DOL786635 DEP786635 CUT786635 CKX786635 CBB786635 BRF786635 BHJ786635 AXN786635 ANR786635 ADV786635 TZ786635 KD786635 AH786635 WWP721099 WMT721099 WCX721099 VTB721099 VJF721099 UZJ721099 UPN721099 UFR721099 TVV721099 TLZ721099 TCD721099 SSH721099 SIL721099 RYP721099 ROT721099 REX721099 QVB721099 QLF721099 QBJ721099 PRN721099 PHR721099 OXV721099 ONZ721099 OED721099 NUH721099 NKL721099 NAP721099 MQT721099 MGX721099 LXB721099 LNF721099 LDJ721099 KTN721099 KJR721099 JZV721099 JPZ721099 JGD721099 IWH721099 IML721099 ICP721099 HST721099 HIX721099 GZB721099 GPF721099 GFJ721099 FVN721099 FLR721099 FBV721099 ERZ721099 EID721099 DYH721099 DOL721099 DEP721099 CUT721099 CKX721099 CBB721099 BRF721099 BHJ721099 AXN721099 ANR721099 ADV721099 TZ721099 KD721099 AH721099 WWP655563 WMT655563 WCX655563 VTB655563 VJF655563 UZJ655563 UPN655563 UFR655563 TVV655563 TLZ655563 TCD655563 SSH655563 SIL655563 RYP655563 ROT655563 REX655563 QVB655563 QLF655563 QBJ655563 PRN655563 PHR655563 OXV655563 ONZ655563 OED655563 NUH655563 NKL655563 NAP655563 MQT655563 MGX655563 LXB655563 LNF655563 LDJ655563 KTN655563 KJR655563 JZV655563 JPZ655563 JGD655563 IWH655563 IML655563 ICP655563 HST655563 HIX655563 GZB655563 GPF655563 GFJ655563 FVN655563 FLR655563 FBV655563 ERZ655563 EID655563 DYH655563 DOL655563 DEP655563 CUT655563 CKX655563 CBB655563 BRF655563 BHJ655563 AXN655563 ANR655563 ADV655563 TZ655563 KD655563 AH655563 WWP590027 WMT590027 WCX590027 VTB590027 VJF590027 UZJ590027 UPN590027 UFR590027 TVV590027 TLZ590027 TCD590027 SSH590027 SIL590027 RYP590027 ROT590027 REX590027 QVB590027 QLF590027 QBJ590027 PRN590027 PHR590027 OXV590027 ONZ590027 OED590027 NUH590027 NKL590027 NAP590027 MQT590027 MGX590027 LXB590027 LNF590027 LDJ590027 KTN590027 KJR590027 JZV590027 JPZ590027 JGD590027 IWH590027 IML590027 ICP590027 HST590027 HIX590027 GZB590027 GPF590027 GFJ590027 FVN590027 FLR590027 FBV590027 ERZ590027 EID590027 DYH590027 DOL590027 DEP590027 CUT590027 CKX590027 CBB590027 BRF590027 BHJ590027 AXN590027 ANR590027 ADV590027 TZ590027 KD590027 AH590027 WWP524491 WMT524491 WCX524491 VTB524491 VJF524491 UZJ524491 UPN524491 UFR524491 TVV524491 TLZ524491 TCD524491 SSH524491 SIL524491 RYP524491 ROT524491 REX524491 QVB524491 QLF524491 QBJ524491 PRN524491 PHR524491 OXV524491 ONZ524491 OED524491 NUH524491 NKL524491 NAP524491 MQT524491 MGX524491 LXB524491 LNF524491 LDJ524491 KTN524491 KJR524491 JZV524491 JPZ524491 JGD524491 IWH524491 IML524491 ICP524491 HST524491 HIX524491 GZB524491 GPF524491 GFJ524491 FVN524491 FLR524491 FBV524491 ERZ524491 EID524491 DYH524491 DOL524491 DEP524491 CUT524491 CKX524491 CBB524491 BRF524491 BHJ524491 AXN524491 ANR524491 ADV524491 TZ524491 KD524491 AH524491 WWP458955 WMT458955 WCX458955 VTB458955 VJF458955 UZJ458955 UPN458955 UFR458955 TVV458955 TLZ458955 TCD458955 SSH458955 SIL458955 RYP458955 ROT458955 REX458955 QVB458955 QLF458955 QBJ458955 PRN458955 PHR458955 OXV458955 ONZ458955 OED458955 NUH458955 NKL458955 NAP458955 MQT458955 MGX458955 LXB458955 LNF458955 LDJ458955 KTN458955 KJR458955 JZV458955 JPZ458955 JGD458955 IWH458955 IML458955 ICP458955 HST458955 HIX458955 GZB458955 GPF458955 GFJ458955 FVN458955 FLR458955 FBV458955 ERZ458955 EID458955 DYH458955 DOL458955 DEP458955 CUT458955 CKX458955 CBB458955 BRF458955 BHJ458955 AXN458955 ANR458955 ADV458955 TZ458955 KD458955 AH458955 WWP393419 WMT393419 WCX393419 VTB393419 VJF393419 UZJ393419 UPN393419 UFR393419 TVV393419 TLZ393419 TCD393419 SSH393419 SIL393419 RYP393419 ROT393419 REX393419 QVB393419 QLF393419 QBJ393419 PRN393419 PHR393419 OXV393419 ONZ393419 OED393419 NUH393419 NKL393419 NAP393419 MQT393419 MGX393419 LXB393419 LNF393419 LDJ393419 KTN393419 KJR393419 JZV393419 JPZ393419 JGD393419 IWH393419 IML393419 ICP393419 HST393419 HIX393419 GZB393419 GPF393419 GFJ393419 FVN393419 FLR393419 FBV393419 ERZ393419 EID393419 DYH393419 DOL393419 DEP393419 CUT393419 CKX393419 CBB393419 BRF393419 BHJ393419 AXN393419 ANR393419 ADV393419 TZ393419 KD393419 AH393419 WWP327883 WMT327883 WCX327883 VTB327883 VJF327883 UZJ327883 UPN327883 UFR327883 TVV327883 TLZ327883 TCD327883 SSH327883 SIL327883 RYP327883 ROT327883 REX327883 QVB327883 QLF327883 QBJ327883 PRN327883 PHR327883 OXV327883 ONZ327883 OED327883 NUH327883 NKL327883 NAP327883 MQT327883 MGX327883 LXB327883 LNF327883 LDJ327883 KTN327883 KJR327883 JZV327883 JPZ327883 JGD327883 IWH327883 IML327883 ICP327883 HST327883 HIX327883 GZB327883 GPF327883 GFJ327883 FVN327883 FLR327883 FBV327883 ERZ327883 EID327883 DYH327883 DOL327883 DEP327883 CUT327883 CKX327883 CBB327883 BRF327883 BHJ327883 AXN327883 ANR327883 ADV327883 TZ327883 KD327883 AH327883 WWP262347 WMT262347 WCX262347 VTB262347 VJF262347 UZJ262347 UPN262347 UFR262347 TVV262347 TLZ262347 TCD262347 SSH262347 SIL262347 RYP262347 ROT262347 REX262347 QVB262347 QLF262347 QBJ262347 PRN262347 PHR262347 OXV262347 ONZ262347 OED262347 NUH262347 NKL262347 NAP262347 MQT262347 MGX262347 LXB262347 LNF262347 LDJ262347 KTN262347 KJR262347 JZV262347 JPZ262347 JGD262347 IWH262347 IML262347 ICP262347 HST262347 HIX262347 GZB262347 GPF262347 GFJ262347 FVN262347 FLR262347 FBV262347 ERZ262347 EID262347 DYH262347 DOL262347 DEP262347 CUT262347 CKX262347 CBB262347 BRF262347 BHJ262347 AXN262347 ANR262347 ADV262347 TZ262347 KD262347 AH262347 WWP196811 WMT196811 WCX196811 VTB196811 VJF196811 UZJ196811 UPN196811 UFR196811 TVV196811 TLZ196811 TCD196811 SSH196811 SIL196811 RYP196811 ROT196811 REX196811 QVB196811 QLF196811 QBJ196811 PRN196811 PHR196811 OXV196811 ONZ196811 OED196811 NUH196811 NKL196811 NAP196811 MQT196811 MGX196811 LXB196811 LNF196811 LDJ196811 KTN196811 KJR196811 JZV196811 JPZ196811 JGD196811 IWH196811 IML196811 ICP196811 HST196811 HIX196811 GZB196811 GPF196811 GFJ196811 FVN196811 FLR196811 FBV196811 ERZ196811 EID196811 DYH196811 DOL196811 DEP196811 CUT196811 CKX196811 CBB196811 BRF196811 BHJ196811 AXN196811 ANR196811 ADV196811 TZ196811 KD196811 AH196811 WWP131275 WMT131275 WCX131275 VTB131275 VJF131275 UZJ131275 UPN131275 UFR131275 TVV131275 TLZ131275 TCD131275 SSH131275 SIL131275 RYP131275 ROT131275 REX131275 QVB131275 QLF131275 QBJ131275 PRN131275 PHR131275 OXV131275 ONZ131275 OED131275 NUH131275 NKL131275 NAP131275 MQT131275 MGX131275 LXB131275 LNF131275 LDJ131275 KTN131275 KJR131275 JZV131275 JPZ131275 JGD131275 IWH131275 IML131275 ICP131275 HST131275 HIX131275 GZB131275 GPF131275 GFJ131275 FVN131275 FLR131275 FBV131275 ERZ131275 EID131275 DYH131275 DOL131275 DEP131275 CUT131275 CKX131275 CBB131275 BRF131275 BHJ131275 AXN131275 ANR131275 ADV131275 TZ131275 KD131275 AH131275 WWP65739 WMT65739 WCX65739 VTB65739 VJF65739 UZJ65739 UPN65739 UFR65739 TVV65739 TLZ65739 TCD65739 SSH65739 SIL65739 RYP65739 ROT65739 REX65739 QVB65739 QLF65739 QBJ65739 PRN65739 PHR65739 OXV65739 ONZ65739 OED65739 NUH65739 NKL65739 NAP65739 MQT65739 MGX65739 LXB65739 LNF65739 LDJ65739 KTN65739 KJR65739 JZV65739 JPZ65739 JGD65739 IWH65739 IML65739 ICP65739 HST65739 HIX65739 GZB65739 GPF65739 GFJ65739 FVN65739 FLR65739 FBV65739 ERZ65739 EID65739 DYH65739 DOL65739 DEP65739 CUT65739 CKX65739 CBB65739 BRF65739 BHJ65739 AXN65739 ANR65739 ADV65739 TZ65739 KD65739 AH65739 WWP203 WMT203 WCX203 VTB203 VJF203 UZJ203 UPN203 UFR203 TVV203 TLZ203 TCD203 SSH203 SIL203 RYP203 ROT203 REX203 QVB203 QLF203 QBJ203 PRN203 PHR203 OXV203 ONZ203 OED203 NUH203 NKL203 NAP203 MQT203 MGX203 LXB203 LNF203 LDJ203 KTN203 KJR203 JZV203 JPZ203 JGD203 IWH203 IML203 ICP203 HST203 HIX203 GZB203 GPF203 GFJ203 FVN203 FLR203 FBV203 ERZ203 EID203 DYH203 DOL203 DEP203 CUT203 CKX203 CBB203 BRF203 BHJ203 AXN203 ANR203 ADV203 TZ203 KD203">
      <formula1>$C$64:$C$65</formula1>
    </dataValidation>
    <dataValidation type="list" errorStyle="information" allowBlank="1" showInputMessage="1" showErrorMessage="1" prompt="Select (or) Type" sqref="K31 WVS983071 WLW983071 WCA983071 VSE983071 VII983071 UYM983071 UOQ983071 UEU983071 TUY983071 TLC983071 TBG983071 SRK983071 SHO983071 RXS983071 RNW983071 REA983071 QUE983071 QKI983071 QAM983071 PQQ983071 PGU983071 OWY983071 ONC983071 ODG983071 NTK983071 NJO983071 MZS983071 MPW983071 MGA983071 LWE983071 LMI983071 LCM983071 KSQ983071 KIU983071 JYY983071 JPC983071 JFG983071 IVK983071 ILO983071 IBS983071 HRW983071 HIA983071 GYE983071 GOI983071 GEM983071 FUQ983071 FKU983071 FAY983071 ERC983071 EHG983071 DXK983071 DNO983071 DDS983071 CTW983071 CKA983071 CAE983071 BQI983071 BGM983071 AWQ983071 AMU983071 ACY983071 TC983071 JG983071 K983071 WVS917535 WLW917535 WCA917535 VSE917535 VII917535 UYM917535 UOQ917535 UEU917535 TUY917535 TLC917535 TBG917535 SRK917535 SHO917535 RXS917535 RNW917535 REA917535 QUE917535 QKI917535 QAM917535 PQQ917535 PGU917535 OWY917535 ONC917535 ODG917535 NTK917535 NJO917535 MZS917535 MPW917535 MGA917535 LWE917535 LMI917535 LCM917535 KSQ917535 KIU917535 JYY917535 JPC917535 JFG917535 IVK917535 ILO917535 IBS917535 HRW917535 HIA917535 GYE917535 GOI917535 GEM917535 FUQ917535 FKU917535 FAY917535 ERC917535 EHG917535 DXK917535 DNO917535 DDS917535 CTW917535 CKA917535 CAE917535 BQI917535 BGM917535 AWQ917535 AMU917535 ACY917535 TC917535 JG917535 K917535 WVS851999 WLW851999 WCA851999 VSE851999 VII851999 UYM851999 UOQ851999 UEU851999 TUY851999 TLC851999 TBG851999 SRK851999 SHO851999 RXS851999 RNW851999 REA851999 QUE851999 QKI851999 QAM851999 PQQ851999 PGU851999 OWY851999 ONC851999 ODG851999 NTK851999 NJO851999 MZS851999 MPW851999 MGA851999 LWE851999 LMI851999 LCM851999 KSQ851999 KIU851999 JYY851999 JPC851999 JFG851999 IVK851999 ILO851999 IBS851999 HRW851999 HIA851999 GYE851999 GOI851999 GEM851999 FUQ851999 FKU851999 FAY851999 ERC851999 EHG851999 DXK851999 DNO851999 DDS851999 CTW851999 CKA851999 CAE851999 BQI851999 BGM851999 AWQ851999 AMU851999 ACY851999 TC851999 JG851999 K851999 WVS786463 WLW786463 WCA786463 VSE786463 VII786463 UYM786463 UOQ786463 UEU786463 TUY786463 TLC786463 TBG786463 SRK786463 SHO786463 RXS786463 RNW786463 REA786463 QUE786463 QKI786463 QAM786463 PQQ786463 PGU786463 OWY786463 ONC786463 ODG786463 NTK786463 NJO786463 MZS786463 MPW786463 MGA786463 LWE786463 LMI786463 LCM786463 KSQ786463 KIU786463 JYY786463 JPC786463 JFG786463 IVK786463 ILO786463 IBS786463 HRW786463 HIA786463 GYE786463 GOI786463 GEM786463 FUQ786463 FKU786463 FAY786463 ERC786463 EHG786463 DXK786463 DNO786463 DDS786463 CTW786463 CKA786463 CAE786463 BQI786463 BGM786463 AWQ786463 AMU786463 ACY786463 TC786463 JG786463 K786463 WVS720927 WLW720927 WCA720927 VSE720927 VII720927 UYM720927 UOQ720927 UEU720927 TUY720927 TLC720927 TBG720927 SRK720927 SHO720927 RXS720927 RNW720927 REA720927 QUE720927 QKI720927 QAM720927 PQQ720927 PGU720927 OWY720927 ONC720927 ODG720927 NTK720927 NJO720927 MZS720927 MPW720927 MGA720927 LWE720927 LMI720927 LCM720927 KSQ720927 KIU720927 JYY720927 JPC720927 JFG720927 IVK720927 ILO720927 IBS720927 HRW720927 HIA720927 GYE720927 GOI720927 GEM720927 FUQ720927 FKU720927 FAY720927 ERC720927 EHG720927 DXK720927 DNO720927 DDS720927 CTW720927 CKA720927 CAE720927 BQI720927 BGM720927 AWQ720927 AMU720927 ACY720927 TC720927 JG720927 K720927 WVS655391 WLW655391 WCA655391 VSE655391 VII655391 UYM655391 UOQ655391 UEU655391 TUY655391 TLC655391 TBG655391 SRK655391 SHO655391 RXS655391 RNW655391 REA655391 QUE655391 QKI655391 QAM655391 PQQ655391 PGU655391 OWY655391 ONC655391 ODG655391 NTK655391 NJO655391 MZS655391 MPW655391 MGA655391 LWE655391 LMI655391 LCM655391 KSQ655391 KIU655391 JYY655391 JPC655391 JFG655391 IVK655391 ILO655391 IBS655391 HRW655391 HIA655391 GYE655391 GOI655391 GEM655391 FUQ655391 FKU655391 FAY655391 ERC655391 EHG655391 DXK655391 DNO655391 DDS655391 CTW655391 CKA655391 CAE655391 BQI655391 BGM655391 AWQ655391 AMU655391 ACY655391 TC655391 JG655391 K655391 WVS589855 WLW589855 WCA589855 VSE589855 VII589855 UYM589855 UOQ589855 UEU589855 TUY589855 TLC589855 TBG589855 SRK589855 SHO589855 RXS589855 RNW589855 REA589855 QUE589855 QKI589855 QAM589855 PQQ589855 PGU589855 OWY589855 ONC589855 ODG589855 NTK589855 NJO589855 MZS589855 MPW589855 MGA589855 LWE589855 LMI589855 LCM589855 KSQ589855 KIU589855 JYY589855 JPC589855 JFG589855 IVK589855 ILO589855 IBS589855 HRW589855 HIA589855 GYE589855 GOI589855 GEM589855 FUQ589855 FKU589855 FAY589855 ERC589855 EHG589855 DXK589855 DNO589855 DDS589855 CTW589855 CKA589855 CAE589855 BQI589855 BGM589855 AWQ589855 AMU589855 ACY589855 TC589855 JG589855 K589855 WVS524319 WLW524319 WCA524319 VSE524319 VII524319 UYM524319 UOQ524319 UEU524319 TUY524319 TLC524319 TBG524319 SRK524319 SHO524319 RXS524319 RNW524319 REA524319 QUE524319 QKI524319 QAM524319 PQQ524319 PGU524319 OWY524319 ONC524319 ODG524319 NTK524319 NJO524319 MZS524319 MPW524319 MGA524319 LWE524319 LMI524319 LCM524319 KSQ524319 KIU524319 JYY524319 JPC524319 JFG524319 IVK524319 ILO524319 IBS524319 HRW524319 HIA524319 GYE524319 GOI524319 GEM524319 FUQ524319 FKU524319 FAY524319 ERC524319 EHG524319 DXK524319 DNO524319 DDS524319 CTW524319 CKA524319 CAE524319 BQI524319 BGM524319 AWQ524319 AMU524319 ACY524319 TC524319 JG524319 K524319 WVS458783 WLW458783 WCA458783 VSE458783 VII458783 UYM458783 UOQ458783 UEU458783 TUY458783 TLC458783 TBG458783 SRK458783 SHO458783 RXS458783 RNW458783 REA458783 QUE458783 QKI458783 QAM458783 PQQ458783 PGU458783 OWY458783 ONC458783 ODG458783 NTK458783 NJO458783 MZS458783 MPW458783 MGA458783 LWE458783 LMI458783 LCM458783 KSQ458783 KIU458783 JYY458783 JPC458783 JFG458783 IVK458783 ILO458783 IBS458783 HRW458783 HIA458783 GYE458783 GOI458783 GEM458783 FUQ458783 FKU458783 FAY458783 ERC458783 EHG458783 DXK458783 DNO458783 DDS458783 CTW458783 CKA458783 CAE458783 BQI458783 BGM458783 AWQ458783 AMU458783 ACY458783 TC458783 JG458783 K458783 WVS393247 WLW393247 WCA393247 VSE393247 VII393247 UYM393247 UOQ393247 UEU393247 TUY393247 TLC393247 TBG393247 SRK393247 SHO393247 RXS393247 RNW393247 REA393247 QUE393247 QKI393247 QAM393247 PQQ393247 PGU393247 OWY393247 ONC393247 ODG393247 NTK393247 NJO393247 MZS393247 MPW393247 MGA393247 LWE393247 LMI393247 LCM393247 KSQ393247 KIU393247 JYY393247 JPC393247 JFG393247 IVK393247 ILO393247 IBS393247 HRW393247 HIA393247 GYE393247 GOI393247 GEM393247 FUQ393247 FKU393247 FAY393247 ERC393247 EHG393247 DXK393247 DNO393247 DDS393247 CTW393247 CKA393247 CAE393247 BQI393247 BGM393247 AWQ393247 AMU393247 ACY393247 TC393247 JG393247 K393247 WVS327711 WLW327711 WCA327711 VSE327711 VII327711 UYM327711 UOQ327711 UEU327711 TUY327711 TLC327711 TBG327711 SRK327711 SHO327711 RXS327711 RNW327711 REA327711 QUE327711 QKI327711 QAM327711 PQQ327711 PGU327711 OWY327711 ONC327711 ODG327711 NTK327711 NJO327711 MZS327711 MPW327711 MGA327711 LWE327711 LMI327711 LCM327711 KSQ327711 KIU327711 JYY327711 JPC327711 JFG327711 IVK327711 ILO327711 IBS327711 HRW327711 HIA327711 GYE327711 GOI327711 GEM327711 FUQ327711 FKU327711 FAY327711 ERC327711 EHG327711 DXK327711 DNO327711 DDS327711 CTW327711 CKA327711 CAE327711 BQI327711 BGM327711 AWQ327711 AMU327711 ACY327711 TC327711 JG327711 K327711 WVS262175 WLW262175 WCA262175 VSE262175 VII262175 UYM262175 UOQ262175 UEU262175 TUY262175 TLC262175 TBG262175 SRK262175 SHO262175 RXS262175 RNW262175 REA262175 QUE262175 QKI262175 QAM262175 PQQ262175 PGU262175 OWY262175 ONC262175 ODG262175 NTK262175 NJO262175 MZS262175 MPW262175 MGA262175 LWE262175 LMI262175 LCM262175 KSQ262175 KIU262175 JYY262175 JPC262175 JFG262175 IVK262175 ILO262175 IBS262175 HRW262175 HIA262175 GYE262175 GOI262175 GEM262175 FUQ262175 FKU262175 FAY262175 ERC262175 EHG262175 DXK262175 DNO262175 DDS262175 CTW262175 CKA262175 CAE262175 BQI262175 BGM262175 AWQ262175 AMU262175 ACY262175 TC262175 JG262175 K262175 WVS196639 WLW196639 WCA196639 VSE196639 VII196639 UYM196639 UOQ196639 UEU196639 TUY196639 TLC196639 TBG196639 SRK196639 SHO196639 RXS196639 RNW196639 REA196639 QUE196639 QKI196639 QAM196639 PQQ196639 PGU196639 OWY196639 ONC196639 ODG196639 NTK196639 NJO196639 MZS196639 MPW196639 MGA196639 LWE196639 LMI196639 LCM196639 KSQ196639 KIU196639 JYY196639 JPC196639 JFG196639 IVK196639 ILO196639 IBS196639 HRW196639 HIA196639 GYE196639 GOI196639 GEM196639 FUQ196639 FKU196639 FAY196639 ERC196639 EHG196639 DXK196639 DNO196639 DDS196639 CTW196639 CKA196639 CAE196639 BQI196639 BGM196639 AWQ196639 AMU196639 ACY196639 TC196639 JG196639 K196639 WVS131103 WLW131103 WCA131103 VSE131103 VII131103 UYM131103 UOQ131103 UEU131103 TUY131103 TLC131103 TBG131103 SRK131103 SHO131103 RXS131103 RNW131103 REA131103 QUE131103 QKI131103 QAM131103 PQQ131103 PGU131103 OWY131103 ONC131103 ODG131103 NTK131103 NJO131103 MZS131103 MPW131103 MGA131103 LWE131103 LMI131103 LCM131103 KSQ131103 KIU131103 JYY131103 JPC131103 JFG131103 IVK131103 ILO131103 IBS131103 HRW131103 HIA131103 GYE131103 GOI131103 GEM131103 FUQ131103 FKU131103 FAY131103 ERC131103 EHG131103 DXK131103 DNO131103 DDS131103 CTW131103 CKA131103 CAE131103 BQI131103 BGM131103 AWQ131103 AMU131103 ACY131103 TC131103 JG131103 K131103 WVS65567 WLW65567 WCA65567 VSE65567 VII65567 UYM65567 UOQ65567 UEU65567 TUY65567 TLC65567 TBG65567 SRK65567 SHO65567 RXS65567 RNW65567 REA65567 QUE65567 QKI65567 QAM65567 PQQ65567 PGU65567 OWY65567 ONC65567 ODG65567 NTK65567 NJO65567 MZS65567 MPW65567 MGA65567 LWE65567 LMI65567 LCM65567 KSQ65567 KIU65567 JYY65567 JPC65567 JFG65567 IVK65567 ILO65567 IBS65567 HRW65567 HIA65567 GYE65567 GOI65567 GEM65567 FUQ65567 FKU65567 FAY65567 ERC65567 EHG65567 DXK65567 DNO65567 DDS65567 CTW65567 CKA65567 CAE65567 BQI65567 BGM65567 AWQ65567 AMU65567 ACY65567 TC65567 JG65567 K65567 WVS31 WLW31 WCA31 VSE31 VII31 UYM31 UOQ31 UEU31 TUY31 TLC31 TBG31 SRK31 SHO31 RXS31 RNW31 REA31 QUE31 QKI31 QAM31 PQQ31 PGU31 OWY31 ONC31 ODG31 NTK31 NJO31 MZS31 MPW31 MGA31 LWE31 LMI31 LCM31 KSQ31 KIU31 JYY31 JPC31 JFG31 IVK31 ILO31 IBS31 HRW31 HIA31 GYE31 GOI31 GEM31 FUQ31 FKU31 FAY31 ERC31 EHG31 DXK31 DNO31 DDS31 CTW31 CKA31 CAE31 BQI31 BGM31 AWQ31 AMU31 ACY31 TC31 JG31">
      <formula1>$H$57:$H$60</formula1>
    </dataValidation>
  </dataValidations>
  <hyperlinks>
    <hyperlink ref="A7" r:id="rId1"/>
  </hyperlinks>
  <pageMargins left="0.5" right="0" top="0.5" bottom="0.81" header="0.5" footer="0.5"/>
  <pageSetup paperSize="9" scale="80"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dimension ref="A1:CQ108"/>
  <sheetViews>
    <sheetView tabSelected="1" topLeftCell="AT43" workbookViewId="0">
      <selection activeCell="AW6" sqref="AW6:AX40"/>
    </sheetView>
  </sheetViews>
  <sheetFormatPr defaultRowHeight="15"/>
  <cols>
    <col min="1" max="1" width="9.140625" style="218"/>
    <col min="2" max="2" width="17.42578125" style="218" customWidth="1"/>
    <col min="3" max="3" width="10.140625" style="218" customWidth="1"/>
    <col min="4" max="4" width="12" style="218" customWidth="1"/>
    <col min="5" max="5" width="9.85546875" style="218" customWidth="1"/>
    <col min="6" max="6" width="8.85546875" style="218" customWidth="1"/>
    <col min="7" max="7" width="9.42578125" style="218" bestFit="1" customWidth="1"/>
    <col min="8" max="8" width="9.5703125" style="218" customWidth="1"/>
    <col min="9" max="9" width="9.42578125" style="218" bestFit="1" customWidth="1"/>
    <col min="10" max="10" width="9.28515625" style="218" customWidth="1"/>
    <col min="11" max="11" width="9.140625" style="218" customWidth="1"/>
    <col min="12" max="12" width="10.42578125" style="218" customWidth="1"/>
    <col min="13" max="13" width="20.85546875" style="218" customWidth="1"/>
    <col min="14" max="14" width="16.7109375" style="218" customWidth="1"/>
    <col min="15" max="17" width="6.28515625" style="218" customWidth="1"/>
    <col min="18" max="18" width="7.140625" style="218" customWidth="1"/>
    <col min="19" max="19" width="8.140625" style="218" customWidth="1"/>
    <col min="20" max="20" width="10.42578125" style="218" customWidth="1"/>
    <col min="21" max="21" width="12.7109375" style="218" customWidth="1"/>
    <col min="22" max="22" width="8.42578125" style="218" customWidth="1"/>
    <col min="23" max="23" width="9.140625" style="218" customWidth="1"/>
    <col min="24" max="28" width="9.140625" style="218"/>
    <col min="29" max="29" width="13.42578125" style="218" customWidth="1"/>
    <col min="30" max="51" width="9.140625" style="218"/>
    <col min="52" max="52" width="35.28515625" style="218" customWidth="1"/>
    <col min="53" max="55" width="9.140625" style="218"/>
    <col min="56" max="56" width="11.5703125" style="218" bestFit="1" customWidth="1"/>
    <col min="57" max="16384" width="9.140625" style="218"/>
  </cols>
  <sheetData>
    <row r="1" spans="1:95" s="88" customFormat="1" ht="21.95" customHeight="1">
      <c r="A1" s="239"/>
      <c r="B1" s="239"/>
      <c r="C1" s="239"/>
      <c r="D1" s="483" t="s">
        <v>388</v>
      </c>
      <c r="E1" s="483"/>
      <c r="F1" s="483"/>
      <c r="G1" s="506"/>
      <c r="H1" s="506"/>
      <c r="I1" s="506"/>
      <c r="J1" s="506"/>
      <c r="K1" s="506"/>
      <c r="L1" s="506"/>
      <c r="M1" s="506"/>
      <c r="N1" s="506"/>
      <c r="O1" s="506"/>
      <c r="P1" s="506"/>
      <c r="Q1" s="506"/>
      <c r="R1" s="506"/>
      <c r="S1" s="506"/>
      <c r="T1" s="506"/>
      <c r="U1" s="506"/>
      <c r="V1" s="265"/>
      <c r="W1" s="265"/>
      <c r="X1" s="264" t="s">
        <v>8</v>
      </c>
      <c r="Y1" s="264"/>
      <c r="Z1" s="239"/>
      <c r="AA1" s="265"/>
      <c r="AB1" s="239"/>
      <c r="AC1" s="264" t="s">
        <v>7</v>
      </c>
      <c r="AD1" s="498" t="s">
        <v>9</v>
      </c>
      <c r="AE1" s="498"/>
      <c r="AF1" s="498"/>
      <c r="AG1" s="498"/>
      <c r="AH1" s="498"/>
      <c r="AI1" s="498"/>
      <c r="AJ1" s="498"/>
      <c r="AK1" s="268"/>
      <c r="AL1" s="268"/>
      <c r="AM1" s="269"/>
      <c r="AN1" s="268"/>
      <c r="AO1" s="268"/>
      <c r="AP1" s="268"/>
      <c r="AQ1" s="239"/>
      <c r="AR1" s="239"/>
      <c r="AS1" s="239"/>
      <c r="AT1" s="239"/>
      <c r="AU1" s="239"/>
      <c r="AV1" s="239"/>
      <c r="AW1" s="239"/>
      <c r="AX1" s="239"/>
      <c r="AY1" s="239"/>
      <c r="AZ1" s="239"/>
      <c r="BA1" s="239"/>
      <c r="BB1" s="239"/>
      <c r="BC1" s="239"/>
      <c r="BD1" s="239"/>
      <c r="BE1" s="239"/>
      <c r="BF1" s="239"/>
      <c r="BG1" s="239"/>
      <c r="BH1" s="239"/>
      <c r="BI1" s="239"/>
      <c r="BJ1" s="239"/>
      <c r="BK1" s="239"/>
      <c r="BL1" s="239"/>
      <c r="BM1" s="239"/>
      <c r="BN1" s="239"/>
      <c r="BO1" s="239"/>
      <c r="BP1" s="239"/>
      <c r="BQ1" s="239"/>
      <c r="BR1" s="239"/>
      <c r="BS1" s="239"/>
      <c r="BT1" s="239"/>
      <c r="BU1" s="239"/>
      <c r="BV1" s="239"/>
      <c r="BW1" s="239"/>
      <c r="BX1" s="239"/>
      <c r="BY1" s="239"/>
      <c r="BZ1" s="239"/>
      <c r="CA1" s="239"/>
      <c r="CB1" s="239"/>
      <c r="CC1" s="239"/>
      <c r="CD1" s="239"/>
      <c r="CE1" s="239"/>
      <c r="CF1" s="239"/>
      <c r="CG1" s="239"/>
      <c r="CH1" s="239"/>
      <c r="CI1" s="239"/>
      <c r="CJ1" s="239"/>
      <c r="CK1" s="239"/>
      <c r="CL1" s="239"/>
      <c r="CM1" s="239"/>
      <c r="CN1" s="239"/>
      <c r="CO1" s="239"/>
      <c r="CP1" s="239"/>
      <c r="CQ1" s="239"/>
    </row>
    <row r="2" spans="1:95" ht="15" customHeight="1">
      <c r="A2" s="240"/>
      <c r="B2" s="241" t="s">
        <v>6</v>
      </c>
      <c r="C2" s="242" t="str">
        <f>worksheet!F5</f>
        <v>BT 140037</v>
      </c>
      <c r="D2" s="243"/>
      <c r="E2" s="243"/>
      <c r="F2" s="243"/>
      <c r="G2" s="243"/>
      <c r="H2" s="243"/>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0"/>
      <c r="AI2" s="240"/>
      <c r="AJ2" s="240"/>
      <c r="AK2" s="240"/>
      <c r="AL2" s="240"/>
      <c r="AM2" s="240"/>
      <c r="AN2" s="240"/>
      <c r="AO2" s="240"/>
      <c r="AP2" s="240"/>
      <c r="AQ2" s="240"/>
      <c r="AR2" s="240"/>
      <c r="AS2" s="240"/>
      <c r="AT2" s="240"/>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0"/>
      <c r="BS2" s="240"/>
      <c r="BT2" s="240"/>
      <c r="BU2" s="240"/>
      <c r="BV2" s="240"/>
      <c r="BW2" s="240"/>
      <c r="BX2" s="240"/>
      <c r="BY2" s="240"/>
      <c r="BZ2" s="240"/>
      <c r="CA2" s="240"/>
      <c r="CB2" s="240"/>
      <c r="CC2" s="240"/>
      <c r="CD2" s="240"/>
      <c r="CE2" s="240"/>
      <c r="CF2" s="240"/>
      <c r="CG2" s="240"/>
      <c r="CH2" s="240"/>
      <c r="CI2" s="240"/>
      <c r="CJ2" s="240"/>
      <c r="CK2" s="240"/>
      <c r="CL2" s="240"/>
      <c r="CM2" s="240"/>
      <c r="CN2" s="240"/>
      <c r="CO2" s="240"/>
      <c r="CP2" s="240"/>
      <c r="CQ2" s="240"/>
    </row>
    <row r="3" spans="1:95" ht="15.75" customHeight="1">
      <c r="A3" s="240"/>
      <c r="B3" s="241"/>
      <c r="C3" s="242"/>
      <c r="D3" s="243"/>
      <c r="E3" s="243"/>
      <c r="F3" s="243"/>
      <c r="G3" s="243"/>
      <c r="H3" s="243"/>
      <c r="I3" s="244"/>
      <c r="J3" s="244"/>
      <c r="K3" s="244"/>
      <c r="L3" s="359"/>
      <c r="M3" s="244"/>
      <c r="N3" s="244"/>
      <c r="O3" s="244"/>
      <c r="P3" s="244"/>
      <c r="Q3" s="244"/>
      <c r="R3" s="244"/>
      <c r="S3" s="244"/>
      <c r="T3" s="244"/>
      <c r="U3" s="244"/>
      <c r="V3" s="244"/>
      <c r="W3" s="244"/>
      <c r="X3" s="244"/>
      <c r="Y3" s="244"/>
      <c r="Z3" s="244"/>
      <c r="AA3" s="244"/>
      <c r="AB3" s="244"/>
      <c r="AC3" s="244"/>
      <c r="AD3" s="244"/>
      <c r="AE3" s="244"/>
      <c r="AF3" s="244"/>
      <c r="AG3" s="244"/>
      <c r="AH3" s="240"/>
      <c r="AI3" s="240"/>
      <c r="AJ3" s="240"/>
      <c r="AK3" s="240"/>
      <c r="AL3" s="240"/>
      <c r="AM3" s="240"/>
      <c r="AN3" s="240"/>
      <c r="AO3" s="240"/>
      <c r="AP3" s="240"/>
      <c r="AQ3" s="240"/>
      <c r="AR3" s="240"/>
      <c r="AS3" s="240"/>
      <c r="AT3" s="240"/>
      <c r="AU3" s="240"/>
      <c r="AV3" s="240"/>
      <c r="AW3" s="240"/>
      <c r="AX3" s="240"/>
      <c r="AY3" s="240"/>
      <c r="AZ3" s="240"/>
      <c r="BA3" s="240"/>
      <c r="BB3" s="240"/>
      <c r="BC3" s="240"/>
      <c r="BD3" s="240"/>
      <c r="BE3" s="240"/>
      <c r="BF3" s="240"/>
      <c r="BG3" s="240"/>
      <c r="BH3" s="240"/>
      <c r="BI3" s="240"/>
      <c r="BJ3" s="240"/>
      <c r="BK3" s="240"/>
      <c r="BL3" s="240"/>
      <c r="BM3" s="240"/>
      <c r="BN3" s="240"/>
      <c r="BO3" s="240"/>
      <c r="BP3" s="240"/>
      <c r="BQ3" s="240"/>
      <c r="BR3" s="240"/>
      <c r="BS3" s="240"/>
      <c r="BT3" s="240"/>
      <c r="BU3" s="240"/>
      <c r="BV3" s="240"/>
      <c r="BW3" s="240"/>
      <c r="BX3" s="240"/>
      <c r="BY3" s="240"/>
      <c r="BZ3" s="240"/>
      <c r="CA3" s="240"/>
      <c r="CB3" s="240"/>
      <c r="CC3" s="240"/>
      <c r="CD3" s="240"/>
      <c r="CE3" s="240"/>
      <c r="CF3" s="240"/>
      <c r="CG3" s="240"/>
      <c r="CH3" s="240"/>
      <c r="CI3" s="240"/>
      <c r="CJ3" s="240"/>
      <c r="CK3" s="240"/>
      <c r="CL3" s="240"/>
      <c r="CM3" s="240"/>
      <c r="CN3" s="240"/>
      <c r="CO3" s="240"/>
      <c r="CP3" s="240"/>
      <c r="CQ3" s="240"/>
    </row>
    <row r="4" spans="1:95" ht="15.75" customHeight="1">
      <c r="A4" s="240"/>
      <c r="B4" s="241"/>
      <c r="C4" s="242"/>
      <c r="D4" s="243"/>
      <c r="E4" s="243"/>
      <c r="F4" s="243"/>
      <c r="G4" s="243"/>
      <c r="H4" s="243"/>
      <c r="I4" s="244"/>
      <c r="J4" s="244"/>
      <c r="K4" s="244"/>
      <c r="L4" s="244"/>
      <c r="M4" s="244"/>
      <c r="N4" s="244"/>
      <c r="O4" s="244"/>
      <c r="P4" s="244"/>
      <c r="Q4" s="244"/>
      <c r="R4" s="244"/>
      <c r="S4" s="244"/>
      <c r="T4" s="244"/>
      <c r="U4" s="244"/>
      <c r="V4" s="244"/>
      <c r="W4" s="244"/>
      <c r="X4" s="244"/>
      <c r="Y4" s="244"/>
      <c r="Z4" s="244"/>
      <c r="AA4" s="244"/>
      <c r="AB4" s="244"/>
      <c r="AC4" s="244"/>
      <c r="AD4" s="244"/>
      <c r="AE4" s="244"/>
      <c r="AF4" s="244"/>
      <c r="AG4" s="244"/>
      <c r="AH4" s="240"/>
      <c r="AI4" s="240"/>
      <c r="AJ4" s="240"/>
      <c r="AK4" s="240"/>
      <c r="AL4" s="240"/>
      <c r="AM4" s="240"/>
      <c r="AN4" s="240"/>
      <c r="AO4" s="240"/>
      <c r="AP4" s="240"/>
      <c r="AQ4" s="240"/>
      <c r="AR4" s="240"/>
      <c r="AS4" s="240"/>
      <c r="AT4" s="240"/>
      <c r="AU4" s="240"/>
      <c r="AV4" s="240"/>
      <c r="AW4" s="240"/>
      <c r="AX4" s="240"/>
      <c r="AY4" s="240"/>
      <c r="AZ4" s="240"/>
      <c r="BA4" s="240"/>
      <c r="BB4" s="240"/>
      <c r="BC4" s="240"/>
      <c r="BD4" s="240"/>
      <c r="BE4" s="240"/>
      <c r="BF4" s="240"/>
      <c r="BG4" s="240"/>
      <c r="BH4" s="240"/>
      <c r="BI4" s="240"/>
      <c r="BJ4" s="240"/>
      <c r="BK4" s="240"/>
      <c r="BL4" s="240"/>
      <c r="BM4" s="240"/>
      <c r="BN4" s="240"/>
      <c r="BO4" s="240"/>
      <c r="BP4" s="240"/>
      <c r="BQ4" s="240"/>
      <c r="BR4" s="240"/>
      <c r="BS4" s="240"/>
      <c r="BT4" s="240"/>
      <c r="BU4" s="240"/>
      <c r="BV4" s="240"/>
      <c r="BW4" s="240"/>
      <c r="BX4" s="240"/>
      <c r="BY4" s="240"/>
      <c r="BZ4" s="240"/>
      <c r="CA4" s="240"/>
      <c r="CB4" s="240"/>
      <c r="CC4" s="240"/>
      <c r="CD4" s="240"/>
      <c r="CE4" s="240"/>
      <c r="CF4" s="240"/>
      <c r="CG4" s="240"/>
      <c r="CH4" s="240"/>
      <c r="CI4" s="240"/>
      <c r="CJ4" s="240"/>
      <c r="CK4" s="240"/>
      <c r="CL4" s="240"/>
      <c r="CM4" s="240"/>
      <c r="CN4" s="240"/>
      <c r="CO4" s="240"/>
      <c r="CP4" s="240"/>
      <c r="CQ4" s="240"/>
    </row>
    <row r="5" spans="1:95" ht="24.75" customHeight="1" thickBot="1">
      <c r="A5" s="240"/>
      <c r="B5" s="245" t="s">
        <v>388</v>
      </c>
      <c r="C5" s="246"/>
      <c r="D5" s="246"/>
      <c r="E5" s="246"/>
      <c r="F5" s="246"/>
      <c r="G5" s="246"/>
      <c r="H5" s="246"/>
      <c r="I5" s="247"/>
      <c r="J5" s="247"/>
      <c r="K5" s="244"/>
      <c r="L5" s="244"/>
      <c r="M5" s="244"/>
      <c r="N5" s="244"/>
      <c r="O5" s="244"/>
      <c r="P5" s="244"/>
      <c r="Q5" s="244"/>
      <c r="R5" s="244"/>
      <c r="S5" s="244"/>
      <c r="T5" s="244"/>
      <c r="U5" s="244"/>
      <c r="V5" s="244"/>
      <c r="W5" s="244"/>
      <c r="X5" s="244"/>
      <c r="Y5" s="244"/>
      <c r="Z5" s="244"/>
      <c r="AA5" s="244"/>
      <c r="AB5" s="244"/>
      <c r="AC5" s="244"/>
      <c r="AD5" s="244"/>
      <c r="AE5" s="266" t="s">
        <v>388</v>
      </c>
      <c r="AF5" s="243"/>
      <c r="AG5" s="243"/>
      <c r="AH5" s="243"/>
      <c r="AI5" s="243"/>
      <c r="AJ5" s="243"/>
      <c r="AK5" s="243"/>
      <c r="AL5" s="244"/>
      <c r="AM5" s="244"/>
      <c r="AN5" s="244"/>
      <c r="AO5" s="244"/>
      <c r="AP5" s="244"/>
      <c r="AQ5" s="244"/>
      <c r="AR5" s="244"/>
      <c r="AS5" s="244"/>
      <c r="AT5" s="244"/>
      <c r="AU5" s="244"/>
      <c r="AV5" s="244"/>
      <c r="AW5" s="244"/>
      <c r="AX5" s="244"/>
      <c r="AY5" s="244"/>
      <c r="AZ5" s="244"/>
      <c r="BA5" s="244"/>
      <c r="BB5" s="244"/>
      <c r="BC5" s="244"/>
      <c r="BD5" s="244"/>
      <c r="BE5" s="244"/>
      <c r="BF5" s="240"/>
      <c r="BG5" s="240"/>
      <c r="BH5" s="240"/>
      <c r="BI5" s="240"/>
      <c r="BJ5" s="240"/>
      <c r="BK5" s="240"/>
      <c r="BL5" s="240"/>
      <c r="BM5" s="240"/>
      <c r="BN5" s="240"/>
      <c r="BO5" s="240"/>
      <c r="BP5" s="240"/>
      <c r="BQ5" s="240"/>
      <c r="BR5" s="240"/>
      <c r="BS5" s="240"/>
      <c r="BT5" s="240"/>
      <c r="BU5" s="240"/>
      <c r="BV5" s="240"/>
      <c r="BW5" s="240"/>
      <c r="BX5" s="240"/>
      <c r="BY5" s="240"/>
      <c r="BZ5" s="240"/>
      <c r="CA5" s="240"/>
      <c r="CB5" s="240"/>
      <c r="CC5" s="240"/>
      <c r="CD5" s="240"/>
      <c r="CE5" s="240"/>
      <c r="CF5" s="240"/>
      <c r="CG5" s="240"/>
      <c r="CH5" s="240"/>
      <c r="CI5" s="240"/>
      <c r="CJ5" s="240"/>
      <c r="CK5" s="240"/>
      <c r="CL5" s="240"/>
      <c r="CM5" s="240"/>
      <c r="CN5" s="240"/>
      <c r="CO5" s="240"/>
      <c r="CP5" s="240"/>
      <c r="CQ5" s="240"/>
    </row>
    <row r="6" spans="1:95" ht="13.5" customHeight="1">
      <c r="A6" s="240"/>
      <c r="B6" s="246" t="s">
        <v>701</v>
      </c>
      <c r="C6" s="246"/>
      <c r="D6" s="246"/>
      <c r="E6" s="246"/>
      <c r="F6" s="246"/>
      <c r="G6" s="246"/>
      <c r="H6" s="246"/>
      <c r="I6" s="247"/>
      <c r="J6" s="247"/>
      <c r="K6" s="244"/>
      <c r="L6" s="244"/>
      <c r="M6" s="248" t="s">
        <v>684</v>
      </c>
      <c r="N6" s="347" t="s">
        <v>676</v>
      </c>
      <c r="O6" s="249"/>
      <c r="P6" s="248"/>
      <c r="Q6" s="248"/>
      <c r="R6" s="248"/>
      <c r="S6" s="248"/>
      <c r="T6" s="248"/>
      <c r="U6" s="244"/>
      <c r="V6" s="250" t="s">
        <v>529</v>
      </c>
      <c r="W6" s="251" t="s">
        <v>530</v>
      </c>
      <c r="X6" s="244"/>
      <c r="Y6" s="244"/>
      <c r="Z6" s="244"/>
      <c r="AA6" s="244"/>
      <c r="AB6" s="244"/>
      <c r="AC6" s="244"/>
      <c r="AD6" s="244"/>
      <c r="AE6" s="243" t="s">
        <v>613</v>
      </c>
      <c r="AF6" s="243"/>
      <c r="AG6" s="243"/>
      <c r="AH6" s="243"/>
      <c r="AI6" s="243"/>
      <c r="AJ6" s="243"/>
      <c r="AK6" s="243"/>
      <c r="AL6" s="244"/>
      <c r="AM6" s="244"/>
      <c r="AN6" s="244"/>
      <c r="AO6" s="244"/>
      <c r="AP6" s="244"/>
      <c r="AQ6" s="244"/>
      <c r="AR6" s="244"/>
      <c r="AS6" s="244"/>
      <c r="AT6" s="244"/>
      <c r="AU6" s="244"/>
      <c r="AV6" s="244"/>
      <c r="AW6" s="250" t="s">
        <v>529</v>
      </c>
      <c r="AX6" s="251" t="s">
        <v>530</v>
      </c>
      <c r="AY6" s="244"/>
      <c r="AZ6" s="244"/>
      <c r="BA6" s="244"/>
      <c r="BB6" s="244"/>
      <c r="BC6" s="244"/>
      <c r="BD6" s="244"/>
      <c r="BE6" s="244"/>
      <c r="BF6" s="240"/>
      <c r="BG6" s="240"/>
      <c r="BH6" s="240"/>
      <c r="BI6" s="240"/>
      <c r="BJ6" s="240"/>
      <c r="BK6" s="240"/>
      <c r="BL6" s="240"/>
      <c r="BM6" s="240"/>
      <c r="BN6" s="240"/>
      <c r="BO6" s="240"/>
      <c r="BP6" s="240"/>
      <c r="BQ6" s="240"/>
      <c r="BR6" s="240"/>
      <c r="BS6" s="240"/>
      <c r="BT6" s="240"/>
      <c r="BU6" s="240"/>
      <c r="BV6" s="240"/>
      <c r="BW6" s="240"/>
      <c r="BX6" s="240"/>
      <c r="BY6" s="240"/>
      <c r="BZ6" s="240"/>
      <c r="CA6" s="240"/>
      <c r="CB6" s="240"/>
      <c r="CC6" s="240"/>
      <c r="CD6" s="240"/>
      <c r="CE6" s="240"/>
      <c r="CF6" s="240"/>
      <c r="CG6" s="240"/>
      <c r="CH6" s="240"/>
      <c r="CI6" s="240"/>
      <c r="CJ6" s="240"/>
      <c r="CK6" s="240"/>
      <c r="CL6" s="240"/>
      <c r="CM6" s="240"/>
      <c r="CN6" s="240"/>
      <c r="CO6" s="240"/>
      <c r="CP6" s="240"/>
      <c r="CQ6" s="240"/>
    </row>
    <row r="7" spans="1:95" ht="16.5">
      <c r="A7" s="240"/>
      <c r="B7" s="511" t="s">
        <v>497</v>
      </c>
      <c r="C7" s="512"/>
      <c r="D7" s="512"/>
      <c r="E7" s="512"/>
      <c r="F7" s="512"/>
      <c r="G7" s="512"/>
      <c r="H7" s="512"/>
      <c r="I7" s="512"/>
      <c r="J7" s="513"/>
      <c r="K7" s="244"/>
      <c r="L7" s="244"/>
      <c r="M7" s="244"/>
      <c r="N7" s="348"/>
      <c r="O7" s="252"/>
      <c r="P7" s="244"/>
      <c r="Q7" s="244"/>
      <c r="R7" s="244"/>
      <c r="S7" s="244"/>
      <c r="T7" s="244"/>
      <c r="U7" s="244"/>
      <c r="V7" s="253" t="s">
        <v>531</v>
      </c>
      <c r="W7" s="254" t="s">
        <v>532</v>
      </c>
      <c r="X7" s="240"/>
      <c r="Y7" s="240"/>
      <c r="Z7" s="244"/>
      <c r="AA7" s="244"/>
      <c r="AB7" s="244"/>
      <c r="AC7" s="244"/>
      <c r="AD7" s="267"/>
      <c r="AE7" s="504" t="s">
        <v>497</v>
      </c>
      <c r="AF7" s="504"/>
      <c r="AG7" s="504"/>
      <c r="AH7" s="504"/>
      <c r="AI7" s="504"/>
      <c r="AJ7" s="504"/>
      <c r="AK7" s="504"/>
      <c r="AL7" s="504"/>
      <c r="AM7" s="505"/>
      <c r="AN7" s="244"/>
      <c r="AO7" s="244"/>
      <c r="AP7" s="244"/>
      <c r="AQ7" s="244"/>
      <c r="AR7" s="244"/>
      <c r="AS7" s="244"/>
      <c r="AT7" s="244"/>
      <c r="AU7" s="244"/>
      <c r="AV7" s="244"/>
      <c r="AW7" s="253" t="s">
        <v>531</v>
      </c>
      <c r="AX7" s="254" t="s">
        <v>532</v>
      </c>
      <c r="AY7" s="240"/>
      <c r="AZ7" s="240"/>
      <c r="BA7" s="244"/>
      <c r="BB7" s="244"/>
      <c r="BC7" s="244"/>
      <c r="BD7" s="244"/>
      <c r="BE7" s="244"/>
      <c r="BF7" s="240"/>
      <c r="BG7" s="240"/>
      <c r="BH7" s="240"/>
      <c r="BI7" s="240"/>
      <c r="BJ7" s="240"/>
      <c r="BK7" s="240"/>
      <c r="BL7" s="240"/>
      <c r="BM7" s="240"/>
      <c r="BN7" s="240"/>
      <c r="BO7" s="240"/>
      <c r="BP7" s="240"/>
      <c r="BQ7" s="240"/>
      <c r="BR7" s="240"/>
      <c r="BS7" s="240"/>
      <c r="BT7" s="240"/>
      <c r="BU7" s="240"/>
      <c r="BV7" s="240"/>
      <c r="BW7" s="240"/>
      <c r="BX7" s="240"/>
      <c r="BY7" s="240"/>
      <c r="BZ7" s="240"/>
      <c r="CA7" s="240"/>
      <c r="CB7" s="240"/>
      <c r="CC7" s="240"/>
      <c r="CD7" s="240"/>
      <c r="CE7" s="240"/>
      <c r="CF7" s="240"/>
      <c r="CG7" s="240"/>
      <c r="CH7" s="240"/>
      <c r="CI7" s="240"/>
      <c r="CJ7" s="240"/>
      <c r="CK7" s="240"/>
      <c r="CL7" s="240"/>
      <c r="CM7" s="240"/>
      <c r="CN7" s="240"/>
      <c r="CO7" s="240"/>
      <c r="CP7" s="240"/>
      <c r="CQ7" s="240"/>
    </row>
    <row r="8" spans="1:95" s="282" customFormat="1" ht="15.75">
      <c r="A8" s="272"/>
      <c r="B8" s="273" t="s">
        <v>635</v>
      </c>
      <c r="C8" s="274" t="s">
        <v>624</v>
      </c>
      <c r="D8" s="274" t="s">
        <v>624</v>
      </c>
      <c r="E8" s="274" t="s">
        <v>624</v>
      </c>
      <c r="F8" s="274" t="s">
        <v>624</v>
      </c>
      <c r="G8" s="274"/>
      <c r="H8" s="274"/>
      <c r="I8" s="274"/>
      <c r="J8" s="274"/>
      <c r="K8" s="275"/>
      <c r="L8" s="349"/>
      <c r="M8" s="349" t="s">
        <v>87</v>
      </c>
      <c r="N8" s="287" t="s">
        <v>233</v>
      </c>
      <c r="O8" s="276"/>
      <c r="P8" s="275"/>
      <c r="Q8" s="275"/>
      <c r="R8" s="275"/>
      <c r="S8" s="275"/>
      <c r="T8" s="275"/>
      <c r="U8" s="275"/>
      <c r="V8" s="277"/>
      <c r="W8" s="278"/>
      <c r="X8" s="272"/>
      <c r="Y8" s="272"/>
      <c r="Z8" s="275"/>
      <c r="AA8" s="275"/>
      <c r="AB8" s="275"/>
      <c r="AC8" s="275"/>
      <c r="AD8" s="279"/>
      <c r="AE8" s="280"/>
      <c r="AF8" s="280"/>
      <c r="AG8" s="280"/>
      <c r="AH8" s="280"/>
      <c r="AI8" s="280"/>
      <c r="AJ8" s="280"/>
      <c r="AK8" s="280"/>
      <c r="AL8" s="280"/>
      <c r="AM8" s="281"/>
      <c r="AN8" s="275"/>
      <c r="AO8" s="275"/>
      <c r="AP8" s="275"/>
      <c r="AQ8" s="275"/>
      <c r="AR8" s="275"/>
      <c r="AS8" s="275"/>
      <c r="AT8" s="275"/>
      <c r="AU8" s="275"/>
      <c r="AV8" s="275"/>
      <c r="AW8" s="277"/>
      <c r="AX8" s="278"/>
      <c r="AY8" s="272"/>
      <c r="AZ8" s="272"/>
      <c r="BA8" s="275"/>
      <c r="BB8" s="275"/>
      <c r="BC8" s="275"/>
      <c r="BD8" s="275"/>
      <c r="BE8" s="275"/>
      <c r="BF8" s="272"/>
      <c r="BG8" s="272"/>
      <c r="BH8" s="272"/>
      <c r="BI8" s="272"/>
      <c r="BJ8" s="272"/>
      <c r="BK8" s="272"/>
      <c r="BL8" s="272"/>
      <c r="BM8" s="272"/>
      <c r="BN8" s="272"/>
      <c r="BO8" s="272"/>
      <c r="BP8" s="272"/>
      <c r="BQ8" s="272"/>
      <c r="BR8" s="272"/>
      <c r="BS8" s="272"/>
      <c r="BT8" s="272"/>
      <c r="BU8" s="272"/>
      <c r="BV8" s="272"/>
      <c r="BW8" s="272"/>
      <c r="BX8" s="272"/>
      <c r="BY8" s="272"/>
      <c r="BZ8" s="272"/>
      <c r="CA8" s="272"/>
      <c r="CB8" s="272"/>
      <c r="CC8" s="272"/>
      <c r="CD8" s="272"/>
      <c r="CE8" s="272"/>
      <c r="CF8" s="272"/>
      <c r="CG8" s="272"/>
      <c r="CH8" s="272"/>
      <c r="CI8" s="272"/>
      <c r="CJ8" s="272"/>
      <c r="CK8" s="272"/>
      <c r="CL8" s="272"/>
      <c r="CM8" s="272"/>
      <c r="CN8" s="272"/>
      <c r="CO8" s="272"/>
      <c r="CP8" s="272"/>
      <c r="CQ8" s="272"/>
    </row>
    <row r="9" spans="1:95" s="282" customFormat="1" ht="15.75">
      <c r="A9" s="272"/>
      <c r="B9" s="273" t="s">
        <v>638</v>
      </c>
      <c r="C9" s="274" t="s">
        <v>661</v>
      </c>
      <c r="D9" s="274" t="s">
        <v>661</v>
      </c>
      <c r="E9" s="274" t="s">
        <v>661</v>
      </c>
      <c r="F9" s="274" t="s">
        <v>661</v>
      </c>
      <c r="G9" s="274"/>
      <c r="H9" s="274"/>
      <c r="I9" s="274"/>
      <c r="J9" s="274"/>
      <c r="K9" s="275"/>
      <c r="L9" s="349"/>
      <c r="M9" s="349" t="s">
        <v>87</v>
      </c>
      <c r="N9" s="287" t="s">
        <v>624</v>
      </c>
      <c r="O9" s="276"/>
      <c r="P9" s="275"/>
      <c r="Q9" s="275"/>
      <c r="R9" s="275"/>
      <c r="S9" s="275"/>
      <c r="T9" s="275"/>
      <c r="U9" s="275"/>
      <c r="V9" s="277"/>
      <c r="W9" s="278"/>
      <c r="X9" s="272"/>
      <c r="Y9" s="272"/>
      <c r="Z9" s="275"/>
      <c r="AA9" s="275"/>
      <c r="AB9" s="275"/>
      <c r="AC9" s="275"/>
      <c r="AD9" s="279"/>
      <c r="AE9" s="280"/>
      <c r="AF9" s="280"/>
      <c r="AG9" s="280"/>
      <c r="AH9" s="280"/>
      <c r="AI9" s="280"/>
      <c r="AJ9" s="280"/>
      <c r="AK9" s="280"/>
      <c r="AL9" s="280"/>
      <c r="AM9" s="281"/>
      <c r="AN9" s="275"/>
      <c r="AO9" s="275"/>
      <c r="AP9" s="275"/>
      <c r="AQ9" s="275"/>
      <c r="AR9" s="275"/>
      <c r="AS9" s="275"/>
      <c r="AT9" s="275"/>
      <c r="AU9" s="275"/>
      <c r="AV9" s="275"/>
      <c r="AW9" s="277"/>
      <c r="AX9" s="278"/>
      <c r="AY9" s="272"/>
      <c r="AZ9" s="272"/>
      <c r="BA9" s="275"/>
      <c r="BB9" s="275"/>
      <c r="BC9" s="275"/>
      <c r="BD9" s="275"/>
      <c r="BE9" s="275"/>
      <c r="BF9" s="272"/>
      <c r="BG9" s="272"/>
      <c r="BH9" s="272"/>
      <c r="BI9" s="272"/>
      <c r="BJ9" s="272"/>
      <c r="BK9" s="272"/>
      <c r="BL9" s="272"/>
      <c r="BM9" s="272"/>
      <c r="BN9" s="272"/>
      <c r="BO9" s="272"/>
      <c r="BP9" s="272"/>
      <c r="BQ9" s="272"/>
      <c r="BR9" s="272"/>
      <c r="BS9" s="272"/>
      <c r="BT9" s="272"/>
      <c r="BU9" s="272"/>
      <c r="BV9" s="272"/>
      <c r="BW9" s="272"/>
      <c r="BX9" s="272"/>
      <c r="BY9" s="272"/>
      <c r="BZ9" s="272"/>
      <c r="CA9" s="272"/>
      <c r="CB9" s="272"/>
      <c r="CC9" s="272"/>
      <c r="CD9" s="272"/>
      <c r="CE9" s="272"/>
      <c r="CF9" s="272"/>
      <c r="CG9" s="272"/>
      <c r="CH9" s="272"/>
      <c r="CI9" s="272"/>
      <c r="CJ9" s="272"/>
      <c r="CK9" s="272"/>
      <c r="CL9" s="272"/>
      <c r="CM9" s="272"/>
      <c r="CN9" s="272"/>
      <c r="CO9" s="272"/>
      <c r="CP9" s="272"/>
      <c r="CQ9" s="272"/>
    </row>
    <row r="10" spans="1:95" s="282" customFormat="1" ht="15.75">
      <c r="A10" s="272"/>
      <c r="B10" s="273" t="s">
        <v>636</v>
      </c>
      <c r="C10" s="274" t="s">
        <v>678</v>
      </c>
      <c r="D10" s="274" t="s">
        <v>639</v>
      </c>
      <c r="E10" s="274" t="s">
        <v>639</v>
      </c>
      <c r="F10" s="274" t="s">
        <v>639</v>
      </c>
      <c r="G10" s="274"/>
      <c r="H10" s="274"/>
      <c r="I10" s="274"/>
      <c r="J10" s="274"/>
      <c r="K10" s="275"/>
      <c r="L10" s="349"/>
      <c r="M10" s="349" t="s">
        <v>680</v>
      </c>
      <c r="N10" s="287" t="s">
        <v>656</v>
      </c>
      <c r="O10" s="276"/>
      <c r="P10" s="275"/>
      <c r="Q10" s="275"/>
      <c r="R10" s="275"/>
      <c r="S10" s="275"/>
      <c r="T10" s="275"/>
      <c r="U10" s="275"/>
      <c r="V10" s="277"/>
      <c r="W10" s="278"/>
      <c r="X10" s="272"/>
      <c r="Y10" s="272"/>
      <c r="Z10" s="275"/>
      <c r="AA10" s="275"/>
      <c r="AB10" s="275"/>
      <c r="AC10" s="275"/>
      <c r="AD10" s="279"/>
      <c r="AE10" s="280"/>
      <c r="AF10" s="280"/>
      <c r="AG10" s="280"/>
      <c r="AH10" s="280"/>
      <c r="AI10" s="280"/>
      <c r="AJ10" s="280"/>
      <c r="AK10" s="280"/>
      <c r="AL10" s="280"/>
      <c r="AM10" s="281"/>
      <c r="AN10" s="275"/>
      <c r="AO10" s="275"/>
      <c r="AP10" s="275"/>
      <c r="AQ10" s="275"/>
      <c r="AR10" s="275"/>
      <c r="AS10" s="275"/>
      <c r="AT10" s="275"/>
      <c r="AU10" s="275"/>
      <c r="AV10" s="275"/>
      <c r="AW10" s="277"/>
      <c r="AX10" s="278"/>
      <c r="AY10" s="272"/>
      <c r="AZ10" s="272"/>
      <c r="BA10" s="275"/>
      <c r="BB10" s="275"/>
      <c r="BC10" s="275"/>
      <c r="BD10" s="275"/>
      <c r="BE10" s="275"/>
      <c r="BF10" s="272"/>
      <c r="BG10" s="272"/>
      <c r="BH10" s="272"/>
      <c r="BI10" s="272"/>
      <c r="BJ10" s="272"/>
      <c r="BK10" s="272"/>
      <c r="BL10" s="272"/>
      <c r="BM10" s="272"/>
      <c r="BN10" s="272"/>
      <c r="BO10" s="272"/>
      <c r="BP10" s="272"/>
      <c r="BQ10" s="272"/>
      <c r="BR10" s="272"/>
      <c r="BS10" s="272"/>
      <c r="BT10" s="272"/>
      <c r="BU10" s="272"/>
      <c r="BV10" s="272"/>
      <c r="BW10" s="272"/>
      <c r="BX10" s="272"/>
      <c r="BY10" s="272"/>
      <c r="BZ10" s="272"/>
      <c r="CA10" s="272"/>
      <c r="CB10" s="272"/>
      <c r="CC10" s="272"/>
      <c r="CD10" s="272"/>
      <c r="CE10" s="272"/>
      <c r="CF10" s="272"/>
      <c r="CG10" s="272"/>
      <c r="CH10" s="272"/>
      <c r="CI10" s="272"/>
      <c r="CJ10" s="272"/>
      <c r="CK10" s="272"/>
      <c r="CL10" s="272"/>
      <c r="CM10" s="272"/>
      <c r="CN10" s="272"/>
      <c r="CO10" s="272"/>
      <c r="CP10" s="272"/>
      <c r="CQ10" s="272"/>
    </row>
    <row r="11" spans="1:95" s="282" customFormat="1" ht="15.75">
      <c r="A11" s="272"/>
      <c r="B11" s="273" t="s">
        <v>637</v>
      </c>
      <c r="C11" s="274"/>
      <c r="D11" s="274"/>
      <c r="E11" s="274"/>
      <c r="F11" s="274"/>
      <c r="G11" s="274"/>
      <c r="H11" s="274"/>
      <c r="I11" s="274"/>
      <c r="J11" s="274"/>
      <c r="K11" s="275"/>
      <c r="L11" s="515" t="s">
        <v>685</v>
      </c>
      <c r="M11" s="516"/>
      <c r="N11" s="287" t="s">
        <v>672</v>
      </c>
      <c r="O11" s="276"/>
      <c r="P11" s="275"/>
      <c r="Q11" s="275"/>
      <c r="R11" s="275"/>
      <c r="S11" s="275"/>
      <c r="T11" s="275"/>
      <c r="U11" s="275"/>
      <c r="V11" s="277"/>
      <c r="W11" s="278"/>
      <c r="X11" s="272"/>
      <c r="Y11" s="272"/>
      <c r="Z11" s="275"/>
      <c r="AA11" s="275"/>
      <c r="AB11" s="275"/>
      <c r="AC11" s="275"/>
      <c r="AD11" s="279"/>
      <c r="AE11" s="280"/>
      <c r="AF11" s="280"/>
      <c r="AG11" s="280"/>
      <c r="AH11" s="280"/>
      <c r="AI11" s="280"/>
      <c r="AJ11" s="280"/>
      <c r="AK11" s="280"/>
      <c r="AL11" s="280"/>
      <c r="AM11" s="281"/>
      <c r="AN11" s="275"/>
      <c r="AO11" s="275"/>
      <c r="AP11" s="275"/>
      <c r="AQ11" s="275"/>
      <c r="AR11" s="275"/>
      <c r="AS11" s="275"/>
      <c r="AT11" s="275"/>
      <c r="AU11" s="275"/>
      <c r="AV11" s="275"/>
      <c r="AW11" s="277"/>
      <c r="AX11" s="278"/>
      <c r="AY11" s="272"/>
      <c r="AZ11" s="272"/>
      <c r="BA11" s="275"/>
      <c r="BB11" s="275"/>
      <c r="BC11" s="275"/>
      <c r="BD11" s="275"/>
      <c r="BE11" s="275"/>
      <c r="BF11" s="272"/>
      <c r="BG11" s="272"/>
      <c r="BH11" s="272"/>
      <c r="BI11" s="272"/>
      <c r="BJ11" s="272"/>
      <c r="BK11" s="272"/>
      <c r="BL11" s="272"/>
      <c r="BM11" s="272"/>
      <c r="BN11" s="272"/>
      <c r="BO11" s="272"/>
      <c r="BP11" s="272"/>
      <c r="BQ11" s="272"/>
      <c r="BR11" s="272"/>
      <c r="BS11" s="272"/>
      <c r="BT11" s="272"/>
      <c r="BU11" s="272"/>
      <c r="BV11" s="272"/>
      <c r="BW11" s="272"/>
      <c r="BX11" s="272"/>
      <c r="BY11" s="272"/>
      <c r="BZ11" s="272"/>
      <c r="CA11" s="272"/>
      <c r="CB11" s="272"/>
      <c r="CC11" s="272"/>
      <c r="CD11" s="272"/>
      <c r="CE11" s="272"/>
      <c r="CF11" s="272"/>
      <c r="CG11" s="272"/>
      <c r="CH11" s="272"/>
      <c r="CI11" s="272"/>
      <c r="CJ11" s="272"/>
      <c r="CK11" s="272"/>
      <c r="CL11" s="272"/>
      <c r="CM11" s="272"/>
      <c r="CN11" s="272"/>
      <c r="CO11" s="272"/>
      <c r="CP11" s="272"/>
      <c r="CQ11" s="272"/>
    </row>
    <row r="12" spans="1:95" s="282" customFormat="1">
      <c r="A12" s="272"/>
      <c r="B12" s="283" t="s">
        <v>496</v>
      </c>
      <c r="C12" s="273">
        <v>1</v>
      </c>
      <c r="D12" s="273">
        <v>2</v>
      </c>
      <c r="E12" s="273">
        <v>3</v>
      </c>
      <c r="F12" s="273">
        <v>4</v>
      </c>
      <c r="G12" s="273">
        <v>5</v>
      </c>
      <c r="H12" s="273">
        <v>6</v>
      </c>
      <c r="I12" s="284">
        <v>7</v>
      </c>
      <c r="J12" s="284">
        <v>8</v>
      </c>
      <c r="K12" s="275"/>
      <c r="L12" s="515" t="s">
        <v>686</v>
      </c>
      <c r="M12" s="516"/>
      <c r="N12" s="287" t="s">
        <v>673</v>
      </c>
      <c r="O12" s="276"/>
      <c r="P12" s="275"/>
      <c r="Q12" s="275"/>
      <c r="R12" s="275"/>
      <c r="S12" s="275"/>
      <c r="T12" s="275"/>
      <c r="U12" s="275"/>
      <c r="V12" s="285"/>
      <c r="W12" s="286"/>
      <c r="X12" s="272"/>
      <c r="Y12" s="272"/>
      <c r="Z12" s="275"/>
      <c r="AA12" s="275"/>
      <c r="AB12" s="275"/>
      <c r="AC12" s="275"/>
      <c r="AD12" s="287"/>
      <c r="AE12" s="288" t="s">
        <v>496</v>
      </c>
      <c r="AF12" s="289">
        <v>1</v>
      </c>
      <c r="AG12" s="289">
        <v>2</v>
      </c>
      <c r="AH12" s="289">
        <v>3</v>
      </c>
      <c r="AI12" s="289">
        <v>4</v>
      </c>
      <c r="AJ12" s="289">
        <v>5</v>
      </c>
      <c r="AK12" s="289">
        <v>6</v>
      </c>
      <c r="AL12" s="284">
        <v>7</v>
      </c>
      <c r="AM12" s="284">
        <v>8</v>
      </c>
      <c r="AN12" s="275"/>
      <c r="AO12" s="275"/>
      <c r="AP12" s="275"/>
      <c r="AQ12" s="275"/>
      <c r="AR12" s="275"/>
      <c r="AS12" s="275"/>
      <c r="AT12" s="275"/>
      <c r="AU12" s="275"/>
      <c r="AV12" s="275"/>
      <c r="AW12" s="285"/>
      <c r="AX12" s="286"/>
      <c r="AY12" s="272"/>
      <c r="AZ12" s="272"/>
      <c r="BA12" s="275"/>
      <c r="BB12" s="275"/>
      <c r="BC12" s="275"/>
      <c r="BD12" s="275"/>
      <c r="BE12" s="275"/>
      <c r="BF12" s="272"/>
      <c r="BG12" s="272"/>
      <c r="BH12" s="272"/>
      <c r="BI12" s="272"/>
      <c r="BJ12" s="272"/>
      <c r="BK12" s="272"/>
      <c r="BL12" s="272"/>
      <c r="BM12" s="272"/>
      <c r="BN12" s="272"/>
      <c r="BO12" s="272"/>
      <c r="BP12" s="272"/>
      <c r="BQ12" s="272"/>
      <c r="BR12" s="272"/>
      <c r="BS12" s="272"/>
      <c r="BT12" s="272"/>
      <c r="BU12" s="272"/>
      <c r="BV12" s="272"/>
      <c r="BW12" s="272"/>
      <c r="BX12" s="272"/>
      <c r="BY12" s="272"/>
      <c r="BZ12" s="272"/>
      <c r="CA12" s="272"/>
      <c r="CB12" s="272"/>
      <c r="CC12" s="272"/>
      <c r="CD12" s="272"/>
      <c r="CE12" s="272"/>
      <c r="CF12" s="272"/>
      <c r="CG12" s="272"/>
      <c r="CH12" s="272"/>
      <c r="CI12" s="272"/>
      <c r="CJ12" s="272"/>
      <c r="CK12" s="272"/>
      <c r="CL12" s="272"/>
      <c r="CM12" s="272"/>
      <c r="CN12" s="272"/>
      <c r="CO12" s="272"/>
      <c r="CP12" s="272"/>
      <c r="CQ12" s="272"/>
    </row>
    <row r="13" spans="1:95" s="282" customFormat="1">
      <c r="A13" s="272"/>
      <c r="B13" s="283" t="s">
        <v>389</v>
      </c>
      <c r="C13" s="290">
        <v>0.12</v>
      </c>
      <c r="D13" s="291">
        <v>100.25</v>
      </c>
      <c r="E13" s="291">
        <v>200.37</v>
      </c>
      <c r="F13" s="291">
        <v>300.52</v>
      </c>
      <c r="G13" s="291"/>
      <c r="H13" s="291"/>
      <c r="I13" s="291"/>
      <c r="J13" s="291"/>
      <c r="K13" s="275"/>
      <c r="L13" s="349"/>
      <c r="M13" s="349"/>
      <c r="N13" s="284"/>
      <c r="O13" s="276"/>
      <c r="P13" s="275"/>
      <c r="Q13" s="275"/>
      <c r="R13" s="275"/>
      <c r="S13" s="275"/>
      <c r="T13" s="275"/>
      <c r="U13" s="275"/>
      <c r="V13" s="292">
        <v>1</v>
      </c>
      <c r="W13" s="293">
        <v>13.97</v>
      </c>
      <c r="X13" s="272"/>
      <c r="Y13" s="272"/>
      <c r="Z13" s="275"/>
      <c r="AA13" s="275"/>
      <c r="AB13" s="275"/>
      <c r="AC13" s="275"/>
      <c r="AD13" s="287"/>
      <c r="AE13" s="288" t="s">
        <v>389</v>
      </c>
      <c r="AF13" s="290">
        <v>-75.03</v>
      </c>
      <c r="AG13" s="294">
        <v>150.32</v>
      </c>
      <c r="AH13" s="294">
        <v>850.68</v>
      </c>
      <c r="AI13" s="294"/>
      <c r="AJ13" s="360"/>
      <c r="AK13" s="360"/>
      <c r="AL13" s="361"/>
      <c r="AM13" s="361"/>
      <c r="AN13" s="275"/>
      <c r="AO13" s="275"/>
      <c r="AP13" s="275"/>
      <c r="AQ13" s="275"/>
      <c r="AR13" s="275"/>
      <c r="AS13" s="275"/>
      <c r="AT13" s="275"/>
      <c r="AU13" s="275"/>
      <c r="AV13" s="275"/>
      <c r="AW13" s="292">
        <v>1</v>
      </c>
      <c r="AX13" s="293">
        <v>13.97</v>
      </c>
      <c r="AY13" s="272"/>
      <c r="AZ13" s="272"/>
      <c r="BA13" s="275"/>
      <c r="BB13" s="275"/>
      <c r="BC13" s="275"/>
      <c r="BD13" s="275"/>
      <c r="BE13" s="275"/>
      <c r="BF13" s="272"/>
      <c r="BG13" s="272"/>
      <c r="BH13" s="272"/>
      <c r="BI13" s="272"/>
      <c r="BJ13" s="272"/>
      <c r="BK13" s="272"/>
      <c r="BL13" s="272"/>
      <c r="BM13" s="272"/>
      <c r="BN13" s="272"/>
      <c r="BO13" s="272"/>
      <c r="BP13" s="272"/>
      <c r="BQ13" s="272"/>
      <c r="BR13" s="272"/>
      <c r="BS13" s="272"/>
      <c r="BT13" s="272"/>
      <c r="BU13" s="272"/>
      <c r="BV13" s="272"/>
      <c r="BW13" s="272"/>
      <c r="BX13" s="272"/>
      <c r="BY13" s="272"/>
      <c r="BZ13" s="272"/>
      <c r="CA13" s="272"/>
      <c r="CB13" s="272"/>
      <c r="CC13" s="272"/>
      <c r="CD13" s="272"/>
      <c r="CE13" s="272"/>
      <c r="CF13" s="272"/>
      <c r="CG13" s="272"/>
      <c r="CH13" s="272"/>
      <c r="CI13" s="272"/>
      <c r="CJ13" s="272"/>
      <c r="CK13" s="272"/>
      <c r="CL13" s="272"/>
      <c r="CM13" s="272"/>
      <c r="CN13" s="272"/>
      <c r="CO13" s="272"/>
      <c r="CP13" s="272"/>
      <c r="CQ13" s="272"/>
    </row>
    <row r="14" spans="1:95" s="282" customFormat="1">
      <c r="A14" s="272"/>
      <c r="B14" s="283" t="s">
        <v>390</v>
      </c>
      <c r="C14" s="290">
        <v>0.12</v>
      </c>
      <c r="D14" s="291">
        <v>100.25</v>
      </c>
      <c r="E14" s="291">
        <v>200.37</v>
      </c>
      <c r="F14" s="291">
        <v>300.52</v>
      </c>
      <c r="G14" s="291"/>
      <c r="H14" s="291"/>
      <c r="I14" s="291"/>
      <c r="J14" s="291"/>
      <c r="K14" s="275"/>
      <c r="L14" s="349"/>
      <c r="M14" s="349"/>
      <c r="N14" s="284" t="s">
        <v>677</v>
      </c>
      <c r="O14" s="276"/>
      <c r="P14" s="275"/>
      <c r="Q14" s="275"/>
      <c r="R14" s="275"/>
      <c r="S14" s="275"/>
      <c r="T14" s="275"/>
      <c r="U14" s="275"/>
      <c r="V14" s="292">
        <v>2</v>
      </c>
      <c r="W14" s="293">
        <v>4.53</v>
      </c>
      <c r="X14" s="272"/>
      <c r="Y14" s="272"/>
      <c r="Z14" s="275"/>
      <c r="AA14" s="275"/>
      <c r="AB14" s="275"/>
      <c r="AC14" s="275"/>
      <c r="AD14" s="287"/>
      <c r="AE14" s="288" t="s">
        <v>390</v>
      </c>
      <c r="AF14" s="290">
        <v>-75.03</v>
      </c>
      <c r="AG14" s="294">
        <v>150.32</v>
      </c>
      <c r="AH14" s="294">
        <v>850.68</v>
      </c>
      <c r="AI14" s="294"/>
      <c r="AJ14" s="360"/>
      <c r="AK14" s="360"/>
      <c r="AL14" s="361"/>
      <c r="AM14" s="361"/>
      <c r="AN14" s="275"/>
      <c r="AO14" s="275"/>
      <c r="AP14" s="275"/>
      <c r="AQ14" s="275"/>
      <c r="AR14" s="275"/>
      <c r="AS14" s="275"/>
      <c r="AT14" s="275"/>
      <c r="AU14" s="275"/>
      <c r="AV14" s="275"/>
      <c r="AW14" s="292">
        <v>2</v>
      </c>
      <c r="AX14" s="293">
        <v>4.53</v>
      </c>
      <c r="AY14" s="272"/>
      <c r="AZ14" s="272"/>
      <c r="BA14" s="275"/>
      <c r="BB14" s="275"/>
      <c r="BC14" s="275"/>
      <c r="BD14" s="275"/>
      <c r="BE14" s="275"/>
      <c r="BF14" s="272"/>
      <c r="BG14" s="272"/>
      <c r="BH14" s="272"/>
      <c r="BI14" s="272"/>
      <c r="BJ14" s="272"/>
      <c r="BK14" s="272"/>
      <c r="BL14" s="272"/>
      <c r="BM14" s="272"/>
      <c r="BN14" s="272"/>
      <c r="BO14" s="272"/>
      <c r="BP14" s="272"/>
      <c r="BQ14" s="272"/>
      <c r="BR14" s="272"/>
      <c r="BS14" s="272"/>
      <c r="BT14" s="272"/>
      <c r="BU14" s="272"/>
      <c r="BV14" s="272"/>
      <c r="BW14" s="272"/>
      <c r="BX14" s="272"/>
      <c r="BY14" s="272"/>
      <c r="BZ14" s="272"/>
      <c r="CA14" s="272"/>
      <c r="CB14" s="272"/>
      <c r="CC14" s="272"/>
      <c r="CD14" s="272"/>
      <c r="CE14" s="272"/>
      <c r="CF14" s="272"/>
      <c r="CG14" s="272"/>
      <c r="CH14" s="272"/>
      <c r="CI14" s="272"/>
      <c r="CJ14" s="272"/>
      <c r="CK14" s="272"/>
      <c r="CL14" s="272"/>
      <c r="CM14" s="272"/>
      <c r="CN14" s="272"/>
      <c r="CO14" s="272"/>
      <c r="CP14" s="272"/>
      <c r="CQ14" s="272"/>
    </row>
    <row r="15" spans="1:95" s="282" customFormat="1">
      <c r="A15" s="272"/>
      <c r="B15" s="283" t="s">
        <v>391</v>
      </c>
      <c r="C15" s="290">
        <v>0.12</v>
      </c>
      <c r="D15" s="291">
        <v>100.25</v>
      </c>
      <c r="E15" s="291">
        <v>200.37</v>
      </c>
      <c r="F15" s="291">
        <v>300.52</v>
      </c>
      <c r="G15" s="291"/>
      <c r="H15" s="291"/>
      <c r="I15" s="291"/>
      <c r="J15" s="291"/>
      <c r="K15" s="275"/>
      <c r="L15" s="349"/>
      <c r="M15" s="349"/>
      <c r="N15" s="287"/>
      <c r="O15" s="276"/>
      <c r="P15" s="275"/>
      <c r="Q15" s="275"/>
      <c r="R15" s="275"/>
      <c r="S15" s="275"/>
      <c r="T15" s="275"/>
      <c r="U15" s="275"/>
      <c r="V15" s="292">
        <v>3</v>
      </c>
      <c r="W15" s="293">
        <v>3.31</v>
      </c>
      <c r="X15" s="272"/>
      <c r="Y15" s="272"/>
      <c r="Z15" s="275"/>
      <c r="AA15" s="275"/>
      <c r="AB15" s="275"/>
      <c r="AC15" s="275"/>
      <c r="AD15" s="287"/>
      <c r="AE15" s="288" t="s">
        <v>391</v>
      </c>
      <c r="AF15" s="290">
        <v>-75.03</v>
      </c>
      <c r="AG15" s="294">
        <v>150.32</v>
      </c>
      <c r="AH15" s="294">
        <v>850.68</v>
      </c>
      <c r="AI15" s="294"/>
      <c r="AJ15" s="360"/>
      <c r="AK15" s="360"/>
      <c r="AL15" s="361"/>
      <c r="AM15" s="361"/>
      <c r="AN15" s="275"/>
      <c r="AO15" s="275"/>
      <c r="AP15" s="275"/>
      <c r="AQ15" s="275"/>
      <c r="AR15" s="275"/>
      <c r="AS15" s="275"/>
      <c r="AT15" s="275"/>
      <c r="AU15" s="275"/>
      <c r="AV15" s="275"/>
      <c r="AW15" s="292">
        <v>3</v>
      </c>
      <c r="AX15" s="293">
        <v>3.31</v>
      </c>
      <c r="AY15" s="272"/>
      <c r="AZ15" s="272"/>
      <c r="BA15" s="275"/>
      <c r="BB15" s="275"/>
      <c r="BC15" s="275"/>
      <c r="BD15" s="275"/>
      <c r="BE15" s="275"/>
      <c r="BF15" s="272"/>
      <c r="BG15" s="272"/>
      <c r="BH15" s="272"/>
      <c r="BI15" s="272"/>
      <c r="BJ15" s="272"/>
      <c r="BK15" s="272"/>
      <c r="BL15" s="272"/>
      <c r="BM15" s="272"/>
      <c r="BN15" s="272"/>
      <c r="BO15" s="272"/>
      <c r="BP15" s="272"/>
      <c r="BQ15" s="272"/>
      <c r="BR15" s="272"/>
      <c r="BS15" s="272"/>
      <c r="BT15" s="272"/>
      <c r="BU15" s="272"/>
      <c r="BV15" s="272"/>
      <c r="BW15" s="272"/>
      <c r="BX15" s="272"/>
      <c r="BY15" s="272"/>
      <c r="BZ15" s="272"/>
      <c r="CA15" s="272"/>
      <c r="CB15" s="272"/>
      <c r="CC15" s="272"/>
      <c r="CD15" s="272"/>
      <c r="CE15" s="272"/>
      <c r="CF15" s="272"/>
      <c r="CG15" s="272"/>
      <c r="CH15" s="272"/>
      <c r="CI15" s="272"/>
      <c r="CJ15" s="272"/>
      <c r="CK15" s="272"/>
      <c r="CL15" s="272"/>
      <c r="CM15" s="272"/>
      <c r="CN15" s="272"/>
      <c r="CO15" s="272"/>
      <c r="CP15" s="272"/>
      <c r="CQ15" s="272"/>
    </row>
    <row r="16" spans="1:95" s="282" customFormat="1">
      <c r="A16" s="272"/>
      <c r="B16" s="283" t="s">
        <v>392</v>
      </c>
      <c r="C16" s="290">
        <v>0.12</v>
      </c>
      <c r="D16" s="291">
        <v>100.25</v>
      </c>
      <c r="E16" s="291">
        <v>200.37</v>
      </c>
      <c r="F16" s="291">
        <v>300.52</v>
      </c>
      <c r="G16" s="291"/>
      <c r="H16" s="291"/>
      <c r="I16" s="291"/>
      <c r="J16" s="291"/>
      <c r="K16" s="275"/>
      <c r="L16" s="349"/>
      <c r="M16" s="349" t="s">
        <v>681</v>
      </c>
      <c r="N16" s="287" t="s">
        <v>661</v>
      </c>
      <c r="O16" s="276"/>
      <c r="P16" s="275"/>
      <c r="Q16" s="275"/>
      <c r="R16" s="275"/>
      <c r="S16" s="275"/>
      <c r="T16" s="275"/>
      <c r="U16" s="275"/>
      <c r="V16" s="292">
        <v>4</v>
      </c>
      <c r="W16" s="293">
        <v>2.87</v>
      </c>
      <c r="X16" s="272"/>
      <c r="Y16" s="272"/>
      <c r="Z16" s="275"/>
      <c r="AA16" s="275"/>
      <c r="AB16" s="275"/>
      <c r="AC16" s="275"/>
      <c r="AD16" s="287"/>
      <c r="AE16" s="288" t="s">
        <v>392</v>
      </c>
      <c r="AF16" s="290">
        <v>-75.03</v>
      </c>
      <c r="AG16" s="294">
        <v>150.32</v>
      </c>
      <c r="AH16" s="294">
        <v>850.68</v>
      </c>
      <c r="AI16" s="294"/>
      <c r="AJ16" s="360"/>
      <c r="AK16" s="360"/>
      <c r="AL16" s="361"/>
      <c r="AM16" s="361"/>
      <c r="AN16" s="275"/>
      <c r="AO16" s="275"/>
      <c r="AP16" s="275"/>
      <c r="AQ16" s="275"/>
      <c r="AR16" s="275"/>
      <c r="AS16" s="275"/>
      <c r="AT16" s="275"/>
      <c r="AU16" s="275"/>
      <c r="AV16" s="275"/>
      <c r="AW16" s="292">
        <v>4</v>
      </c>
      <c r="AX16" s="293">
        <v>2.87</v>
      </c>
      <c r="AY16" s="272"/>
      <c r="AZ16" s="272"/>
      <c r="BA16" s="275"/>
      <c r="BB16" s="275"/>
      <c r="BC16" s="275"/>
      <c r="BD16" s="275"/>
      <c r="BE16" s="275"/>
      <c r="BF16" s="272"/>
      <c r="BG16" s="272"/>
      <c r="BH16" s="272"/>
      <c r="BI16" s="272"/>
      <c r="BJ16" s="272"/>
      <c r="BK16" s="272"/>
      <c r="BL16" s="272"/>
      <c r="BM16" s="272"/>
      <c r="BN16" s="272"/>
      <c r="BO16" s="272"/>
      <c r="BP16" s="272"/>
      <c r="BQ16" s="272"/>
      <c r="BR16" s="272"/>
      <c r="BS16" s="272"/>
      <c r="BT16" s="272"/>
      <c r="BU16" s="272"/>
      <c r="BV16" s="272"/>
      <c r="BW16" s="272"/>
      <c r="BX16" s="272"/>
      <c r="BY16" s="272"/>
      <c r="BZ16" s="272"/>
      <c r="CA16" s="272"/>
      <c r="CB16" s="272"/>
      <c r="CC16" s="272"/>
      <c r="CD16" s="272"/>
      <c r="CE16" s="272"/>
      <c r="CF16" s="272"/>
      <c r="CG16" s="272"/>
      <c r="CH16" s="272"/>
      <c r="CI16" s="272"/>
      <c r="CJ16" s="272"/>
      <c r="CK16" s="272"/>
      <c r="CL16" s="272"/>
      <c r="CM16" s="272"/>
      <c r="CN16" s="272"/>
      <c r="CO16" s="272"/>
      <c r="CP16" s="272"/>
      <c r="CQ16" s="272"/>
    </row>
    <row r="17" spans="1:95" s="282" customFormat="1" ht="19.5">
      <c r="A17" s="272"/>
      <c r="B17" s="283" t="s">
        <v>393</v>
      </c>
      <c r="C17" s="290">
        <v>0.12</v>
      </c>
      <c r="D17" s="291">
        <v>100.25</v>
      </c>
      <c r="E17" s="291">
        <v>200.37</v>
      </c>
      <c r="F17" s="291">
        <v>300.52</v>
      </c>
      <c r="G17" s="291"/>
      <c r="H17" s="291"/>
      <c r="I17" s="291"/>
      <c r="J17" s="291"/>
      <c r="K17" s="275"/>
      <c r="L17" s="349"/>
      <c r="M17" s="350" t="s">
        <v>718</v>
      </c>
      <c r="N17" s="287" t="s">
        <v>666</v>
      </c>
      <c r="O17" s="276"/>
      <c r="P17" s="275"/>
      <c r="Q17" s="275"/>
      <c r="R17" s="275"/>
      <c r="S17" s="275"/>
      <c r="T17" s="275"/>
      <c r="U17" s="275"/>
      <c r="V17" s="292">
        <v>5</v>
      </c>
      <c r="W17" s="293">
        <v>2.65</v>
      </c>
      <c r="X17" s="272"/>
      <c r="Y17" s="272"/>
      <c r="Z17" s="275"/>
      <c r="AA17" s="275"/>
      <c r="AB17" s="275"/>
      <c r="AC17" s="275"/>
      <c r="AD17" s="287"/>
      <c r="AE17" s="288" t="s">
        <v>393</v>
      </c>
      <c r="AF17" s="290">
        <v>-75.03</v>
      </c>
      <c r="AG17" s="294">
        <v>150.32</v>
      </c>
      <c r="AH17" s="294">
        <v>850.68</v>
      </c>
      <c r="AI17" s="294"/>
      <c r="AJ17" s="360"/>
      <c r="AK17" s="360"/>
      <c r="AL17" s="361"/>
      <c r="AM17" s="361"/>
      <c r="AN17" s="275"/>
      <c r="AO17" s="275"/>
      <c r="AP17" s="275"/>
      <c r="AQ17" s="275"/>
      <c r="AR17" s="275"/>
      <c r="AS17" s="275"/>
      <c r="AT17" s="275"/>
      <c r="AU17" s="275"/>
      <c r="AV17" s="275"/>
      <c r="AW17" s="292">
        <v>5</v>
      </c>
      <c r="AX17" s="293">
        <v>2.65</v>
      </c>
      <c r="AY17" s="272"/>
      <c r="AZ17" s="272"/>
      <c r="BA17" s="275"/>
      <c r="BB17" s="275"/>
      <c r="BC17" s="275"/>
      <c r="BD17" s="275"/>
      <c r="BE17" s="275"/>
      <c r="BF17" s="272"/>
      <c r="BG17" s="272"/>
      <c r="BH17" s="272"/>
      <c r="BI17" s="272"/>
      <c r="BJ17" s="272"/>
      <c r="BK17" s="272"/>
      <c r="BL17" s="272"/>
      <c r="BM17" s="272"/>
      <c r="BN17" s="272"/>
      <c r="BO17" s="272"/>
      <c r="BP17" s="272"/>
      <c r="BQ17" s="272"/>
      <c r="BR17" s="272"/>
      <c r="BS17" s="272"/>
      <c r="BT17" s="272"/>
      <c r="BU17" s="272"/>
      <c r="BV17" s="272"/>
      <c r="BW17" s="272"/>
      <c r="BX17" s="272"/>
      <c r="BY17" s="272"/>
      <c r="BZ17" s="272"/>
      <c r="CA17" s="272"/>
      <c r="CB17" s="272"/>
      <c r="CC17" s="272"/>
      <c r="CD17" s="272"/>
      <c r="CE17" s="272"/>
      <c r="CF17" s="272"/>
      <c r="CG17" s="272"/>
      <c r="CH17" s="272"/>
      <c r="CI17" s="272"/>
      <c r="CJ17" s="272"/>
      <c r="CK17" s="272"/>
      <c r="CL17" s="272"/>
      <c r="CM17" s="272"/>
      <c r="CN17" s="272"/>
      <c r="CO17" s="272"/>
      <c r="CP17" s="272"/>
      <c r="CQ17" s="272"/>
    </row>
    <row r="18" spans="1:95" s="282" customFormat="1">
      <c r="A18" s="272"/>
      <c r="B18" s="283" t="s">
        <v>394</v>
      </c>
      <c r="C18" s="290">
        <v>0.12</v>
      </c>
      <c r="D18" s="291">
        <v>100.25</v>
      </c>
      <c r="E18" s="291">
        <v>200.37</v>
      </c>
      <c r="F18" s="291">
        <v>300.52</v>
      </c>
      <c r="G18" s="291"/>
      <c r="H18" s="291"/>
      <c r="I18" s="291"/>
      <c r="J18" s="291"/>
      <c r="K18" s="275"/>
      <c r="L18" s="349"/>
      <c r="M18" s="349" t="s">
        <v>682</v>
      </c>
      <c r="N18" s="287" t="s">
        <v>641</v>
      </c>
      <c r="O18" s="276"/>
      <c r="P18" s="275"/>
      <c r="Q18" s="275"/>
      <c r="R18" s="275"/>
      <c r="S18" s="275"/>
      <c r="T18" s="275"/>
      <c r="U18" s="275"/>
      <c r="V18" s="292">
        <v>6</v>
      </c>
      <c r="W18" s="293">
        <v>2.52</v>
      </c>
      <c r="X18" s="272"/>
      <c r="Y18" s="272"/>
      <c r="Z18" s="275"/>
      <c r="AA18" s="275"/>
      <c r="AB18" s="275"/>
      <c r="AC18" s="275"/>
      <c r="AD18" s="287"/>
      <c r="AE18" s="288" t="s">
        <v>394</v>
      </c>
      <c r="AF18" s="290">
        <v>-75.03</v>
      </c>
      <c r="AG18" s="294">
        <v>150.32</v>
      </c>
      <c r="AH18" s="294">
        <v>850.68</v>
      </c>
      <c r="AI18" s="294"/>
      <c r="AJ18" s="360"/>
      <c r="AK18" s="360"/>
      <c r="AL18" s="361"/>
      <c r="AM18" s="361"/>
      <c r="AN18" s="275"/>
      <c r="AO18" s="275"/>
      <c r="AP18" s="275"/>
      <c r="AQ18" s="275"/>
      <c r="AR18" s="275"/>
      <c r="AS18" s="275"/>
      <c r="AT18" s="275"/>
      <c r="AU18" s="275"/>
      <c r="AV18" s="275"/>
      <c r="AW18" s="292">
        <v>6</v>
      </c>
      <c r="AX18" s="293">
        <v>2.52</v>
      </c>
      <c r="AY18" s="272"/>
      <c r="AZ18" s="272"/>
      <c r="BA18" s="275"/>
      <c r="BB18" s="275"/>
      <c r="BC18" s="275"/>
      <c r="BD18" s="275"/>
      <c r="BE18" s="275"/>
      <c r="BF18" s="272"/>
      <c r="BG18" s="272"/>
      <c r="BH18" s="272"/>
      <c r="BI18" s="272"/>
      <c r="BJ18" s="272"/>
      <c r="BK18" s="272"/>
      <c r="BL18" s="272"/>
      <c r="BM18" s="272"/>
      <c r="BN18" s="272"/>
      <c r="BO18" s="272"/>
      <c r="BP18" s="272"/>
      <c r="BQ18" s="272"/>
      <c r="BR18" s="272"/>
      <c r="BS18" s="272"/>
      <c r="BT18" s="272"/>
      <c r="BU18" s="272"/>
      <c r="BV18" s="272"/>
      <c r="BW18" s="272"/>
      <c r="BX18" s="272"/>
      <c r="BY18" s="272"/>
      <c r="BZ18" s="272"/>
      <c r="CA18" s="272"/>
      <c r="CB18" s="272"/>
      <c r="CC18" s="272"/>
      <c r="CD18" s="272"/>
      <c r="CE18" s="272"/>
      <c r="CF18" s="272"/>
      <c r="CG18" s="272"/>
      <c r="CH18" s="272"/>
      <c r="CI18" s="272"/>
      <c r="CJ18" s="272"/>
      <c r="CK18" s="272"/>
      <c r="CL18" s="272"/>
      <c r="CM18" s="272"/>
      <c r="CN18" s="272"/>
      <c r="CO18" s="272"/>
      <c r="CP18" s="272"/>
      <c r="CQ18" s="272"/>
    </row>
    <row r="19" spans="1:95" s="282" customFormat="1">
      <c r="A19" s="272"/>
      <c r="B19" s="283" t="s">
        <v>395</v>
      </c>
      <c r="C19" s="290">
        <v>0.12</v>
      </c>
      <c r="D19" s="291">
        <v>100.25</v>
      </c>
      <c r="E19" s="291">
        <v>200.37</v>
      </c>
      <c r="F19" s="291">
        <v>300.52</v>
      </c>
      <c r="G19" s="291"/>
      <c r="H19" s="291"/>
      <c r="I19" s="291"/>
      <c r="J19" s="291"/>
      <c r="K19" s="275"/>
      <c r="L19" s="349"/>
      <c r="M19" s="349"/>
      <c r="N19" s="284"/>
      <c r="O19" s="276"/>
      <c r="P19" s="275"/>
      <c r="Q19" s="275"/>
      <c r="R19" s="275"/>
      <c r="S19" s="275"/>
      <c r="T19" s="275"/>
      <c r="U19" s="275"/>
      <c r="V19" s="292">
        <v>7</v>
      </c>
      <c r="W19" s="293">
        <v>2.4300000000000002</v>
      </c>
      <c r="X19" s="272"/>
      <c r="Y19" s="272"/>
      <c r="Z19" s="275"/>
      <c r="AA19" s="275"/>
      <c r="AB19" s="275"/>
      <c r="AC19" s="275"/>
      <c r="AD19" s="287"/>
      <c r="AE19" s="288" t="s">
        <v>395</v>
      </c>
      <c r="AF19" s="290">
        <v>-75.03</v>
      </c>
      <c r="AG19" s="294">
        <v>150.32</v>
      </c>
      <c r="AH19" s="294">
        <v>850.68</v>
      </c>
      <c r="AI19" s="294"/>
      <c r="AJ19" s="360"/>
      <c r="AK19" s="360"/>
      <c r="AL19" s="361"/>
      <c r="AM19" s="361"/>
      <c r="AN19" s="275"/>
      <c r="AO19" s="275"/>
      <c r="AP19" s="275"/>
      <c r="AQ19" s="275"/>
      <c r="AR19" s="275"/>
      <c r="AS19" s="275"/>
      <c r="AT19" s="275"/>
      <c r="AU19" s="275"/>
      <c r="AV19" s="275"/>
      <c r="AW19" s="292">
        <v>7</v>
      </c>
      <c r="AX19" s="293">
        <v>2.4300000000000002</v>
      </c>
      <c r="AY19" s="272"/>
      <c r="AZ19" s="272"/>
      <c r="BA19" s="275"/>
      <c r="BB19" s="275"/>
      <c r="BC19" s="275"/>
      <c r="BD19" s="275"/>
      <c r="BE19" s="275"/>
      <c r="BF19" s="272"/>
      <c r="BG19" s="272"/>
      <c r="BH19" s="272"/>
      <c r="BI19" s="272"/>
      <c r="BJ19" s="272"/>
      <c r="BK19" s="272"/>
      <c r="BL19" s="272"/>
      <c r="BM19" s="272"/>
      <c r="BN19" s="272"/>
      <c r="BO19" s="272"/>
      <c r="BP19" s="272"/>
      <c r="BQ19" s="272"/>
      <c r="BR19" s="272"/>
      <c r="BS19" s="272"/>
      <c r="BT19" s="272"/>
      <c r="BU19" s="272"/>
      <c r="BV19" s="272"/>
      <c r="BW19" s="272"/>
      <c r="BX19" s="272"/>
      <c r="BY19" s="272"/>
      <c r="BZ19" s="272"/>
      <c r="CA19" s="272"/>
      <c r="CB19" s="272"/>
      <c r="CC19" s="272"/>
      <c r="CD19" s="272"/>
      <c r="CE19" s="272"/>
      <c r="CF19" s="272"/>
      <c r="CG19" s="272"/>
      <c r="CH19" s="272"/>
      <c r="CI19" s="272"/>
      <c r="CJ19" s="272"/>
      <c r="CK19" s="272"/>
      <c r="CL19" s="272"/>
      <c r="CM19" s="272"/>
      <c r="CN19" s="272"/>
      <c r="CO19" s="272"/>
      <c r="CP19" s="272"/>
      <c r="CQ19" s="272"/>
    </row>
    <row r="20" spans="1:95" s="282" customFormat="1">
      <c r="A20" s="272"/>
      <c r="B20" s="283" t="s">
        <v>396</v>
      </c>
      <c r="C20" s="290">
        <v>0.12</v>
      </c>
      <c r="D20" s="291">
        <v>100.25</v>
      </c>
      <c r="E20" s="291">
        <v>200.37</v>
      </c>
      <c r="F20" s="291">
        <v>300.52</v>
      </c>
      <c r="G20" s="291"/>
      <c r="H20" s="291"/>
      <c r="I20" s="291"/>
      <c r="J20" s="291"/>
      <c r="K20" s="275"/>
      <c r="L20" s="349"/>
      <c r="M20" s="349" t="s">
        <v>683</v>
      </c>
      <c r="N20" s="284" t="s">
        <v>626</v>
      </c>
      <c r="O20" s="275"/>
      <c r="P20" s="275"/>
      <c r="Q20" s="275"/>
      <c r="R20" s="275"/>
      <c r="S20" s="275"/>
      <c r="T20" s="275"/>
      <c r="U20" s="275"/>
      <c r="V20" s="292">
        <v>8</v>
      </c>
      <c r="W20" s="293">
        <v>2.37</v>
      </c>
      <c r="X20" s="272"/>
      <c r="Y20" s="272"/>
      <c r="Z20" s="275"/>
      <c r="AA20" s="275"/>
      <c r="AB20" s="275"/>
      <c r="AC20" s="275"/>
      <c r="AD20" s="287"/>
      <c r="AE20" s="288" t="s">
        <v>396</v>
      </c>
      <c r="AF20" s="290">
        <v>-75.03</v>
      </c>
      <c r="AG20" s="294">
        <v>150.32</v>
      </c>
      <c r="AH20" s="294">
        <v>850.68</v>
      </c>
      <c r="AI20" s="294"/>
      <c r="AJ20" s="360"/>
      <c r="AK20" s="360"/>
      <c r="AL20" s="361"/>
      <c r="AM20" s="361"/>
      <c r="AN20" s="275"/>
      <c r="AO20" s="275"/>
      <c r="AP20" s="275"/>
      <c r="AQ20" s="275"/>
      <c r="AR20" s="275"/>
      <c r="AS20" s="275"/>
      <c r="AT20" s="275"/>
      <c r="AU20" s="275"/>
      <c r="AV20" s="275"/>
      <c r="AW20" s="292">
        <v>8</v>
      </c>
      <c r="AX20" s="293">
        <v>2.37</v>
      </c>
      <c r="AY20" s="272"/>
      <c r="AZ20" s="272"/>
      <c r="BA20" s="275"/>
      <c r="BB20" s="275"/>
      <c r="BC20" s="275"/>
      <c r="BD20" s="275"/>
      <c r="BE20" s="275"/>
      <c r="BF20" s="272"/>
      <c r="BG20" s="272"/>
      <c r="BH20" s="272"/>
      <c r="BI20" s="272"/>
      <c r="BJ20" s="272"/>
      <c r="BK20" s="272"/>
      <c r="BL20" s="272"/>
      <c r="BM20" s="272"/>
      <c r="BN20" s="272"/>
      <c r="BO20" s="272"/>
      <c r="BP20" s="272"/>
      <c r="BQ20" s="272"/>
      <c r="BR20" s="272"/>
      <c r="BS20" s="272"/>
      <c r="BT20" s="272"/>
      <c r="BU20" s="272"/>
      <c r="BV20" s="272"/>
      <c r="BW20" s="272"/>
      <c r="BX20" s="272"/>
      <c r="BY20" s="272"/>
      <c r="BZ20" s="272"/>
      <c r="CA20" s="272"/>
      <c r="CB20" s="272"/>
      <c r="CC20" s="272"/>
      <c r="CD20" s="272"/>
      <c r="CE20" s="272"/>
      <c r="CF20" s="272"/>
      <c r="CG20" s="272"/>
      <c r="CH20" s="272"/>
      <c r="CI20" s="272"/>
      <c r="CJ20" s="272"/>
      <c r="CK20" s="272"/>
      <c r="CL20" s="272"/>
      <c r="CM20" s="272"/>
      <c r="CN20" s="272"/>
      <c r="CO20" s="272"/>
      <c r="CP20" s="272"/>
      <c r="CQ20" s="272"/>
    </row>
    <row r="21" spans="1:95" s="282" customFormat="1">
      <c r="A21" s="272"/>
      <c r="B21" s="283" t="s">
        <v>397</v>
      </c>
      <c r="C21" s="290">
        <v>0.12</v>
      </c>
      <c r="D21" s="291">
        <v>100.25</v>
      </c>
      <c r="E21" s="291">
        <v>200.37</v>
      </c>
      <c r="F21" s="291">
        <v>300.52</v>
      </c>
      <c r="G21" s="291"/>
      <c r="H21" s="291"/>
      <c r="I21" s="291"/>
      <c r="J21" s="291"/>
      <c r="K21" s="275"/>
      <c r="L21" s="349"/>
      <c r="M21" s="351"/>
      <c r="N21" s="284"/>
      <c r="O21" s="275"/>
      <c r="P21" s="275"/>
      <c r="Q21" s="275"/>
      <c r="R21" s="275"/>
      <c r="S21" s="275"/>
      <c r="T21" s="275"/>
      <c r="U21" s="275"/>
      <c r="V21" s="292">
        <v>9</v>
      </c>
      <c r="W21" s="293">
        <v>2.3199999999999998</v>
      </c>
      <c r="X21" s="272"/>
      <c r="Y21" s="272"/>
      <c r="Z21" s="275"/>
      <c r="AA21" s="275"/>
      <c r="AB21" s="275"/>
      <c r="AC21" s="275"/>
      <c r="AD21" s="287"/>
      <c r="AE21" s="288" t="s">
        <v>397</v>
      </c>
      <c r="AF21" s="290">
        <v>-75.03</v>
      </c>
      <c r="AG21" s="294">
        <v>150.32</v>
      </c>
      <c r="AH21" s="294">
        <v>850.68</v>
      </c>
      <c r="AI21" s="294"/>
      <c r="AJ21" s="360"/>
      <c r="AK21" s="360"/>
      <c r="AL21" s="361"/>
      <c r="AM21" s="361"/>
      <c r="AN21" s="275"/>
      <c r="AO21" s="275"/>
      <c r="AP21" s="275"/>
      <c r="AQ21" s="275"/>
      <c r="AR21" s="275"/>
      <c r="AS21" s="275"/>
      <c r="AT21" s="275"/>
      <c r="AU21" s="275"/>
      <c r="AV21" s="275"/>
      <c r="AW21" s="292">
        <v>9</v>
      </c>
      <c r="AX21" s="293">
        <v>2.3199999999999998</v>
      </c>
      <c r="AY21" s="272"/>
      <c r="AZ21" s="272"/>
      <c r="BA21" s="275"/>
      <c r="BB21" s="275"/>
      <c r="BC21" s="275"/>
      <c r="BD21" s="275"/>
      <c r="BE21" s="275"/>
      <c r="BF21" s="272"/>
      <c r="BG21" s="272"/>
      <c r="BH21" s="272"/>
      <c r="BI21" s="272"/>
      <c r="BJ21" s="272"/>
      <c r="BK21" s="272"/>
      <c r="BL21" s="272"/>
      <c r="BM21" s="272"/>
      <c r="BN21" s="272"/>
      <c r="BO21" s="272"/>
      <c r="BP21" s="272"/>
      <c r="BQ21" s="272"/>
      <c r="BR21" s="272"/>
      <c r="BS21" s="272"/>
      <c r="BT21" s="272"/>
      <c r="BU21" s="272"/>
      <c r="BV21" s="272"/>
      <c r="BW21" s="272"/>
      <c r="BX21" s="272"/>
      <c r="BY21" s="272"/>
      <c r="BZ21" s="272"/>
      <c r="CA21" s="272"/>
      <c r="CB21" s="272"/>
      <c r="CC21" s="272"/>
      <c r="CD21" s="272"/>
      <c r="CE21" s="272"/>
      <c r="CF21" s="272"/>
      <c r="CG21" s="272"/>
      <c r="CH21" s="272"/>
      <c r="CI21" s="272"/>
      <c r="CJ21" s="272"/>
      <c r="CK21" s="272"/>
      <c r="CL21" s="272"/>
      <c r="CM21" s="272"/>
      <c r="CN21" s="272"/>
      <c r="CO21" s="272"/>
      <c r="CP21" s="272"/>
      <c r="CQ21" s="272"/>
    </row>
    <row r="22" spans="1:95" s="282" customFormat="1">
      <c r="A22" s="272"/>
      <c r="B22" s="283" t="s">
        <v>398</v>
      </c>
      <c r="C22" s="290">
        <v>0.12</v>
      </c>
      <c r="D22" s="291">
        <v>100.25</v>
      </c>
      <c r="E22" s="291">
        <v>200.37</v>
      </c>
      <c r="F22" s="291">
        <v>300.52</v>
      </c>
      <c r="G22" s="291"/>
      <c r="H22" s="291"/>
      <c r="I22" s="291"/>
      <c r="J22" s="291"/>
      <c r="K22" s="275"/>
      <c r="L22" s="349"/>
      <c r="M22" s="349" t="s">
        <v>692</v>
      </c>
      <c r="N22" s="287" t="s">
        <v>691</v>
      </c>
      <c r="O22" s="275"/>
      <c r="P22" s="275"/>
      <c r="Q22" s="275"/>
      <c r="R22" s="275"/>
      <c r="S22" s="275"/>
      <c r="T22" s="275"/>
      <c r="U22" s="275"/>
      <c r="V22" s="292">
        <v>10</v>
      </c>
      <c r="W22" s="293">
        <v>2.2799999999999998</v>
      </c>
      <c r="X22" s="272"/>
      <c r="Y22" s="272"/>
      <c r="Z22" s="275"/>
      <c r="AA22" s="275"/>
      <c r="AB22" s="275"/>
      <c r="AC22" s="275"/>
      <c r="AD22" s="287"/>
      <c r="AE22" s="288" t="s">
        <v>398</v>
      </c>
      <c r="AF22" s="290">
        <v>-75.03</v>
      </c>
      <c r="AG22" s="294">
        <v>150.32</v>
      </c>
      <c r="AH22" s="294">
        <v>850.68</v>
      </c>
      <c r="AI22" s="294"/>
      <c r="AJ22" s="360"/>
      <c r="AK22" s="360"/>
      <c r="AL22" s="361"/>
      <c r="AM22" s="361"/>
      <c r="AN22" s="275"/>
      <c r="AO22" s="275"/>
      <c r="AP22" s="275"/>
      <c r="AQ22" s="275"/>
      <c r="AR22" s="275"/>
      <c r="AS22" s="275"/>
      <c r="AT22" s="275"/>
      <c r="AU22" s="275"/>
      <c r="AV22" s="275"/>
      <c r="AW22" s="292">
        <v>10</v>
      </c>
      <c r="AX22" s="293">
        <v>2.2799999999999998</v>
      </c>
      <c r="AY22" s="272"/>
      <c r="AZ22" s="272"/>
      <c r="BA22" s="275"/>
      <c r="BB22" s="275"/>
      <c r="BC22" s="275"/>
      <c r="BD22" s="275"/>
      <c r="BE22" s="275"/>
      <c r="BF22" s="272"/>
      <c r="BG22" s="272"/>
      <c r="BH22" s="272"/>
      <c r="BI22" s="272"/>
      <c r="BJ22" s="272"/>
      <c r="BK22" s="272"/>
      <c r="BL22" s="272"/>
      <c r="BM22" s="272"/>
      <c r="BN22" s="272"/>
      <c r="BO22" s="272"/>
      <c r="BP22" s="272"/>
      <c r="BQ22" s="272"/>
      <c r="BR22" s="272"/>
      <c r="BS22" s="272"/>
      <c r="BT22" s="272"/>
      <c r="BU22" s="272"/>
      <c r="BV22" s="272"/>
      <c r="BW22" s="272"/>
      <c r="BX22" s="272"/>
      <c r="BY22" s="272"/>
      <c r="BZ22" s="272"/>
      <c r="CA22" s="272"/>
      <c r="CB22" s="272"/>
      <c r="CC22" s="272"/>
      <c r="CD22" s="272"/>
      <c r="CE22" s="272"/>
      <c r="CF22" s="272"/>
      <c r="CG22" s="272"/>
      <c r="CH22" s="272"/>
      <c r="CI22" s="272"/>
      <c r="CJ22" s="272"/>
      <c r="CK22" s="272"/>
      <c r="CL22" s="272"/>
      <c r="CM22" s="272"/>
      <c r="CN22" s="272"/>
      <c r="CO22" s="272"/>
      <c r="CP22" s="272"/>
      <c r="CQ22" s="272"/>
    </row>
    <row r="23" spans="1:95" s="282" customFormat="1" ht="24.75" customHeight="1">
      <c r="A23" s="554">
        <f>SUM(C13:C22)/10</f>
        <v>0.12000000000000002</v>
      </c>
      <c r="B23" s="283" t="s">
        <v>379</v>
      </c>
      <c r="C23" s="295" t="str">
        <f>FIXED((SUM(C13:C22)/10),worksheet!$AK$3+1+1)</f>
        <v>0.12</v>
      </c>
      <c r="D23" s="295" t="str">
        <f>FIXED((SUM(D13:D22)/10),worksheet!$AK$3+1+1)</f>
        <v>100.25</v>
      </c>
      <c r="E23" s="295" t="str">
        <f>FIXED((SUM(E13:E22)/10),worksheet!$AK$3+1+1)</f>
        <v>200.37</v>
      </c>
      <c r="F23" s="295" t="str">
        <f>FIXED((SUM(F13:F22)/10),worksheet!$AK$3+1+1)</f>
        <v>300.52</v>
      </c>
      <c r="G23" s="295" t="str">
        <f>FIXED((SUM(G13:G22)/10),worksheet!$AK$3+1)</f>
        <v>0.0</v>
      </c>
      <c r="H23" s="295" t="str">
        <f>FIXED((SUM(H13:H22)/10),worksheet!$AK$3+1)</f>
        <v>0.0</v>
      </c>
      <c r="I23" s="295" t="str">
        <f>FIXED((SUM(I13:I22)/10),worksheet!$AK$3+1)</f>
        <v>0.0</v>
      </c>
      <c r="J23" s="295" t="str">
        <f>FIXED((SUM(J13:J22)/10),worksheet!$AK$3+1)</f>
        <v>0.0</v>
      </c>
      <c r="K23" s="275"/>
      <c r="L23" s="349"/>
      <c r="M23" s="349" t="s">
        <v>711</v>
      </c>
      <c r="N23" s="287" t="s">
        <v>678</v>
      </c>
      <c r="O23" s="275"/>
      <c r="P23" s="275"/>
      <c r="Q23" s="275"/>
      <c r="R23" s="275"/>
      <c r="S23" s="275"/>
      <c r="T23" s="275"/>
      <c r="U23" s="275"/>
      <c r="V23" s="292">
        <v>11</v>
      </c>
      <c r="W23" s="293">
        <v>2.25</v>
      </c>
      <c r="X23" s="272"/>
      <c r="Y23" s="272"/>
      <c r="Z23" s="275"/>
      <c r="AA23" s="275"/>
      <c r="AB23" s="275"/>
      <c r="AC23" s="275"/>
      <c r="AD23" s="287"/>
      <c r="AE23" s="288" t="s">
        <v>379</v>
      </c>
      <c r="AF23" s="296" t="str">
        <f>FIXED((SUM(AF13:AF22)/10),worksheet!$AK$3+1)</f>
        <v>-75.0</v>
      </c>
      <c r="AG23" s="296" t="str">
        <f>FIXED((SUM(AG13:AG22)/10),worksheet!$AK$3+1)</f>
        <v>150.3</v>
      </c>
      <c r="AH23" s="296" t="str">
        <f>FIXED((SUM(AH13:AH22)/10),worksheet!$AK$3+1)</f>
        <v>850.7</v>
      </c>
      <c r="AI23" s="296" t="str">
        <f>FIXED((SUM(AI13:AI22)/10),worksheet!$AK$3+1)</f>
        <v>0.0</v>
      </c>
      <c r="AJ23" s="296" t="str">
        <f>FIXED((SUM(AJ13:AJ22)/10),worksheet!$AK$3+1)</f>
        <v>0.0</v>
      </c>
      <c r="AK23" s="296" t="str">
        <f>FIXED((SUM(AK13:AK22)/10),worksheet!$AK$3+1)</f>
        <v>0.0</v>
      </c>
      <c r="AL23" s="296" t="str">
        <f>FIXED((SUM(AL13:AL22)/10),worksheet!$AK$3+1)</f>
        <v>0.0</v>
      </c>
      <c r="AM23" s="296" t="str">
        <f>FIXED((SUM(AM13:AM22)/10),worksheet!$AK$3+1)</f>
        <v>0.0</v>
      </c>
      <c r="AN23" s="275"/>
      <c r="AO23" s="275"/>
      <c r="AP23" s="275"/>
      <c r="AQ23" s="275"/>
      <c r="AR23" s="275"/>
      <c r="AS23" s="275"/>
      <c r="AT23" s="275"/>
      <c r="AU23" s="275"/>
      <c r="AV23" s="275"/>
      <c r="AW23" s="292">
        <v>11</v>
      </c>
      <c r="AX23" s="293">
        <v>2.25</v>
      </c>
      <c r="AY23" s="272"/>
      <c r="AZ23" s="272"/>
      <c r="BA23" s="275"/>
      <c r="BB23" s="275"/>
      <c r="BC23" s="275"/>
      <c r="BD23" s="275"/>
      <c r="BE23" s="275"/>
      <c r="BF23" s="272"/>
      <c r="BG23" s="272"/>
      <c r="BH23" s="272"/>
      <c r="BI23" s="272"/>
      <c r="BJ23" s="272"/>
      <c r="BK23" s="272"/>
      <c r="BL23" s="272"/>
      <c r="BM23" s="272"/>
      <c r="BN23" s="272"/>
      <c r="BO23" s="272"/>
      <c r="BP23" s="272"/>
      <c r="BQ23" s="272"/>
      <c r="BR23" s="272"/>
      <c r="BS23" s="272"/>
      <c r="BT23" s="272"/>
      <c r="BU23" s="272"/>
      <c r="BV23" s="272"/>
      <c r="BW23" s="272"/>
      <c r="BX23" s="272"/>
      <c r="BY23" s="272"/>
      <c r="BZ23" s="272"/>
      <c r="CA23" s="272"/>
      <c r="CB23" s="272"/>
      <c r="CC23" s="272"/>
      <c r="CD23" s="272"/>
      <c r="CE23" s="272"/>
      <c r="CF23" s="272"/>
      <c r="CG23" s="272"/>
      <c r="CH23" s="272"/>
      <c r="CI23" s="272"/>
      <c r="CJ23" s="272"/>
      <c r="CK23" s="272"/>
      <c r="CL23" s="272"/>
      <c r="CM23" s="272"/>
      <c r="CN23" s="272"/>
      <c r="CO23" s="272"/>
      <c r="CP23" s="272"/>
      <c r="CQ23" s="272"/>
    </row>
    <row r="24" spans="1:95" s="282" customFormat="1">
      <c r="A24" s="272"/>
      <c r="B24" s="283" t="s">
        <v>380</v>
      </c>
      <c r="C24" s="297">
        <f>STDEV(C13:C22)/SQRT(10)</f>
        <v>9.2518585385429707E-18</v>
      </c>
      <c r="D24" s="297">
        <f t="shared" ref="D24:J24" si="0">STDEV(D13:D22)/SQRT(10)</f>
        <v>0</v>
      </c>
      <c r="E24" s="297">
        <f t="shared" si="0"/>
        <v>9.473903143468002E-15</v>
      </c>
      <c r="F24" s="297">
        <f t="shared" si="0"/>
        <v>0</v>
      </c>
      <c r="G24" s="297" t="e">
        <f t="shared" si="0"/>
        <v>#DIV/0!</v>
      </c>
      <c r="H24" s="297" t="e">
        <f t="shared" si="0"/>
        <v>#DIV/0!</v>
      </c>
      <c r="I24" s="297" t="e">
        <f>STDEV(I13:I22)/SQRT(10)</f>
        <v>#DIV/0!</v>
      </c>
      <c r="J24" s="297" t="e">
        <f t="shared" si="0"/>
        <v>#DIV/0!</v>
      </c>
      <c r="K24" s="275"/>
      <c r="L24" s="349"/>
      <c r="M24" s="349" t="s">
        <v>712</v>
      </c>
      <c r="N24" s="287" t="s">
        <v>639</v>
      </c>
      <c r="O24" s="275"/>
      <c r="P24" s="275"/>
      <c r="Q24" s="275"/>
      <c r="R24" s="275"/>
      <c r="S24" s="275"/>
      <c r="T24" s="275"/>
      <c r="U24" s="275"/>
      <c r="V24" s="292">
        <v>12</v>
      </c>
      <c r="W24" s="293">
        <v>2.23</v>
      </c>
      <c r="X24" s="272"/>
      <c r="Y24" s="272"/>
      <c r="Z24" s="275"/>
      <c r="AA24" s="275"/>
      <c r="AB24" s="275"/>
      <c r="AC24" s="275"/>
      <c r="AD24" s="287"/>
      <c r="AE24" s="288" t="s">
        <v>380</v>
      </c>
      <c r="AF24" s="298">
        <f>STDEV(AF13:AF22)/SQRT(10)</f>
        <v>4.736951571734001E-15</v>
      </c>
      <c r="AG24" s="298">
        <f t="shared" ref="AG24:AH24" si="1">STDEV(AG13:AG22)/SQRT(10)</f>
        <v>9.473903143468002E-15</v>
      </c>
      <c r="AH24" s="298">
        <f t="shared" si="1"/>
        <v>3.7895612573872008E-14</v>
      </c>
      <c r="AI24" s="298" t="e">
        <f>STDEV(AI13:AI22)/SQRT(10)</f>
        <v>#DIV/0!</v>
      </c>
      <c r="AJ24" s="298" t="e">
        <f t="shared" ref="AJ24:AM24" si="2">STDEV(AJ13:AJ22)/SQRT(10)</f>
        <v>#DIV/0!</v>
      </c>
      <c r="AK24" s="298" t="e">
        <f t="shared" si="2"/>
        <v>#DIV/0!</v>
      </c>
      <c r="AL24" s="298" t="e">
        <f t="shared" si="2"/>
        <v>#DIV/0!</v>
      </c>
      <c r="AM24" s="298" t="e">
        <f t="shared" si="2"/>
        <v>#DIV/0!</v>
      </c>
      <c r="AN24" s="275"/>
      <c r="AO24" s="275"/>
      <c r="AP24" s="275"/>
      <c r="AQ24" s="275"/>
      <c r="AR24" s="275"/>
      <c r="AS24" s="275"/>
      <c r="AT24" s="275"/>
      <c r="AU24" s="275"/>
      <c r="AV24" s="275"/>
      <c r="AW24" s="292">
        <v>12</v>
      </c>
      <c r="AX24" s="293">
        <v>2.23</v>
      </c>
      <c r="AY24" s="272"/>
      <c r="AZ24" s="272"/>
      <c r="BA24" s="275"/>
      <c r="BB24" s="275"/>
      <c r="BC24" s="275"/>
      <c r="BD24" s="275"/>
      <c r="BE24" s="275"/>
      <c r="BF24" s="272"/>
      <c r="BG24" s="272"/>
      <c r="BH24" s="272"/>
      <c r="BI24" s="272"/>
      <c r="BJ24" s="272"/>
      <c r="BK24" s="272"/>
      <c r="BL24" s="272"/>
      <c r="BM24" s="272"/>
      <c r="BN24" s="272"/>
      <c r="BO24" s="272"/>
      <c r="BP24" s="272"/>
      <c r="BQ24" s="272"/>
      <c r="BR24" s="272"/>
      <c r="BS24" s="272"/>
      <c r="BT24" s="272"/>
      <c r="BU24" s="272"/>
      <c r="BV24" s="272"/>
      <c r="BW24" s="272"/>
      <c r="BX24" s="272"/>
      <c r="BY24" s="272"/>
      <c r="BZ24" s="272"/>
      <c r="CA24" s="272"/>
      <c r="CB24" s="272"/>
      <c r="CC24" s="272"/>
      <c r="CD24" s="272"/>
      <c r="CE24" s="272"/>
      <c r="CF24" s="272"/>
      <c r="CG24" s="272"/>
      <c r="CH24" s="272"/>
      <c r="CI24" s="272"/>
      <c r="CJ24" s="272"/>
      <c r="CK24" s="272"/>
      <c r="CL24" s="272"/>
      <c r="CM24" s="272"/>
      <c r="CN24" s="272"/>
      <c r="CO24" s="272"/>
      <c r="CP24" s="272"/>
      <c r="CQ24" s="272"/>
    </row>
    <row r="25" spans="1:95" s="282" customFormat="1">
      <c r="A25" s="272"/>
      <c r="B25" s="299"/>
      <c r="C25" s="300"/>
      <c r="D25" s="301"/>
      <c r="E25" s="301"/>
      <c r="F25" s="301"/>
      <c r="G25" s="301"/>
      <c r="H25" s="301"/>
      <c r="I25" s="275"/>
      <c r="J25" s="275"/>
      <c r="K25" s="275"/>
      <c r="L25" s="349"/>
      <c r="M25" s="349" t="s">
        <v>713</v>
      </c>
      <c r="N25" s="287" t="s">
        <v>640</v>
      </c>
      <c r="O25" s="275"/>
      <c r="P25" s="275"/>
      <c r="Q25" s="275"/>
      <c r="R25" s="275"/>
      <c r="S25" s="275"/>
      <c r="T25" s="275"/>
      <c r="U25" s="275"/>
      <c r="V25" s="292">
        <v>13</v>
      </c>
      <c r="W25" s="293">
        <v>2.21</v>
      </c>
      <c r="X25" s="272"/>
      <c r="Y25" s="272"/>
      <c r="Z25" s="275"/>
      <c r="AA25" s="275"/>
      <c r="AB25" s="275"/>
      <c r="AC25" s="275"/>
      <c r="AD25" s="275"/>
      <c r="AE25" s="302"/>
      <c r="AF25" s="303"/>
      <c r="AG25" s="304"/>
      <c r="AH25" s="304"/>
      <c r="AI25" s="304"/>
      <c r="AJ25" s="304"/>
      <c r="AK25" s="304"/>
      <c r="AL25" s="275"/>
      <c r="AM25" s="275"/>
      <c r="AN25" s="275"/>
      <c r="AO25" s="275"/>
      <c r="AP25" s="275"/>
      <c r="AQ25" s="275"/>
      <c r="AR25" s="275"/>
      <c r="AS25" s="275"/>
      <c r="AT25" s="275"/>
      <c r="AU25" s="275"/>
      <c r="AV25" s="275"/>
      <c r="AW25" s="292">
        <v>13</v>
      </c>
      <c r="AX25" s="293">
        <v>2.21</v>
      </c>
      <c r="AY25" s="272"/>
      <c r="AZ25" s="272"/>
      <c r="BA25" s="275"/>
      <c r="BB25" s="275"/>
      <c r="BC25" s="275"/>
      <c r="BD25" s="275"/>
      <c r="BE25" s="275"/>
      <c r="BF25" s="272"/>
      <c r="BG25" s="272"/>
      <c r="BH25" s="272"/>
      <c r="BI25" s="272"/>
      <c r="BJ25" s="272"/>
      <c r="BK25" s="272"/>
      <c r="BL25" s="272"/>
      <c r="BM25" s="272"/>
      <c r="BN25" s="272"/>
      <c r="BO25" s="272"/>
      <c r="BP25" s="272"/>
      <c r="BQ25" s="272"/>
      <c r="BR25" s="272"/>
      <c r="BS25" s="272"/>
      <c r="BT25" s="272"/>
      <c r="BU25" s="272"/>
      <c r="BV25" s="272"/>
      <c r="BW25" s="272"/>
      <c r="BX25" s="272"/>
      <c r="BY25" s="272"/>
      <c r="BZ25" s="272"/>
      <c r="CA25" s="272"/>
      <c r="CB25" s="272"/>
      <c r="CC25" s="272"/>
      <c r="CD25" s="272"/>
      <c r="CE25" s="272"/>
      <c r="CF25" s="272"/>
      <c r="CG25" s="272"/>
      <c r="CH25" s="272"/>
      <c r="CI25" s="272"/>
      <c r="CJ25" s="272"/>
      <c r="CK25" s="272"/>
      <c r="CL25" s="272"/>
      <c r="CM25" s="272"/>
      <c r="CN25" s="272"/>
      <c r="CO25" s="272"/>
      <c r="CP25" s="272"/>
      <c r="CQ25" s="272"/>
    </row>
    <row r="26" spans="1:95" s="282" customFormat="1">
      <c r="A26" s="272"/>
      <c r="B26" s="283" t="s">
        <v>399</v>
      </c>
      <c r="C26" s="291">
        <v>0</v>
      </c>
      <c r="D26" s="291">
        <v>100</v>
      </c>
      <c r="E26" s="291">
        <v>200</v>
      </c>
      <c r="F26" s="291">
        <v>300</v>
      </c>
      <c r="G26" s="291"/>
      <c r="H26" s="291"/>
      <c r="I26" s="305"/>
      <c r="J26" s="305"/>
      <c r="K26" s="275"/>
      <c r="L26" s="349"/>
      <c r="M26" s="349" t="s">
        <v>714</v>
      </c>
      <c r="N26" s="287" t="s">
        <v>675</v>
      </c>
      <c r="O26" s="275"/>
      <c r="P26" s="275"/>
      <c r="Q26" s="275"/>
      <c r="R26" s="275"/>
      <c r="S26" s="275"/>
      <c r="T26" s="275"/>
      <c r="U26" s="275"/>
      <c r="V26" s="292">
        <v>14</v>
      </c>
      <c r="W26" s="293">
        <v>2.2000000000000002</v>
      </c>
      <c r="X26" s="272"/>
      <c r="Y26" s="272"/>
      <c r="Z26" s="275"/>
      <c r="AA26" s="275"/>
      <c r="AB26" s="275"/>
      <c r="AC26" s="275"/>
      <c r="AD26" s="279"/>
      <c r="AE26" s="306" t="s">
        <v>399</v>
      </c>
      <c r="AF26" s="294">
        <v>-74.8</v>
      </c>
      <c r="AG26" s="294">
        <v>150.1</v>
      </c>
      <c r="AH26" s="294">
        <v>848.3</v>
      </c>
      <c r="AI26" s="294"/>
      <c r="AJ26" s="360"/>
      <c r="AK26" s="360"/>
      <c r="AL26" s="361"/>
      <c r="AM26" s="361"/>
      <c r="AN26" s="275"/>
      <c r="AO26" s="275"/>
      <c r="AP26" s="275"/>
      <c r="AQ26" s="275"/>
      <c r="AR26" s="275"/>
      <c r="AS26" s="275"/>
      <c r="AT26" s="275"/>
      <c r="AU26" s="275"/>
      <c r="AV26" s="275"/>
      <c r="AW26" s="292">
        <v>14</v>
      </c>
      <c r="AX26" s="293">
        <v>2.2000000000000002</v>
      </c>
      <c r="AY26" s="272"/>
      <c r="AZ26" s="272"/>
      <c r="BA26" s="275"/>
      <c r="BB26" s="275"/>
      <c r="BC26" s="275"/>
      <c r="BD26" s="275"/>
      <c r="BE26" s="275"/>
      <c r="BF26" s="272"/>
      <c r="BG26" s="272"/>
      <c r="BH26" s="272"/>
      <c r="BI26" s="272"/>
      <c r="BJ26" s="272"/>
      <c r="BK26" s="272"/>
      <c r="BL26" s="272"/>
      <c r="BM26" s="272"/>
      <c r="BN26" s="272"/>
      <c r="BO26" s="272"/>
      <c r="BP26" s="272"/>
      <c r="BQ26" s="272"/>
      <c r="BR26" s="272"/>
      <c r="BS26" s="272"/>
      <c r="BT26" s="272"/>
      <c r="BU26" s="272"/>
      <c r="BV26" s="272"/>
      <c r="BW26" s="272"/>
      <c r="BX26" s="272"/>
      <c r="BY26" s="272"/>
      <c r="BZ26" s="272"/>
      <c r="CA26" s="272"/>
      <c r="CB26" s="272"/>
      <c r="CC26" s="272"/>
      <c r="CD26" s="272"/>
      <c r="CE26" s="272"/>
      <c r="CF26" s="272"/>
      <c r="CG26" s="272"/>
      <c r="CH26" s="272"/>
      <c r="CI26" s="272"/>
      <c r="CJ26" s="272"/>
      <c r="CK26" s="272"/>
      <c r="CL26" s="272"/>
      <c r="CM26" s="272"/>
      <c r="CN26" s="272"/>
      <c r="CO26" s="272"/>
      <c r="CP26" s="272"/>
      <c r="CQ26" s="272"/>
    </row>
    <row r="27" spans="1:95" s="282" customFormat="1">
      <c r="A27" s="272"/>
      <c r="B27" s="283" t="s">
        <v>400</v>
      </c>
      <c r="C27" s="291">
        <v>0</v>
      </c>
      <c r="D27" s="291">
        <v>100</v>
      </c>
      <c r="E27" s="291">
        <v>200</v>
      </c>
      <c r="F27" s="291">
        <v>300</v>
      </c>
      <c r="G27" s="291"/>
      <c r="H27" s="291"/>
      <c r="I27" s="305"/>
      <c r="J27" s="305"/>
      <c r="K27" s="275"/>
      <c r="L27" s="349"/>
      <c r="M27" s="349" t="s">
        <v>715</v>
      </c>
      <c r="N27" s="287" t="s">
        <v>667</v>
      </c>
      <c r="O27" s="275"/>
      <c r="P27" s="275"/>
      <c r="Q27" s="275"/>
      <c r="R27" s="275"/>
      <c r="S27" s="275"/>
      <c r="T27" s="275"/>
      <c r="U27" s="275"/>
      <c r="V27" s="292">
        <v>15</v>
      </c>
      <c r="W27" s="293">
        <v>2.1800000000000002</v>
      </c>
      <c r="X27" s="272"/>
      <c r="Y27" s="272"/>
      <c r="Z27" s="275"/>
      <c r="AA27" s="275"/>
      <c r="AB27" s="275"/>
      <c r="AC27" s="275"/>
      <c r="AD27" s="279"/>
      <c r="AE27" s="306" t="s">
        <v>400</v>
      </c>
      <c r="AF27" s="294">
        <v>-74.8</v>
      </c>
      <c r="AG27" s="294">
        <v>150.1</v>
      </c>
      <c r="AH27" s="294">
        <v>848.3</v>
      </c>
      <c r="AI27" s="294"/>
      <c r="AJ27" s="360"/>
      <c r="AK27" s="360"/>
      <c r="AL27" s="361"/>
      <c r="AM27" s="361"/>
      <c r="AN27" s="275"/>
      <c r="AO27" s="275"/>
      <c r="AP27" s="275"/>
      <c r="AQ27" s="275"/>
      <c r="AR27" s="275"/>
      <c r="AS27" s="275"/>
      <c r="AT27" s="275"/>
      <c r="AU27" s="275"/>
      <c r="AV27" s="275"/>
      <c r="AW27" s="292">
        <v>15</v>
      </c>
      <c r="AX27" s="293">
        <v>2.1800000000000002</v>
      </c>
      <c r="AY27" s="272"/>
      <c r="AZ27" s="272"/>
      <c r="BA27" s="275"/>
      <c r="BB27" s="275"/>
      <c r="BC27" s="275"/>
      <c r="BD27" s="275"/>
      <c r="BE27" s="275"/>
      <c r="BF27" s="272"/>
      <c r="BG27" s="272"/>
      <c r="BH27" s="272"/>
      <c r="BI27" s="272"/>
      <c r="BJ27" s="272"/>
      <c r="BK27" s="272"/>
      <c r="BL27" s="272"/>
      <c r="BM27" s="272"/>
      <c r="BN27" s="272"/>
      <c r="BO27" s="272"/>
      <c r="BP27" s="272"/>
      <c r="BQ27" s="272"/>
      <c r="BR27" s="272"/>
      <c r="BS27" s="272"/>
      <c r="BT27" s="272"/>
      <c r="BU27" s="272"/>
      <c r="BV27" s="272"/>
      <c r="BW27" s="272"/>
      <c r="BX27" s="272"/>
      <c r="BY27" s="272"/>
      <c r="BZ27" s="272"/>
      <c r="CA27" s="272"/>
      <c r="CB27" s="272"/>
      <c r="CC27" s="272"/>
      <c r="CD27" s="272"/>
      <c r="CE27" s="272"/>
      <c r="CF27" s="272"/>
      <c r="CG27" s="272"/>
      <c r="CH27" s="272"/>
      <c r="CI27" s="272"/>
      <c r="CJ27" s="272"/>
      <c r="CK27" s="272"/>
      <c r="CL27" s="272"/>
      <c r="CM27" s="272"/>
      <c r="CN27" s="272"/>
      <c r="CO27" s="272"/>
      <c r="CP27" s="272"/>
      <c r="CQ27" s="272"/>
    </row>
    <row r="28" spans="1:95" s="282" customFormat="1">
      <c r="A28" s="272"/>
      <c r="B28" s="283" t="s">
        <v>401</v>
      </c>
      <c r="C28" s="291">
        <v>0</v>
      </c>
      <c r="D28" s="291">
        <v>100</v>
      </c>
      <c r="E28" s="291">
        <v>200</v>
      </c>
      <c r="F28" s="291">
        <v>300</v>
      </c>
      <c r="G28" s="291"/>
      <c r="H28" s="291"/>
      <c r="I28" s="305"/>
      <c r="J28" s="305"/>
      <c r="K28" s="275"/>
      <c r="L28" s="349"/>
      <c r="M28" s="349" t="s">
        <v>716</v>
      </c>
      <c r="N28" s="287" t="s">
        <v>679</v>
      </c>
      <c r="O28" s="275"/>
      <c r="P28" s="275"/>
      <c r="Q28" s="275"/>
      <c r="R28" s="275"/>
      <c r="S28" s="275"/>
      <c r="T28" s="275"/>
      <c r="U28" s="275"/>
      <c r="V28" s="292">
        <v>16</v>
      </c>
      <c r="W28" s="293">
        <v>2.17</v>
      </c>
      <c r="X28" s="272"/>
      <c r="Y28" s="272"/>
      <c r="Z28" s="275"/>
      <c r="AA28" s="275"/>
      <c r="AB28" s="275"/>
      <c r="AC28" s="275"/>
      <c r="AD28" s="279"/>
      <c r="AE28" s="306" t="s">
        <v>401</v>
      </c>
      <c r="AF28" s="294">
        <v>-74.8</v>
      </c>
      <c r="AG28" s="294">
        <v>150.1</v>
      </c>
      <c r="AH28" s="294">
        <v>848.3</v>
      </c>
      <c r="AI28" s="294"/>
      <c r="AJ28" s="360"/>
      <c r="AK28" s="360"/>
      <c r="AL28" s="361"/>
      <c r="AM28" s="361"/>
      <c r="AN28" s="275"/>
      <c r="AO28" s="275"/>
      <c r="AP28" s="275"/>
      <c r="AQ28" s="275"/>
      <c r="AR28" s="275"/>
      <c r="AS28" s="275"/>
      <c r="AT28" s="275"/>
      <c r="AU28" s="275"/>
      <c r="AV28" s="275"/>
      <c r="AW28" s="292">
        <v>16</v>
      </c>
      <c r="AX28" s="293">
        <v>2.17</v>
      </c>
      <c r="AY28" s="272"/>
      <c r="AZ28" s="272"/>
      <c r="BA28" s="275"/>
      <c r="BB28" s="275"/>
      <c r="BC28" s="275"/>
      <c r="BD28" s="275"/>
      <c r="BE28" s="275"/>
      <c r="BF28" s="272"/>
      <c r="BG28" s="272"/>
      <c r="BH28" s="272"/>
      <c r="BI28" s="272"/>
      <c r="BJ28" s="272"/>
      <c r="BK28" s="272"/>
      <c r="BL28" s="272"/>
      <c r="BM28" s="272"/>
      <c r="BN28" s="272"/>
      <c r="BO28" s="272"/>
      <c r="BP28" s="272"/>
      <c r="BQ28" s="272"/>
      <c r="BR28" s="272"/>
      <c r="BS28" s="272"/>
      <c r="BT28" s="272"/>
      <c r="BU28" s="272"/>
      <c r="BV28" s="272"/>
      <c r="BW28" s="272"/>
      <c r="BX28" s="272"/>
      <c r="BY28" s="272"/>
      <c r="BZ28" s="272"/>
      <c r="CA28" s="272"/>
      <c r="CB28" s="272"/>
      <c r="CC28" s="272"/>
      <c r="CD28" s="272"/>
      <c r="CE28" s="272"/>
      <c r="CF28" s="272"/>
      <c r="CG28" s="272"/>
      <c r="CH28" s="272"/>
      <c r="CI28" s="272"/>
      <c r="CJ28" s="272"/>
      <c r="CK28" s="272"/>
      <c r="CL28" s="272"/>
      <c r="CM28" s="272"/>
      <c r="CN28" s="272"/>
      <c r="CO28" s="272"/>
      <c r="CP28" s="272"/>
      <c r="CQ28" s="272"/>
    </row>
    <row r="29" spans="1:95" s="282" customFormat="1">
      <c r="A29" s="272"/>
      <c r="B29" s="283" t="s">
        <v>402</v>
      </c>
      <c r="C29" s="291">
        <v>0</v>
      </c>
      <c r="D29" s="291">
        <v>100</v>
      </c>
      <c r="E29" s="291">
        <v>200</v>
      </c>
      <c r="F29" s="291">
        <v>300</v>
      </c>
      <c r="G29" s="291"/>
      <c r="H29" s="291"/>
      <c r="I29" s="305"/>
      <c r="J29" s="305"/>
      <c r="K29" s="275"/>
      <c r="L29" s="349"/>
      <c r="M29" s="349"/>
      <c r="N29" s="287"/>
      <c r="O29" s="275"/>
      <c r="P29" s="275"/>
      <c r="Q29" s="275"/>
      <c r="R29" s="275"/>
      <c r="S29" s="275"/>
      <c r="T29" s="275"/>
      <c r="U29" s="275"/>
      <c r="V29" s="292">
        <v>17</v>
      </c>
      <c r="W29" s="293">
        <v>2.16</v>
      </c>
      <c r="X29" s="272"/>
      <c r="Y29" s="272"/>
      <c r="Z29" s="275"/>
      <c r="AA29" s="275"/>
      <c r="AB29" s="275"/>
      <c r="AC29" s="275"/>
      <c r="AD29" s="279"/>
      <c r="AE29" s="306" t="s">
        <v>402</v>
      </c>
      <c r="AF29" s="294">
        <v>-74.8</v>
      </c>
      <c r="AG29" s="294">
        <v>150.1</v>
      </c>
      <c r="AH29" s="294">
        <v>848.3</v>
      </c>
      <c r="AI29" s="294"/>
      <c r="AJ29" s="360"/>
      <c r="AK29" s="360"/>
      <c r="AL29" s="361"/>
      <c r="AM29" s="361"/>
      <c r="AN29" s="275"/>
      <c r="AO29" s="275"/>
      <c r="AP29" s="275"/>
      <c r="AQ29" s="275"/>
      <c r="AR29" s="275"/>
      <c r="AS29" s="275"/>
      <c r="AT29" s="275"/>
      <c r="AU29" s="275"/>
      <c r="AV29" s="275"/>
      <c r="AW29" s="292">
        <v>17</v>
      </c>
      <c r="AX29" s="293">
        <v>2.16</v>
      </c>
      <c r="AY29" s="272"/>
      <c r="AZ29" s="272"/>
      <c r="BA29" s="275"/>
      <c r="BB29" s="275"/>
      <c r="BC29" s="275"/>
      <c r="BD29" s="275"/>
      <c r="BE29" s="275"/>
      <c r="BF29" s="272"/>
      <c r="BG29" s="272"/>
      <c r="BH29" s="272"/>
      <c r="BI29" s="272"/>
      <c r="BJ29" s="272"/>
      <c r="BK29" s="272"/>
      <c r="BL29" s="272"/>
      <c r="BM29" s="272"/>
      <c r="BN29" s="272"/>
      <c r="BO29" s="272"/>
      <c r="BP29" s="272"/>
      <c r="BQ29" s="272"/>
      <c r="BR29" s="272"/>
      <c r="BS29" s="272"/>
      <c r="BT29" s="272"/>
      <c r="BU29" s="272"/>
      <c r="BV29" s="272"/>
      <c r="BW29" s="272"/>
      <c r="BX29" s="272"/>
      <c r="BY29" s="272"/>
      <c r="BZ29" s="272"/>
      <c r="CA29" s="272"/>
      <c r="CB29" s="272"/>
      <c r="CC29" s="272"/>
      <c r="CD29" s="272"/>
      <c r="CE29" s="272"/>
      <c r="CF29" s="272"/>
      <c r="CG29" s="272"/>
      <c r="CH29" s="272"/>
      <c r="CI29" s="272"/>
      <c r="CJ29" s="272"/>
      <c r="CK29" s="272"/>
      <c r="CL29" s="272"/>
      <c r="CM29" s="272"/>
      <c r="CN29" s="272"/>
      <c r="CO29" s="272"/>
      <c r="CP29" s="272"/>
      <c r="CQ29" s="272"/>
    </row>
    <row r="30" spans="1:95" s="282" customFormat="1">
      <c r="A30" s="272"/>
      <c r="B30" s="283" t="s">
        <v>403</v>
      </c>
      <c r="C30" s="291">
        <v>0</v>
      </c>
      <c r="D30" s="291">
        <v>100</v>
      </c>
      <c r="E30" s="291">
        <v>200</v>
      </c>
      <c r="F30" s="291">
        <v>300</v>
      </c>
      <c r="G30" s="291"/>
      <c r="H30" s="291"/>
      <c r="I30" s="305"/>
      <c r="J30" s="305"/>
      <c r="K30" s="275"/>
      <c r="L30" s="349"/>
      <c r="M30" s="349" t="s">
        <v>681</v>
      </c>
      <c r="N30" s="287" t="s">
        <v>661</v>
      </c>
      <c r="O30" s="275"/>
      <c r="P30" s="275"/>
      <c r="Q30" s="275"/>
      <c r="R30" s="275"/>
      <c r="S30" s="275"/>
      <c r="T30" s="275"/>
      <c r="U30" s="275"/>
      <c r="V30" s="292">
        <v>18</v>
      </c>
      <c r="W30" s="293">
        <v>2.15</v>
      </c>
      <c r="X30" s="272"/>
      <c r="Y30" s="272"/>
      <c r="Z30" s="275"/>
      <c r="AA30" s="275"/>
      <c r="AB30" s="275"/>
      <c r="AC30" s="275"/>
      <c r="AD30" s="279"/>
      <c r="AE30" s="306" t="s">
        <v>403</v>
      </c>
      <c r="AF30" s="294">
        <v>-74.8</v>
      </c>
      <c r="AG30" s="294">
        <v>150.1</v>
      </c>
      <c r="AH30" s="294">
        <v>848.3</v>
      </c>
      <c r="AI30" s="294"/>
      <c r="AJ30" s="360"/>
      <c r="AK30" s="360"/>
      <c r="AL30" s="361"/>
      <c r="AM30" s="361"/>
      <c r="AN30" s="275"/>
      <c r="AO30" s="275"/>
      <c r="AP30" s="275"/>
      <c r="AQ30" s="275"/>
      <c r="AR30" s="275"/>
      <c r="AS30" s="275"/>
      <c r="AT30" s="275"/>
      <c r="AU30" s="275"/>
      <c r="AV30" s="275"/>
      <c r="AW30" s="292">
        <v>18</v>
      </c>
      <c r="AX30" s="293">
        <v>2.15</v>
      </c>
      <c r="AY30" s="272"/>
      <c r="AZ30" s="272"/>
      <c r="BA30" s="275"/>
      <c r="BB30" s="275"/>
      <c r="BC30" s="275"/>
      <c r="BD30" s="275"/>
      <c r="BE30" s="275"/>
      <c r="BF30" s="272"/>
      <c r="BG30" s="272"/>
      <c r="BH30" s="272"/>
      <c r="BI30" s="272"/>
      <c r="BJ30" s="272"/>
      <c r="BK30" s="272"/>
      <c r="BL30" s="272"/>
      <c r="BM30" s="272"/>
      <c r="BN30" s="272"/>
      <c r="BO30" s="272"/>
      <c r="BP30" s="272"/>
      <c r="BQ30" s="272"/>
      <c r="BR30" s="272"/>
      <c r="BS30" s="272"/>
      <c r="BT30" s="272"/>
      <c r="BU30" s="272"/>
      <c r="BV30" s="272"/>
      <c r="BW30" s="272"/>
      <c r="BX30" s="272"/>
      <c r="BY30" s="272"/>
      <c r="BZ30" s="272"/>
      <c r="CA30" s="272"/>
      <c r="CB30" s="272"/>
      <c r="CC30" s="272"/>
      <c r="CD30" s="272"/>
      <c r="CE30" s="272"/>
      <c r="CF30" s="272"/>
      <c r="CG30" s="272"/>
      <c r="CH30" s="272"/>
      <c r="CI30" s="272"/>
      <c r="CJ30" s="272"/>
      <c r="CK30" s="272"/>
      <c r="CL30" s="272"/>
      <c r="CM30" s="272"/>
      <c r="CN30" s="272"/>
      <c r="CO30" s="272"/>
      <c r="CP30" s="272"/>
      <c r="CQ30" s="272"/>
    </row>
    <row r="31" spans="1:95" s="282" customFormat="1" ht="19.5">
      <c r="A31" s="272"/>
      <c r="B31" s="283" t="s">
        <v>404</v>
      </c>
      <c r="C31" s="291">
        <v>0</v>
      </c>
      <c r="D31" s="291">
        <v>100</v>
      </c>
      <c r="E31" s="291">
        <v>200</v>
      </c>
      <c r="F31" s="291">
        <v>300</v>
      </c>
      <c r="G31" s="291"/>
      <c r="H31" s="291"/>
      <c r="I31" s="305"/>
      <c r="J31" s="305"/>
      <c r="K31" s="275"/>
      <c r="L31" s="349"/>
      <c r="M31" s="350" t="s">
        <v>718</v>
      </c>
      <c r="N31" s="287" t="s">
        <v>666</v>
      </c>
      <c r="O31" s="275"/>
      <c r="P31" s="275"/>
      <c r="Q31" s="275"/>
      <c r="R31" s="275"/>
      <c r="S31" s="275"/>
      <c r="T31" s="275"/>
      <c r="U31" s="275"/>
      <c r="V31" s="292">
        <v>19</v>
      </c>
      <c r="W31" s="293">
        <v>2.14</v>
      </c>
      <c r="X31" s="272"/>
      <c r="Y31" s="272"/>
      <c r="Z31" s="275"/>
      <c r="AA31" s="275"/>
      <c r="AB31" s="275"/>
      <c r="AC31" s="275"/>
      <c r="AD31" s="279"/>
      <c r="AE31" s="306" t="s">
        <v>404</v>
      </c>
      <c r="AF31" s="294">
        <v>-74.8</v>
      </c>
      <c r="AG31" s="294">
        <v>150.1</v>
      </c>
      <c r="AH31" s="294">
        <v>848.3</v>
      </c>
      <c r="AI31" s="294"/>
      <c r="AJ31" s="360"/>
      <c r="AK31" s="360"/>
      <c r="AL31" s="361"/>
      <c r="AM31" s="361"/>
      <c r="AN31" s="275"/>
      <c r="AO31" s="275"/>
      <c r="AP31" s="275"/>
      <c r="AQ31" s="275"/>
      <c r="AR31" s="275"/>
      <c r="AS31" s="275"/>
      <c r="AT31" s="275"/>
      <c r="AU31" s="275"/>
      <c r="AV31" s="275"/>
      <c r="AW31" s="292">
        <v>19</v>
      </c>
      <c r="AX31" s="293">
        <v>2.14</v>
      </c>
      <c r="AY31" s="272"/>
      <c r="AZ31" s="272"/>
      <c r="BA31" s="275"/>
      <c r="BB31" s="275"/>
      <c r="BC31" s="275"/>
      <c r="BD31" s="275"/>
      <c r="BE31" s="275"/>
      <c r="BF31" s="272"/>
      <c r="BG31" s="272"/>
      <c r="BH31" s="272"/>
      <c r="BI31" s="272"/>
      <c r="BJ31" s="272"/>
      <c r="BK31" s="272"/>
      <c r="BL31" s="272"/>
      <c r="BM31" s="272"/>
      <c r="BN31" s="272"/>
      <c r="BO31" s="272"/>
      <c r="BP31" s="272"/>
      <c r="BQ31" s="272"/>
      <c r="BR31" s="272"/>
      <c r="BS31" s="272"/>
      <c r="BT31" s="272"/>
      <c r="BU31" s="272"/>
      <c r="BV31" s="272"/>
      <c r="BW31" s="272"/>
      <c r="BX31" s="272"/>
      <c r="BY31" s="272"/>
      <c r="BZ31" s="272"/>
      <c r="CA31" s="272"/>
      <c r="CB31" s="272"/>
      <c r="CC31" s="272"/>
      <c r="CD31" s="272"/>
      <c r="CE31" s="272"/>
      <c r="CF31" s="272"/>
      <c r="CG31" s="272"/>
      <c r="CH31" s="272"/>
      <c r="CI31" s="272"/>
      <c r="CJ31" s="272"/>
      <c r="CK31" s="272"/>
      <c r="CL31" s="272"/>
      <c r="CM31" s="272"/>
      <c r="CN31" s="272"/>
      <c r="CO31" s="272"/>
      <c r="CP31" s="272"/>
      <c r="CQ31" s="272"/>
    </row>
    <row r="32" spans="1:95" s="282" customFormat="1">
      <c r="A32" s="272"/>
      <c r="B32" s="283" t="s">
        <v>405</v>
      </c>
      <c r="C32" s="291">
        <v>0</v>
      </c>
      <c r="D32" s="291">
        <v>100</v>
      </c>
      <c r="E32" s="291">
        <v>200</v>
      </c>
      <c r="F32" s="291">
        <v>300</v>
      </c>
      <c r="G32" s="291"/>
      <c r="H32" s="291"/>
      <c r="I32" s="305"/>
      <c r="J32" s="305"/>
      <c r="K32" s="275"/>
      <c r="L32" s="349"/>
      <c r="M32" s="349" t="s">
        <v>682</v>
      </c>
      <c r="N32" s="287" t="s">
        <v>641</v>
      </c>
      <c r="O32" s="275"/>
      <c r="P32" s="275"/>
      <c r="Q32" s="275"/>
      <c r="R32" s="275"/>
      <c r="S32" s="275"/>
      <c r="T32" s="275"/>
      <c r="U32" s="275"/>
      <c r="V32" s="292">
        <v>20</v>
      </c>
      <c r="W32" s="293">
        <v>2.13</v>
      </c>
      <c r="X32" s="272"/>
      <c r="Y32" s="272"/>
      <c r="Z32" s="275"/>
      <c r="AA32" s="275"/>
      <c r="AB32" s="275"/>
      <c r="AC32" s="275"/>
      <c r="AD32" s="279"/>
      <c r="AE32" s="306" t="s">
        <v>405</v>
      </c>
      <c r="AF32" s="294">
        <v>-74.8</v>
      </c>
      <c r="AG32" s="294">
        <v>150.1</v>
      </c>
      <c r="AH32" s="294">
        <v>848.3</v>
      </c>
      <c r="AI32" s="294"/>
      <c r="AJ32" s="360"/>
      <c r="AK32" s="360"/>
      <c r="AL32" s="361"/>
      <c r="AM32" s="361"/>
      <c r="AN32" s="275"/>
      <c r="AO32" s="275"/>
      <c r="AP32" s="275"/>
      <c r="AQ32" s="275"/>
      <c r="AR32" s="275"/>
      <c r="AS32" s="275"/>
      <c r="AT32" s="275"/>
      <c r="AU32" s="275"/>
      <c r="AV32" s="275"/>
      <c r="AW32" s="292">
        <v>20</v>
      </c>
      <c r="AX32" s="293">
        <v>2.13</v>
      </c>
      <c r="AY32" s="272"/>
      <c r="AZ32" s="272"/>
      <c r="BA32" s="275"/>
      <c r="BB32" s="275"/>
      <c r="BC32" s="275"/>
      <c r="BD32" s="275"/>
      <c r="BE32" s="275"/>
      <c r="BF32" s="272"/>
      <c r="BG32" s="272"/>
      <c r="BH32" s="272"/>
      <c r="BI32" s="272"/>
      <c r="BJ32" s="272"/>
      <c r="BK32" s="272"/>
      <c r="BL32" s="272"/>
      <c r="BM32" s="272"/>
      <c r="BN32" s="272"/>
      <c r="BO32" s="272"/>
      <c r="BP32" s="272"/>
      <c r="BQ32" s="272"/>
      <c r="BR32" s="272"/>
      <c r="BS32" s="272"/>
      <c r="BT32" s="272"/>
      <c r="BU32" s="272"/>
      <c r="BV32" s="272"/>
      <c r="BW32" s="272"/>
      <c r="BX32" s="272"/>
      <c r="BY32" s="272"/>
      <c r="BZ32" s="272"/>
      <c r="CA32" s="272"/>
      <c r="CB32" s="272"/>
      <c r="CC32" s="272"/>
      <c r="CD32" s="272"/>
      <c r="CE32" s="272"/>
      <c r="CF32" s="272"/>
      <c r="CG32" s="272"/>
      <c r="CH32" s="272"/>
      <c r="CI32" s="272"/>
      <c r="CJ32" s="272"/>
      <c r="CK32" s="272"/>
      <c r="CL32" s="272"/>
      <c r="CM32" s="272"/>
      <c r="CN32" s="272"/>
      <c r="CO32" s="272"/>
      <c r="CP32" s="272"/>
      <c r="CQ32" s="272"/>
    </row>
    <row r="33" spans="1:95" s="282" customFormat="1">
      <c r="A33" s="272"/>
      <c r="B33" s="283" t="s">
        <v>406</v>
      </c>
      <c r="C33" s="291">
        <v>0</v>
      </c>
      <c r="D33" s="291">
        <v>100</v>
      </c>
      <c r="E33" s="291">
        <v>200</v>
      </c>
      <c r="F33" s="291">
        <v>300</v>
      </c>
      <c r="G33" s="291"/>
      <c r="H33" s="291"/>
      <c r="I33" s="305"/>
      <c r="J33" s="305"/>
      <c r="K33" s="275"/>
      <c r="L33" s="349"/>
      <c r="M33" s="349" t="s">
        <v>702</v>
      </c>
      <c r="N33" s="287" t="s">
        <v>697</v>
      </c>
      <c r="O33" s="275"/>
      <c r="P33" s="275"/>
      <c r="Q33" s="275"/>
      <c r="R33" s="275"/>
      <c r="S33" s="275"/>
      <c r="T33" s="275"/>
      <c r="U33" s="275"/>
      <c r="V33" s="292">
        <v>25</v>
      </c>
      <c r="W33" s="293">
        <v>2.11</v>
      </c>
      <c r="X33" s="272"/>
      <c r="Y33" s="272"/>
      <c r="Z33" s="275"/>
      <c r="AA33" s="275"/>
      <c r="AB33" s="275"/>
      <c r="AC33" s="275"/>
      <c r="AD33" s="279"/>
      <c r="AE33" s="306" t="s">
        <v>406</v>
      </c>
      <c r="AF33" s="294">
        <v>-74.8</v>
      </c>
      <c r="AG33" s="294">
        <v>150.1</v>
      </c>
      <c r="AH33" s="294">
        <v>848.3</v>
      </c>
      <c r="AI33" s="294"/>
      <c r="AJ33" s="360"/>
      <c r="AK33" s="360"/>
      <c r="AL33" s="361"/>
      <c r="AM33" s="361"/>
      <c r="AN33" s="275"/>
      <c r="AO33" s="275"/>
      <c r="AP33" s="275"/>
      <c r="AQ33" s="275"/>
      <c r="AR33" s="275"/>
      <c r="AS33" s="275"/>
      <c r="AT33" s="275"/>
      <c r="AU33" s="275"/>
      <c r="AV33" s="275"/>
      <c r="AW33" s="292">
        <v>25</v>
      </c>
      <c r="AX33" s="293">
        <v>2.11</v>
      </c>
      <c r="AY33" s="272"/>
      <c r="AZ33" s="272"/>
      <c r="BA33" s="275"/>
      <c r="BB33" s="275"/>
      <c r="BC33" s="275"/>
      <c r="BD33" s="275"/>
      <c r="BE33" s="275"/>
      <c r="BF33" s="272"/>
      <c r="BG33" s="272"/>
      <c r="BH33" s="272"/>
      <c r="BI33" s="272"/>
      <c r="BJ33" s="272"/>
      <c r="BK33" s="272"/>
      <c r="BL33" s="272"/>
      <c r="BM33" s="272"/>
      <c r="BN33" s="272"/>
      <c r="BO33" s="272"/>
      <c r="BP33" s="272"/>
      <c r="BQ33" s="272"/>
      <c r="BR33" s="272"/>
      <c r="BS33" s="272"/>
      <c r="BT33" s="272"/>
      <c r="BU33" s="272"/>
      <c r="BV33" s="272"/>
      <c r="BW33" s="272"/>
      <c r="BX33" s="272"/>
      <c r="BY33" s="272"/>
      <c r="BZ33" s="272"/>
      <c r="CA33" s="272"/>
      <c r="CB33" s="272"/>
      <c r="CC33" s="272"/>
      <c r="CD33" s="272"/>
      <c r="CE33" s="272"/>
      <c r="CF33" s="272"/>
      <c r="CG33" s="272"/>
      <c r="CH33" s="272"/>
      <c r="CI33" s="272"/>
      <c r="CJ33" s="272"/>
      <c r="CK33" s="272"/>
      <c r="CL33" s="272"/>
      <c r="CM33" s="272"/>
      <c r="CN33" s="272"/>
      <c r="CO33" s="272"/>
      <c r="CP33" s="272"/>
      <c r="CQ33" s="272"/>
    </row>
    <row r="34" spans="1:95" s="282" customFormat="1">
      <c r="A34" s="272"/>
      <c r="B34" s="283" t="s">
        <v>407</v>
      </c>
      <c r="C34" s="291">
        <v>0</v>
      </c>
      <c r="D34" s="291">
        <v>100</v>
      </c>
      <c r="E34" s="291">
        <v>200</v>
      </c>
      <c r="F34" s="291">
        <v>300</v>
      </c>
      <c r="G34" s="291"/>
      <c r="H34" s="291"/>
      <c r="I34" s="305"/>
      <c r="J34" s="305"/>
      <c r="K34" s="275"/>
      <c r="L34" s="275"/>
      <c r="M34" s="275"/>
      <c r="N34" s="275"/>
      <c r="O34" s="275"/>
      <c r="P34" s="275"/>
      <c r="Q34" s="275"/>
      <c r="R34" s="275"/>
      <c r="S34" s="275"/>
      <c r="T34" s="275"/>
      <c r="U34" s="275"/>
      <c r="V34" s="292">
        <v>30</v>
      </c>
      <c r="W34" s="293">
        <v>2.09</v>
      </c>
      <c r="X34" s="272"/>
      <c r="Y34" s="272"/>
      <c r="Z34" s="275"/>
      <c r="AA34" s="275"/>
      <c r="AB34" s="275"/>
      <c r="AC34" s="275"/>
      <c r="AD34" s="279"/>
      <c r="AE34" s="306" t="s">
        <v>407</v>
      </c>
      <c r="AF34" s="294">
        <v>-74.8</v>
      </c>
      <c r="AG34" s="294">
        <v>150.1</v>
      </c>
      <c r="AH34" s="294">
        <v>848.3</v>
      </c>
      <c r="AI34" s="294"/>
      <c r="AJ34" s="360"/>
      <c r="AK34" s="360"/>
      <c r="AL34" s="361"/>
      <c r="AM34" s="361"/>
      <c r="AN34" s="275"/>
      <c r="AO34" s="275"/>
      <c r="AP34" s="275"/>
      <c r="AQ34" s="275"/>
      <c r="AR34" s="275"/>
      <c r="AS34" s="275"/>
      <c r="AT34" s="275"/>
      <c r="AU34" s="275"/>
      <c r="AV34" s="275"/>
      <c r="AW34" s="292">
        <v>30</v>
      </c>
      <c r="AX34" s="293">
        <v>2.09</v>
      </c>
      <c r="AY34" s="272"/>
      <c r="AZ34" s="272"/>
      <c r="BA34" s="275"/>
      <c r="BB34" s="275"/>
      <c r="BC34" s="275"/>
      <c r="BD34" s="275"/>
      <c r="BE34" s="275"/>
      <c r="BF34" s="272"/>
      <c r="BG34" s="272"/>
      <c r="BH34" s="272"/>
      <c r="BI34" s="272"/>
      <c r="BJ34" s="272"/>
      <c r="BK34" s="272"/>
      <c r="BL34" s="272"/>
      <c r="BM34" s="272"/>
      <c r="BN34" s="272"/>
      <c r="BO34" s="272"/>
      <c r="BP34" s="272"/>
      <c r="BQ34" s="272"/>
      <c r="BR34" s="272"/>
      <c r="BS34" s="272"/>
      <c r="BT34" s="272"/>
      <c r="BU34" s="272"/>
      <c r="BV34" s="272"/>
      <c r="BW34" s="272"/>
      <c r="BX34" s="272"/>
      <c r="BY34" s="272"/>
      <c r="BZ34" s="272"/>
      <c r="CA34" s="272"/>
      <c r="CB34" s="272"/>
      <c r="CC34" s="272"/>
      <c r="CD34" s="272"/>
      <c r="CE34" s="272"/>
      <c r="CF34" s="272"/>
      <c r="CG34" s="272"/>
      <c r="CH34" s="272"/>
      <c r="CI34" s="272"/>
      <c r="CJ34" s="272"/>
      <c r="CK34" s="272"/>
      <c r="CL34" s="272"/>
      <c r="CM34" s="272"/>
      <c r="CN34" s="272"/>
      <c r="CO34" s="272"/>
      <c r="CP34" s="272"/>
      <c r="CQ34" s="272"/>
    </row>
    <row r="35" spans="1:95" s="282" customFormat="1">
      <c r="A35" s="272"/>
      <c r="B35" s="283" t="s">
        <v>408</v>
      </c>
      <c r="C35" s="291">
        <v>0</v>
      </c>
      <c r="D35" s="291">
        <v>100</v>
      </c>
      <c r="E35" s="291">
        <v>200</v>
      </c>
      <c r="F35" s="291">
        <v>300</v>
      </c>
      <c r="G35" s="291"/>
      <c r="H35" s="291"/>
      <c r="I35" s="305"/>
      <c r="J35" s="305"/>
      <c r="K35" s="275"/>
      <c r="L35" s="275"/>
      <c r="M35" s="275"/>
      <c r="N35" s="275"/>
      <c r="O35" s="275"/>
      <c r="P35" s="275"/>
      <c r="Q35" s="275"/>
      <c r="R35" s="275"/>
      <c r="S35" s="275"/>
      <c r="T35" s="275"/>
      <c r="U35" s="275"/>
      <c r="V35" s="292">
        <v>35</v>
      </c>
      <c r="W35" s="293">
        <v>2.0699999999999998</v>
      </c>
      <c r="X35" s="272"/>
      <c r="Y35" s="272"/>
      <c r="Z35" s="275"/>
      <c r="AA35" s="275"/>
      <c r="AB35" s="275"/>
      <c r="AC35" s="275"/>
      <c r="AD35" s="279"/>
      <c r="AE35" s="306" t="s">
        <v>408</v>
      </c>
      <c r="AF35" s="294">
        <v>-74.8</v>
      </c>
      <c r="AG35" s="294">
        <v>150.1</v>
      </c>
      <c r="AH35" s="294">
        <v>848.3</v>
      </c>
      <c r="AI35" s="294"/>
      <c r="AJ35" s="360"/>
      <c r="AK35" s="360"/>
      <c r="AL35" s="361"/>
      <c r="AM35" s="361"/>
      <c r="AN35" s="275"/>
      <c r="AO35" s="275"/>
      <c r="AP35" s="275"/>
      <c r="AQ35" s="275"/>
      <c r="AR35" s="275"/>
      <c r="AS35" s="275"/>
      <c r="AT35" s="275"/>
      <c r="AU35" s="275"/>
      <c r="AV35" s="275"/>
      <c r="AW35" s="292">
        <v>35</v>
      </c>
      <c r="AX35" s="293">
        <v>2.0699999999999998</v>
      </c>
      <c r="AY35" s="272"/>
      <c r="AZ35" s="272"/>
      <c r="BA35" s="275"/>
      <c r="BB35" s="275"/>
      <c r="BC35" s="275"/>
      <c r="BD35" s="275"/>
      <c r="BE35" s="275"/>
      <c r="BF35" s="272"/>
      <c r="BG35" s="272"/>
      <c r="BH35" s="272"/>
      <c r="BI35" s="272"/>
      <c r="BJ35" s="272"/>
      <c r="BK35" s="272"/>
      <c r="BL35" s="272"/>
      <c r="BM35" s="272"/>
      <c r="BN35" s="272"/>
      <c r="BO35" s="272"/>
      <c r="BP35" s="272"/>
      <c r="BQ35" s="272"/>
      <c r="BR35" s="272"/>
      <c r="BS35" s="272"/>
      <c r="BT35" s="272"/>
      <c r="BU35" s="272"/>
      <c r="BV35" s="272"/>
      <c r="BW35" s="272"/>
      <c r="BX35" s="272"/>
      <c r="BY35" s="272"/>
      <c r="BZ35" s="272"/>
      <c r="CA35" s="272"/>
      <c r="CB35" s="272"/>
      <c r="CC35" s="272"/>
      <c r="CD35" s="272"/>
      <c r="CE35" s="272"/>
      <c r="CF35" s="272"/>
      <c r="CG35" s="272"/>
      <c r="CH35" s="272"/>
      <c r="CI35" s="272"/>
      <c r="CJ35" s="272"/>
      <c r="CK35" s="272"/>
      <c r="CL35" s="272"/>
      <c r="CM35" s="272"/>
      <c r="CN35" s="272"/>
      <c r="CO35" s="272"/>
      <c r="CP35" s="272"/>
      <c r="CQ35" s="272"/>
    </row>
    <row r="36" spans="1:95" s="282" customFormat="1" ht="21" customHeight="1">
      <c r="A36" s="272"/>
      <c r="B36" s="283" t="s">
        <v>379</v>
      </c>
      <c r="C36" s="295" t="str">
        <f>FIXED((SUM(C26:C35)/10),worksheet!$AK$3)</f>
        <v>0</v>
      </c>
      <c r="D36" s="295" t="str">
        <f>FIXED((SUM(D26:D35)/10),worksheet!$AK$3)</f>
        <v>100</v>
      </c>
      <c r="E36" s="295" t="str">
        <f>FIXED((SUM(E26:E35)/10),worksheet!$AK$3)</f>
        <v>200</v>
      </c>
      <c r="F36" s="295" t="str">
        <f>FIXED((SUM(F26:F35)/10),worksheet!$AK$3)</f>
        <v>300</v>
      </c>
      <c r="G36" s="295" t="str">
        <f>FIXED((SUM(G26:G35)/10),worksheet!$AK$3)</f>
        <v>0</v>
      </c>
      <c r="H36" s="295" t="str">
        <f>FIXED((SUM(H26:H35)/10),worksheet!$AK$3)</f>
        <v>0</v>
      </c>
      <c r="I36" s="295" t="str">
        <f>FIXED((SUM(I26:I35)/10),worksheet!$AK$3)</f>
        <v>0</v>
      </c>
      <c r="J36" s="295" t="str">
        <f>FIXED((SUM(J26:J35)/10),worksheet!$AK$3)</f>
        <v>0</v>
      </c>
      <c r="K36" s="307"/>
      <c r="L36" s="275"/>
      <c r="M36" s="275"/>
      <c r="N36" s="275"/>
      <c r="O36" s="275"/>
      <c r="P36" s="275"/>
      <c r="Q36" s="275"/>
      <c r="R36" s="275"/>
      <c r="S36" s="275"/>
      <c r="T36" s="275"/>
      <c r="U36" s="275"/>
      <c r="V36" s="292">
        <v>40</v>
      </c>
      <c r="W36" s="293">
        <v>2.06</v>
      </c>
      <c r="X36" s="272"/>
      <c r="Y36" s="272"/>
      <c r="Z36" s="275"/>
      <c r="AA36" s="275"/>
      <c r="AB36" s="275"/>
      <c r="AC36" s="275"/>
      <c r="AD36" s="279"/>
      <c r="AE36" s="306" t="s">
        <v>379</v>
      </c>
      <c r="AF36" s="308" t="str">
        <f>FIXED((SUM(AF26:AF35)/10),worksheet!$AK$3)</f>
        <v>-75</v>
      </c>
      <c r="AG36" s="308" t="str">
        <f>FIXED((SUM(AG26:AG35)/10),worksheet!$AK$3)</f>
        <v>150</v>
      </c>
      <c r="AH36" s="308" t="str">
        <f>FIXED((SUM(AH26:AH35)/10),worksheet!$AK$3)</f>
        <v>848</v>
      </c>
      <c r="AI36" s="308" t="str">
        <f>FIXED((SUM(AI26:AI35)/10),worksheet!$AK$3)</f>
        <v>0</v>
      </c>
      <c r="AJ36" s="308" t="str">
        <f>FIXED((SUM(AJ26:AJ35)/10),worksheet!$AK$3)</f>
        <v>0</v>
      </c>
      <c r="AK36" s="308" t="str">
        <f>FIXED((SUM(AK26:AK35)/10),worksheet!$AK$3)</f>
        <v>0</v>
      </c>
      <c r="AL36" s="308" t="str">
        <f>FIXED((SUM(AL26:AL35)/10),worksheet!$AK$3)</f>
        <v>0</v>
      </c>
      <c r="AM36" s="308" t="str">
        <f>FIXED((SUM(AM26:AM35)/10),worksheet!$AK$3)</f>
        <v>0</v>
      </c>
      <c r="AN36" s="307"/>
      <c r="AO36" s="275"/>
      <c r="AP36" s="275"/>
      <c r="AQ36" s="275"/>
      <c r="AR36" s="275"/>
      <c r="AS36" s="275"/>
      <c r="AT36" s="275"/>
      <c r="AU36" s="275"/>
      <c r="AV36" s="275"/>
      <c r="AW36" s="292">
        <v>40</v>
      </c>
      <c r="AX36" s="293">
        <v>2.06</v>
      </c>
      <c r="AY36" s="272"/>
      <c r="AZ36" s="272"/>
      <c r="BA36" s="275"/>
      <c r="BB36" s="275"/>
      <c r="BC36" s="275"/>
      <c r="BD36" s="275"/>
      <c r="BE36" s="275"/>
      <c r="BF36" s="272"/>
      <c r="BG36" s="272"/>
      <c r="BH36" s="272"/>
      <c r="BI36" s="272"/>
      <c r="BJ36" s="272"/>
      <c r="BK36" s="272"/>
      <c r="BL36" s="272"/>
      <c r="BM36" s="272"/>
      <c r="BN36" s="272"/>
      <c r="BO36" s="272"/>
      <c r="BP36" s="272"/>
      <c r="BQ36" s="272"/>
      <c r="BR36" s="272"/>
      <c r="BS36" s="272"/>
      <c r="BT36" s="272"/>
      <c r="BU36" s="272"/>
      <c r="BV36" s="272"/>
      <c r="BW36" s="272"/>
      <c r="BX36" s="272"/>
      <c r="BY36" s="272"/>
      <c r="BZ36" s="272"/>
      <c r="CA36" s="272"/>
      <c r="CB36" s="272"/>
      <c r="CC36" s="272"/>
      <c r="CD36" s="272"/>
      <c r="CE36" s="272"/>
      <c r="CF36" s="272"/>
      <c r="CG36" s="272"/>
      <c r="CH36" s="272"/>
      <c r="CI36" s="272"/>
      <c r="CJ36" s="272"/>
      <c r="CK36" s="272"/>
      <c r="CL36" s="272"/>
      <c r="CM36" s="272"/>
      <c r="CN36" s="272"/>
      <c r="CO36" s="272"/>
      <c r="CP36" s="272"/>
      <c r="CQ36" s="272"/>
    </row>
    <row r="37" spans="1:95" s="282" customFormat="1">
      <c r="A37" s="272"/>
      <c r="B37" s="283" t="s">
        <v>380</v>
      </c>
      <c r="C37" s="297">
        <f>STDEV(C26:C35)/SQRT(10)</f>
        <v>0</v>
      </c>
      <c r="D37" s="297">
        <f t="shared" ref="D37:J37" si="3">STDEV(D26:D35)/SQRT(10)</f>
        <v>0</v>
      </c>
      <c r="E37" s="297">
        <f t="shared" si="3"/>
        <v>0</v>
      </c>
      <c r="F37" s="297">
        <f t="shared" si="3"/>
        <v>0</v>
      </c>
      <c r="G37" s="297" t="e">
        <f t="shared" si="3"/>
        <v>#DIV/0!</v>
      </c>
      <c r="H37" s="297" t="e">
        <f t="shared" si="3"/>
        <v>#DIV/0!</v>
      </c>
      <c r="I37" s="297" t="e">
        <f t="shared" si="3"/>
        <v>#DIV/0!</v>
      </c>
      <c r="J37" s="297" t="e">
        <f t="shared" si="3"/>
        <v>#DIV/0!</v>
      </c>
      <c r="K37" s="275"/>
      <c r="L37" s="275"/>
      <c r="M37" s="275"/>
      <c r="N37" s="275"/>
      <c r="O37" s="275"/>
      <c r="P37" s="275"/>
      <c r="Q37" s="275"/>
      <c r="R37" s="275"/>
      <c r="S37" s="275"/>
      <c r="T37" s="275"/>
      <c r="U37" s="275"/>
      <c r="V37" s="292">
        <v>45</v>
      </c>
      <c r="W37" s="293">
        <v>2.06</v>
      </c>
      <c r="X37" s="272"/>
      <c r="Y37" s="272"/>
      <c r="Z37" s="275"/>
      <c r="AA37" s="275"/>
      <c r="AB37" s="275"/>
      <c r="AC37" s="275"/>
      <c r="AD37" s="279"/>
      <c r="AE37" s="306" t="s">
        <v>380</v>
      </c>
      <c r="AF37" s="298">
        <f>STDEV(AF26:AF35)/SQRT(10)</f>
        <v>4.736951571734001E-15</v>
      </c>
      <c r="AG37" s="298">
        <f t="shared" ref="AG37:AL37" si="4">STDEV(AG26:AG35)/SQRT(10)</f>
        <v>9.473903143468002E-15</v>
      </c>
      <c r="AH37" s="298">
        <f t="shared" si="4"/>
        <v>0</v>
      </c>
      <c r="AI37" s="298" t="e">
        <f t="shared" si="4"/>
        <v>#DIV/0!</v>
      </c>
      <c r="AJ37" s="298" t="e">
        <f t="shared" si="4"/>
        <v>#DIV/0!</v>
      </c>
      <c r="AK37" s="298" t="e">
        <f t="shared" si="4"/>
        <v>#DIV/0!</v>
      </c>
      <c r="AL37" s="298" t="e">
        <f t="shared" si="4"/>
        <v>#DIV/0!</v>
      </c>
      <c r="AM37" s="298" t="e">
        <f>STDEV(AM26:AM35)/SQRT(10)</f>
        <v>#DIV/0!</v>
      </c>
      <c r="AN37" s="275"/>
      <c r="AO37" s="275"/>
      <c r="AP37" s="275"/>
      <c r="AQ37" s="275"/>
      <c r="AR37" s="275"/>
      <c r="AS37" s="275"/>
      <c r="AT37" s="275"/>
      <c r="AU37" s="275"/>
      <c r="AV37" s="275"/>
      <c r="AW37" s="292">
        <v>45</v>
      </c>
      <c r="AX37" s="293">
        <v>2.06</v>
      </c>
      <c r="AY37" s="272"/>
      <c r="AZ37" s="272"/>
      <c r="BA37" s="275"/>
      <c r="BB37" s="275"/>
      <c r="BC37" s="275"/>
      <c r="BD37" s="275"/>
      <c r="BE37" s="275"/>
      <c r="BF37" s="272"/>
      <c r="BG37" s="272"/>
      <c r="BH37" s="272"/>
      <c r="BI37" s="272"/>
      <c r="BJ37" s="272"/>
      <c r="BK37" s="272"/>
      <c r="BL37" s="272"/>
      <c r="BM37" s="272"/>
      <c r="BN37" s="272"/>
      <c r="BO37" s="272"/>
      <c r="BP37" s="272"/>
      <c r="BQ37" s="272"/>
      <c r="BR37" s="272"/>
      <c r="BS37" s="272"/>
      <c r="BT37" s="272"/>
      <c r="BU37" s="272"/>
      <c r="BV37" s="272"/>
      <c r="BW37" s="272"/>
      <c r="BX37" s="272"/>
      <c r="BY37" s="272"/>
      <c r="BZ37" s="272"/>
      <c r="CA37" s="272"/>
      <c r="CB37" s="272"/>
      <c r="CC37" s="272"/>
      <c r="CD37" s="272"/>
      <c r="CE37" s="272"/>
      <c r="CF37" s="272"/>
      <c r="CG37" s="272"/>
      <c r="CH37" s="272"/>
      <c r="CI37" s="272"/>
      <c r="CJ37" s="272"/>
      <c r="CK37" s="272"/>
      <c r="CL37" s="272"/>
      <c r="CM37" s="272"/>
      <c r="CN37" s="272"/>
      <c r="CO37" s="272"/>
      <c r="CP37" s="272"/>
      <c r="CQ37" s="272"/>
    </row>
    <row r="38" spans="1:95">
      <c r="A38" s="240"/>
      <c r="B38" s="261"/>
      <c r="C38" s="262"/>
      <c r="D38" s="243"/>
      <c r="E38" s="243"/>
      <c r="F38" s="243"/>
      <c r="G38" s="243"/>
      <c r="H38" s="243"/>
      <c r="I38" s="244"/>
      <c r="J38" s="244"/>
      <c r="K38" s="244"/>
      <c r="L38" s="244"/>
      <c r="M38" s="244"/>
      <c r="N38" s="244"/>
      <c r="O38" s="244"/>
      <c r="P38" s="244"/>
      <c r="Q38" s="244"/>
      <c r="R38" s="244"/>
      <c r="S38" s="244"/>
      <c r="T38" s="244"/>
      <c r="U38" s="244"/>
      <c r="V38" s="255">
        <v>50</v>
      </c>
      <c r="W38" s="256">
        <v>2.0499999999999998</v>
      </c>
      <c r="X38" s="240"/>
      <c r="Y38" s="240"/>
      <c r="Z38" s="244"/>
      <c r="AA38" s="244"/>
      <c r="AB38" s="244"/>
      <c r="AC38" s="244"/>
      <c r="AD38" s="244"/>
      <c r="AE38" s="261"/>
      <c r="AF38" s="262"/>
      <c r="AG38" s="243"/>
      <c r="AH38" s="243"/>
      <c r="AI38" s="243"/>
      <c r="AJ38" s="243"/>
      <c r="AK38" s="243"/>
      <c r="AL38" s="244"/>
      <c r="AM38" s="244"/>
      <c r="AN38" s="244"/>
      <c r="AO38" s="244"/>
      <c r="AP38" s="244"/>
      <c r="AQ38" s="244"/>
      <c r="AR38" s="244"/>
      <c r="AS38" s="244"/>
      <c r="AT38" s="244"/>
      <c r="AU38" s="244"/>
      <c r="AV38" s="244"/>
      <c r="AW38" s="255">
        <v>50</v>
      </c>
      <c r="AX38" s="256">
        <v>2.0499999999999998</v>
      </c>
      <c r="AY38" s="240"/>
      <c r="AZ38" s="240"/>
      <c r="BA38" s="244"/>
      <c r="BB38" s="244"/>
      <c r="BC38" s="244"/>
      <c r="BD38" s="244"/>
      <c r="BE38" s="244"/>
      <c r="BF38" s="240"/>
      <c r="BG38" s="240"/>
      <c r="BH38" s="240"/>
      <c r="BI38" s="240"/>
      <c r="BJ38" s="240"/>
      <c r="BK38" s="240"/>
      <c r="BL38" s="240"/>
      <c r="BM38" s="240"/>
      <c r="BN38" s="240"/>
      <c r="BO38" s="240"/>
      <c r="BP38" s="240"/>
      <c r="BQ38" s="240"/>
      <c r="BR38" s="240"/>
      <c r="BS38" s="240"/>
      <c r="BT38" s="240"/>
      <c r="BU38" s="240"/>
      <c r="BV38" s="240"/>
      <c r="BW38" s="240"/>
      <c r="BX38" s="240"/>
      <c r="BY38" s="240"/>
      <c r="BZ38" s="240"/>
      <c r="CA38" s="240"/>
      <c r="CB38" s="240"/>
      <c r="CC38" s="240"/>
      <c r="CD38" s="240"/>
      <c r="CE38" s="240"/>
      <c r="CF38" s="240"/>
      <c r="CG38" s="240"/>
      <c r="CH38" s="240"/>
      <c r="CI38" s="240"/>
      <c r="CJ38" s="240"/>
      <c r="CK38" s="240"/>
      <c r="CL38" s="240"/>
      <c r="CM38" s="240"/>
      <c r="CN38" s="240"/>
      <c r="CO38" s="240"/>
      <c r="CP38" s="240"/>
      <c r="CQ38" s="240"/>
    </row>
    <row r="39" spans="1:95">
      <c r="A39" s="240"/>
      <c r="B39" s="261"/>
      <c r="C39" s="262"/>
      <c r="D39" s="243"/>
      <c r="E39" s="243"/>
      <c r="F39" s="243"/>
      <c r="G39" s="243"/>
      <c r="H39" s="243"/>
      <c r="I39" s="244"/>
      <c r="J39" s="244"/>
      <c r="K39" s="244"/>
      <c r="L39" s="244"/>
      <c r="M39" s="244"/>
      <c r="N39" s="244"/>
      <c r="O39" s="244"/>
      <c r="P39" s="244"/>
      <c r="Q39" s="244"/>
      <c r="R39" s="244"/>
      <c r="S39" s="244"/>
      <c r="T39" s="244"/>
      <c r="U39" s="244"/>
      <c r="V39" s="255">
        <v>100</v>
      </c>
      <c r="W39" s="257">
        <v>2.0249999999999999</v>
      </c>
      <c r="X39" s="240"/>
      <c r="Y39" s="240"/>
      <c r="Z39" s="244"/>
      <c r="AA39" s="244"/>
      <c r="AB39" s="244"/>
      <c r="AC39" s="244"/>
      <c r="AD39" s="244"/>
      <c r="AE39" s="261"/>
      <c r="AF39" s="262"/>
      <c r="AG39" s="243"/>
      <c r="AH39" s="243"/>
      <c r="AI39" s="243"/>
      <c r="AJ39" s="243"/>
      <c r="AK39" s="243"/>
      <c r="AL39" s="244"/>
      <c r="AM39" s="244"/>
      <c r="AN39" s="244"/>
      <c r="AO39" s="244"/>
      <c r="AP39" s="244"/>
      <c r="AQ39" s="244"/>
      <c r="AR39" s="244"/>
      <c r="AS39" s="244"/>
      <c r="AT39" s="244"/>
      <c r="AU39" s="244"/>
      <c r="AV39" s="244"/>
      <c r="AW39" s="255">
        <v>100</v>
      </c>
      <c r="AX39" s="257">
        <v>2.0249999999999999</v>
      </c>
      <c r="AY39" s="240"/>
      <c r="AZ39" s="240"/>
      <c r="BA39" s="244"/>
      <c r="BB39" s="244"/>
      <c r="BC39" s="244"/>
      <c r="BD39" s="244"/>
      <c r="BE39" s="244"/>
      <c r="BF39" s="240"/>
      <c r="BG39" s="240"/>
      <c r="BH39" s="240"/>
      <c r="BI39" s="240"/>
      <c r="BJ39" s="240"/>
      <c r="BK39" s="240"/>
      <c r="BL39" s="240"/>
      <c r="BM39" s="240"/>
      <c r="BN39" s="240"/>
      <c r="BO39" s="240"/>
      <c r="BP39" s="240"/>
      <c r="BQ39" s="240"/>
      <c r="BR39" s="240"/>
      <c r="BS39" s="240"/>
      <c r="BT39" s="240"/>
      <c r="BU39" s="240"/>
      <c r="BV39" s="240"/>
      <c r="BW39" s="240"/>
      <c r="BX39" s="240"/>
      <c r="BY39" s="240"/>
      <c r="BZ39" s="240"/>
      <c r="CA39" s="240"/>
      <c r="CB39" s="240"/>
      <c r="CC39" s="240"/>
      <c r="CD39" s="240"/>
      <c r="CE39" s="240"/>
      <c r="CF39" s="240"/>
      <c r="CG39" s="240"/>
      <c r="CH39" s="240"/>
      <c r="CI39" s="240"/>
      <c r="CJ39" s="240"/>
      <c r="CK39" s="240"/>
      <c r="CL39" s="240"/>
      <c r="CM39" s="240"/>
      <c r="CN39" s="240"/>
      <c r="CO39" s="240"/>
      <c r="CP39" s="240"/>
      <c r="CQ39" s="240"/>
    </row>
    <row r="40" spans="1:95" ht="15.75">
      <c r="A40" s="240"/>
      <c r="B40" s="243"/>
      <c r="C40" s="243"/>
      <c r="D40" s="243"/>
      <c r="E40" s="243"/>
      <c r="F40" s="263"/>
      <c r="G40" s="243"/>
      <c r="H40" s="243"/>
      <c r="I40" s="244"/>
      <c r="J40" s="244"/>
      <c r="K40" s="244"/>
      <c r="L40" s="244"/>
      <c r="M40" s="244"/>
      <c r="N40" s="244"/>
      <c r="O40" s="244"/>
      <c r="P40" s="244"/>
      <c r="Q40" s="244"/>
      <c r="R40" s="244"/>
      <c r="S40" s="244"/>
      <c r="T40" s="244"/>
      <c r="U40" s="244"/>
      <c r="V40" s="258">
        <v>101</v>
      </c>
      <c r="W40" s="257">
        <v>2</v>
      </c>
      <c r="X40" s="240"/>
      <c r="Y40" s="240"/>
      <c r="Z40" s="244"/>
      <c r="AA40" s="244"/>
      <c r="AB40" s="244"/>
      <c r="AC40" s="244"/>
      <c r="AD40" s="244"/>
      <c r="AE40" s="243"/>
      <c r="AF40" s="243"/>
      <c r="AG40" s="243"/>
      <c r="AH40" s="243"/>
      <c r="AI40" s="263"/>
      <c r="AJ40" s="243"/>
      <c r="AK40" s="243"/>
      <c r="AL40" s="244"/>
      <c r="AM40" s="244"/>
      <c r="AN40" s="244"/>
      <c r="AO40" s="244"/>
      <c r="AP40" s="244"/>
      <c r="AQ40" s="244"/>
      <c r="AR40" s="244"/>
      <c r="AS40" s="244"/>
      <c r="AT40" s="244"/>
      <c r="AU40" s="244"/>
      <c r="AV40" s="244"/>
      <c r="AW40" s="258">
        <v>101</v>
      </c>
      <c r="AX40" s="257">
        <v>2</v>
      </c>
      <c r="AY40" s="240"/>
      <c r="AZ40" s="240"/>
      <c r="BA40" s="244"/>
      <c r="BB40" s="244"/>
      <c r="BC40" s="244"/>
      <c r="BD40" s="244"/>
      <c r="BE40" s="244"/>
      <c r="BF40" s="240"/>
      <c r="BG40" s="240"/>
      <c r="BH40" s="240"/>
      <c r="BI40" s="240"/>
      <c r="BJ40" s="240"/>
      <c r="BK40" s="240"/>
      <c r="BL40" s="240"/>
      <c r="BM40" s="240"/>
      <c r="BN40" s="240"/>
      <c r="BO40" s="240"/>
      <c r="BP40" s="240"/>
      <c r="BQ40" s="240"/>
      <c r="BR40" s="240"/>
      <c r="BS40" s="240"/>
      <c r="BT40" s="240"/>
      <c r="BU40" s="240"/>
      <c r="BV40" s="240"/>
      <c r="BW40" s="240"/>
      <c r="BX40" s="240"/>
      <c r="BY40" s="240"/>
      <c r="BZ40" s="240"/>
      <c r="CA40" s="240"/>
      <c r="CB40" s="240"/>
      <c r="CC40" s="240"/>
      <c r="CD40" s="240"/>
      <c r="CE40" s="240"/>
      <c r="CF40" s="240"/>
      <c r="CG40" s="240"/>
      <c r="CH40" s="240"/>
      <c r="CI40" s="240"/>
      <c r="CJ40" s="240"/>
      <c r="CK40" s="240"/>
      <c r="CL40" s="240"/>
      <c r="CM40" s="240"/>
      <c r="CN40" s="240"/>
      <c r="CO40" s="240"/>
      <c r="CP40" s="240"/>
      <c r="CQ40" s="240"/>
    </row>
    <row r="41" spans="1:95">
      <c r="A41" s="240"/>
      <c r="B41" s="243"/>
      <c r="C41" s="243"/>
      <c r="D41" s="243"/>
      <c r="E41" s="243"/>
      <c r="F41" s="263"/>
      <c r="G41" s="243"/>
      <c r="H41" s="243"/>
      <c r="I41" s="244"/>
      <c r="J41" s="244"/>
      <c r="K41" s="244"/>
      <c r="L41" s="244"/>
      <c r="M41" s="244"/>
      <c r="N41" s="244"/>
      <c r="O41" s="244"/>
      <c r="P41" s="244"/>
      <c r="Q41" s="244"/>
      <c r="R41" s="244"/>
      <c r="S41" s="244"/>
      <c r="T41" s="244"/>
      <c r="U41" s="244"/>
      <c r="V41" s="244"/>
      <c r="W41" s="244"/>
      <c r="X41" s="240"/>
      <c r="Y41" s="240"/>
      <c r="Z41" s="244"/>
      <c r="AA41" s="244"/>
      <c r="AB41" s="244"/>
      <c r="AC41" s="244"/>
      <c r="AD41" s="244"/>
      <c r="AE41" s="243"/>
      <c r="AF41" s="243"/>
      <c r="AG41" s="243"/>
      <c r="AH41" s="243"/>
      <c r="AI41" s="263"/>
      <c r="AJ41" s="243"/>
      <c r="AK41" s="243"/>
      <c r="AL41" s="244"/>
      <c r="AM41" s="244"/>
      <c r="AN41" s="244"/>
      <c r="AO41" s="244"/>
      <c r="AP41" s="244"/>
      <c r="AQ41" s="244"/>
      <c r="AR41" s="244"/>
      <c r="AS41" s="244"/>
      <c r="AT41" s="244"/>
      <c r="AU41" s="244"/>
      <c r="AV41" s="244"/>
      <c r="AW41" s="244"/>
      <c r="AX41" s="244"/>
      <c r="AY41" s="240"/>
      <c r="AZ41" s="240"/>
      <c r="BA41" s="244"/>
      <c r="BB41" s="244"/>
      <c r="BC41" s="244"/>
      <c r="BD41" s="244"/>
      <c r="BE41" s="244"/>
      <c r="BF41" s="240"/>
      <c r="BG41" s="240"/>
      <c r="BH41" s="240"/>
      <c r="BI41" s="240"/>
      <c r="BJ41" s="240"/>
      <c r="BK41" s="240"/>
      <c r="BL41" s="240"/>
      <c r="BM41" s="240"/>
      <c r="BN41" s="240"/>
      <c r="BO41" s="240"/>
      <c r="BP41" s="240"/>
      <c r="BQ41" s="240"/>
      <c r="BR41" s="240"/>
      <c r="BS41" s="240"/>
      <c r="BT41" s="240"/>
      <c r="BU41" s="240"/>
      <c r="BV41" s="240"/>
      <c r="BW41" s="240"/>
      <c r="BX41" s="240"/>
      <c r="BY41" s="240"/>
      <c r="BZ41" s="240"/>
      <c r="CA41" s="240"/>
      <c r="CB41" s="240"/>
      <c r="CC41" s="240"/>
      <c r="CD41" s="240"/>
      <c r="CE41" s="240"/>
      <c r="CF41" s="240"/>
      <c r="CG41" s="240"/>
      <c r="CH41" s="240"/>
      <c r="CI41" s="240"/>
      <c r="CJ41" s="240"/>
      <c r="CK41" s="240"/>
      <c r="CL41" s="240"/>
      <c r="CM41" s="240"/>
      <c r="CN41" s="240"/>
      <c r="CO41" s="240"/>
      <c r="CP41" s="240"/>
      <c r="CQ41" s="240"/>
    </row>
    <row r="42" spans="1:95">
      <c r="A42" s="240"/>
      <c r="B42" s="243"/>
      <c r="C42" s="243"/>
      <c r="D42" s="243"/>
      <c r="E42" s="243"/>
      <c r="F42" s="243"/>
      <c r="G42" s="243"/>
      <c r="H42" s="243"/>
      <c r="I42" s="244"/>
      <c r="J42" s="244"/>
      <c r="K42" s="244"/>
      <c r="L42" s="244"/>
      <c r="M42" s="244"/>
      <c r="N42" s="244"/>
      <c r="O42" s="244"/>
      <c r="P42" s="244"/>
      <c r="Q42" s="244"/>
      <c r="R42" s="244"/>
      <c r="S42" s="244"/>
      <c r="T42" s="244"/>
      <c r="U42" s="244"/>
      <c r="V42" s="244"/>
      <c r="W42" s="244"/>
      <c r="X42" s="244"/>
      <c r="Y42" s="244"/>
      <c r="Z42" s="244"/>
      <c r="AA42" s="244"/>
      <c r="AB42" s="244"/>
      <c r="AC42" s="244"/>
      <c r="AD42" s="244"/>
      <c r="AE42" s="243"/>
      <c r="AF42" s="243"/>
      <c r="AG42" s="243"/>
      <c r="AH42" s="243"/>
      <c r="AI42" s="243"/>
      <c r="AJ42" s="243"/>
      <c r="AK42" s="243"/>
      <c r="AL42" s="244"/>
      <c r="AM42" s="244"/>
      <c r="AN42" s="244"/>
      <c r="AO42" s="244"/>
      <c r="AP42" s="244"/>
      <c r="AQ42" s="244"/>
      <c r="AR42" s="244"/>
      <c r="AS42" s="244"/>
      <c r="AT42" s="244"/>
      <c r="AU42" s="244"/>
      <c r="AV42" s="244"/>
      <c r="AW42" s="244"/>
      <c r="AX42" s="244"/>
      <c r="AY42" s="244"/>
      <c r="AZ42" s="244"/>
      <c r="BA42" s="244"/>
      <c r="BB42" s="244"/>
      <c r="BC42" s="244"/>
      <c r="BD42" s="244"/>
      <c r="BE42" s="244"/>
      <c r="BF42" s="240"/>
      <c r="BG42" s="240"/>
      <c r="BH42" s="240"/>
      <c r="BI42" s="240"/>
      <c r="BJ42" s="240"/>
      <c r="BK42" s="240"/>
      <c r="BL42" s="240"/>
      <c r="BM42" s="240"/>
      <c r="BN42" s="240"/>
      <c r="BO42" s="240"/>
      <c r="BP42" s="240"/>
      <c r="BQ42" s="240"/>
      <c r="BR42" s="240"/>
      <c r="BS42" s="240"/>
      <c r="BT42" s="240"/>
      <c r="BU42" s="240"/>
      <c r="BV42" s="240"/>
      <c r="BW42" s="240"/>
      <c r="BX42" s="240"/>
      <c r="BY42" s="240"/>
      <c r="BZ42" s="240"/>
      <c r="CA42" s="240"/>
      <c r="CB42" s="240"/>
      <c r="CC42" s="240"/>
      <c r="CD42" s="240"/>
      <c r="CE42" s="240"/>
      <c r="CF42" s="240"/>
      <c r="CG42" s="240"/>
      <c r="CH42" s="240"/>
      <c r="CI42" s="240"/>
      <c r="CJ42" s="240"/>
      <c r="CK42" s="240"/>
      <c r="CL42" s="240"/>
      <c r="CM42" s="240"/>
      <c r="CN42" s="240"/>
      <c r="CO42" s="240"/>
      <c r="CP42" s="240"/>
      <c r="CQ42" s="240"/>
    </row>
    <row r="43" spans="1:95" s="240" customFormat="1" ht="15.75">
      <c r="B43" s="321" t="s">
        <v>0</v>
      </c>
      <c r="C43" s="322"/>
      <c r="D43" s="322"/>
      <c r="E43" s="322"/>
      <c r="F43" s="322"/>
      <c r="G43" s="322"/>
      <c r="H43" s="322"/>
      <c r="I43" s="322"/>
      <c r="J43" s="322"/>
      <c r="AE43" s="321" t="s">
        <v>0</v>
      </c>
      <c r="AF43" s="322"/>
      <c r="AG43" s="322"/>
      <c r="AH43" s="322"/>
      <c r="AI43" s="322"/>
      <c r="AJ43" s="322"/>
      <c r="AK43" s="322"/>
      <c r="AL43" s="322"/>
      <c r="AM43" s="322"/>
    </row>
    <row r="44" spans="1:95" s="240" customFormat="1">
      <c r="B44" s="322"/>
      <c r="C44" s="322"/>
      <c r="D44" s="322"/>
      <c r="E44" s="322"/>
      <c r="F44" s="322"/>
      <c r="G44" s="322"/>
      <c r="H44" s="322"/>
      <c r="I44" s="322"/>
      <c r="J44" s="322"/>
      <c r="AE44" s="322"/>
      <c r="AF44" s="322"/>
      <c r="AG44" s="322"/>
      <c r="AH44" s="322"/>
      <c r="AI44" s="322"/>
      <c r="AJ44" s="322"/>
      <c r="AK44" s="322"/>
      <c r="AL44" s="322"/>
      <c r="AM44" s="322"/>
    </row>
    <row r="45" spans="1:95" s="240" customFormat="1" ht="15" customHeight="1">
      <c r="B45" s="323" t="s">
        <v>381</v>
      </c>
      <c r="C45" s="496" t="s">
        <v>382</v>
      </c>
      <c r="D45" s="496"/>
      <c r="E45" s="496" t="s">
        <v>382</v>
      </c>
      <c r="F45" s="496"/>
      <c r="G45" s="496" t="s">
        <v>382</v>
      </c>
      <c r="H45" s="496"/>
      <c r="I45" s="496" t="s">
        <v>382</v>
      </c>
      <c r="J45" s="496"/>
      <c r="K45" s="324" t="s">
        <v>382</v>
      </c>
      <c r="L45" s="324" t="s">
        <v>382</v>
      </c>
      <c r="M45" s="324" t="s">
        <v>382</v>
      </c>
      <c r="N45" s="324" t="s">
        <v>382</v>
      </c>
      <c r="O45" s="324" t="s">
        <v>382</v>
      </c>
      <c r="P45" s="324" t="s">
        <v>382</v>
      </c>
      <c r="Q45" s="324" t="s">
        <v>382</v>
      </c>
      <c r="R45" s="324"/>
      <c r="S45" s="324"/>
      <c r="T45" s="324">
        <v>9</v>
      </c>
      <c r="U45" s="324">
        <v>9</v>
      </c>
      <c r="V45" s="496" t="s">
        <v>382</v>
      </c>
      <c r="W45" s="497"/>
      <c r="X45" s="357" t="s">
        <v>383</v>
      </c>
      <c r="Y45" s="357" t="s">
        <v>384</v>
      </c>
      <c r="Z45" s="357" t="s">
        <v>385</v>
      </c>
      <c r="AA45" s="357" t="s">
        <v>386</v>
      </c>
      <c r="AB45" s="499" t="s">
        <v>387</v>
      </c>
      <c r="AC45" s="502" t="s">
        <v>505</v>
      </c>
      <c r="AE45" s="323" t="s">
        <v>381</v>
      </c>
      <c r="AF45" s="496" t="s">
        <v>382</v>
      </c>
      <c r="AG45" s="496"/>
      <c r="AH45" s="496" t="s">
        <v>382</v>
      </c>
      <c r="AI45" s="496"/>
      <c r="AJ45" s="496" t="s">
        <v>382</v>
      </c>
      <c r="AK45" s="496"/>
      <c r="AL45" s="496" t="s">
        <v>382</v>
      </c>
      <c r="AM45" s="496"/>
      <c r="AN45" s="324" t="s">
        <v>382</v>
      </c>
      <c r="AO45" s="324" t="s">
        <v>382</v>
      </c>
      <c r="AP45" s="324" t="s">
        <v>382</v>
      </c>
      <c r="AQ45" s="324" t="s">
        <v>382</v>
      </c>
      <c r="AR45" s="324" t="s">
        <v>382</v>
      </c>
      <c r="AS45" s="324"/>
      <c r="AT45" s="324" t="s">
        <v>382</v>
      </c>
      <c r="AU45" s="324">
        <v>9</v>
      </c>
      <c r="AV45" s="324">
        <v>9</v>
      </c>
      <c r="AW45" s="496" t="s">
        <v>382</v>
      </c>
      <c r="AX45" s="497"/>
      <c r="AY45" s="357" t="s">
        <v>383</v>
      </c>
      <c r="AZ45" s="357" t="s">
        <v>384</v>
      </c>
      <c r="BA45" s="357" t="s">
        <v>385</v>
      </c>
      <c r="BB45" s="357" t="s">
        <v>386</v>
      </c>
      <c r="BC45" s="499" t="s">
        <v>387</v>
      </c>
      <c r="BD45" s="502" t="s">
        <v>505</v>
      </c>
    </row>
    <row r="46" spans="1:95" s="240" customFormat="1">
      <c r="B46" s="323" t="s">
        <v>3</v>
      </c>
      <c r="C46" s="496" t="s">
        <v>1</v>
      </c>
      <c r="D46" s="496"/>
      <c r="E46" s="496" t="s">
        <v>2</v>
      </c>
      <c r="F46" s="496"/>
      <c r="G46" s="496" t="s">
        <v>1</v>
      </c>
      <c r="H46" s="496"/>
      <c r="I46" s="496" t="s">
        <v>2</v>
      </c>
      <c r="J46" s="496"/>
      <c r="K46" s="324" t="s">
        <v>2</v>
      </c>
      <c r="L46" s="324" t="s">
        <v>2</v>
      </c>
      <c r="M46" s="324" t="s">
        <v>2</v>
      </c>
      <c r="N46" s="324" t="s">
        <v>2</v>
      </c>
      <c r="O46" s="324" t="s">
        <v>2</v>
      </c>
      <c r="P46" s="324" t="s">
        <v>1</v>
      </c>
      <c r="Q46" s="324" t="s">
        <v>2</v>
      </c>
      <c r="R46" s="324" t="s">
        <v>2</v>
      </c>
      <c r="S46" s="324" t="s">
        <v>2</v>
      </c>
      <c r="T46" s="324" t="s">
        <v>1</v>
      </c>
      <c r="U46" s="324" t="s">
        <v>1</v>
      </c>
      <c r="V46" s="496" t="s">
        <v>1</v>
      </c>
      <c r="W46" s="497"/>
      <c r="X46" s="325"/>
      <c r="Y46" s="325"/>
      <c r="Z46" s="325"/>
      <c r="AA46" s="325"/>
      <c r="AB46" s="500"/>
      <c r="AC46" s="503"/>
      <c r="AE46" s="323" t="s">
        <v>3</v>
      </c>
      <c r="AF46" s="496" t="s">
        <v>1</v>
      </c>
      <c r="AG46" s="496"/>
      <c r="AH46" s="496" t="s">
        <v>2</v>
      </c>
      <c r="AI46" s="496"/>
      <c r="AJ46" s="496" t="s">
        <v>1</v>
      </c>
      <c r="AK46" s="496"/>
      <c r="AL46" s="496" t="s">
        <v>2</v>
      </c>
      <c r="AM46" s="496"/>
      <c r="AN46" s="324" t="s">
        <v>2</v>
      </c>
      <c r="AO46" s="324" t="s">
        <v>2</v>
      </c>
      <c r="AP46" s="324" t="s">
        <v>2</v>
      </c>
      <c r="AQ46" s="324" t="s">
        <v>2</v>
      </c>
      <c r="AR46" s="324" t="s">
        <v>2</v>
      </c>
      <c r="AS46" s="324" t="s">
        <v>1</v>
      </c>
      <c r="AT46" s="324" t="s">
        <v>2</v>
      </c>
      <c r="AU46" s="324" t="s">
        <v>1</v>
      </c>
      <c r="AV46" s="324" t="s">
        <v>1</v>
      </c>
      <c r="AW46" s="496" t="s">
        <v>2</v>
      </c>
      <c r="AX46" s="497"/>
      <c r="AY46" s="325"/>
      <c r="AZ46" s="325"/>
      <c r="BA46" s="325"/>
      <c r="BB46" s="325"/>
      <c r="BC46" s="500"/>
      <c r="BD46" s="503"/>
    </row>
    <row r="47" spans="1:95" s="240" customFormat="1">
      <c r="B47" s="326" t="s">
        <v>494</v>
      </c>
      <c r="C47" s="496">
        <v>2</v>
      </c>
      <c r="D47" s="496"/>
      <c r="E47" s="496">
        <f>SQRT(3)</f>
        <v>1.7320508075688772</v>
      </c>
      <c r="F47" s="496"/>
      <c r="G47" s="496">
        <v>2</v>
      </c>
      <c r="H47" s="496"/>
      <c r="I47" s="496">
        <f>SQRT(3)</f>
        <v>1.7320508075688772</v>
      </c>
      <c r="J47" s="496"/>
      <c r="K47" s="327">
        <f>SQRT(3)</f>
        <v>1.7320508075688772</v>
      </c>
      <c r="L47" s="327">
        <f>SQRT(3)</f>
        <v>1.7320508075688772</v>
      </c>
      <c r="M47" s="327">
        <f>SQRT(3)</f>
        <v>1.7320508075688772</v>
      </c>
      <c r="N47" s="327">
        <f>SQRT(3)</f>
        <v>1.7320508075688772</v>
      </c>
      <c r="O47" s="327">
        <f>SQRT(3)</f>
        <v>1.7320508075688772</v>
      </c>
      <c r="P47" s="327"/>
      <c r="Q47" s="327"/>
      <c r="R47" s="327"/>
      <c r="S47" s="327"/>
      <c r="T47" s="327">
        <v>1</v>
      </c>
      <c r="U47" s="327">
        <v>1</v>
      </c>
      <c r="V47" s="496">
        <f>SQRT(12)</f>
        <v>3.4641016151377544</v>
      </c>
      <c r="W47" s="497"/>
      <c r="X47" s="325"/>
      <c r="Y47" s="325"/>
      <c r="Z47" s="325"/>
      <c r="AA47" s="325" t="s">
        <v>24</v>
      </c>
      <c r="AB47" s="500"/>
      <c r="AC47" s="503"/>
      <c r="AE47" s="326" t="s">
        <v>494</v>
      </c>
      <c r="AF47" s="496">
        <v>2</v>
      </c>
      <c r="AG47" s="496"/>
      <c r="AH47" s="496">
        <f>SQRT(3)</f>
        <v>1.7320508075688772</v>
      </c>
      <c r="AI47" s="496"/>
      <c r="AJ47" s="496">
        <v>2</v>
      </c>
      <c r="AK47" s="496"/>
      <c r="AL47" s="496">
        <f>SQRT(3)</f>
        <v>1.7320508075688772</v>
      </c>
      <c r="AM47" s="496"/>
      <c r="AN47" s="327">
        <f>SQRT(3)</f>
        <v>1.7320508075688772</v>
      </c>
      <c r="AO47" s="327">
        <f>SQRT(3)</f>
        <v>1.7320508075688772</v>
      </c>
      <c r="AP47" s="327">
        <f>SQRT(3)</f>
        <v>1.7320508075688772</v>
      </c>
      <c r="AQ47" s="327">
        <f>SQRT(3)</f>
        <v>1.7320508075688772</v>
      </c>
      <c r="AR47" s="327">
        <f>SQRT(3)</f>
        <v>1.7320508075688772</v>
      </c>
      <c r="AS47" s="327">
        <v>2</v>
      </c>
      <c r="AT47" s="327">
        <f>SQRT(3)</f>
        <v>1.7320508075688772</v>
      </c>
      <c r="AU47" s="327">
        <v>1</v>
      </c>
      <c r="AV47" s="327">
        <v>1</v>
      </c>
      <c r="AW47" s="496">
        <f>SQRT(12)</f>
        <v>3.4641016151377544</v>
      </c>
      <c r="AX47" s="497"/>
      <c r="AY47" s="325"/>
      <c r="AZ47" s="325"/>
      <c r="BA47" s="325"/>
      <c r="BB47" s="325" t="s">
        <v>24</v>
      </c>
      <c r="BC47" s="500"/>
      <c r="BD47" s="503"/>
    </row>
    <row r="48" spans="1:95" s="240" customFormat="1" ht="15" customHeight="1">
      <c r="B48" s="328" t="s">
        <v>4</v>
      </c>
      <c r="C48" s="507" t="s">
        <v>662</v>
      </c>
      <c r="D48" s="508"/>
      <c r="E48" s="507" t="s">
        <v>663</v>
      </c>
      <c r="F48" s="508"/>
      <c r="G48" s="507" t="s">
        <v>664</v>
      </c>
      <c r="H48" s="508"/>
      <c r="I48" s="507" t="s">
        <v>665</v>
      </c>
      <c r="J48" s="508"/>
      <c r="K48" s="492" t="s">
        <v>499</v>
      </c>
      <c r="L48" s="492" t="s">
        <v>500</v>
      </c>
      <c r="M48" s="492" t="s">
        <v>668</v>
      </c>
      <c r="N48" s="494" t="s">
        <v>536</v>
      </c>
      <c r="O48" s="492" t="s">
        <v>674</v>
      </c>
      <c r="P48" s="492" t="s">
        <v>687</v>
      </c>
      <c r="Q48" s="492" t="s">
        <v>688</v>
      </c>
      <c r="R48" s="492" t="s">
        <v>693</v>
      </c>
      <c r="S48" s="492" t="s">
        <v>694</v>
      </c>
      <c r="T48" s="484" t="s">
        <v>502</v>
      </c>
      <c r="U48" s="486" t="s">
        <v>503</v>
      </c>
      <c r="V48" s="488" t="s">
        <v>504</v>
      </c>
      <c r="W48" s="489"/>
      <c r="X48" s="325"/>
      <c r="Y48" s="325"/>
      <c r="Z48" s="325"/>
      <c r="AA48" s="325"/>
      <c r="AB48" s="500"/>
      <c r="AC48" s="503"/>
      <c r="AE48" s="328" t="s">
        <v>4</v>
      </c>
      <c r="AF48" s="507" t="s">
        <v>708</v>
      </c>
      <c r="AG48" s="508"/>
      <c r="AH48" s="507" t="s">
        <v>498</v>
      </c>
      <c r="AI48" s="508"/>
      <c r="AJ48" s="507" t="s">
        <v>709</v>
      </c>
      <c r="AK48" s="508"/>
      <c r="AL48" s="507" t="s">
        <v>710</v>
      </c>
      <c r="AM48" s="508"/>
      <c r="AN48" s="492" t="s">
        <v>499</v>
      </c>
      <c r="AO48" s="492" t="s">
        <v>500</v>
      </c>
      <c r="AP48" s="492" t="s">
        <v>501</v>
      </c>
      <c r="AQ48" s="494" t="s">
        <v>536</v>
      </c>
      <c r="AR48" s="492" t="s">
        <v>717</v>
      </c>
      <c r="AS48" s="492" t="s">
        <v>687</v>
      </c>
      <c r="AT48" s="492" t="s">
        <v>688</v>
      </c>
      <c r="AU48" s="484" t="s">
        <v>502</v>
      </c>
      <c r="AV48" s="486" t="s">
        <v>503</v>
      </c>
      <c r="AW48" s="488" t="s">
        <v>504</v>
      </c>
      <c r="AX48" s="489"/>
      <c r="AY48" s="325"/>
      <c r="AZ48" s="325"/>
      <c r="BA48" s="325"/>
      <c r="BB48" s="325"/>
      <c r="BC48" s="500"/>
      <c r="BD48" s="503"/>
    </row>
    <row r="49" spans="2:56" s="240" customFormat="1" ht="30" customHeight="1">
      <c r="B49" s="329" t="s">
        <v>24</v>
      </c>
      <c r="C49" s="509"/>
      <c r="D49" s="510"/>
      <c r="E49" s="509"/>
      <c r="F49" s="510"/>
      <c r="G49" s="509"/>
      <c r="H49" s="510"/>
      <c r="I49" s="509"/>
      <c r="J49" s="510"/>
      <c r="K49" s="493"/>
      <c r="L49" s="493"/>
      <c r="M49" s="493"/>
      <c r="N49" s="495"/>
      <c r="O49" s="493"/>
      <c r="P49" s="493"/>
      <c r="Q49" s="493"/>
      <c r="R49" s="493"/>
      <c r="S49" s="493"/>
      <c r="T49" s="485"/>
      <c r="U49" s="487"/>
      <c r="V49" s="490"/>
      <c r="W49" s="491"/>
      <c r="X49" s="358"/>
      <c r="Y49" s="358"/>
      <c r="Z49" s="358"/>
      <c r="AA49" s="358"/>
      <c r="AB49" s="501"/>
      <c r="AC49" s="503"/>
      <c r="AE49" s="329" t="s">
        <v>24</v>
      </c>
      <c r="AF49" s="509"/>
      <c r="AG49" s="510"/>
      <c r="AH49" s="509"/>
      <c r="AI49" s="510"/>
      <c r="AJ49" s="509"/>
      <c r="AK49" s="510"/>
      <c r="AL49" s="509"/>
      <c r="AM49" s="510"/>
      <c r="AN49" s="493"/>
      <c r="AO49" s="493"/>
      <c r="AP49" s="493"/>
      <c r="AQ49" s="495"/>
      <c r="AR49" s="493"/>
      <c r="AS49" s="493"/>
      <c r="AT49" s="493"/>
      <c r="AU49" s="485"/>
      <c r="AV49" s="487"/>
      <c r="AW49" s="490"/>
      <c r="AX49" s="491"/>
      <c r="AY49" s="358"/>
      <c r="AZ49" s="358"/>
      <c r="BA49" s="358"/>
      <c r="BB49" s="358"/>
      <c r="BC49" s="501"/>
      <c r="BD49" s="503"/>
    </row>
    <row r="50" spans="2:56" s="240" customFormat="1">
      <c r="B50" s="330" t="str">
        <f>C23</f>
        <v>0.12</v>
      </c>
      <c r="C50" s="331">
        <f>IF(C8="SPRT",VLOOKUP(Sheet1!B6,Sheet1!$C$6:$H$19,3,0),IF(C8="PRT",VLOOKUP(Sheet1!B6,Sheet1!$K$6:$P$19,3,0),IF(C8="STC",VLOOKUP(Sheet1!B45,Sheet1!$C$45:$H$58,3,0),IF(C8="THMTEMP",VLOOKUP(Sheet1!B66,Sheet1!$C$66:$H$79,3,0),IF(C8="THMHUM",VLOOKUP(Sheet1!J66,Sheet1!$K$66:$P$79,3,0),"WRNG")))))</f>
        <v>1.7999999999999999E-2</v>
      </c>
      <c r="D50" s="332">
        <f>(C50/$C$47)*1</f>
        <v>8.9999999999999993E-3</v>
      </c>
      <c r="E50" s="331">
        <f>IF(C8="SPRT",VLOOKUP(Sheet1!B6,Sheet1!$C$6:$H$19,4,0),IF(C8="PRT",VLOOKUP(Sheet1!B6,Sheet1!$K$6:$P$19,4,0),IF(C8="STC",VLOOKUP(Sheet1!B45,Sheet1!$C$45:$H$58,4,0),IF(C8="THMTEMP",VLOOKUP(Sheet1!B66,Sheet1!$C$66:$H$79,4,0),IF(C8="THMHUM",VLOOKUP(Sheet1!J66,Sheet1!$K$66:$P$79,4,0))))))</f>
        <v>0.2</v>
      </c>
      <c r="F50" s="333">
        <f>(E50/$E$47)*1</f>
        <v>0.11547005383792516</v>
      </c>
      <c r="G50" s="331">
        <f>IF(C9="DMRTD",VLOOKUP(Sheet1!J25,Sheet1!$K$25:$P$38,3,0),IF(C9="DMRTD8.5",VLOOKUP(Sheet1!B25,Sheet1!$C$25:$H$38,3,0),IF(C9="DMTC",VLOOKUP(Sheet1!J45,Sheet1!$K$45:$P$58,3,0),0)))</f>
        <v>0.05</v>
      </c>
      <c r="H50" s="333">
        <f>(G50/$G$47)*1</f>
        <v>2.5000000000000001E-2</v>
      </c>
      <c r="I50" s="333">
        <f>IF(C9="DMRTD",VLOOKUP(Sheet1!J25,Sheet1!$K$25:$P$38,4,0),IF(C9="DMRTD8.5",VLOOKUP(Sheet1!B25,Sheet1!$C$25:$H$38,4,0),IF(C9="DMTC",VLOOKUP(Sheet1!J45,Sheet1!$K$45:$P$58,4,0),0)))</f>
        <v>0.1</v>
      </c>
      <c r="J50" s="333">
        <f>(I50/$I$47)*1</f>
        <v>5.7735026918962581E-2</v>
      </c>
      <c r="K50" s="334">
        <f>(IF(C10="LOWBATH",VLOOKUP(Sheet2!B6,Sheet2!$C$6:$H$19,3,0),IF(C10="MIDBATH",VLOOKUP(Sheet2!J6,Sheet2!$K$6:$P$19,3,0),IF(C10="HIGHBATH",VLOOKUP(Sheet2!B25,Sheet2!$C$25:$H$38,3,0),IF(C10="S.PLATE",VLOOKUP(Sheet2!J25,Sheet2!$K$25:$P$38,3,0),IF(C10="TEMPCHAMBER",VLOOKUP(Sheet2!B45,Sheet2!$C$45:$H$58,3,0),IF(C10="HUMIDITYCHAMBER",VLOOKUP(Sheet2!J45,Sheet2!$K$45:$P$58,3,0),IF(C10="IR",VLOOKUP(Sheet1!B85,Sheet1!$C$85:$I$98,6,0))))))))/SQRT(3))*1</f>
        <v>5.7735026918962581E-2</v>
      </c>
      <c r="L50" s="334">
        <f>(IF(C10="LOWBATH",VLOOKUP(Sheet2!B6,Sheet2!$C$6:$H$19,4,0),IF(C10="MIDBATH",VLOOKUP(Sheet2!J6,Sheet2!$K$6:$P$19,4,0),IF(C10="HIGHBATH",VLOOKUP(Sheet2!B25,Sheet2!$C$25:$H$38,4,0),IF(C10="S.PLATE",VLOOKUP(Sheet2!J25,Sheet2!$K$25:$P$38,4,0),IF(C10="TEMPCHAMBER",VLOOKUP(Sheet2!B45,Sheet2!$C$45:$H$58,4,0),IF(C10="HUMIDITYCHAMBER",VLOOKUP(Sheet2!J45,Sheet2!$K$45:$P$58,4,0),IF(C10="IR",VLOOKUP(Sheet1!B85,Sheet1!$C$85:$I$98,7,0))))))))/SQRT(3))*1</f>
        <v>4.6188021535170064E-2</v>
      </c>
      <c r="M50" s="333">
        <f>(IF(C8="SPRT",VLOOKUP(Sheet1!B6,Sheet1!$C$6:$H$19,5,0),IF(C8="PRT",VLOOKUP(Sheet1!B6,Sheet1!$K$6:$P$19,5,0),IF(C8="STC",VLOOKUP(Sheet1!B45,Sheet1!$C$45:$H$58,5,0),IF(C8="THMTEMP",VLOOKUP(Sheet1!B66,Sheet1!$C$66:$H$79,5,0),IF(C8="THMHUM",VLOOKUP(Sheet1!J66,Sheet1!$K$66:$P$79,5,0))))))/SQRT(3))*1</f>
        <v>0.10392304845413264</v>
      </c>
      <c r="N50" s="333">
        <f t="shared" ref="N50:N57" si="5">0.1/SQRT(3)</f>
        <v>5.7735026918962581E-2</v>
      </c>
      <c r="O50" s="335">
        <f>IF(C8="SPRT",VLOOKUP(Sheet1!B6,Sheet1!$C$6:$H$19,6,0),IF(C8="PRT",VLOOKUP(Sheet1!B6,Sheet1!$K$6:$P$19,6,0),IF(C8="STC",VLOOKUP(Sheet1!B45,Sheet1!$C$45:$H$58,6,0),IF(C8="THMTEMP",VLOOKUP(Sheet1!B66,Sheet1!$C$66:$H$79,6,0),IF(C8="THMHUM",VLOOKUP(Sheet1!J66,Sheet1!$K$66:$P$79,6,0),0)))))/SQRT(3)</f>
        <v>0</v>
      </c>
      <c r="P50" s="335">
        <f>(IF($C$11="DMRTD",VLOOKUP(Sheet1!J25,Sheet1!$K$25:$P$38,3,0),IF($C$11="DMRTD8.5",VLOOKUP(Sheet1!B25,Sheet1!$C$25:$H$38,3,0),IF($C$11="DMTC",VLOOKUP(Sheet1!J45,Sheet1!$K$45:$P$58,3,0),IF($C$11="GT",0.1,0))))/(2))</f>
        <v>0</v>
      </c>
      <c r="Q50" s="335">
        <f>(IF($C$11="DMRTD",VLOOKUP(Sheet1!J25,Sheet1!$K$25:$P$38,4,0),IF($C$11="DMRTD8.5",VLOOKUP(Sheet1!B25,Sheet1!$C$25:$H$38,4,0),IF($C$11="DMTC",VLOOKUP(Sheet1!J45,Sheet1!$K$45:$P$58,4,0),IF($C$11="GT",VLOOKUP(Sheet1!K85,Sheet1!$L$85:$P$98,3,0)))))/SQRT(3))</f>
        <v>0</v>
      </c>
      <c r="R50" s="334">
        <f>(IF($C$10="IR",VLOOKUP(Sheet1!B85,Sheet1!$C$85:$H$98,3,0)))/(SQRT(3))</f>
        <v>0</v>
      </c>
      <c r="S50" s="335">
        <f>(IF($C$10="IR",VLOOKUP(Sheet1!B85,Sheet1!$C$85:$H$98,4,0)))/(SQRT(3))</f>
        <v>0</v>
      </c>
      <c r="T50" s="336">
        <f>(C24)/1</f>
        <v>9.2518585385429707E-18</v>
      </c>
      <c r="U50" s="337">
        <f>(C37)/1</f>
        <v>0</v>
      </c>
      <c r="V50" s="333">
        <f>(worksheet!$Z$17)</f>
        <v>1</v>
      </c>
      <c r="W50" s="333">
        <f>(V50/$V$47)*1</f>
        <v>0.28867513459481292</v>
      </c>
      <c r="X50" s="333">
        <f>SQRT((D50^2+F50^2+H50^2+J50^2+K50^2+L50^2+M50^2+N50^2+O50^2++P50^2++Q50^2+R50^2+S50^2+T50^2+U50^2+W50^2))</f>
        <v>0.34685155326162231</v>
      </c>
      <c r="Y50" s="333">
        <f>((X50^4)/((U50^4/9)+(T50^4/9)))</f>
        <v>1.7778746974417571E+67</v>
      </c>
      <c r="Z50" s="338">
        <f t="shared" ref="Z50:Z57" si="6">IF(T50+U50=0,2,VLOOKUP(Y50,V$12:W$40,2,TRUE))</f>
        <v>2</v>
      </c>
      <c r="AA50" s="338">
        <f>Z50*X50</f>
        <v>0.69370310652324463</v>
      </c>
      <c r="AB50" s="339">
        <f>AA50</f>
        <v>0.69370310652324463</v>
      </c>
      <c r="AC50" s="340">
        <f>AB50</f>
        <v>0.69370310652324463</v>
      </c>
      <c r="AE50" s="323" t="str">
        <f>AF23</f>
        <v>-75.0</v>
      </c>
      <c r="AF50" s="333">
        <f t="shared" ref="AF50:AF57" si="7">C50</f>
        <v>1.7999999999999999E-2</v>
      </c>
      <c r="AG50" s="333">
        <f>(AF50/$C$47)*1</f>
        <v>8.9999999999999993E-3</v>
      </c>
      <c r="AH50" s="341">
        <f>E50</f>
        <v>0.2</v>
      </c>
      <c r="AI50" s="333">
        <f>(AH50/$E$47)*1</f>
        <v>0.11547005383792516</v>
      </c>
      <c r="AJ50" s="333">
        <f>G50</f>
        <v>0.05</v>
      </c>
      <c r="AK50" s="333">
        <f>(AJ50/$G$47)*1</f>
        <v>2.5000000000000001E-2</v>
      </c>
      <c r="AL50" s="333">
        <f>I50</f>
        <v>0.1</v>
      </c>
      <c r="AM50" s="333">
        <f>(AL50/$I$47)*1</f>
        <v>5.7735026918962581E-2</v>
      </c>
      <c r="AN50" s="333">
        <f>K50</f>
        <v>5.7735026918962581E-2</v>
      </c>
      <c r="AO50" s="333">
        <f>L50</f>
        <v>4.6188021535170064E-2</v>
      </c>
      <c r="AP50" s="333">
        <f>M50</f>
        <v>0.10392304845413264</v>
      </c>
      <c r="AQ50" s="333">
        <f>0.1/SQRT(3)</f>
        <v>5.7735026918962581E-2</v>
      </c>
      <c r="AR50" s="335">
        <f>O50</f>
        <v>0</v>
      </c>
      <c r="AS50" s="335">
        <f>P50</f>
        <v>0</v>
      </c>
      <c r="AT50" s="335">
        <f>Q50</f>
        <v>0</v>
      </c>
      <c r="AU50" s="333">
        <f>(AF24)/1</f>
        <v>4.736951571734001E-15</v>
      </c>
      <c r="AV50" s="337">
        <f>(AF37)/1</f>
        <v>4.736951571734001E-15</v>
      </c>
      <c r="AW50" s="333">
        <f>(worksheet!$Z$17)</f>
        <v>1</v>
      </c>
      <c r="AX50" s="333">
        <f>(AW50/$V$47)*1</f>
        <v>0.28867513459481292</v>
      </c>
      <c r="AY50" s="333">
        <f>SQRT(AG50^2+AI50^2+AK50^2+AM50^2+AN50^2+AO50^2+AP50^2+AQ50^2+AR50^2+AS50^2+AT50^2+AU50^2+AV50^2+AX50^2)</f>
        <v>0.34685155326162231</v>
      </c>
      <c r="AZ50" s="333">
        <v>24.9</v>
      </c>
      <c r="BA50" s="338">
        <f>IF(AU50+AV50=0,2,VLOOKUP(AZ50,AW$12:AX$40,2,TRUE))</f>
        <v>2.13</v>
      </c>
      <c r="BB50" s="338">
        <f t="shared" ref="BB50:BB57" si="8">BA50*AY50</f>
        <v>0.73879380844725551</v>
      </c>
      <c r="BC50" s="339">
        <f>BB50</f>
        <v>0.73879380844725551</v>
      </c>
      <c r="BD50" s="342">
        <f>BC50</f>
        <v>0.73879380844725551</v>
      </c>
    </row>
    <row r="51" spans="2:56" s="240" customFormat="1">
      <c r="B51" s="323" t="str">
        <f>D23</f>
        <v>100.25</v>
      </c>
      <c r="C51" s="331">
        <f>IF(D8="SPRT",VLOOKUP(Sheet1!B7,Sheet1!$C$6:$H$19,3,0),IF(D8="PRT",VLOOKUP(Sheet1!B7,Sheet1!$K$6:$P$19,3,0),IF(D8="STC",VLOOKUP(Sheet1!B46,Sheet1!$C$45:$H$58,3,0),IF(C8="THMTEMP",VLOOKUP(Sheet1!B66,Sheet1!$C$66:$H$79,3,0),IF(C8="THMHUM",VLOOKUP(Sheet1!J66,Sheet1!$K$66:$P$79,3,0),"WRNG")))))</f>
        <v>1.7999999999999999E-2</v>
      </c>
      <c r="D51" s="333">
        <f t="shared" ref="D51:D57" si="9">(C51/$C$47)*1</f>
        <v>8.9999999999999993E-3</v>
      </c>
      <c r="E51" s="331">
        <f>IF(D8="SPRT",VLOOKUP(Sheet1!B7,Sheet1!$C$6:$H$19,4,0),IF(D8="PRT",VLOOKUP(Sheet1!B7,Sheet1!$K$6:$P$19,4,0),IF(D8="STC",VLOOKUP(Sheet1!B46,Sheet1!$C$45:$H$58,4,0),IF(C8="THMTEMP",VLOOKUP(Sheet1!B66,Sheet1!$C$66:$H$79,4,0),IF(C8="THMHUM",VLOOKUP(Sheet1!J66,Sheet1!$K$66:$P$79,4,0))))))</f>
        <v>0.2</v>
      </c>
      <c r="F51" s="333">
        <f t="shared" ref="F51:F57" si="10">(E51/$E$47)*1</f>
        <v>0.11547005383792516</v>
      </c>
      <c r="G51" s="331">
        <f>IF(D9="DMRTD",VLOOKUP(Sheet1!J26,Sheet1!$K$25:$P$38,3,0),IF(D9="DMRTD8.5",VLOOKUP(Sheet1!B26,Sheet1!$C$25:$H$38,3,0),IF(D9="DMTC",VLOOKUP(Sheet1!J46,Sheet1!$K$45:$P$58,3,0),0)))</f>
        <v>0.05</v>
      </c>
      <c r="H51" s="333">
        <f t="shared" ref="H51:H57" si="11">(G51/$G$47)*1</f>
        <v>2.5000000000000001E-2</v>
      </c>
      <c r="I51" s="333">
        <f>IF(D9="DMRTD",VLOOKUP(Sheet1!J26,Sheet1!$K$25:$P$38,4,0),IF(D9="DMRTD8.5",VLOOKUP(Sheet1!B26,Sheet1!$C$25:$H$38,4,0),IF(D9="DMTC",VLOOKUP(Sheet1!J46,Sheet1!$K$45:$P$58,4,0),0)))</f>
        <v>0.1</v>
      </c>
      <c r="J51" s="333">
        <f t="shared" ref="J51:J57" si="12">(I51/$I$47)*1</f>
        <v>5.7735026918962581E-2</v>
      </c>
      <c r="K51" s="334">
        <f>(IF(D10="LOWBATH",VLOOKUP(Sheet2!B7,Sheet2!$C$6:$H$19,3,0),IF(D10="MIDBATH",VLOOKUP(Sheet2!J7,Sheet2!$K$6:$P$19,3,0),IF(D10="HIGHBATH",VLOOKUP(Sheet2!B26,Sheet2!$C$25:$H$38,3,0),IF(D10="S.PLATE",VLOOKUP(Sheet2!J26,Sheet2!$K$25:$P$38,3,0),IF(D10="TEMPCHAMBER",VLOOKUP(Sheet2!B46,Sheet2!$C$45:$H$58,3,0),IF(D10="HUMIDITYCHAMBER",VLOOKUP(Sheet2!J46,Sheet2!$K$45:$P$58,3,0),IF(D10="IR",VLOOKUP(Sheet1!B86,Sheet1!$C$85:$I$98,6,0))))))))/SQRT(3))*1</f>
        <v>5.7735026918962581E-2</v>
      </c>
      <c r="L51" s="334">
        <f>(IF(D10="LOWBATH",VLOOKUP(Sheet2!B7,Sheet2!$C$6:$H$19,4,0),IF(D10="MIDBATH",VLOOKUP(Sheet2!J7,Sheet2!$K$6:$P$19,4,0),IF(D10="HIGHBATH",VLOOKUP(Sheet2!B26,Sheet2!$C$25:$H$38,4,0),IF(D10="S.PLATE",VLOOKUP(Sheet2!J26,Sheet2!$K$25:$P$38,4,0),IF(D10="TEMPCHAMBER",VLOOKUP(Sheet2!B46,Sheet2!$C$45:$H$58,4,0),IF(D10="HUMIDITYCHAMBER",VLOOKUP(Sheet2!J46,Sheet2!$K$45:$P$58,4,0),IF(D10="IR",VLOOKUP(Sheet1!B86,Sheet1!$C$85:$I$98,7,0))))))))/SQRT(3))*1</f>
        <v>8.6602540378443865E-2</v>
      </c>
      <c r="M51" s="333">
        <f>(IF(D8="SPRT",VLOOKUP(Sheet1!B7,Sheet1!$C$6:$H$19,5,0),IF(D8="PRT",VLOOKUP(Sheet1!B7,Sheet1!$K$6:$P$19,5,0),IF(D8="STC",VLOOKUP(Sheet1!B46,Sheet1!$C$45:$H$58,5,0),IF(D8="THMTEMP",VLOOKUP(Sheet1!B67,Sheet1!$C$66:$H$79,5,0),IF(D8="THMHUM",VLOOKUP(Sheet1!J67,Sheet1!$K$66:$P$79,5,0))))))/SQRT(3))*1</f>
        <v>0.10392304845413264</v>
      </c>
      <c r="N51" s="333">
        <f t="shared" si="5"/>
        <v>5.7735026918962581E-2</v>
      </c>
      <c r="O51" s="333">
        <f>IF(D8="SPRT",VLOOKUP(Sheet1!B7,Sheet1!$C$6:$H$19,6,0),IF(D8="PRT",VLOOKUP(Sheet1!B7,Sheet1!$K$6:$P$19,6,0),IF(D8="STC",VLOOKUP(Sheet1!B46,Sheet1!$C$45:$H$58,6,0),IF(D8="THMTEMP",VLOOKUP(Sheet1!B67,Sheet1!$C$66:$H$79,6,0),IF(D8="THMHUM",VLOOKUP(Sheet1!J67,Sheet1!$K$66:$P$79,6,0),0)))))/SQRT(3)</f>
        <v>0</v>
      </c>
      <c r="P51" s="335">
        <f>(IF($D$11="DMRTD",VLOOKUP(Sheet1!J26,Sheet1!$K$25:$P$38,3,0),IF($D$11="DMRTD8.5",VLOOKUP(Sheet1!B26,Sheet1!$C$25:$H$38,3,0),IF($D$11="DMTC",VLOOKUP(Sheet1!J46,Sheet1!$K$45:$P$58,3,0),IF($D$11="GT",0.1,0)))))/(2)</f>
        <v>0</v>
      </c>
      <c r="Q51" s="335">
        <f>(IF($D$11="DMRTD",VLOOKUP(Sheet1!J26,Sheet1!$K$25:$P$38,4,0),IF($D$11="DMRTD8.5",VLOOKUP(Sheet1!B26,Sheet1!$C$25:$H$38,4,0),IF($D$11="DMTC",VLOOKUP(Sheet1!J46,Sheet1!$K$45:$P$58,4,0),IF($D$11="GT",VLOOKUP(Sheet1!K86,Sheet1!$L$85:$P$98,3,0)))))/SQRT(3))</f>
        <v>0</v>
      </c>
      <c r="R51" s="334">
        <f>(IF($D$10="IR",VLOOKUP(Sheet1!B86,Sheet1!$C$85:$H$98,3,0)))/(SQRT(3))</f>
        <v>0</v>
      </c>
      <c r="S51" s="335">
        <f>(IF($D$10="IR",VLOOKUP(Sheet1!B86,Sheet1!$C$85:$H$98,4,0)))/(SQRT(3))</f>
        <v>0</v>
      </c>
      <c r="T51" s="333">
        <f>(D24)/1</f>
        <v>0</v>
      </c>
      <c r="U51" s="337">
        <f>D37/1</f>
        <v>0</v>
      </c>
      <c r="V51" s="333">
        <f>(worksheet!$Z$17)</f>
        <v>1</v>
      </c>
      <c r="W51" s="333">
        <f t="shared" ref="W51:W57" si="13">(V51/$V$47)*1</f>
        <v>0.28867513459481292</v>
      </c>
      <c r="X51" s="333">
        <f t="shared" ref="X51:X57" si="14">SQRT((D51^2+F51^2+H51^2+J51^2+K51^2+L51^2+M51^2+N51^2+O51^2++P51^2++Q51^2+R51^2+S51^2+T51^2+U51^2+W51^2))</f>
        <v>0.35450340854026591</v>
      </c>
      <c r="Y51" s="333" t="e">
        <f t="shared" ref="Y51:Y57" si="15">((X51^4)/((U51^4/9)+(T51^4/9)))</f>
        <v>#DIV/0!</v>
      </c>
      <c r="Z51" s="338">
        <f t="shared" si="6"/>
        <v>2</v>
      </c>
      <c r="AA51" s="338">
        <f t="shared" ref="AA51:AA57" si="16">Z51*X51</f>
        <v>0.70900681708053181</v>
      </c>
      <c r="AB51" s="339">
        <f t="shared" ref="AB51:AC57" si="17">AA51</f>
        <v>0.70900681708053181</v>
      </c>
      <c r="AC51" s="340">
        <f t="shared" si="17"/>
        <v>0.70900681708053181</v>
      </c>
      <c r="AE51" s="323" t="str">
        <f>AG23</f>
        <v>150.3</v>
      </c>
      <c r="AF51" s="333">
        <f t="shared" si="7"/>
        <v>1.7999999999999999E-2</v>
      </c>
      <c r="AG51" s="333">
        <f t="shared" ref="AG51:AG57" si="18">(AF51/$C$47)*1</f>
        <v>8.9999999999999993E-3</v>
      </c>
      <c r="AH51" s="341">
        <f t="shared" ref="AH51:AH57" si="19">E51</f>
        <v>0.2</v>
      </c>
      <c r="AI51" s="333">
        <f t="shared" ref="AI51:AI57" si="20">(AH51/$E$47)*1</f>
        <v>0.11547005383792516</v>
      </c>
      <c r="AJ51" s="333">
        <f t="shared" ref="AJ51:AJ57" si="21">G51</f>
        <v>0.05</v>
      </c>
      <c r="AK51" s="333">
        <f t="shared" ref="AK51:AK57" si="22">(AJ51/$G$47)*1</f>
        <v>2.5000000000000001E-2</v>
      </c>
      <c r="AL51" s="333">
        <f t="shared" ref="AL51:AL57" si="23">I51</f>
        <v>0.1</v>
      </c>
      <c r="AM51" s="333">
        <f t="shared" ref="AM51:AM57" si="24">(AL51/$I$47)*1</f>
        <v>5.7735026918962581E-2</v>
      </c>
      <c r="AN51" s="333">
        <f t="shared" ref="AN51:AN57" si="25">K51</f>
        <v>5.7735026918962581E-2</v>
      </c>
      <c r="AO51" s="333">
        <f t="shared" ref="AO51:AO57" si="26">L51</f>
        <v>8.6602540378443865E-2</v>
      </c>
      <c r="AP51" s="333">
        <f t="shared" ref="AP51:AP57" si="27">M51</f>
        <v>0.10392304845413264</v>
      </c>
      <c r="AQ51" s="333">
        <f t="shared" ref="AQ51:AQ57" si="28">0.1/SQRT(3)</f>
        <v>5.7735026918962581E-2</v>
      </c>
      <c r="AR51" s="335">
        <f t="shared" ref="AR51:AR57" si="29">O51</f>
        <v>0</v>
      </c>
      <c r="AS51" s="335">
        <f t="shared" ref="AS51:AS57" si="30">P51</f>
        <v>0</v>
      </c>
      <c r="AT51" s="335">
        <f t="shared" ref="AT51:AT57" si="31">Q51</f>
        <v>0</v>
      </c>
      <c r="AU51" s="333">
        <f>(AG24)/1</f>
        <v>9.473903143468002E-15</v>
      </c>
      <c r="AV51" s="337">
        <f>AG37/1</f>
        <v>9.473903143468002E-15</v>
      </c>
      <c r="AW51" s="333">
        <f>(worksheet!$Z$17)</f>
        <v>1</v>
      </c>
      <c r="AX51" s="333">
        <f t="shared" ref="AX51:AX57" si="32">(AW51/$V$47)*1</f>
        <v>0.28867513459481292</v>
      </c>
      <c r="AY51" s="333">
        <f t="shared" ref="AY51:AY57" si="33">SQRT(AG51^2+AI51^2+AK51^2+AM51^2+AN51^2+AO51^2+AP51^2+AQ51^2+AR51^2+AS51^2+AT51^2+AU51^2+AV51^2+AX51^2)</f>
        <v>0.35450340854026591</v>
      </c>
      <c r="AZ51" s="333">
        <f t="shared" ref="AZ51:AZ57" si="34">((AY51^4)/((AV51^4/9)+(AU51^4/9)))</f>
        <v>8.8222307592763568E+54</v>
      </c>
      <c r="BA51" s="338">
        <f t="shared" ref="BA51:BA57" si="35">IF(AU51+AV51=0,2,VLOOKUP(AZ51,AW$12:AX$40,2,TRUE))</f>
        <v>2</v>
      </c>
      <c r="BB51" s="338">
        <f t="shared" si="8"/>
        <v>0.70900681708053181</v>
      </c>
      <c r="BC51" s="339">
        <f t="shared" ref="BC51:BC57" si="36">BB51</f>
        <v>0.70900681708053181</v>
      </c>
      <c r="BD51" s="342">
        <f t="shared" ref="BD51:BD57" si="37">BC51</f>
        <v>0.70900681708053181</v>
      </c>
    </row>
    <row r="52" spans="2:56" s="240" customFormat="1">
      <c r="B52" s="323" t="str">
        <f>E23</f>
        <v>200.37</v>
      </c>
      <c r="C52" s="331">
        <f>IF(E8="SPRT",VLOOKUP(Sheet1!B8,Sheet1!$C$6:$H$19,3,0),IF(E8="PRT",VLOOKUP(Sheet1!B8,Sheet1!$K$6:$P$19,3,0),IF(E8="STC",VLOOKUP(Sheet1!B47,Sheet1!$C$45:$H$58,3,0),IF(C8="THMTEMP",VLOOKUP(Sheet1!B66,Sheet1!$C$66:$H$79,3,0),IF(C8="THMHUM",VLOOKUP(Sheet1!J66,Sheet1!$K$66:$P$79,3,0),"WRNG")))))</f>
        <v>1.7999999999999999E-2</v>
      </c>
      <c r="D52" s="333">
        <f t="shared" si="9"/>
        <v>8.9999999999999993E-3</v>
      </c>
      <c r="E52" s="331">
        <f>IF(E8="SPRT",VLOOKUP(Sheet1!B8,Sheet1!$C$6:$H$19,4,0),IF(E8="PRT",VLOOKUP(Sheet1!B8,Sheet1!$K$6:$P$19,4,0),IF(E8="STC",VLOOKUP(Sheet1!B47,Sheet1!$C$45:$H$58,4,0),IF(C8="THMTEMP",VLOOKUP(Sheet1!B66,Sheet1!$C$66:$H$79,4,0),IF(C8="THMHUM",VLOOKUP(Sheet1!J66,Sheet1!$K$66:$P$79,4,0))))))</f>
        <v>0.2</v>
      </c>
      <c r="F52" s="333">
        <f t="shared" si="10"/>
        <v>0.11547005383792516</v>
      </c>
      <c r="G52" s="331">
        <f>IF(E9="DMRTD",VLOOKUP(Sheet1!J27,Sheet1!$K$25:$P$38,3,0),IF(E9="DMRTD8.5",VLOOKUP(Sheet1!B27,Sheet1!$C$25:$H$38,3,0),IF(E9="DMTC",VLOOKUP(Sheet1!J47,Sheet1!$K$45:$P$58,3,0),0)))</f>
        <v>0.05</v>
      </c>
      <c r="H52" s="333">
        <f t="shared" si="11"/>
        <v>2.5000000000000001E-2</v>
      </c>
      <c r="I52" s="333">
        <f>IF(E9="DMRTD",VLOOKUP(Sheet1!J27,Sheet1!$K$25:$P$38,4,0),IF(E9="DMRTD8.5",VLOOKUP(Sheet1!B27,Sheet1!$C$25:$H$38,4,0),IF(E9="DMTC",VLOOKUP(Sheet1!J47,Sheet1!$K$45:$P$58,4,0),0)))</f>
        <v>0.1</v>
      </c>
      <c r="J52" s="333">
        <f t="shared" si="12"/>
        <v>5.7735026918962581E-2</v>
      </c>
      <c r="K52" s="334">
        <f>(IF(E10="LOWBATH",VLOOKUP(Sheet2!B8,Sheet2!$C$6:$H$19,3,0),IF(E10="MIDBATH",VLOOKUP(Sheet2!J8,Sheet2!$K$6:$P$19,3,0),IF(E10="HIGHBATH",VLOOKUP(Sheet2!B27,Sheet2!$C$25:$H$38,3,0),IF(E10="S.PLATE",VLOOKUP(Sheet2!J27,Sheet2!$K$25:$P$38,3,0),IF(E10="TEMPCHAMBER",VLOOKUP(Sheet2!B47,Sheet2!$C$45:$H$58,3,0),IF(E10="HUMIDITYCHAMBER",VLOOKUP(Sheet2!J47,Sheet2!$K$45:$P$58,3,0),IF(E10="IR",VLOOKUP(Sheet1!B87,Sheet1!$C$85:$I$98,6,0))))))))/SQRT(3))*1</f>
        <v>5.7735026918962581E-2</v>
      </c>
      <c r="L52" s="334">
        <f>(IF(E10="LOWBATH",VLOOKUP(Sheet2!B8,Sheet2!$C$6:$H$19,4,0),IF(E10="MIDBATH",VLOOKUP(Sheet2!J8,Sheet2!$K$6:$P$19,4,0),IF(E10="HIGHBATH",VLOOKUP(Sheet2!B27,Sheet2!$C$25:$H$38,4,0),IF(E10="S.PLATE",VLOOKUP(Sheet2!J27,Sheet2!$K$25:$P$38,4,0),IF(E10="TEMPCHAMBER",VLOOKUP(Sheet2!B47,Sheet2!$C$45:$H$58,4,0),IF(E10="HUMIDITYCHAMBER",VLOOKUP(Sheet2!J47,Sheet2!$K$45:$P$58,4,0),IF(E10="IR",VLOOKUP(Sheet1!B87,Sheet1!$C$85:$I$98,7,0))))))))/SQRT(3))*1</f>
        <v>8.6602540378443865E-2</v>
      </c>
      <c r="M52" s="333">
        <f>(IF(E8="SPRT",VLOOKUP(Sheet1!B8,Sheet1!$C$6:$H$19,5,0),IF(E8="PRT",VLOOKUP(Sheet1!B8,Sheet1!$K$6:$P$19,5,0),IF(E8="STC",VLOOKUP(Sheet1!B47,Sheet1!$C$45:$H$58,5,0),IF(E8="THMTEMP",VLOOKUP(Sheet1!B68,Sheet1!$C$66:$H$79,5,0),IF(E8="THMHUM",VLOOKUP(Sheet1!J68,Sheet1!$K$66:$P$79,5,0))))))/SQRT(3))*1</f>
        <v>0.10392304845413264</v>
      </c>
      <c r="N52" s="333">
        <f t="shared" si="5"/>
        <v>5.7735026918962581E-2</v>
      </c>
      <c r="O52" s="333">
        <f>IF(E8="SPRT",VLOOKUP(Sheet1!B8,Sheet1!$C$6:$H$19,6,0),IF(E8="PRT",VLOOKUP(Sheet1!B8,Sheet1!$K$6:$P$19,6,0),IF(E8="STC",VLOOKUP(Sheet1!B47,Sheet1!$C$45:$H$58,6,0),IF(E8="THMTEMP",VLOOKUP(Sheet1!B68,Sheet1!$C$66:$H$79,6,0),IF(E8="THMHUM",VLOOKUP(Sheet1!J68,Sheet1!$K$66:$P$79,6,0),0)))))/SQRT(3)</f>
        <v>0</v>
      </c>
      <c r="P52" s="335">
        <f>(IF($E$11="DMRTD",VLOOKUP(Sheet1!J27,Sheet1!$K$25:$P$38,3,0),IF($E$11="DMRTD8.5",VLOOKUP(Sheet1!B27,Sheet1!$C$25:$H$38,3,0),IF($E$11="DMTC",VLOOKUP(Sheet1!J47,Sheet1!$K$45:$P$58,3,0),IF($E$11="GT",0.1,0)))))/(2)</f>
        <v>0</v>
      </c>
      <c r="Q52" s="335">
        <f>(IF($E$11="DMRTD",VLOOKUP(Sheet1!J27,Sheet1!$K$25:$P$38,4,0),IF($E$11="DMRTD8.5",VLOOKUP(Sheet1!B27,Sheet1!$C$25:$H$38,4,0),IF($E$11="DMTC",VLOOKUP(Sheet1!J47,Sheet1!$K$45:$P$58,4,0),IF($E$11="GT",VLOOKUP(Sheet1!K87,Sheet1!$L$85:$P$98,3,0)))))/SQRT(3))</f>
        <v>0</v>
      </c>
      <c r="R52" s="334">
        <f>(IF($E$10="IR",VLOOKUP(Sheet1!B87,Sheet1!$C$85:$H$98,3,0)))/(SQRT(3))</f>
        <v>0</v>
      </c>
      <c r="S52" s="335">
        <f>(IF($E$10="IR",VLOOKUP(Sheet1!B87,Sheet1!$C$85:$H$98,4,0)))/(SQRT(3))</f>
        <v>0</v>
      </c>
      <c r="T52" s="333">
        <f>(E24)/1</f>
        <v>9.473903143468002E-15</v>
      </c>
      <c r="U52" s="337">
        <f>E37/1</f>
        <v>0</v>
      </c>
      <c r="V52" s="333">
        <f>(worksheet!$Z$17)</f>
        <v>1</v>
      </c>
      <c r="W52" s="333">
        <f t="shared" si="13"/>
        <v>0.28867513459481292</v>
      </c>
      <c r="X52" s="333">
        <f>SQRT((D52^2+F52^2+H52^2+J52^2+K52^2+L52^2+M52^2+N52^2+O52^2++P52^2++Q52^2+R52^2+S52^2+T52^2+U52^2+W52^2))</f>
        <v>0.35450340854026591</v>
      </c>
      <c r="Y52" s="333">
        <f t="shared" si="15"/>
        <v>1.7644461518552714E+55</v>
      </c>
      <c r="Z52" s="338">
        <f t="shared" si="6"/>
        <v>2</v>
      </c>
      <c r="AA52" s="338">
        <f t="shared" si="16"/>
        <v>0.70900681708053181</v>
      </c>
      <c r="AB52" s="339">
        <f t="shared" ref="AB52" si="38">AA52</f>
        <v>0.70900681708053181</v>
      </c>
      <c r="AC52" s="340">
        <f t="shared" si="17"/>
        <v>0.70900681708053181</v>
      </c>
      <c r="AE52" s="323" t="str">
        <f>AH23</f>
        <v>850.7</v>
      </c>
      <c r="AF52" s="333">
        <f t="shared" si="7"/>
        <v>1.7999999999999999E-2</v>
      </c>
      <c r="AG52" s="333">
        <f t="shared" si="18"/>
        <v>8.9999999999999993E-3</v>
      </c>
      <c r="AH52" s="341">
        <f t="shared" si="19"/>
        <v>0.2</v>
      </c>
      <c r="AI52" s="333">
        <f t="shared" si="20"/>
        <v>0.11547005383792516</v>
      </c>
      <c r="AJ52" s="333">
        <f t="shared" si="21"/>
        <v>0.05</v>
      </c>
      <c r="AK52" s="333">
        <f t="shared" si="22"/>
        <v>2.5000000000000001E-2</v>
      </c>
      <c r="AL52" s="333">
        <f t="shared" si="23"/>
        <v>0.1</v>
      </c>
      <c r="AM52" s="333">
        <f t="shared" si="24"/>
        <v>5.7735026918962581E-2</v>
      </c>
      <c r="AN52" s="333">
        <f t="shared" si="25"/>
        <v>5.7735026918962581E-2</v>
      </c>
      <c r="AO52" s="333">
        <f t="shared" si="26"/>
        <v>8.6602540378443865E-2</v>
      </c>
      <c r="AP52" s="333">
        <f t="shared" si="27"/>
        <v>0.10392304845413264</v>
      </c>
      <c r="AQ52" s="333">
        <f t="shared" si="28"/>
        <v>5.7735026918962581E-2</v>
      </c>
      <c r="AR52" s="335">
        <f t="shared" si="29"/>
        <v>0</v>
      </c>
      <c r="AS52" s="335">
        <f t="shared" si="30"/>
        <v>0</v>
      </c>
      <c r="AT52" s="335">
        <f t="shared" si="31"/>
        <v>0</v>
      </c>
      <c r="AU52" s="333">
        <f>(AH24)/1</f>
        <v>3.7895612573872008E-14</v>
      </c>
      <c r="AV52" s="337">
        <f>AH37/1</f>
        <v>0</v>
      </c>
      <c r="AW52" s="333">
        <f>(worksheet!$Z$17)</f>
        <v>1</v>
      </c>
      <c r="AX52" s="333">
        <f t="shared" si="32"/>
        <v>0.28867513459481292</v>
      </c>
      <c r="AY52" s="333">
        <f t="shared" si="33"/>
        <v>0.35450340854026591</v>
      </c>
      <c r="AZ52" s="333">
        <f t="shared" si="34"/>
        <v>6.8923677806846537E+52</v>
      </c>
      <c r="BA52" s="338">
        <f t="shared" si="35"/>
        <v>2</v>
      </c>
      <c r="BB52" s="338">
        <f t="shared" si="8"/>
        <v>0.70900681708053181</v>
      </c>
      <c r="BC52" s="339">
        <f t="shared" si="36"/>
        <v>0.70900681708053181</v>
      </c>
      <c r="BD52" s="342">
        <f t="shared" si="37"/>
        <v>0.70900681708053181</v>
      </c>
    </row>
    <row r="53" spans="2:56" s="240" customFormat="1">
      <c r="B53" s="343" t="str">
        <f>F23</f>
        <v>300.52</v>
      </c>
      <c r="C53" s="331">
        <f>IF(F8="SPRT",VLOOKUP(Sheet1!B9,Sheet1!$C$6:$H$19,3,0),IF(F8="PRT",VLOOKUP(Sheet1!B9,Sheet1!$K$6:$P$19,3,0),IF(F8="STC",VLOOKUP(Sheet1!B48,Sheet1!$C$45:$H$58,3,0),IF(F8="THMTEMP",VLOOKUP(Sheet1!B66,Sheet1!$C$66:$H$79,3,0),IF(F8="THMHUM",VLOOKUP(Sheet1!J66,Sheet1!$K$66:$P$79,3,0))))))</f>
        <v>1.7999999999999999E-2</v>
      </c>
      <c r="D53" s="333">
        <f t="shared" si="9"/>
        <v>8.9999999999999993E-3</v>
      </c>
      <c r="E53" s="331">
        <f>IF(F8="SPRT",VLOOKUP(Sheet1!B9,Sheet1!$C$6:$H$19,4,0),IF(F8="PRT",VLOOKUP(Sheet1!B9,Sheet1!$K$6:$P$19,4,0),IF(F8="STC",VLOOKUP(Sheet1!B48,Sheet1!$C$45:$H$58,4,0),IF(C8="THMTEMP",VLOOKUP(Sheet1!B66,Sheet1!$C$66:$H$79,4,0),IF(C8="THMHUM",VLOOKUP(Sheet1!J66,Sheet1!$K$66:$P$79,4,0))))))</f>
        <v>0.2</v>
      </c>
      <c r="F53" s="333">
        <f t="shared" si="10"/>
        <v>0.11547005383792516</v>
      </c>
      <c r="G53" s="331">
        <f>IF(F9="DMRTD",VLOOKUP(Sheet1!J28,Sheet1!$K$25:$P$38,3,0),IF(F9="DMRTD8.5",VLOOKUP(Sheet1!B28,Sheet1!$C$25:$H$38,3,0),IF(F9="DMTC",VLOOKUP(Sheet1!J48,Sheet1!$K$45:$P$58,3,0),0)))</f>
        <v>0.05</v>
      </c>
      <c r="H53" s="333">
        <f t="shared" si="11"/>
        <v>2.5000000000000001E-2</v>
      </c>
      <c r="I53" s="333">
        <f>IF(F9="DMRTD",VLOOKUP(Sheet1!J28,Sheet1!$K$25:$P$38,4,0),IF(F9="DMRTD8.5",VLOOKUP(Sheet1!B28,Sheet1!$C$25:$H$38,4,0),IF(F9="DMTC",VLOOKUP(Sheet1!J48,Sheet1!$K$45:$P$58,4,0),0)))</f>
        <v>0.1</v>
      </c>
      <c r="J53" s="333">
        <f t="shared" si="12"/>
        <v>5.7735026918962581E-2</v>
      </c>
      <c r="K53" s="334">
        <f>(IF(F10="LOWBATH",VLOOKUP(Sheet2!B9,Sheet2!$C$6:$H$19,3,0),IF(F10="MIDBATH",VLOOKUP(Sheet2!J9,Sheet2!$K$6:$P$19,3,0),IF(F10="HIGHBATH",VLOOKUP(Sheet2!B28,Sheet2!$C$25:$H$38,3,0),IF(F10="S.PLATE",VLOOKUP(Sheet2!J28,Sheet2!$K$25:$P$38,3,0),IF(F10="TEMPCHAMBER",VLOOKUP(Sheet2!B48,Sheet2!$C$45:$H$58,3,0),IF(F10="HUMIDITYCHAMBER",VLOOKUP(Sheet2!J48,Sheet2!$K$45:$P$58,3,0),IF(F10="IR",VLOOKUP(Sheet1!B88,Sheet1!$C$85:$I$98,6,0))))))))/SQRT(3))*1</f>
        <v>5.7735026918962581E-2</v>
      </c>
      <c r="L53" s="334">
        <f>(IF(F10="LOWBATH",VLOOKUP(Sheet2!B9,Sheet2!$C$6:$H$19,4,0),IF(F10="MIDBATH",VLOOKUP(Sheet2!J9,Sheet2!$K$6:$P$19,4,0),IF(F10="HIGHBATH",VLOOKUP(Sheet2!B28,Sheet2!$C$25:$H$38,4,0),IF(F10="S.PLATE",VLOOKUP(Sheet2!J28,Sheet2!$K$25:$P$38,4,0),IF(F10="TEMPCHAMBER",VLOOKUP(Sheet2!B48,Sheet2!$C$45:$H$58,4,0),IF(F10="HUMIDITYCHAMBER",VLOOKUP(Sheet2!J48,Sheet2!$K$45:$P$58,4,0),IF(F10="IR",VLOOKUP(Sheet1!B88,Sheet1!$C$85:$I$98,7,0))))))))/SQRT(3))*1</f>
        <v>8.6602540378443865E-2</v>
      </c>
      <c r="M53" s="333">
        <f>(IF(F8="SPRT",VLOOKUP(Sheet1!B9,Sheet1!$C$6:$H$19,5,0),IF(F8="PRT",VLOOKUP(Sheet1!B9,Sheet1!$K$6:$P$19,5,0),IF(F8="STC",VLOOKUP(Sheet1!B48,Sheet1!$C$45:$H$58,5,0),IF(F8="THMTEMP",VLOOKUP(Sheet1!B69,Sheet1!$C$66:$H$79,5,0),IF(F8="THMHUM",VLOOKUP(Sheet1!J69,Sheet1!$K$66:$P$79,5,0))))))/SQRT(3))*1</f>
        <v>0.10392304845413264</v>
      </c>
      <c r="N53" s="333">
        <f t="shared" si="5"/>
        <v>5.7735026918962581E-2</v>
      </c>
      <c r="O53" s="333">
        <f>IF(F8="SPRT",VLOOKUP(Sheet1!B9,Sheet1!$C$6:$H$19,6,0),IF(F8="PRT",VLOOKUP(Sheet1!B9,Sheet1!$K$6:$P$19,6,0),IF(F8="STC",VLOOKUP(Sheet1!B48,Sheet1!$C$45:$H$58,6,0),IF(F8="THMTEMP",VLOOKUP(Sheet1!B69,Sheet1!$C$66:$H$79,6,0),IF(F8="THMHUM",VLOOKUP(Sheet1!J69,Sheet1!$K$66:$P$79,6,0),0)))))/SQRT(3)</f>
        <v>0</v>
      </c>
      <c r="P53" s="335">
        <f>(IF($F$11="DMRTD",VLOOKUP(Sheet1!J28,Sheet1!$K$25:$P$38,3,0),IF($F$11="DMRTD8.5",VLOOKUP(Sheet1!B28,Sheet1!$C$25:$H$38,3,0),IF($F$11="DMTC",VLOOKUP(Sheet1!J48,Sheet1!$K$45:$P$58,3,0),IF($F$11="GT",0.1,0)))))/(2)</f>
        <v>0</v>
      </c>
      <c r="Q53" s="335">
        <f>(IF($F$11="DMRTD",VLOOKUP(Sheet1!J28,Sheet1!$K$25:$P$38,4,0),IF($F$11="DMRTD8.5",VLOOKUP(Sheet1!B28,Sheet1!$C$25:$H$38,4,0),IF($F$11="DMTC",VLOOKUP(Sheet1!J48,Sheet1!$K$45:$P$58,4,0),IF($F$11="GT",VLOOKUP(Sheet1!K88,Sheet1!$L$85:$P$98,3,0)))))/SQRT(3))</f>
        <v>0</v>
      </c>
      <c r="R53" s="334">
        <f>(IF($F$10="IR",VLOOKUP(Sheet1!B88,Sheet1!$C$85:$H$98,3,0)))/(SQRT(3))</f>
        <v>0</v>
      </c>
      <c r="S53" s="335">
        <f>(IF($F$10="IR",VLOOKUP(Sheet1!B88,Sheet1!$C$85:$H$98,4,0)))/(SQRT(3))</f>
        <v>0</v>
      </c>
      <c r="T53" s="333">
        <f>(F24)/1</f>
        <v>0</v>
      </c>
      <c r="U53" s="337">
        <f>F37/1</f>
        <v>0</v>
      </c>
      <c r="V53" s="333">
        <f>(worksheet!$Z$17)</f>
        <v>1</v>
      </c>
      <c r="W53" s="333">
        <f t="shared" si="13"/>
        <v>0.28867513459481292</v>
      </c>
      <c r="X53" s="333">
        <f t="shared" si="14"/>
        <v>0.35450340854026591</v>
      </c>
      <c r="Y53" s="333" t="e">
        <f t="shared" si="15"/>
        <v>#DIV/0!</v>
      </c>
      <c r="Z53" s="338">
        <f t="shared" si="6"/>
        <v>2</v>
      </c>
      <c r="AA53" s="338">
        <f t="shared" si="16"/>
        <v>0.70900681708053181</v>
      </c>
      <c r="AB53" s="339">
        <f t="shared" ref="AB53" si="39">AA53</f>
        <v>0.70900681708053181</v>
      </c>
      <c r="AC53" s="340">
        <f t="shared" si="17"/>
        <v>0.70900681708053181</v>
      </c>
      <c r="AE53" s="344" t="str">
        <f>AI23</f>
        <v>0.0</v>
      </c>
      <c r="AF53" s="333">
        <f t="shared" si="7"/>
        <v>1.7999999999999999E-2</v>
      </c>
      <c r="AG53" s="333">
        <f t="shared" si="18"/>
        <v>8.9999999999999993E-3</v>
      </c>
      <c r="AH53" s="341">
        <f t="shared" si="19"/>
        <v>0.2</v>
      </c>
      <c r="AI53" s="333">
        <f t="shared" si="20"/>
        <v>0.11547005383792516</v>
      </c>
      <c r="AJ53" s="333">
        <f t="shared" si="21"/>
        <v>0.05</v>
      </c>
      <c r="AK53" s="333">
        <f t="shared" si="22"/>
        <v>2.5000000000000001E-2</v>
      </c>
      <c r="AL53" s="333">
        <f t="shared" si="23"/>
        <v>0.1</v>
      </c>
      <c r="AM53" s="333">
        <f t="shared" si="24"/>
        <v>5.7735026918962581E-2</v>
      </c>
      <c r="AN53" s="333">
        <f t="shared" si="25"/>
        <v>5.7735026918962581E-2</v>
      </c>
      <c r="AO53" s="333">
        <f t="shared" si="26"/>
        <v>8.6602540378443865E-2</v>
      </c>
      <c r="AP53" s="333">
        <f t="shared" si="27"/>
        <v>0.10392304845413264</v>
      </c>
      <c r="AQ53" s="333">
        <f t="shared" si="28"/>
        <v>5.7735026918962581E-2</v>
      </c>
      <c r="AR53" s="335">
        <f t="shared" si="29"/>
        <v>0</v>
      </c>
      <c r="AS53" s="335">
        <f t="shared" si="30"/>
        <v>0</v>
      </c>
      <c r="AT53" s="335">
        <f t="shared" si="31"/>
        <v>0</v>
      </c>
      <c r="AU53" s="333" t="e">
        <f>(AI24)/1</f>
        <v>#DIV/0!</v>
      </c>
      <c r="AV53" s="337" t="e">
        <f>AI37/1</f>
        <v>#DIV/0!</v>
      </c>
      <c r="AW53" s="333">
        <f>(worksheet!$Z$17)</f>
        <v>1</v>
      </c>
      <c r="AX53" s="333">
        <f t="shared" si="32"/>
        <v>0.28867513459481292</v>
      </c>
      <c r="AY53" s="333" t="e">
        <f>SQRT(AG53^2+AI53^2+AK53^2+AM53^2+AN53^2+AO53^2+AP53^2+AQ53^2+AR53^2+AS53^2+AT53^2+AU53^2+AV53^2+AX53^2)</f>
        <v>#DIV/0!</v>
      </c>
      <c r="AZ53" s="333" t="e">
        <f t="shared" si="34"/>
        <v>#DIV/0!</v>
      </c>
      <c r="BA53" s="338" t="e">
        <f t="shared" si="35"/>
        <v>#DIV/0!</v>
      </c>
      <c r="BB53" s="338" t="e">
        <f t="shared" si="8"/>
        <v>#DIV/0!</v>
      </c>
      <c r="BC53" s="339" t="e">
        <f t="shared" si="36"/>
        <v>#DIV/0!</v>
      </c>
      <c r="BD53" s="342" t="e">
        <f t="shared" si="37"/>
        <v>#DIV/0!</v>
      </c>
    </row>
    <row r="54" spans="2:56" s="240" customFormat="1">
      <c r="B54" s="344" t="str">
        <f>G23</f>
        <v>0.0</v>
      </c>
      <c r="C54" s="331" t="b">
        <f>IF(G8="SPRT",VLOOKUP(Sheet1!B10,Sheet1!$C$6:$H$19,3,0),IF(G8="PRT",VLOOKUP(Sheet1!B10,Sheet1!$K$6:$P$19,3,0),IF(G8="STC",VLOOKUP(Sheet1!B49,Sheet1!$C$45:$H$58,3,0),IF(G8="THMTEMP",VLOOKUP(Sheet1!B66,Sheet1!$C$66:$H$79,3,0),IF(G8="THMHUM",VLOOKUP(Sheet1!J66,Sheet1!$K$66:$P$79,3,0))))))</f>
        <v>0</v>
      </c>
      <c r="D54" s="333">
        <f t="shared" si="9"/>
        <v>0</v>
      </c>
      <c r="E54" s="331" t="b">
        <f>IF(G8="SPRT",VLOOKUP(Sheet1!B10,Sheet1!$C$6:$H$19,4,0),IF(G8="PRT",VLOOKUP(Sheet1!B10,Sheet1!$K$6:$P$19,4,0),IF(G8="STC",VLOOKUP(Sheet1!B49,Sheet1!$C$45:$H$58,4,0),IF(C8="THMTEMP",VLOOKUP(Sheet1!B66,Sheet1!$C$66:$H$79,4,0),IF(C8="THMHUM",VLOOKUP(Sheet1!J66,Sheet1!$K$66:$P$79,4,0))))))</f>
        <v>0</v>
      </c>
      <c r="F54" s="333">
        <f t="shared" si="10"/>
        <v>0</v>
      </c>
      <c r="G54" s="331">
        <f>IF(G9="DMRTD",VLOOKUP(Sheet1!J29,Sheet1!$K$25:$P$38,3,0),IF(G9="DMRTD8.5",VLOOKUP(Sheet1!B29,Sheet1!$C$25:$H$38,3,0),IF(G9="DMTC",VLOOKUP(Sheet1!J49,Sheet1!$K$45:$P$58,3,0),0)))</f>
        <v>0</v>
      </c>
      <c r="H54" s="333">
        <f t="shared" si="11"/>
        <v>0</v>
      </c>
      <c r="I54" s="333">
        <f>IF(G9="DMRTD",VLOOKUP(Sheet1!J29,Sheet1!$K$25:$P$38,4,0),IF(G9="DMRTD8.5",VLOOKUP(Sheet1!B29,Sheet1!$C$25:$H$38,4,0),IF(G9="DMTC",VLOOKUP(Sheet1!J49,Sheet1!$K$45:$P$58,4,0),0)))</f>
        <v>0</v>
      </c>
      <c r="J54" s="333">
        <f t="shared" si="12"/>
        <v>0</v>
      </c>
      <c r="K54" s="334">
        <f>(IF(G10="LOWBATH",VLOOKUP(Sheet2!B10,Sheet2!$C$6:$H$19,3,0),IF(G10="MIDBATH",VLOOKUP(Sheet2!J10,Sheet2!$K$6:$P$19,3,0),IF(G10="HIGHBATH",VLOOKUP(Sheet2!B29,Sheet2!$C$25:$H$38,3,0),IF(G10="S.PLATE",VLOOKUP(Sheet2!J29,Sheet2!$K$25:$P$38,3,0),IF(G10="TEMPCHAMBER",VLOOKUP(Sheet2!B49,Sheet2!$C$45:$H$58,3,0),IF(G10="HUMIDITYCHAMBER",VLOOKUP(Sheet2!J49,Sheet2!$K$45:$P$58,3,0),IF(G10="IR",VLOOKUP(Sheet1!B89,Sheet1!$C$85:$I$98,6,0))))))))/SQRT(3))*1</f>
        <v>0</v>
      </c>
      <c r="L54" s="334">
        <f>(IF(G10="LOWBATH",VLOOKUP(Sheet2!B10,Sheet2!$C$6:$H$19,4,0),IF(G10="MIDBATH",VLOOKUP(Sheet2!J10,Sheet2!$K$6:$P$19,4,0),IF(G10="HIGHBATH",VLOOKUP(Sheet2!B29,Sheet2!$C$25:$H$38,4,0),IF(G10="S.PLATE",VLOOKUP(Sheet2!J29,Sheet2!$K$25:$P$38,4,0),IF(G10="TEMPCHAMBER",VLOOKUP(Sheet2!B49,Sheet2!$C$45:$H$58,4,0),IF(G10="HUMIDITYCHAMBER",VLOOKUP(Sheet2!J49,Sheet2!$K$45:$P$58,4,0),IF(G10="IR",VLOOKUP(Sheet1!B89,Sheet1!$C$85:$I$98,7,0))))))))/SQRT(3))*1</f>
        <v>0</v>
      </c>
      <c r="M54" s="333">
        <f>(IF(G8="SPRT",VLOOKUP(Sheet1!B10,Sheet1!$C$6:$H$19,5,0),IF(G8="PRT",VLOOKUP(Sheet1!B10,Sheet1!$K$6:$P$19,5,0),IF(G8="STC",VLOOKUP(Sheet1!B49,Sheet1!$C$45:$H$58,5,0),IF(G8="THMTEMP",VLOOKUP(Sheet1!B70,Sheet1!$C$66:$H$79,5,0),IF(G8="THMHUM",VLOOKUP(Sheet1!J70,Sheet1!$K$66:$P$79,5,0))))))/SQRT(3))*1</f>
        <v>0</v>
      </c>
      <c r="N54" s="333">
        <f t="shared" si="5"/>
        <v>5.7735026918962581E-2</v>
      </c>
      <c r="O54" s="333">
        <f>IF(G8="SPRT",VLOOKUP(Sheet1!B10,Sheet1!$C$6:$H$19,6,0),IF(G8="PRT",VLOOKUP(Sheet1!B10,Sheet1!$K$6:$P$19,6,0),IF(G8="STC",VLOOKUP(Sheet1!B49,Sheet1!$C$45:$H$58,6,0),IF(G8="THMTEMP",VLOOKUP(Sheet1!B70,Sheet1!$C$66:$H$79,6,0),IF(G8="THMHUM",VLOOKUP(Sheet1!J70,Sheet1!$K$66:$P$79,6,0),0)))))/SQRT(3)</f>
        <v>0</v>
      </c>
      <c r="P54" s="335">
        <f>(IF($G$11="DMRTD",VLOOKUP(Sheet1!J29,Sheet1!$K$25:$P$38,3,0),IF($G$11="DMRTD8.5",VLOOKUP(Sheet1!B29,Sheet1!$C$25:$H$38,3,0),IF($G$11="DMTC",VLOOKUP(Sheet1!J49,Sheet1!$K$45:$P$58,3,0),IF($G$11="GT",0.1,0)))))/(2)</f>
        <v>0</v>
      </c>
      <c r="Q54" s="335">
        <f>(IF($G$11="DMRTD",VLOOKUP(Sheet1!J29,Sheet1!$K$25:$P$38,4,0),IF($G$11="DMRTD8.5",VLOOKUP(Sheet1!B29,Sheet1!$C$25:$H$38,4,0),IF($G$11="DMTC",VLOOKUP(Sheet1!J49,Sheet1!$K$45:$P$58,4,0),IF($G$11="GT",VLOOKUP(Sheet1!K89,Sheet1!$L$85:$P$98,3,0)))))/SQRT(3))</f>
        <v>0</v>
      </c>
      <c r="R54" s="334">
        <f>(IF($G$10="IR",VLOOKUP(Sheet1!B89,Sheet1!$C$85:$H$98,3,0)))/(SQRT(3))</f>
        <v>0</v>
      </c>
      <c r="S54" s="335">
        <f>(IF($G$10="IR",VLOOKUP(Sheet1!B89,Sheet1!$C$85:$H$98,4,0)))/(SQRT(3))</f>
        <v>0</v>
      </c>
      <c r="T54" s="333" t="e">
        <f>(G24)/1</f>
        <v>#DIV/0!</v>
      </c>
      <c r="U54" s="337" t="e">
        <f>G37/1</f>
        <v>#DIV/0!</v>
      </c>
      <c r="V54" s="333">
        <f>(worksheet!$Z$17)</f>
        <v>1</v>
      </c>
      <c r="W54" s="333">
        <f t="shared" si="13"/>
        <v>0.28867513459481292</v>
      </c>
      <c r="X54" s="333" t="e">
        <f t="shared" si="14"/>
        <v>#DIV/0!</v>
      </c>
      <c r="Y54" s="333" t="e">
        <f t="shared" si="15"/>
        <v>#DIV/0!</v>
      </c>
      <c r="Z54" s="338" t="e">
        <f t="shared" si="6"/>
        <v>#DIV/0!</v>
      </c>
      <c r="AA54" s="338" t="e">
        <f t="shared" si="16"/>
        <v>#DIV/0!</v>
      </c>
      <c r="AB54" s="339" t="e">
        <f t="shared" ref="AB54" si="40">AA54</f>
        <v>#DIV/0!</v>
      </c>
      <c r="AC54" s="340" t="e">
        <f t="shared" si="17"/>
        <v>#DIV/0!</v>
      </c>
      <c r="AE54" s="344" t="str">
        <f>AJ23</f>
        <v>0.0</v>
      </c>
      <c r="AF54" s="333" t="b">
        <f t="shared" si="7"/>
        <v>0</v>
      </c>
      <c r="AG54" s="333">
        <f t="shared" si="18"/>
        <v>0</v>
      </c>
      <c r="AH54" s="341" t="b">
        <f t="shared" si="19"/>
        <v>0</v>
      </c>
      <c r="AI54" s="333">
        <f t="shared" si="20"/>
        <v>0</v>
      </c>
      <c r="AJ54" s="333">
        <f t="shared" si="21"/>
        <v>0</v>
      </c>
      <c r="AK54" s="333">
        <f t="shared" si="22"/>
        <v>0</v>
      </c>
      <c r="AL54" s="333">
        <f t="shared" si="23"/>
        <v>0</v>
      </c>
      <c r="AM54" s="333">
        <f t="shared" si="24"/>
        <v>0</v>
      </c>
      <c r="AN54" s="333">
        <f t="shared" si="25"/>
        <v>0</v>
      </c>
      <c r="AO54" s="333">
        <f t="shared" si="26"/>
        <v>0</v>
      </c>
      <c r="AP54" s="333">
        <f t="shared" si="27"/>
        <v>0</v>
      </c>
      <c r="AQ54" s="333">
        <f t="shared" si="28"/>
        <v>5.7735026918962581E-2</v>
      </c>
      <c r="AR54" s="335">
        <f t="shared" si="29"/>
        <v>0</v>
      </c>
      <c r="AS54" s="335">
        <f t="shared" si="30"/>
        <v>0</v>
      </c>
      <c r="AT54" s="335">
        <f t="shared" si="31"/>
        <v>0</v>
      </c>
      <c r="AU54" s="333" t="e">
        <f>(AJ24)/1</f>
        <v>#DIV/0!</v>
      </c>
      <c r="AV54" s="337" t="e">
        <f>AJ37/1</f>
        <v>#DIV/0!</v>
      </c>
      <c r="AW54" s="333">
        <f>(worksheet!$Z$17)</f>
        <v>1</v>
      </c>
      <c r="AX54" s="333">
        <f t="shared" si="32"/>
        <v>0.28867513459481292</v>
      </c>
      <c r="AY54" s="333" t="e">
        <f t="shared" si="33"/>
        <v>#DIV/0!</v>
      </c>
      <c r="AZ54" s="333" t="e">
        <f t="shared" si="34"/>
        <v>#DIV/0!</v>
      </c>
      <c r="BA54" s="338" t="e">
        <f t="shared" si="35"/>
        <v>#DIV/0!</v>
      </c>
      <c r="BB54" s="338" t="e">
        <f t="shared" si="8"/>
        <v>#DIV/0!</v>
      </c>
      <c r="BC54" s="339" t="e">
        <f t="shared" si="36"/>
        <v>#DIV/0!</v>
      </c>
      <c r="BD54" s="342" t="e">
        <f t="shared" si="37"/>
        <v>#DIV/0!</v>
      </c>
    </row>
    <row r="55" spans="2:56" s="240" customFormat="1">
      <c r="B55" s="344" t="str">
        <f>H23</f>
        <v>0.0</v>
      </c>
      <c r="C55" s="331" t="b">
        <f>IF(H8="SPRT",VLOOKUP(Sheet1!B11,Sheet1!$C$6:$H$19,3,0),IF(H8="PRT",VLOOKUP(Sheet1!B11,Sheet1!$K$6:$P$19,3,0),IF(H8="STC",VLOOKUP(Sheet1!B50,Sheet1!$C$45:$H$58,3,0),IF(H8="THMTEMP",VLOOKUP(Sheet1!B66,Sheet1!$C$66:$H$79,3,0),IF(H8="THMHUM",VLOOKUP(Sheet1!J66,Sheet1!$K$66:$P$79,3,0))))))</f>
        <v>0</v>
      </c>
      <c r="D55" s="333">
        <f t="shared" si="9"/>
        <v>0</v>
      </c>
      <c r="E55" s="331" t="b">
        <f>IF(H8="SPRT",VLOOKUP(Sheet1!B7,Sheet1!$C$6:$H$19,4,0),IF(H8="PRT",VLOOKUP(Sheet1!B7,Sheet1!K7:P20,4,0),IF(H8="STC",VLOOKUP(Sheet1!B46,Sheet1!C46:H59,4,0),IF(C8="THMTEMP",VLOOKUP(Sheet1!B66,Sheet1!$C$66:$H$79,4,0),IF(C8="THMHUM",VLOOKUP(Sheet1!J66,Sheet1!$K$66:$P$79,4,0))))))</f>
        <v>0</v>
      </c>
      <c r="F55" s="333">
        <f t="shared" si="10"/>
        <v>0</v>
      </c>
      <c r="G55" s="331">
        <f>IF(H9="DMRTD",VLOOKUP(Sheet1!J30,Sheet1!$K$25:$P$38,3,0),IF(H9="DMRTD8.5",VLOOKUP(Sheet1!B30,Sheet1!$C$25:$H$38,3,0),IF(H9="DMTC",VLOOKUP(Sheet1!J50,Sheet1!$K$45:$P$58,3,0),0)))</f>
        <v>0</v>
      </c>
      <c r="H55" s="333">
        <f t="shared" si="11"/>
        <v>0</v>
      </c>
      <c r="I55" s="333">
        <f>IF(H9="DMRTD",VLOOKUP(Sheet1!J30,Sheet1!$K$25:$P$38,4,0),IF(H9="DMRTD8.5",VLOOKUP(Sheet1!B30,Sheet1!$C$25:$H$38,4,0),IF(H9="DMTC",VLOOKUP(Sheet1!J50,Sheet1!$K$45:$P$58,4,0),0)))</f>
        <v>0</v>
      </c>
      <c r="J55" s="333">
        <f t="shared" si="12"/>
        <v>0</v>
      </c>
      <c r="K55" s="334">
        <f>(IF(H10="LOWBATH",VLOOKUP(Sheet2!B11,Sheet2!$C$6:$H$19,3,0),IF(H10="MIDBATH",VLOOKUP(Sheet2!J11,Sheet2!$K$6:$P$19,3,0),IF(H10="HIGHBATH",VLOOKUP(Sheet2!B30,Sheet2!$C$25:$H$38,3,0),IF(H10="S.PLATE",VLOOKUP(Sheet2!J30,Sheet2!$K$25:$P$38,3,0),IF(H10="TEMPCHAMBER",VLOOKUP(Sheet2!B50,Sheet2!$C$45:$H$58,3,0),IF(H10="HUMIDITYCHAMBER",VLOOKUP(Sheet2!J50,Sheet2!$K$45:$P$58,3,0),IF(H10="IR",VLOOKUP(Sheet1!B90,Sheet1!$C$85:$I$98,6,0))))))))/SQRT(3))*1</f>
        <v>0</v>
      </c>
      <c r="L55" s="334">
        <f>(IF(H10="LOWBATH",VLOOKUP(Sheet2!B11,Sheet2!$C$6:$H$19,4,0),IF(H10="MIDBATH",VLOOKUP(Sheet2!J11,Sheet2!$K$6:$P$19,4,0),IF(H10="HIGHBATH",VLOOKUP(Sheet2!B30,Sheet2!$C$25:$H$38,4,0),IF(H10="S.PLATE",VLOOKUP(Sheet2!J30,Sheet2!$K$25:$P$38,4,0),IF(H10="TEMPCHAMBER",VLOOKUP(Sheet2!B50,Sheet2!$C$45:$H$58,4,0),IF(H10="HUMIDITYCHAMBER",VLOOKUP(Sheet2!J50,Sheet2!$K$45:$P$58,4,0),IF(H10="IR",VLOOKUP(Sheet1!B90,Sheet1!$C$85:$I$98,7,0))))))))/SQRT(3))*1</f>
        <v>0</v>
      </c>
      <c r="M55" s="333">
        <f>(IF(H8="SPRT",VLOOKUP(Sheet1!B11,Sheet1!$C$6:$H$19,5,0),IF(H8="PRT",VLOOKUP(Sheet1!B11,Sheet1!$K$6:$P$19,5,0),IF(H8="STC",VLOOKUP(Sheet1!B50,Sheet1!$C$45:$H$58,5,0),IF(H8="THMTEMP",VLOOKUP(Sheet1!B71,Sheet1!$C$66:$H$79,5,0),IF(H8="THMHUM",VLOOKUP(Sheet1!J71,Sheet1!$K$66:$P$79,5,0))))))/SQRT(3))*1</f>
        <v>0</v>
      </c>
      <c r="N55" s="333">
        <f t="shared" si="5"/>
        <v>5.7735026918962581E-2</v>
      </c>
      <c r="O55" s="333">
        <f>IF(H8="SPRT",VLOOKUP(Sheet1!B11,Sheet1!$C$6:$H$19,6,0),IF(H8="PRT",VLOOKUP(Sheet1!B11,Sheet1!$K$6:$P$19,6,0),IF(H8="STC",VLOOKUP(Sheet1!B50,Sheet1!$C$45:$H$58,6,0),IF(H8="THMTEMP",VLOOKUP(Sheet1!B71,Sheet1!$C$66:$H$79,6,0),IF(H8="THMHUM",VLOOKUP(Sheet1!J71,Sheet1!$K$66:$P$79,6,0),0)))))/SQRT(3)</f>
        <v>0</v>
      </c>
      <c r="P55" s="335">
        <f>(IF($H$11="DMRTD",VLOOKUP(Sheet1!J30,Sheet1!$K$25:$P$38,3,0),IF($H$11="DMRTD8.5",VLOOKUP(Sheet1!B30,Sheet1!$C$25:$H$38,3,0),IF($H$11="DMTC",VLOOKUP(Sheet1!J50,Sheet1!$K$45:$P$58,3,0),IF($H$11="GT",0.1,0)))))/(2)</f>
        <v>0</v>
      </c>
      <c r="Q55" s="335">
        <f>(IF($H$11="DMRTD",VLOOKUP(Sheet1!J30,Sheet1!$K$25:$P$38,4,0),IF($H$11="DMRTD8.5",VLOOKUP(Sheet1!B30,Sheet1!$C$25:$H$38,4,0),IF($H$11="DMTC",VLOOKUP(Sheet1!J50,Sheet1!$K$45:$P$58,4,0),IF($H$11="GT",VLOOKUP(Sheet1!K90,Sheet1!$L$85:$P$98,3,0)))))/SQRT(3))</f>
        <v>0</v>
      </c>
      <c r="R55" s="334">
        <f>(IF($H$10="IR",VLOOKUP(Sheet1!B90,Sheet1!$C$85:$H$98,3,0)))/(SQRT(3))</f>
        <v>0</v>
      </c>
      <c r="S55" s="335">
        <f>(IF($H$10="IR",VLOOKUP(Sheet1!B90,Sheet1!$C$85:$H$98,4,0)))/(SQRT(3))</f>
        <v>0</v>
      </c>
      <c r="T55" s="333" t="e">
        <f>(H24)/1</f>
        <v>#DIV/0!</v>
      </c>
      <c r="U55" s="337" t="e">
        <f>H37/1</f>
        <v>#DIV/0!</v>
      </c>
      <c r="V55" s="333">
        <f>(worksheet!$Z$17)</f>
        <v>1</v>
      </c>
      <c r="W55" s="333">
        <f t="shared" si="13"/>
        <v>0.28867513459481292</v>
      </c>
      <c r="X55" s="333" t="e">
        <f t="shared" si="14"/>
        <v>#DIV/0!</v>
      </c>
      <c r="Y55" s="333" t="e">
        <f t="shared" si="15"/>
        <v>#DIV/0!</v>
      </c>
      <c r="Z55" s="338" t="e">
        <f t="shared" si="6"/>
        <v>#DIV/0!</v>
      </c>
      <c r="AA55" s="338" t="e">
        <f t="shared" si="16"/>
        <v>#DIV/0!</v>
      </c>
      <c r="AB55" s="339" t="e">
        <f t="shared" ref="AB55" si="41">AA55</f>
        <v>#DIV/0!</v>
      </c>
      <c r="AC55" s="340" t="e">
        <f t="shared" si="17"/>
        <v>#DIV/0!</v>
      </c>
      <c r="AE55" s="344" t="str">
        <f>AK23</f>
        <v>0.0</v>
      </c>
      <c r="AF55" s="333" t="b">
        <f t="shared" si="7"/>
        <v>0</v>
      </c>
      <c r="AG55" s="333">
        <f t="shared" si="18"/>
        <v>0</v>
      </c>
      <c r="AH55" s="341" t="b">
        <f t="shared" si="19"/>
        <v>0</v>
      </c>
      <c r="AI55" s="333">
        <f t="shared" si="20"/>
        <v>0</v>
      </c>
      <c r="AJ55" s="333">
        <f t="shared" si="21"/>
        <v>0</v>
      </c>
      <c r="AK55" s="333">
        <f t="shared" si="22"/>
        <v>0</v>
      </c>
      <c r="AL55" s="333">
        <f t="shared" si="23"/>
        <v>0</v>
      </c>
      <c r="AM55" s="333">
        <f t="shared" si="24"/>
        <v>0</v>
      </c>
      <c r="AN55" s="333">
        <f t="shared" si="25"/>
        <v>0</v>
      </c>
      <c r="AO55" s="333">
        <f t="shared" si="26"/>
        <v>0</v>
      </c>
      <c r="AP55" s="333">
        <f t="shared" si="27"/>
        <v>0</v>
      </c>
      <c r="AQ55" s="333">
        <f t="shared" si="28"/>
        <v>5.7735026918962581E-2</v>
      </c>
      <c r="AR55" s="335">
        <f t="shared" si="29"/>
        <v>0</v>
      </c>
      <c r="AS55" s="335">
        <f t="shared" si="30"/>
        <v>0</v>
      </c>
      <c r="AT55" s="335">
        <f t="shared" si="31"/>
        <v>0</v>
      </c>
      <c r="AU55" s="333" t="e">
        <f>(AK24)/1</f>
        <v>#DIV/0!</v>
      </c>
      <c r="AV55" s="337" t="e">
        <f>AK37/1</f>
        <v>#DIV/0!</v>
      </c>
      <c r="AW55" s="333">
        <f>(worksheet!$Z$17)</f>
        <v>1</v>
      </c>
      <c r="AX55" s="333">
        <f t="shared" si="32"/>
        <v>0.28867513459481292</v>
      </c>
      <c r="AY55" s="333" t="e">
        <f t="shared" si="33"/>
        <v>#DIV/0!</v>
      </c>
      <c r="AZ55" s="333" t="e">
        <f t="shared" si="34"/>
        <v>#DIV/0!</v>
      </c>
      <c r="BA55" s="338" t="e">
        <f t="shared" si="35"/>
        <v>#DIV/0!</v>
      </c>
      <c r="BB55" s="338" t="e">
        <f t="shared" si="8"/>
        <v>#DIV/0!</v>
      </c>
      <c r="BC55" s="339" t="e">
        <f t="shared" si="36"/>
        <v>#DIV/0!</v>
      </c>
      <c r="BD55" s="342" t="e">
        <f t="shared" si="37"/>
        <v>#DIV/0!</v>
      </c>
    </row>
    <row r="56" spans="2:56" s="240" customFormat="1">
      <c r="B56" s="344" t="str">
        <f>I23</f>
        <v>0.0</v>
      </c>
      <c r="C56" s="331" t="b">
        <f>IF(I8="SPRT",VLOOKUP(Sheet1!B12,Sheet1!$C$6:$H$19,3,0),IF(I8="PRT",VLOOKUP(Sheet1!B12,Sheet1!K12:P25,3,0),IF(I8="STC",VLOOKUP(Sheet1!B51,Sheet1!C45:H58,3,0),IF(I8="THMTEMP",VLOOKUP(Sheet1!B66,Sheet1!$C$66:$H$79,3,0),IF(I8="THMHUM",VLOOKUP(Sheet1!J66,Sheet1!$K$66:$P$79,3,0))))))</f>
        <v>0</v>
      </c>
      <c r="D56" s="333">
        <f t="shared" si="9"/>
        <v>0</v>
      </c>
      <c r="E56" s="331" t="b">
        <f>IF(I8="SPRT",VLOOKUP(Sheet1!B7,Sheet1!$C$6:$H$19,4,0),IF(I8="PRT",VLOOKUP(Sheet1!B7,Sheet1!K7:P20,4,0),IF(I8="STC",VLOOKUP(Sheet1!B46,Sheet1!C46:H59,4,0),IF(C8="THMTEMP",VLOOKUP(Sheet1!B66,Sheet1!$C$66:$H$79,4,0),IF(C8="THMHUM",VLOOKUP(Sheet1!J66,Sheet1!$K$66:$P$79,4,0))))))</f>
        <v>0</v>
      </c>
      <c r="F56" s="333">
        <f t="shared" si="10"/>
        <v>0</v>
      </c>
      <c r="G56" s="331">
        <f>IF(I9="DMRTD",VLOOKUP(Sheet1!J31,Sheet1!$K$25:$P$38,3,0),IF(I9="DMRTD8.5",VLOOKUP(Sheet1!B31,Sheet1!$C$25:$H$38,3,0),IF(I9="DMTC",VLOOKUP(Sheet1!J51,Sheet1!$K$45:$P$58,3,0),0)))</f>
        <v>0</v>
      </c>
      <c r="H56" s="333">
        <f t="shared" si="11"/>
        <v>0</v>
      </c>
      <c r="I56" s="333">
        <f>IF(I9="DMRTD",VLOOKUP(Sheet1!J31,Sheet1!$K$25:$P$38,4,0),IF(I9="DMRTD8.5",VLOOKUP(Sheet1!B31,Sheet1!$C$25:$H$38,4,0),IF(I9="DMTC",VLOOKUP(Sheet1!J51,Sheet1!$K$45:$P$58,4,0),0)))</f>
        <v>0</v>
      </c>
      <c r="J56" s="333">
        <f t="shared" si="12"/>
        <v>0</v>
      </c>
      <c r="K56" s="334">
        <f>(IF(I10="LOWBATH",VLOOKUP(Sheet2!B12,Sheet2!$C$6:$H$19,3,0),IF(I10="MIDBATH",VLOOKUP(Sheet2!J12,Sheet2!$K$6:$P$19,3,0),IF(I10="HIGHBATH",VLOOKUP(Sheet2!B31,Sheet2!$C$25:$H$38,3,0),IF(I10="S.PLATE",VLOOKUP(Sheet2!J31,Sheet2!$K$25:$P$38,3,0),IF(I10="TEMPCHAMBER",VLOOKUP(Sheet2!B51,Sheet2!$C$45:$H$58,3,0),IF(I10="HUMIDITYCHAMBER",VLOOKUP(Sheet2!J51,Sheet2!$K$45:$P$58,3,0),IF(I10="IR",VLOOKUP(Sheet1!B91,Sheet1!$C$85:$I$98,6,0))))))))/SQRT(3))*1</f>
        <v>0</v>
      </c>
      <c r="L56" s="334">
        <f>(IF(I10="LOWBATH",VLOOKUP(Sheet2!B12,Sheet2!$C$6:$H$19,4,0),IF(I10="MIDBATH",VLOOKUP(Sheet2!J12,Sheet2!$K$6:$P$19,4,0),IF(I10="HIGHBATH",VLOOKUP(Sheet2!B31,Sheet2!$C$25:$H$38,4,0),IF(I10="S.PLATE",VLOOKUP(Sheet2!J31,Sheet2!$K$25:$P$38,4,0),IF(I10="TEMPCHAMBER",VLOOKUP(Sheet2!B51,Sheet2!$C$45:$H$58,4,0),IF(I10="HUMIDITYCHAMBER",VLOOKUP(Sheet2!J51,Sheet2!$K$45:$P$58,4,0),IF(I10="IR",VLOOKUP(Sheet1!B91,Sheet1!$C$85:$I$98,7,0))))))))/SQRT(3))*1</f>
        <v>0</v>
      </c>
      <c r="M56" s="333">
        <f>(IF(I8="SPRT",VLOOKUP(Sheet1!B12,Sheet1!$C$6:$H$19,5,0),IF(I8="PRT",VLOOKUP(Sheet1!B12,Sheet1!$K$6:$P$19,5,0),IF(I8="STC",VLOOKUP(Sheet1!B51,Sheet1!$C$45:$H$58,5,0),IF(I8="THMTEMP",VLOOKUP(Sheet1!B72,Sheet1!$C$66:$H$79,5,0),IF(I8="THMHUM",VLOOKUP(Sheet1!J72,Sheet1!$K$66:$P$79,5,0))))))/SQRT(3))*1</f>
        <v>0</v>
      </c>
      <c r="N56" s="333">
        <f t="shared" si="5"/>
        <v>5.7735026918962581E-2</v>
      </c>
      <c r="O56" s="333">
        <f>IF(I8="SPRT",VLOOKUP(Sheet1!B12,Sheet1!$C$6:$H$19,6,0),IF(I8="PRT",VLOOKUP(Sheet1!B12,Sheet1!$K$6:$P$19,6,0),IF(I8="STC",VLOOKUP(Sheet1!B51,Sheet1!$C$45:$H$58,6,0),IF(I8="THMTEMP",VLOOKUP(Sheet1!B72,Sheet1!$C$66:$H$79,6,0),IF(I8="THMHUM",VLOOKUP(Sheet1!J72,Sheet1!$K$66:$P$79,6,0),0)))))/SQRT(3)</f>
        <v>0</v>
      </c>
      <c r="P56" s="335">
        <f>(IF($I$11="DMRTD",VLOOKUP(Sheet1!J31,Sheet1!$K$25:$P$38,3,0),IF($I$11="DMRTD8.5",VLOOKUP(Sheet1!B31,Sheet1!$C$25:$H$38,3,0),IF($I$11="DMTC",VLOOKUP(Sheet1!J51,Sheet1!$K$45:$P$58,3,0),IF($I$11="GT",0.1,0)))))/(2)</f>
        <v>0</v>
      </c>
      <c r="Q56" s="335">
        <f>(IF($I$11="DMRTD",VLOOKUP(Sheet1!J31,Sheet1!$K$25:$P$38,4,0),IF($I$11="DMRTD8.5",VLOOKUP(Sheet1!B31,Sheet1!$C$25:$H$38,4,0),IF($I$11="DMTC",VLOOKUP(Sheet1!J51,Sheet1!$K$45:$P$58,4,0),IF($I$11="GT",VLOOKUP(Sheet1!K91,Sheet1!$L$85:$P$98,3,0)))))/SQRT(3))</f>
        <v>0</v>
      </c>
      <c r="R56" s="334">
        <f>(IF($I$10="IR",VLOOKUP(Sheet1!B91,Sheet1!$C$85:$H$98,3,0)))/(SQRT(3))</f>
        <v>0</v>
      </c>
      <c r="S56" s="335">
        <f>(IF($I$10="IR",VLOOKUP(Sheet1!B91,Sheet1!$C$85:$H$98,4,0)))/(SQRT(3))</f>
        <v>0</v>
      </c>
      <c r="T56" s="333" t="e">
        <f>(I24)/1</f>
        <v>#DIV/0!</v>
      </c>
      <c r="U56" s="337" t="e">
        <f>I37/1</f>
        <v>#DIV/0!</v>
      </c>
      <c r="V56" s="333">
        <f>(worksheet!$Z$17)</f>
        <v>1</v>
      </c>
      <c r="W56" s="333">
        <f t="shared" si="13"/>
        <v>0.28867513459481292</v>
      </c>
      <c r="X56" s="333" t="e">
        <f t="shared" si="14"/>
        <v>#DIV/0!</v>
      </c>
      <c r="Y56" s="333" t="e">
        <f t="shared" si="15"/>
        <v>#DIV/0!</v>
      </c>
      <c r="Z56" s="338" t="e">
        <f t="shared" si="6"/>
        <v>#DIV/0!</v>
      </c>
      <c r="AA56" s="338" t="e">
        <f t="shared" si="16"/>
        <v>#DIV/0!</v>
      </c>
      <c r="AB56" s="339" t="e">
        <f t="shared" ref="AB56" si="42">AA56</f>
        <v>#DIV/0!</v>
      </c>
      <c r="AC56" s="340" t="e">
        <f t="shared" si="17"/>
        <v>#DIV/0!</v>
      </c>
      <c r="AE56" s="344" t="str">
        <f>AL23</f>
        <v>0.0</v>
      </c>
      <c r="AF56" s="333" t="b">
        <f t="shared" si="7"/>
        <v>0</v>
      </c>
      <c r="AG56" s="333">
        <f t="shared" si="18"/>
        <v>0</v>
      </c>
      <c r="AH56" s="341" t="b">
        <f t="shared" si="19"/>
        <v>0</v>
      </c>
      <c r="AI56" s="333">
        <f t="shared" si="20"/>
        <v>0</v>
      </c>
      <c r="AJ56" s="333">
        <f t="shared" si="21"/>
        <v>0</v>
      </c>
      <c r="AK56" s="333">
        <f t="shared" si="22"/>
        <v>0</v>
      </c>
      <c r="AL56" s="333">
        <f t="shared" si="23"/>
        <v>0</v>
      </c>
      <c r="AM56" s="333">
        <f t="shared" si="24"/>
        <v>0</v>
      </c>
      <c r="AN56" s="333">
        <f t="shared" si="25"/>
        <v>0</v>
      </c>
      <c r="AO56" s="333">
        <f t="shared" si="26"/>
        <v>0</v>
      </c>
      <c r="AP56" s="333">
        <f t="shared" si="27"/>
        <v>0</v>
      </c>
      <c r="AQ56" s="333">
        <f t="shared" si="28"/>
        <v>5.7735026918962581E-2</v>
      </c>
      <c r="AR56" s="335">
        <f t="shared" si="29"/>
        <v>0</v>
      </c>
      <c r="AS56" s="335">
        <f t="shared" si="30"/>
        <v>0</v>
      </c>
      <c r="AT56" s="335">
        <f t="shared" si="31"/>
        <v>0</v>
      </c>
      <c r="AU56" s="333" t="e">
        <f>(AL24)/1</f>
        <v>#DIV/0!</v>
      </c>
      <c r="AV56" s="337" t="e">
        <f>AL37/1</f>
        <v>#DIV/0!</v>
      </c>
      <c r="AW56" s="333">
        <f>(worksheet!$Z$17)</f>
        <v>1</v>
      </c>
      <c r="AX56" s="333">
        <f t="shared" si="32"/>
        <v>0.28867513459481292</v>
      </c>
      <c r="AY56" s="333" t="e">
        <f t="shared" si="33"/>
        <v>#DIV/0!</v>
      </c>
      <c r="AZ56" s="333" t="e">
        <f t="shared" si="34"/>
        <v>#DIV/0!</v>
      </c>
      <c r="BA56" s="338" t="e">
        <f t="shared" si="35"/>
        <v>#DIV/0!</v>
      </c>
      <c r="BB56" s="338" t="e">
        <f t="shared" si="8"/>
        <v>#DIV/0!</v>
      </c>
      <c r="BC56" s="339" t="e">
        <f t="shared" si="36"/>
        <v>#DIV/0!</v>
      </c>
      <c r="BD56" s="342" t="e">
        <f t="shared" si="37"/>
        <v>#DIV/0!</v>
      </c>
    </row>
    <row r="57" spans="2:56" s="240" customFormat="1">
      <c r="B57" s="343" t="str">
        <f>J23</f>
        <v>0.0</v>
      </c>
      <c r="C57" s="331" t="b">
        <f>IF(J8="SPRT",VLOOKUP(Sheet1!B13,Sheet1!$C$6:$H$19,3,0),IF(J8="PRT",VLOOKUP(Sheet1!B13,Sheet1!K13:P26,3,0),IF(J8="STC",VLOOKUP(Sheet1!B52,Sheet1!C45:H58,3,0),IF(J8="THMTEMP",VLOOKUP(Sheet1!B66,Sheet1!$C$66:$H$79,3,0),IF(J8="THMHUM",VLOOKUP(Sheet1!J66,Sheet1!$K$66:$P$79,3,0))))))</f>
        <v>0</v>
      </c>
      <c r="D57" s="333">
        <f t="shared" si="9"/>
        <v>0</v>
      </c>
      <c r="E57" s="331" t="b">
        <f>IF(J8="SPRT",VLOOKUP(Sheet1!B7,Sheet1!$C$6:$H$19,4,0),IF(J8="PRT",VLOOKUP(Sheet1!B7,Sheet1!K7:P20,4,0),IF(J8="STC",VLOOKUP(Sheet1!B46,Sheet1!C46:H59,4,0),IF(C8="THMTEMP",VLOOKUP(Sheet1!B66,Sheet1!$C$66:$H$79,4,0),IF(C8="THMHUM",VLOOKUP(Sheet1!J66,Sheet1!$K$66:$P$79,4,0))))))</f>
        <v>0</v>
      </c>
      <c r="F57" s="333">
        <f t="shared" si="10"/>
        <v>0</v>
      </c>
      <c r="G57" s="331">
        <f>IF(J9="DMRTD",VLOOKUP(Sheet1!J32,Sheet1!$K$25:$P$38,3,0),IF(J9="DMRTD8.5",VLOOKUP(Sheet1!B32,Sheet1!$C$25:$H$38,3,0),IF(J9="DMTC",VLOOKUP(Sheet1!J52,Sheet1!$K$45:$P$58,3,0),0)))</f>
        <v>0</v>
      </c>
      <c r="H57" s="333">
        <f t="shared" si="11"/>
        <v>0</v>
      </c>
      <c r="I57" s="333">
        <f>IF(J9="DMRTD",VLOOKUP(Sheet1!J32,Sheet1!$K$25:$P$38,4,0),IF(J9="DMRTD8.5",VLOOKUP(Sheet1!B32,Sheet1!$C$25:$H$38,4,0),IF(J9="DMTC",VLOOKUP(Sheet1!J52,Sheet1!$K$45:$P$58,4,0),0)))</f>
        <v>0</v>
      </c>
      <c r="J57" s="333">
        <f t="shared" si="12"/>
        <v>0</v>
      </c>
      <c r="K57" s="334">
        <f>(IF(J10="LOWBATH",VLOOKUP(Sheet2!B13,Sheet2!$C$6:$H$19,3,0),IF(J10="MIDBATH",VLOOKUP(Sheet2!J13,Sheet2!$K$6:$P$19,3,0),IF(J10="HIGHBATH",VLOOKUP(Sheet2!B32,Sheet2!$C$25:$H$38,3,0),IF(J10="S.PLATE",VLOOKUP(Sheet2!J32,Sheet2!$K$25:$P$38,3,0),IF(J10="TEMPCHAMBER",VLOOKUP(Sheet2!B52,Sheet2!$C$45:$H$58,3,0),IF(J10="HUMIDITYCHAMBER",VLOOKUP(Sheet2!J52,Sheet2!$K$45:$P$58,3,0),IF(J10="IR",VLOOKUP(Sheet1!B92,Sheet1!$C$85:$I$98,6,0))))))))/SQRT(3))*1</f>
        <v>0</v>
      </c>
      <c r="L57" s="334">
        <f>(IF(J10="LOWBATH",VLOOKUP(Sheet2!B13,Sheet2!$C$6:$H$19,4,0),IF(J10="MIDBATH",VLOOKUP(Sheet2!J13,Sheet2!$K$6:$P$19,4,0),IF(J10="HIGHBATH",VLOOKUP(Sheet2!B32,Sheet2!$C$25:$H$38,4,0),IF(J10="S.PLATE",VLOOKUP(Sheet2!J32,Sheet2!$K$25:$P$38,4,0),IF(J10="TEMPCHAMBER",VLOOKUP(Sheet2!B52,Sheet2!$C$45:$H$58,4,0),IF(J10="HUMIDITYCHAMBER",VLOOKUP(Sheet2!J52,Sheet2!$K$45:$P$58,4,0),IF(J10="IR",VLOOKUP(Sheet1!B92,Sheet1!$C$85:$I$98,7,0))))))))/SQRT(3))*1</f>
        <v>0</v>
      </c>
      <c r="M57" s="333">
        <f>(IF(J8="SPRT",VLOOKUP(Sheet1!B13,Sheet1!$C$6:$H$19,5,0),IF(J8="PRT",VLOOKUP(Sheet1!B13,Sheet1!$K$6:$P$19,5,0),IF(J8="STC",VLOOKUP(Sheet1!B52,Sheet1!$C$45:$H$58,5,0),IF(J8="THMTEMP",VLOOKUP(Sheet1!B73,Sheet1!$C$66:$H$79,5,0),IF(J8="THMHUM",VLOOKUP(Sheet1!J73,Sheet1!$K$66:$P$79,5,0))))))/SQRT(3))*1</f>
        <v>0</v>
      </c>
      <c r="N57" s="333">
        <f t="shared" si="5"/>
        <v>5.7735026918962581E-2</v>
      </c>
      <c r="O57" s="333">
        <f>IF(J8="SPRT",VLOOKUP(Sheet1!B13,Sheet1!$C$6:$H$19,6,0),IF(J8="PRT",VLOOKUP(Sheet1!B13,Sheet1!$K$6:$P$19,6,0),IF(J8="STC",VLOOKUP(Sheet1!B52,Sheet1!$C$45:$H$58,6,0),IF(J8="THMTEMP",VLOOKUP(Sheet1!B73,Sheet1!$C$66:$H$79,6,0),IF(J8="THMHUM",VLOOKUP(Sheet1!J73,Sheet1!$K$66:$P$79,6,0),0)))))/SQRT(3)</f>
        <v>0</v>
      </c>
      <c r="P57" s="335">
        <f>(IF($J$11="DMRTD",VLOOKUP(Sheet1!J32,Sheet1!$K$25:$P$38,3,0),IF($J$11="DMRTD8.5",VLOOKUP(Sheet1!B32,Sheet1!$C$25:$H$38,3,0),IF($J$11="DMTC",VLOOKUP(Sheet1!J52,Sheet1!$K$45:$P$58,3,0),IF($J$11="GT",0.1,0)))))/(2)</f>
        <v>0</v>
      </c>
      <c r="Q57" s="335">
        <f>(IF($J$11="DMRTD",VLOOKUP(Sheet1!J32,Sheet1!$K$25:$P$38,4,0),IF($J$11="DMRTD8.5",VLOOKUP(Sheet1!B32,Sheet1!$C$25:$H$38,4,0),IF($J$11="DMTC",VLOOKUP(Sheet1!J52,Sheet1!$K$45:$P$58,4,0),IF($J$11="GT",VLOOKUP(Sheet1!K92,Sheet1!$L$85:$P$98,3,0)))))/SQRT(3))</f>
        <v>0</v>
      </c>
      <c r="R57" s="334">
        <f>(IF($J$10="IR",VLOOKUP(Sheet1!B92,Sheet1!$C$85:$H$98,3,0)))/(SQRT(3))</f>
        <v>0</v>
      </c>
      <c r="S57" s="335">
        <f>(IF($J$10="IR",VLOOKUP(Sheet1!B92,Sheet1!$C$85:$H$98,4,0)))/(SQRT(3))</f>
        <v>0</v>
      </c>
      <c r="T57" s="333" t="e">
        <f>(J24)/1</f>
        <v>#DIV/0!</v>
      </c>
      <c r="U57" s="337" t="e">
        <f>J37/1</f>
        <v>#DIV/0!</v>
      </c>
      <c r="V57" s="333">
        <f>(worksheet!$Z$17)</f>
        <v>1</v>
      </c>
      <c r="W57" s="333">
        <f t="shared" si="13"/>
        <v>0.28867513459481292</v>
      </c>
      <c r="X57" s="333" t="e">
        <f t="shared" si="14"/>
        <v>#DIV/0!</v>
      </c>
      <c r="Y57" s="333" t="e">
        <f t="shared" si="15"/>
        <v>#DIV/0!</v>
      </c>
      <c r="Z57" s="338" t="e">
        <f t="shared" si="6"/>
        <v>#DIV/0!</v>
      </c>
      <c r="AA57" s="338" t="e">
        <f t="shared" si="16"/>
        <v>#DIV/0!</v>
      </c>
      <c r="AB57" s="339" t="e">
        <f t="shared" ref="AB57" si="43">AA57</f>
        <v>#DIV/0!</v>
      </c>
      <c r="AC57" s="342" t="e">
        <f t="shared" si="17"/>
        <v>#DIV/0!</v>
      </c>
      <c r="AE57" s="344" t="str">
        <f>AM23</f>
        <v>0.0</v>
      </c>
      <c r="AF57" s="333" t="b">
        <f t="shared" si="7"/>
        <v>0</v>
      </c>
      <c r="AG57" s="333">
        <f t="shared" si="18"/>
        <v>0</v>
      </c>
      <c r="AH57" s="341" t="b">
        <f t="shared" si="19"/>
        <v>0</v>
      </c>
      <c r="AI57" s="333">
        <f t="shared" si="20"/>
        <v>0</v>
      </c>
      <c r="AJ57" s="333">
        <f t="shared" si="21"/>
        <v>0</v>
      </c>
      <c r="AK57" s="333">
        <f t="shared" si="22"/>
        <v>0</v>
      </c>
      <c r="AL57" s="333">
        <f t="shared" si="23"/>
        <v>0</v>
      </c>
      <c r="AM57" s="333">
        <f t="shared" si="24"/>
        <v>0</v>
      </c>
      <c r="AN57" s="333">
        <f t="shared" si="25"/>
        <v>0</v>
      </c>
      <c r="AO57" s="333">
        <f t="shared" si="26"/>
        <v>0</v>
      </c>
      <c r="AP57" s="333">
        <f t="shared" si="27"/>
        <v>0</v>
      </c>
      <c r="AQ57" s="333">
        <f t="shared" si="28"/>
        <v>5.7735026918962581E-2</v>
      </c>
      <c r="AR57" s="335">
        <f t="shared" si="29"/>
        <v>0</v>
      </c>
      <c r="AS57" s="335">
        <f t="shared" si="30"/>
        <v>0</v>
      </c>
      <c r="AT57" s="335">
        <f t="shared" si="31"/>
        <v>0</v>
      </c>
      <c r="AU57" s="333" t="e">
        <f>(AM24)/1</f>
        <v>#DIV/0!</v>
      </c>
      <c r="AV57" s="337" t="e">
        <f>AM37/1</f>
        <v>#DIV/0!</v>
      </c>
      <c r="AW57" s="333">
        <f>(worksheet!$Z$17)</f>
        <v>1</v>
      </c>
      <c r="AX57" s="333">
        <f t="shared" si="32"/>
        <v>0.28867513459481292</v>
      </c>
      <c r="AY57" s="333" t="e">
        <f t="shared" si="33"/>
        <v>#DIV/0!</v>
      </c>
      <c r="AZ57" s="333" t="e">
        <f t="shared" si="34"/>
        <v>#DIV/0!</v>
      </c>
      <c r="BA57" s="338" t="e">
        <f t="shared" si="35"/>
        <v>#DIV/0!</v>
      </c>
      <c r="BB57" s="338" t="e">
        <f t="shared" si="8"/>
        <v>#DIV/0!</v>
      </c>
      <c r="BC57" s="339" t="e">
        <f t="shared" si="36"/>
        <v>#DIV/0!</v>
      </c>
      <c r="BD57" s="342" t="e">
        <f t="shared" si="37"/>
        <v>#DIV/0!</v>
      </c>
    </row>
    <row r="58" spans="2:56" s="240" customFormat="1">
      <c r="B58" s="345"/>
      <c r="C58" s="346"/>
      <c r="D58" s="346"/>
      <c r="E58" s="346"/>
      <c r="F58" s="346"/>
      <c r="G58" s="346"/>
      <c r="H58" s="346"/>
      <c r="I58" s="346"/>
      <c r="J58" s="346"/>
      <c r="K58" s="346"/>
      <c r="L58" s="346"/>
      <c r="M58" s="346"/>
      <c r="N58" s="346"/>
      <c r="O58" s="346"/>
      <c r="P58" s="346"/>
      <c r="Q58" s="346"/>
      <c r="R58" s="346"/>
      <c r="S58" s="346"/>
      <c r="T58" s="346"/>
      <c r="U58" s="346"/>
      <c r="V58" s="346"/>
      <c r="AE58" s="345"/>
      <c r="AF58" s="346"/>
      <c r="AG58" s="346"/>
      <c r="AH58" s="346"/>
      <c r="AI58" s="346"/>
      <c r="AJ58" s="346"/>
      <c r="AK58" s="346"/>
      <c r="AL58" s="346"/>
      <c r="AM58" s="346"/>
      <c r="AN58" s="346"/>
      <c r="AO58" s="346"/>
      <c r="AP58" s="346"/>
      <c r="AQ58" s="346"/>
      <c r="AR58" s="346"/>
      <c r="AS58" s="346"/>
      <c r="AT58" s="346"/>
      <c r="AU58" s="346"/>
      <c r="AV58" s="346"/>
      <c r="AW58" s="346"/>
    </row>
    <row r="59" spans="2:56" s="240" customFormat="1"/>
    <row r="60" spans="2:56" s="240" customFormat="1"/>
    <row r="61" spans="2:56" s="309" customFormat="1" ht="13.5" customHeight="1">
      <c r="B61" s="243" t="s">
        <v>495</v>
      </c>
      <c r="C61" s="246" t="s">
        <v>673</v>
      </c>
      <c r="D61" s="243"/>
      <c r="E61" s="243"/>
      <c r="F61" s="243"/>
      <c r="G61" s="243"/>
      <c r="H61" s="243"/>
      <c r="I61" s="310"/>
      <c r="J61" s="310"/>
      <c r="K61" s="310"/>
      <c r="L61" s="310"/>
      <c r="M61" s="310"/>
      <c r="N61" s="310"/>
      <c r="O61" s="310"/>
      <c r="P61" s="310"/>
      <c r="Q61" s="310"/>
      <c r="R61" s="310"/>
      <c r="S61" s="310"/>
      <c r="T61" s="310"/>
      <c r="U61" s="310"/>
      <c r="V61" s="310"/>
      <c r="W61" s="310"/>
      <c r="X61" s="310"/>
      <c r="Y61" s="310"/>
      <c r="Z61" s="310"/>
      <c r="AA61" s="310"/>
      <c r="AB61" s="310"/>
      <c r="AC61" s="310"/>
      <c r="AD61" s="310"/>
      <c r="AE61" s="310"/>
      <c r="AF61" s="310"/>
      <c r="AG61" s="310"/>
    </row>
    <row r="62" spans="2:56" s="309" customFormat="1" ht="15" customHeight="1">
      <c r="B62" s="514" t="s">
        <v>507</v>
      </c>
      <c r="C62" s="504"/>
      <c r="D62" s="504"/>
      <c r="E62" s="504"/>
      <c r="F62" s="504"/>
      <c r="G62" s="504"/>
      <c r="H62" s="504"/>
      <c r="I62" s="504"/>
      <c r="J62" s="505"/>
      <c r="K62" s="310"/>
      <c r="L62" s="310"/>
      <c r="M62" s="310"/>
      <c r="N62" s="310"/>
      <c r="O62" s="310"/>
      <c r="P62" s="310"/>
      <c r="Q62" s="310"/>
      <c r="R62" s="310"/>
      <c r="S62" s="310"/>
      <c r="T62" s="310"/>
      <c r="U62" s="310"/>
      <c r="V62" s="310"/>
      <c r="W62" s="310"/>
      <c r="X62" s="310"/>
      <c r="Y62" s="310"/>
      <c r="Z62" s="310"/>
      <c r="AA62" s="310"/>
      <c r="AB62" s="310"/>
      <c r="AC62" s="310"/>
      <c r="AD62" s="310"/>
      <c r="AE62" s="310"/>
      <c r="AF62" s="310"/>
      <c r="AG62" s="310"/>
    </row>
    <row r="63" spans="2:56" s="309" customFormat="1" ht="15" customHeight="1">
      <c r="B63" s="260" t="s">
        <v>506</v>
      </c>
      <c r="C63" s="259">
        <v>1</v>
      </c>
      <c r="D63" s="259">
        <v>2</v>
      </c>
      <c r="E63" s="259">
        <v>3</v>
      </c>
      <c r="F63" s="259">
        <v>4</v>
      </c>
      <c r="G63" s="259">
        <v>5</v>
      </c>
      <c r="H63" s="259">
        <v>6</v>
      </c>
      <c r="I63" s="311">
        <v>7</v>
      </c>
      <c r="J63" s="311">
        <v>8</v>
      </c>
      <c r="K63" s="310"/>
      <c r="L63" s="310"/>
      <c r="M63" s="310"/>
      <c r="N63" s="310"/>
      <c r="O63" s="310"/>
      <c r="P63" s="310"/>
      <c r="Q63" s="310"/>
      <c r="R63" s="310"/>
      <c r="S63" s="310"/>
      <c r="T63" s="310"/>
      <c r="U63" s="310"/>
      <c r="V63" s="310"/>
      <c r="W63" s="310"/>
      <c r="X63" s="310"/>
      <c r="Y63" s="310"/>
      <c r="Z63" s="310"/>
      <c r="AA63" s="310"/>
      <c r="AB63" s="310"/>
      <c r="AC63" s="310"/>
      <c r="AD63" s="310"/>
      <c r="AE63" s="310"/>
      <c r="AF63" s="310"/>
      <c r="AG63" s="310"/>
    </row>
    <row r="64" spans="2:56" s="312" customFormat="1" ht="15" customHeight="1">
      <c r="B64" s="313" t="s">
        <v>389</v>
      </c>
      <c r="C64" s="314">
        <v>35.200000000000003</v>
      </c>
      <c r="D64" s="314">
        <v>55.8</v>
      </c>
      <c r="E64" s="314">
        <v>86.4</v>
      </c>
      <c r="F64" s="314"/>
      <c r="G64" s="315"/>
      <c r="H64" s="315"/>
      <c r="I64" s="316"/>
      <c r="J64" s="316"/>
      <c r="K64" s="310"/>
      <c r="L64" s="310"/>
      <c r="M64" s="310"/>
      <c r="N64" s="310"/>
      <c r="O64" s="310"/>
      <c r="P64" s="310"/>
      <c r="Q64" s="310"/>
      <c r="R64" s="310"/>
      <c r="S64" s="310"/>
      <c r="T64" s="310"/>
      <c r="U64" s="310"/>
      <c r="V64" s="310"/>
      <c r="W64" s="310"/>
      <c r="X64" s="310"/>
      <c r="Y64" s="310"/>
      <c r="Z64" s="310"/>
      <c r="AA64" s="310"/>
      <c r="AB64" s="310"/>
      <c r="AC64" s="310"/>
      <c r="AD64" s="310"/>
      <c r="AE64" s="310"/>
      <c r="AF64" s="310"/>
      <c r="AG64" s="310"/>
    </row>
    <row r="65" spans="2:33" s="312" customFormat="1" ht="15" customHeight="1">
      <c r="B65" s="313" t="s">
        <v>390</v>
      </c>
      <c r="C65" s="314">
        <v>35.200000000000003</v>
      </c>
      <c r="D65" s="314">
        <v>55.8</v>
      </c>
      <c r="E65" s="314">
        <v>86.4</v>
      </c>
      <c r="F65" s="314"/>
      <c r="G65" s="315"/>
      <c r="H65" s="315"/>
      <c r="I65" s="316"/>
      <c r="J65" s="316"/>
      <c r="K65" s="310"/>
      <c r="L65" s="310"/>
      <c r="M65" s="310"/>
      <c r="N65" s="310"/>
      <c r="O65" s="310"/>
      <c r="P65" s="310"/>
      <c r="Q65" s="310"/>
      <c r="R65" s="310"/>
      <c r="S65" s="310"/>
      <c r="T65" s="310"/>
      <c r="U65" s="310"/>
      <c r="V65" s="310"/>
      <c r="W65" s="310"/>
      <c r="X65" s="310"/>
      <c r="Y65" s="310"/>
      <c r="Z65" s="310"/>
      <c r="AA65" s="310"/>
      <c r="AB65" s="310"/>
      <c r="AC65" s="310"/>
      <c r="AD65" s="310"/>
      <c r="AE65" s="310"/>
      <c r="AF65" s="310"/>
      <c r="AG65" s="310"/>
    </row>
    <row r="66" spans="2:33" s="312" customFormat="1" ht="15" customHeight="1">
      <c r="B66" s="313" t="s">
        <v>391</v>
      </c>
      <c r="C66" s="314">
        <v>35.200000000000003</v>
      </c>
      <c r="D66" s="314">
        <v>55.8</v>
      </c>
      <c r="E66" s="314">
        <v>86.4</v>
      </c>
      <c r="F66" s="314"/>
      <c r="G66" s="315"/>
      <c r="H66" s="315"/>
      <c r="I66" s="316"/>
      <c r="J66" s="316"/>
      <c r="K66" s="310"/>
      <c r="L66" s="310"/>
      <c r="M66" s="310"/>
      <c r="N66" s="310"/>
      <c r="O66" s="310"/>
      <c r="P66" s="310"/>
      <c r="Q66" s="310"/>
      <c r="R66" s="310"/>
      <c r="S66" s="310"/>
      <c r="T66" s="310"/>
      <c r="U66" s="310"/>
      <c r="V66" s="310"/>
      <c r="W66" s="310"/>
      <c r="X66" s="310"/>
      <c r="Y66" s="310"/>
      <c r="Z66" s="310"/>
      <c r="AA66" s="310"/>
      <c r="AB66" s="310"/>
      <c r="AC66" s="310"/>
      <c r="AD66" s="310"/>
      <c r="AE66" s="310"/>
      <c r="AF66" s="310"/>
      <c r="AG66" s="310"/>
    </row>
    <row r="67" spans="2:33" s="312" customFormat="1" ht="15" customHeight="1">
      <c r="B67" s="313" t="s">
        <v>392</v>
      </c>
      <c r="C67" s="314">
        <v>35.200000000000003</v>
      </c>
      <c r="D67" s="314">
        <v>55.8</v>
      </c>
      <c r="E67" s="314">
        <v>86.4</v>
      </c>
      <c r="F67" s="314"/>
      <c r="G67" s="315"/>
      <c r="H67" s="315"/>
      <c r="I67" s="316"/>
      <c r="J67" s="316"/>
      <c r="K67" s="310"/>
      <c r="L67" s="310"/>
      <c r="M67" s="310"/>
      <c r="N67" s="310"/>
      <c r="O67" s="310"/>
      <c r="P67" s="310"/>
      <c r="Q67" s="310"/>
      <c r="R67" s="310"/>
      <c r="S67" s="310"/>
      <c r="T67" s="310"/>
      <c r="U67" s="310"/>
      <c r="V67" s="310"/>
      <c r="W67" s="310"/>
      <c r="X67" s="310"/>
      <c r="Y67" s="310"/>
      <c r="Z67" s="310"/>
      <c r="AA67" s="310"/>
      <c r="AB67" s="310"/>
      <c r="AC67" s="310"/>
      <c r="AD67" s="310"/>
      <c r="AE67" s="310"/>
      <c r="AF67" s="310"/>
      <c r="AG67" s="310"/>
    </row>
    <row r="68" spans="2:33" s="312" customFormat="1" ht="15" customHeight="1">
      <c r="B68" s="313" t="s">
        <v>393</v>
      </c>
      <c r="C68" s="314">
        <v>35.200000000000003</v>
      </c>
      <c r="D68" s="314">
        <v>55.8</v>
      </c>
      <c r="E68" s="314">
        <v>86.4</v>
      </c>
      <c r="F68" s="314"/>
      <c r="G68" s="315"/>
      <c r="H68" s="315"/>
      <c r="I68" s="316"/>
      <c r="J68" s="316"/>
      <c r="K68" s="310"/>
      <c r="L68" s="310"/>
      <c r="M68" s="310"/>
      <c r="N68" s="310"/>
      <c r="O68" s="310"/>
      <c r="P68" s="310"/>
      <c r="Q68" s="310"/>
      <c r="R68" s="310"/>
      <c r="S68" s="310"/>
      <c r="T68" s="310"/>
      <c r="U68" s="310"/>
      <c r="V68" s="310"/>
      <c r="W68" s="310"/>
      <c r="X68" s="310"/>
      <c r="Y68" s="310"/>
      <c r="Z68" s="310"/>
      <c r="AA68" s="310"/>
      <c r="AB68" s="310"/>
      <c r="AC68" s="310"/>
      <c r="AD68" s="310"/>
      <c r="AE68" s="310"/>
      <c r="AF68" s="310"/>
      <c r="AG68" s="310"/>
    </row>
    <row r="69" spans="2:33" s="312" customFormat="1" ht="15" customHeight="1">
      <c r="B69" s="313" t="s">
        <v>394</v>
      </c>
      <c r="C69" s="314">
        <v>35.200000000000003</v>
      </c>
      <c r="D69" s="314">
        <v>55.8</v>
      </c>
      <c r="E69" s="314">
        <v>86.4</v>
      </c>
      <c r="F69" s="314"/>
      <c r="G69" s="315"/>
      <c r="H69" s="315"/>
      <c r="I69" s="316"/>
      <c r="J69" s="316"/>
      <c r="K69" s="310"/>
      <c r="L69" s="310"/>
      <c r="M69" s="310"/>
      <c r="N69" s="310"/>
      <c r="O69" s="310"/>
      <c r="P69" s="310"/>
      <c r="Q69" s="310"/>
      <c r="R69" s="310"/>
      <c r="S69" s="310"/>
      <c r="T69" s="310"/>
      <c r="U69" s="310"/>
      <c r="V69" s="310"/>
      <c r="W69" s="310"/>
      <c r="X69" s="310"/>
      <c r="Y69" s="310"/>
      <c r="Z69" s="310"/>
      <c r="AA69" s="310"/>
      <c r="AB69" s="310"/>
      <c r="AC69" s="310"/>
      <c r="AD69" s="310"/>
      <c r="AE69" s="310"/>
      <c r="AF69" s="310"/>
      <c r="AG69" s="310"/>
    </row>
    <row r="70" spans="2:33" s="312" customFormat="1" ht="15" customHeight="1">
      <c r="B70" s="313" t="s">
        <v>395</v>
      </c>
      <c r="C70" s="314">
        <v>35.200000000000003</v>
      </c>
      <c r="D70" s="314">
        <v>55.8</v>
      </c>
      <c r="E70" s="314">
        <v>86.4</v>
      </c>
      <c r="F70" s="314"/>
      <c r="G70" s="315"/>
      <c r="H70" s="315"/>
      <c r="I70" s="316"/>
      <c r="J70" s="316"/>
      <c r="K70" s="310"/>
      <c r="L70" s="310"/>
      <c r="M70" s="310"/>
      <c r="N70" s="310"/>
      <c r="O70" s="310"/>
      <c r="P70" s="310"/>
      <c r="Q70" s="310"/>
      <c r="R70" s="310"/>
      <c r="S70" s="310"/>
      <c r="T70" s="310"/>
      <c r="U70" s="310"/>
      <c r="V70" s="310"/>
      <c r="W70" s="310"/>
      <c r="X70" s="310"/>
      <c r="Y70" s="310"/>
      <c r="Z70" s="310"/>
      <c r="AA70" s="310"/>
      <c r="AB70" s="310"/>
      <c r="AC70" s="310"/>
      <c r="AD70" s="310"/>
      <c r="AE70" s="310"/>
      <c r="AF70" s="310"/>
      <c r="AG70" s="310"/>
    </row>
    <row r="71" spans="2:33" s="312" customFormat="1" ht="15" customHeight="1">
      <c r="B71" s="313" t="s">
        <v>396</v>
      </c>
      <c r="C71" s="314">
        <v>35.200000000000003</v>
      </c>
      <c r="D71" s="314">
        <v>55.8</v>
      </c>
      <c r="E71" s="314">
        <v>86.4</v>
      </c>
      <c r="F71" s="314"/>
      <c r="G71" s="315"/>
      <c r="H71" s="315"/>
      <c r="I71" s="316"/>
      <c r="J71" s="316"/>
      <c r="K71" s="310"/>
      <c r="L71" s="310"/>
      <c r="M71" s="310"/>
      <c r="N71" s="310"/>
      <c r="O71" s="310"/>
      <c r="P71" s="310"/>
      <c r="Q71" s="310"/>
      <c r="R71" s="310"/>
      <c r="S71" s="310"/>
      <c r="T71" s="310"/>
      <c r="U71" s="310"/>
      <c r="V71" s="310"/>
      <c r="W71" s="310"/>
      <c r="X71" s="310"/>
      <c r="Y71" s="310"/>
      <c r="Z71" s="310"/>
      <c r="AA71" s="310"/>
      <c r="AB71" s="310"/>
      <c r="AC71" s="310"/>
      <c r="AD71" s="310"/>
      <c r="AE71" s="310"/>
      <c r="AF71" s="310"/>
      <c r="AG71" s="310"/>
    </row>
    <row r="72" spans="2:33" s="312" customFormat="1" ht="15" customHeight="1">
      <c r="B72" s="313" t="s">
        <v>397</v>
      </c>
      <c r="C72" s="314">
        <v>35.200000000000003</v>
      </c>
      <c r="D72" s="314">
        <v>55.8</v>
      </c>
      <c r="E72" s="314">
        <v>86.4</v>
      </c>
      <c r="F72" s="314"/>
      <c r="G72" s="315"/>
      <c r="H72" s="315"/>
      <c r="I72" s="316"/>
      <c r="J72" s="316"/>
      <c r="K72" s="310"/>
      <c r="L72" s="310"/>
      <c r="M72" s="310"/>
      <c r="N72" s="310"/>
      <c r="O72" s="310"/>
      <c r="P72" s="310"/>
      <c r="Q72" s="310"/>
      <c r="R72" s="310"/>
      <c r="S72" s="310"/>
      <c r="T72" s="310"/>
      <c r="U72" s="310"/>
      <c r="V72" s="310"/>
      <c r="W72" s="310"/>
      <c r="X72" s="310"/>
      <c r="Y72" s="310"/>
      <c r="Z72" s="310"/>
      <c r="AA72" s="310"/>
      <c r="AB72" s="310"/>
      <c r="AC72" s="310"/>
      <c r="AD72" s="310"/>
      <c r="AE72" s="310"/>
      <c r="AF72" s="310"/>
      <c r="AG72" s="310"/>
    </row>
    <row r="73" spans="2:33" s="312" customFormat="1" ht="15" customHeight="1">
      <c r="B73" s="313" t="s">
        <v>398</v>
      </c>
      <c r="C73" s="314">
        <v>35.200000000000003</v>
      </c>
      <c r="D73" s="314">
        <v>55.8</v>
      </c>
      <c r="E73" s="314">
        <v>86.4</v>
      </c>
      <c r="F73" s="314"/>
      <c r="G73" s="315"/>
      <c r="H73" s="315"/>
      <c r="I73" s="316"/>
      <c r="J73" s="316"/>
      <c r="K73" s="310"/>
      <c r="L73" s="310"/>
      <c r="M73" s="310"/>
      <c r="N73" s="310"/>
      <c r="O73" s="310"/>
      <c r="P73" s="310"/>
      <c r="Q73" s="310"/>
      <c r="R73" s="310"/>
      <c r="S73" s="310"/>
      <c r="T73" s="310"/>
      <c r="U73" s="310"/>
      <c r="V73" s="310"/>
      <c r="W73" s="310"/>
      <c r="X73" s="310"/>
      <c r="Y73" s="310"/>
      <c r="Z73" s="310"/>
      <c r="AA73" s="310"/>
      <c r="AB73" s="310"/>
      <c r="AC73" s="310"/>
      <c r="AD73" s="310"/>
      <c r="AE73" s="310"/>
      <c r="AF73" s="310"/>
      <c r="AG73" s="310"/>
    </row>
    <row r="74" spans="2:33" s="312" customFormat="1" ht="15" customHeight="1">
      <c r="B74" s="313" t="s">
        <v>379</v>
      </c>
      <c r="C74" s="317" t="str">
        <f>FIXED((SUM(C64:C73)/10),worksheet!$AK$4+1)</f>
        <v>35.20</v>
      </c>
      <c r="D74" s="317" t="str">
        <f>FIXED((SUM(D64:D73)/10),worksheet!$AK$4+1)</f>
        <v>55.80</v>
      </c>
      <c r="E74" s="317" t="str">
        <f>FIXED((SUM(E64:E73)/10),worksheet!$AK$4+1)</f>
        <v>86.40</v>
      </c>
      <c r="F74" s="317" t="str">
        <f>FIXED((SUM(F64:F73)/10),worksheet!$AK$4+1)</f>
        <v>0.00</v>
      </c>
      <c r="G74" s="317" t="str">
        <f>FIXED((SUM(G64:G73)/10),worksheet!$AK$4+1)</f>
        <v>0.00</v>
      </c>
      <c r="H74" s="317" t="str">
        <f>FIXED((SUM(H64:H73)/10),worksheet!$AK$4+1)</f>
        <v>0.00</v>
      </c>
      <c r="I74" s="317" t="str">
        <f>FIXED((SUM(I64:I73)/10),worksheet!$AK$4+1)</f>
        <v>0.00</v>
      </c>
      <c r="J74" s="317" t="str">
        <f>FIXED((SUM(J64:J73)/10),worksheet!$AK$4+1)</f>
        <v>0.00</v>
      </c>
      <c r="K74" s="310"/>
      <c r="L74" s="310"/>
      <c r="M74" s="310"/>
      <c r="N74" s="310"/>
      <c r="O74" s="310"/>
      <c r="P74" s="310"/>
      <c r="Q74" s="310"/>
      <c r="R74" s="310"/>
      <c r="S74" s="310"/>
      <c r="T74" s="310"/>
      <c r="U74" s="310"/>
      <c r="V74" s="310"/>
      <c r="W74" s="310"/>
      <c r="X74" s="310"/>
      <c r="Y74" s="310"/>
      <c r="Z74" s="310"/>
      <c r="AA74" s="310"/>
      <c r="AB74" s="310"/>
      <c r="AC74" s="310"/>
      <c r="AD74" s="310"/>
      <c r="AE74" s="310"/>
      <c r="AF74" s="310"/>
      <c r="AG74" s="310"/>
    </row>
    <row r="75" spans="2:33" s="312" customFormat="1" ht="15" customHeight="1">
      <c r="B75" s="313" t="s">
        <v>380</v>
      </c>
      <c r="C75" s="318">
        <f>STDEV(C64:C73)/SQRT(10)</f>
        <v>2.3684757858670005E-15</v>
      </c>
      <c r="D75" s="318">
        <f t="shared" ref="D75:J75" si="44">STDEV(D64:D73)/SQRT(10)</f>
        <v>0</v>
      </c>
      <c r="E75" s="318">
        <f t="shared" si="44"/>
        <v>4.736951571734001E-15</v>
      </c>
      <c r="F75" s="318" t="e">
        <f t="shared" si="44"/>
        <v>#DIV/0!</v>
      </c>
      <c r="G75" s="318" t="e">
        <f t="shared" si="44"/>
        <v>#DIV/0!</v>
      </c>
      <c r="H75" s="318" t="e">
        <f t="shared" si="44"/>
        <v>#DIV/0!</v>
      </c>
      <c r="I75" s="318" t="e">
        <f t="shared" si="44"/>
        <v>#DIV/0!</v>
      </c>
      <c r="J75" s="318" t="e">
        <f t="shared" si="44"/>
        <v>#DIV/0!</v>
      </c>
      <c r="K75" s="310"/>
      <c r="L75" s="310"/>
      <c r="M75" s="310"/>
      <c r="N75" s="310"/>
      <c r="O75" s="310"/>
      <c r="P75" s="310"/>
      <c r="Q75" s="310"/>
      <c r="R75" s="310"/>
      <c r="S75" s="310"/>
      <c r="T75" s="310"/>
      <c r="U75" s="310"/>
      <c r="V75" s="310"/>
      <c r="W75" s="310"/>
      <c r="X75" s="310"/>
      <c r="Y75" s="310"/>
      <c r="Z75" s="310"/>
      <c r="AA75" s="310"/>
      <c r="AB75" s="310"/>
      <c r="AC75" s="310"/>
      <c r="AD75" s="310"/>
      <c r="AE75" s="310"/>
      <c r="AF75" s="310"/>
      <c r="AG75" s="310"/>
    </row>
    <row r="76" spans="2:33" s="309" customFormat="1" ht="15" customHeight="1">
      <c r="B76" s="261"/>
      <c r="C76" s="262"/>
      <c r="D76" s="243"/>
      <c r="E76" s="243"/>
      <c r="F76" s="243"/>
      <c r="G76" s="243"/>
      <c r="H76" s="243"/>
      <c r="I76" s="310"/>
      <c r="J76" s="310"/>
      <c r="K76" s="310"/>
      <c r="L76" s="310"/>
      <c r="M76" s="310"/>
      <c r="N76" s="310"/>
      <c r="O76" s="310"/>
      <c r="P76" s="310"/>
      <c r="Q76" s="310"/>
      <c r="R76" s="310"/>
      <c r="S76" s="310"/>
      <c r="T76" s="310"/>
      <c r="U76" s="310"/>
      <c r="V76" s="310"/>
      <c r="W76" s="310"/>
      <c r="X76" s="310"/>
      <c r="Y76" s="310"/>
      <c r="Z76" s="310"/>
      <c r="AA76" s="310"/>
      <c r="AB76" s="310"/>
      <c r="AC76" s="310"/>
      <c r="AD76" s="310"/>
      <c r="AE76" s="310"/>
      <c r="AF76" s="310"/>
      <c r="AG76" s="310"/>
    </row>
    <row r="77" spans="2:33" s="312" customFormat="1" ht="15" customHeight="1">
      <c r="B77" s="313" t="s">
        <v>399</v>
      </c>
      <c r="C77" s="314">
        <v>35</v>
      </c>
      <c r="D77" s="314">
        <v>55</v>
      </c>
      <c r="E77" s="314">
        <v>85</v>
      </c>
      <c r="F77" s="314"/>
      <c r="G77" s="315"/>
      <c r="H77" s="315"/>
      <c r="I77" s="316"/>
      <c r="J77" s="316"/>
      <c r="K77" s="310"/>
      <c r="L77" s="310"/>
      <c r="M77" s="310"/>
      <c r="N77" s="310"/>
      <c r="O77" s="310"/>
      <c r="P77" s="310"/>
      <c r="Q77" s="310"/>
      <c r="R77" s="310"/>
      <c r="S77" s="310"/>
      <c r="T77" s="310"/>
      <c r="U77" s="310"/>
      <c r="V77" s="310"/>
      <c r="W77" s="310"/>
      <c r="X77" s="310"/>
      <c r="Y77" s="310"/>
      <c r="Z77" s="310"/>
      <c r="AA77" s="310"/>
      <c r="AB77" s="310"/>
      <c r="AC77" s="310"/>
      <c r="AD77" s="310"/>
      <c r="AE77" s="310"/>
      <c r="AF77" s="310"/>
      <c r="AG77" s="310"/>
    </row>
    <row r="78" spans="2:33" s="312" customFormat="1" ht="15" customHeight="1">
      <c r="B78" s="313" t="s">
        <v>400</v>
      </c>
      <c r="C78" s="314">
        <v>35</v>
      </c>
      <c r="D78" s="314">
        <v>55</v>
      </c>
      <c r="E78" s="314">
        <v>85</v>
      </c>
      <c r="F78" s="314"/>
      <c r="G78" s="315"/>
      <c r="H78" s="315"/>
      <c r="I78" s="316"/>
      <c r="J78" s="316"/>
      <c r="K78" s="310"/>
      <c r="L78" s="310"/>
      <c r="M78" s="310"/>
      <c r="N78" s="310"/>
      <c r="O78" s="310"/>
      <c r="P78" s="310"/>
      <c r="Q78" s="310"/>
      <c r="R78" s="310"/>
      <c r="S78" s="310"/>
      <c r="T78" s="310"/>
      <c r="U78" s="310"/>
      <c r="V78" s="310"/>
      <c r="W78" s="310"/>
      <c r="X78" s="310"/>
      <c r="Y78" s="310"/>
      <c r="Z78" s="310"/>
      <c r="AA78" s="310"/>
      <c r="AB78" s="310"/>
      <c r="AC78" s="310"/>
      <c r="AD78" s="310"/>
      <c r="AE78" s="310"/>
      <c r="AF78" s="310"/>
      <c r="AG78" s="310"/>
    </row>
    <row r="79" spans="2:33" s="312" customFormat="1" ht="15" customHeight="1">
      <c r="B79" s="313" t="s">
        <v>401</v>
      </c>
      <c r="C79" s="314">
        <v>35</v>
      </c>
      <c r="D79" s="314">
        <v>55</v>
      </c>
      <c r="E79" s="314">
        <v>85</v>
      </c>
      <c r="F79" s="314"/>
      <c r="G79" s="315"/>
      <c r="H79" s="315"/>
      <c r="I79" s="316"/>
      <c r="J79" s="316"/>
      <c r="K79" s="310"/>
      <c r="L79" s="310"/>
      <c r="M79" s="310"/>
      <c r="N79" s="310"/>
      <c r="O79" s="310"/>
      <c r="P79" s="310"/>
      <c r="Q79" s="310"/>
      <c r="R79" s="310"/>
      <c r="S79" s="310"/>
      <c r="T79" s="310"/>
      <c r="U79" s="310"/>
      <c r="V79" s="310"/>
      <c r="W79" s="310"/>
      <c r="X79" s="310"/>
      <c r="Y79" s="310"/>
      <c r="Z79" s="310"/>
      <c r="AA79" s="310"/>
      <c r="AB79" s="310"/>
      <c r="AC79" s="310"/>
      <c r="AD79" s="310"/>
      <c r="AE79" s="310"/>
      <c r="AF79" s="310"/>
      <c r="AG79" s="310"/>
    </row>
    <row r="80" spans="2:33" s="312" customFormat="1" ht="15" customHeight="1">
      <c r="B80" s="313" t="s">
        <v>402</v>
      </c>
      <c r="C80" s="314">
        <v>35</v>
      </c>
      <c r="D80" s="314">
        <v>55</v>
      </c>
      <c r="E80" s="314">
        <v>85</v>
      </c>
      <c r="F80" s="314"/>
      <c r="G80" s="315"/>
      <c r="H80" s="315"/>
      <c r="I80" s="316"/>
      <c r="J80" s="316"/>
      <c r="K80" s="310"/>
      <c r="L80" s="310"/>
      <c r="M80" s="310"/>
      <c r="N80" s="310"/>
      <c r="O80" s="310"/>
      <c r="P80" s="310"/>
      <c r="Q80" s="310"/>
      <c r="R80" s="310"/>
      <c r="S80" s="310"/>
      <c r="T80" s="310"/>
      <c r="U80" s="310"/>
      <c r="V80" s="310"/>
      <c r="W80" s="310"/>
      <c r="X80" s="310"/>
      <c r="Y80" s="310"/>
      <c r="Z80" s="310"/>
      <c r="AA80" s="310"/>
      <c r="AB80" s="310"/>
      <c r="AC80" s="310"/>
      <c r="AD80" s="310"/>
      <c r="AE80" s="310"/>
      <c r="AF80" s="310"/>
      <c r="AG80" s="310"/>
    </row>
    <row r="81" spans="2:33" s="312" customFormat="1" ht="15" customHeight="1">
      <c r="B81" s="313" t="s">
        <v>403</v>
      </c>
      <c r="C81" s="314">
        <v>35</v>
      </c>
      <c r="D81" s="314">
        <v>55</v>
      </c>
      <c r="E81" s="314">
        <v>85</v>
      </c>
      <c r="F81" s="314"/>
      <c r="G81" s="315"/>
      <c r="H81" s="315"/>
      <c r="I81" s="316"/>
      <c r="J81" s="316"/>
      <c r="K81" s="310"/>
      <c r="L81" s="310"/>
      <c r="M81" s="310"/>
      <c r="N81" s="310"/>
      <c r="O81" s="310"/>
      <c r="P81" s="310"/>
      <c r="Q81" s="310"/>
      <c r="R81" s="310"/>
      <c r="S81" s="310"/>
      <c r="T81" s="310"/>
      <c r="U81" s="310"/>
      <c r="V81" s="310"/>
      <c r="W81" s="310"/>
      <c r="X81" s="310"/>
      <c r="Y81" s="310"/>
      <c r="Z81" s="310"/>
      <c r="AA81" s="310"/>
      <c r="AB81" s="310"/>
      <c r="AC81" s="310"/>
      <c r="AD81" s="310"/>
      <c r="AE81" s="310"/>
      <c r="AF81" s="310"/>
      <c r="AG81" s="310"/>
    </row>
    <row r="82" spans="2:33" s="312" customFormat="1" ht="15" customHeight="1">
      <c r="B82" s="313" t="s">
        <v>404</v>
      </c>
      <c r="C82" s="314">
        <v>35</v>
      </c>
      <c r="D82" s="314">
        <v>55</v>
      </c>
      <c r="E82" s="314">
        <v>85</v>
      </c>
      <c r="F82" s="314"/>
      <c r="G82" s="315"/>
      <c r="H82" s="315"/>
      <c r="I82" s="316"/>
      <c r="J82" s="316"/>
      <c r="K82" s="310"/>
      <c r="L82" s="310"/>
      <c r="M82" s="310"/>
      <c r="N82" s="310"/>
      <c r="O82" s="310"/>
      <c r="P82" s="310"/>
      <c r="Q82" s="310"/>
      <c r="R82" s="310"/>
      <c r="S82" s="310"/>
      <c r="T82" s="310"/>
      <c r="U82" s="310"/>
      <c r="V82" s="310"/>
      <c r="W82" s="310"/>
      <c r="X82" s="310"/>
      <c r="Y82" s="310"/>
      <c r="Z82" s="310"/>
      <c r="AA82" s="310"/>
      <c r="AB82" s="310"/>
      <c r="AC82" s="310"/>
      <c r="AD82" s="310"/>
      <c r="AE82" s="310"/>
      <c r="AF82" s="310"/>
      <c r="AG82" s="310"/>
    </row>
    <row r="83" spans="2:33" s="312" customFormat="1" ht="15" customHeight="1">
      <c r="B83" s="313" t="s">
        <v>405</v>
      </c>
      <c r="C83" s="314">
        <v>35</v>
      </c>
      <c r="D83" s="314">
        <v>55</v>
      </c>
      <c r="E83" s="314">
        <v>85</v>
      </c>
      <c r="F83" s="314"/>
      <c r="G83" s="315"/>
      <c r="H83" s="315"/>
      <c r="I83" s="316"/>
      <c r="J83" s="316"/>
      <c r="K83" s="310"/>
      <c r="L83" s="310"/>
      <c r="M83" s="310"/>
      <c r="N83" s="310"/>
      <c r="O83" s="310"/>
      <c r="P83" s="310"/>
      <c r="Q83" s="310"/>
      <c r="R83" s="310"/>
      <c r="S83" s="310"/>
      <c r="T83" s="310"/>
      <c r="U83" s="310"/>
      <c r="V83" s="310"/>
      <c r="W83" s="310"/>
      <c r="X83" s="310"/>
      <c r="Y83" s="310"/>
      <c r="Z83" s="310"/>
      <c r="AA83" s="310"/>
      <c r="AB83" s="310"/>
      <c r="AC83" s="310"/>
      <c r="AD83" s="310"/>
      <c r="AE83" s="310"/>
      <c r="AF83" s="310"/>
      <c r="AG83" s="310"/>
    </row>
    <row r="84" spans="2:33" s="312" customFormat="1" ht="15" customHeight="1">
      <c r="B84" s="313" t="s">
        <v>406</v>
      </c>
      <c r="C84" s="314">
        <v>35</v>
      </c>
      <c r="D84" s="314">
        <v>55</v>
      </c>
      <c r="E84" s="314">
        <v>85</v>
      </c>
      <c r="F84" s="314"/>
      <c r="G84" s="315"/>
      <c r="H84" s="315"/>
      <c r="I84" s="316"/>
      <c r="J84" s="316"/>
      <c r="K84" s="310"/>
      <c r="L84" s="310"/>
      <c r="M84" s="310"/>
      <c r="N84" s="310"/>
      <c r="O84" s="310"/>
      <c r="P84" s="310"/>
      <c r="Q84" s="310"/>
      <c r="R84" s="310"/>
      <c r="S84" s="310"/>
      <c r="T84" s="310"/>
      <c r="U84" s="310"/>
      <c r="V84" s="310"/>
      <c r="W84" s="310"/>
      <c r="X84" s="310"/>
      <c r="Y84" s="310"/>
      <c r="Z84" s="310"/>
      <c r="AA84" s="310"/>
      <c r="AB84" s="310"/>
      <c r="AC84" s="310"/>
      <c r="AD84" s="310"/>
      <c r="AE84" s="310"/>
      <c r="AF84" s="310"/>
      <c r="AG84" s="310"/>
    </row>
    <row r="85" spans="2:33" s="312" customFormat="1" ht="15" customHeight="1">
      <c r="B85" s="313" t="s">
        <v>407</v>
      </c>
      <c r="C85" s="314">
        <v>35</v>
      </c>
      <c r="D85" s="314">
        <v>55</v>
      </c>
      <c r="E85" s="314">
        <v>85</v>
      </c>
      <c r="F85" s="314"/>
      <c r="G85" s="315"/>
      <c r="H85" s="315"/>
      <c r="I85" s="316"/>
      <c r="J85" s="316"/>
      <c r="K85" s="310"/>
      <c r="L85" s="310"/>
      <c r="M85" s="310"/>
      <c r="N85" s="310"/>
      <c r="O85" s="310"/>
      <c r="P85" s="310"/>
      <c r="Q85" s="310"/>
      <c r="R85" s="310"/>
      <c r="S85" s="310"/>
      <c r="T85" s="310"/>
      <c r="U85" s="310"/>
      <c r="V85" s="310"/>
      <c r="W85" s="310"/>
      <c r="X85" s="310"/>
      <c r="Y85" s="310"/>
      <c r="Z85" s="310"/>
      <c r="AA85" s="310"/>
      <c r="AB85" s="310"/>
      <c r="AC85" s="310"/>
      <c r="AD85" s="310"/>
      <c r="AE85" s="310"/>
      <c r="AF85" s="310"/>
      <c r="AG85" s="310"/>
    </row>
    <row r="86" spans="2:33" s="312" customFormat="1" ht="15" customHeight="1">
      <c r="B86" s="313" t="s">
        <v>408</v>
      </c>
      <c r="C86" s="314">
        <v>35</v>
      </c>
      <c r="D86" s="314">
        <v>55</v>
      </c>
      <c r="E86" s="314">
        <v>85</v>
      </c>
      <c r="F86" s="314"/>
      <c r="G86" s="315"/>
      <c r="H86" s="315"/>
      <c r="I86" s="316"/>
      <c r="J86" s="316"/>
      <c r="K86" s="310"/>
      <c r="L86" s="310"/>
      <c r="M86" s="310"/>
      <c r="N86" s="310"/>
      <c r="O86" s="310"/>
      <c r="P86" s="310"/>
      <c r="Q86" s="310"/>
      <c r="R86" s="310"/>
      <c r="S86" s="310"/>
      <c r="T86" s="310"/>
      <c r="U86" s="310"/>
      <c r="V86" s="310"/>
      <c r="W86" s="310"/>
      <c r="X86" s="310"/>
      <c r="Y86" s="310"/>
      <c r="Z86" s="310"/>
      <c r="AA86" s="310"/>
      <c r="AB86" s="310"/>
      <c r="AC86" s="310"/>
      <c r="AD86" s="310"/>
      <c r="AE86" s="310"/>
      <c r="AF86" s="310"/>
      <c r="AG86" s="310"/>
    </row>
    <row r="87" spans="2:33" s="312" customFormat="1" ht="15" customHeight="1">
      <c r="B87" s="313" t="s">
        <v>379</v>
      </c>
      <c r="C87" s="317" t="str">
        <f>FIXED((SUM(C77:C86)/10),worksheet!$AK$4)</f>
        <v>35.0</v>
      </c>
      <c r="D87" s="317" t="str">
        <f>FIXED((SUM(D77:D86)/10),worksheet!$AK$4)</f>
        <v>55.0</v>
      </c>
      <c r="E87" s="317" t="str">
        <f>FIXED((SUM(E77:E86)/10),worksheet!$AK$4)</f>
        <v>85.0</v>
      </c>
      <c r="F87" s="317" t="str">
        <f>FIXED((SUM(F77:F86)/10),worksheet!$AK$4)</f>
        <v>0.0</v>
      </c>
      <c r="G87" s="317" t="str">
        <f>FIXED((SUM(G77:G86)/10),worksheet!$AK$4)</f>
        <v>0.0</v>
      </c>
      <c r="H87" s="317" t="str">
        <f>FIXED((SUM(H77:H86)/10),worksheet!$AK$4)</f>
        <v>0.0</v>
      </c>
      <c r="I87" s="317" t="str">
        <f>FIXED((SUM(I77:I86)/10),worksheet!$AK$4)</f>
        <v>0.0</v>
      </c>
      <c r="J87" s="317" t="str">
        <f>FIXED((SUM(J77:J86)/10),worksheet!$AK$4)</f>
        <v>0.0</v>
      </c>
      <c r="K87" s="310"/>
      <c r="L87" s="310"/>
      <c r="M87" s="310"/>
      <c r="N87" s="310"/>
      <c r="O87" s="310"/>
      <c r="P87" s="310"/>
      <c r="Q87" s="310"/>
      <c r="R87" s="310"/>
      <c r="S87" s="310"/>
      <c r="T87" s="310"/>
      <c r="U87" s="310"/>
      <c r="V87" s="310"/>
      <c r="W87" s="310"/>
      <c r="X87" s="310"/>
      <c r="Y87" s="310"/>
      <c r="Z87" s="310"/>
      <c r="AA87" s="310"/>
      <c r="AB87" s="310"/>
      <c r="AC87" s="310"/>
      <c r="AD87" s="310"/>
      <c r="AE87" s="310"/>
      <c r="AF87" s="310"/>
      <c r="AG87" s="310"/>
    </row>
    <row r="88" spans="2:33" s="312" customFormat="1" ht="15" customHeight="1">
      <c r="B88" s="313" t="s">
        <v>380</v>
      </c>
      <c r="C88" s="318">
        <f>STDEV(C77:C86)/SQRT(10)</f>
        <v>0</v>
      </c>
      <c r="D88" s="318">
        <f t="shared" ref="D88:J88" si="45">STDEV(D77:D86)/SQRT(10)</f>
        <v>0</v>
      </c>
      <c r="E88" s="318">
        <f t="shared" si="45"/>
        <v>0</v>
      </c>
      <c r="F88" s="318" t="e">
        <f t="shared" si="45"/>
        <v>#DIV/0!</v>
      </c>
      <c r="G88" s="318" t="e">
        <f t="shared" si="45"/>
        <v>#DIV/0!</v>
      </c>
      <c r="H88" s="318" t="e">
        <f t="shared" si="45"/>
        <v>#DIV/0!</v>
      </c>
      <c r="I88" s="318" t="e">
        <f t="shared" si="45"/>
        <v>#DIV/0!</v>
      </c>
      <c r="J88" s="318" t="e">
        <f t="shared" si="45"/>
        <v>#DIV/0!</v>
      </c>
      <c r="K88" s="310"/>
      <c r="L88" s="310"/>
      <c r="M88" s="310"/>
      <c r="N88" s="310"/>
      <c r="O88" s="310"/>
      <c r="P88" s="310"/>
      <c r="Q88" s="310"/>
      <c r="R88" s="310"/>
      <c r="S88" s="310"/>
      <c r="T88" s="310"/>
      <c r="U88" s="310"/>
      <c r="V88" s="310"/>
      <c r="W88" s="310"/>
      <c r="X88" s="310"/>
      <c r="Y88" s="310"/>
      <c r="Z88" s="310"/>
      <c r="AA88" s="310"/>
      <c r="AB88" s="310"/>
      <c r="AC88" s="310"/>
      <c r="AD88" s="310"/>
      <c r="AE88" s="310"/>
      <c r="AF88" s="310"/>
      <c r="AG88" s="310"/>
    </row>
    <row r="89" spans="2:33" s="240" customFormat="1">
      <c r="B89" s="261"/>
      <c r="C89" s="262"/>
      <c r="D89" s="243"/>
      <c r="E89" s="243"/>
      <c r="F89" s="243"/>
      <c r="G89" s="243"/>
      <c r="H89" s="243"/>
      <c r="I89" s="244"/>
      <c r="J89" s="244"/>
      <c r="K89" s="244"/>
      <c r="L89" s="244"/>
      <c r="M89" s="244"/>
      <c r="N89" s="244"/>
      <c r="O89" s="244"/>
      <c r="P89" s="244"/>
      <c r="Q89" s="244"/>
      <c r="R89" s="244"/>
      <c r="S89" s="244"/>
      <c r="T89" s="244"/>
      <c r="U89" s="244"/>
      <c r="V89" s="244"/>
      <c r="W89" s="244"/>
      <c r="X89" s="244"/>
      <c r="Y89" s="244"/>
      <c r="Z89" s="244"/>
      <c r="AA89" s="244"/>
      <c r="AB89" s="244"/>
      <c r="AC89" s="244"/>
      <c r="AD89" s="244"/>
      <c r="AE89" s="244"/>
      <c r="AF89" s="244"/>
      <c r="AG89" s="244"/>
    </row>
    <row r="90" spans="2:33" s="240" customFormat="1">
      <c r="B90" s="261"/>
      <c r="C90" s="262"/>
      <c r="D90" s="243"/>
      <c r="E90" s="243"/>
      <c r="F90" s="243"/>
      <c r="G90" s="243"/>
      <c r="H90" s="243"/>
      <c r="I90" s="244"/>
      <c r="J90" s="244"/>
      <c r="K90" s="244"/>
      <c r="L90" s="244"/>
      <c r="M90" s="244"/>
      <c r="N90" s="244"/>
      <c r="O90" s="244"/>
      <c r="P90" s="244"/>
      <c r="Q90" s="244"/>
      <c r="R90" s="244"/>
      <c r="S90" s="244"/>
      <c r="T90" s="244"/>
      <c r="U90" s="244"/>
      <c r="V90" s="244"/>
      <c r="W90" s="244"/>
      <c r="X90" s="244"/>
      <c r="Y90" s="244"/>
      <c r="Z90" s="244"/>
      <c r="AA90" s="244"/>
      <c r="AB90" s="244"/>
      <c r="AC90" s="244"/>
      <c r="AD90" s="244"/>
      <c r="AE90" s="244"/>
      <c r="AF90" s="244"/>
      <c r="AG90" s="244"/>
    </row>
    <row r="91" spans="2:33" s="240" customFormat="1">
      <c r="B91" s="243"/>
      <c r="C91" s="243"/>
      <c r="D91" s="243"/>
      <c r="E91" s="243"/>
      <c r="F91" s="263"/>
      <c r="G91" s="243"/>
      <c r="H91" s="243"/>
      <c r="I91" s="244"/>
      <c r="J91" s="244"/>
      <c r="K91" s="244"/>
      <c r="L91" s="244"/>
      <c r="M91" s="244"/>
      <c r="N91" s="244"/>
      <c r="O91" s="244"/>
      <c r="P91" s="244"/>
      <c r="Q91" s="244"/>
      <c r="R91" s="244"/>
      <c r="S91" s="244"/>
      <c r="T91" s="244"/>
      <c r="U91" s="244"/>
      <c r="V91" s="244"/>
      <c r="W91" s="244"/>
      <c r="X91" s="244"/>
      <c r="Y91" s="244"/>
      <c r="Z91" s="244"/>
      <c r="AA91" s="244"/>
      <c r="AB91" s="244"/>
      <c r="AC91" s="244"/>
      <c r="AD91" s="244"/>
      <c r="AE91" s="244"/>
      <c r="AF91" s="244"/>
      <c r="AG91" s="244"/>
    </row>
    <row r="92" spans="2:33" s="240" customFormat="1">
      <c r="B92" s="243"/>
      <c r="C92" s="243"/>
      <c r="D92" s="243"/>
      <c r="E92" s="243"/>
      <c r="F92" s="243"/>
      <c r="G92" s="243"/>
      <c r="H92" s="243"/>
      <c r="I92" s="244"/>
      <c r="J92" s="244"/>
      <c r="K92" s="244"/>
      <c r="L92" s="244"/>
      <c r="M92" s="244"/>
      <c r="N92" s="244"/>
      <c r="O92" s="244"/>
      <c r="P92" s="244"/>
      <c r="Q92" s="244"/>
      <c r="R92" s="244"/>
      <c r="S92" s="244"/>
      <c r="T92" s="244"/>
      <c r="U92" s="244"/>
      <c r="V92" s="244"/>
      <c r="W92" s="244"/>
      <c r="X92" s="244"/>
      <c r="Y92" s="244"/>
      <c r="Z92" s="244"/>
      <c r="AA92" s="244"/>
      <c r="AB92" s="244"/>
      <c r="AC92" s="244"/>
      <c r="AD92" s="244"/>
      <c r="AE92" s="244"/>
      <c r="AF92" s="244"/>
      <c r="AG92" s="244"/>
    </row>
    <row r="93" spans="2:33" s="240" customFormat="1" ht="15.75">
      <c r="B93" s="321" t="s">
        <v>0</v>
      </c>
      <c r="C93" s="322"/>
      <c r="D93" s="322"/>
      <c r="E93" s="322"/>
      <c r="F93" s="322"/>
      <c r="G93" s="322"/>
      <c r="H93" s="322"/>
      <c r="I93" s="322"/>
      <c r="J93" s="322"/>
    </row>
    <row r="94" spans="2:33" s="240" customFormat="1">
      <c r="B94" s="322"/>
      <c r="C94" s="322"/>
      <c r="D94" s="322"/>
      <c r="E94" s="322"/>
      <c r="F94" s="322"/>
      <c r="G94" s="322"/>
      <c r="H94" s="322"/>
      <c r="I94" s="322"/>
      <c r="J94" s="322"/>
    </row>
    <row r="95" spans="2:33" s="240" customFormat="1" ht="15" customHeight="1">
      <c r="B95" s="323" t="s">
        <v>381</v>
      </c>
      <c r="C95" s="496" t="s">
        <v>382</v>
      </c>
      <c r="D95" s="496"/>
      <c r="E95" s="496" t="s">
        <v>382</v>
      </c>
      <c r="F95" s="496"/>
      <c r="G95" s="496" t="s">
        <v>382</v>
      </c>
      <c r="H95" s="496"/>
      <c r="I95" s="496" t="s">
        <v>382</v>
      </c>
      <c r="J95" s="496"/>
      <c r="K95" s="324" t="s">
        <v>382</v>
      </c>
      <c r="L95" s="324" t="s">
        <v>382</v>
      </c>
      <c r="M95" s="324" t="s">
        <v>382</v>
      </c>
      <c r="N95" s="324" t="s">
        <v>382</v>
      </c>
      <c r="O95" s="324" t="s">
        <v>382</v>
      </c>
      <c r="P95" s="324"/>
      <c r="Q95" s="324"/>
      <c r="R95" s="324"/>
      <c r="S95" s="324"/>
      <c r="T95" s="324">
        <v>9</v>
      </c>
      <c r="U95" s="324">
        <v>9</v>
      </c>
      <c r="V95" s="496" t="s">
        <v>382</v>
      </c>
      <c r="W95" s="497"/>
      <c r="X95" s="357" t="s">
        <v>383</v>
      </c>
      <c r="Y95" s="357" t="s">
        <v>384</v>
      </c>
      <c r="Z95" s="357" t="s">
        <v>385</v>
      </c>
      <c r="AA95" s="357" t="s">
        <v>386</v>
      </c>
      <c r="AB95" s="499" t="s">
        <v>387</v>
      </c>
      <c r="AC95" s="502" t="s">
        <v>508</v>
      </c>
    </row>
    <row r="96" spans="2:33" s="240" customFormat="1">
      <c r="B96" s="323" t="s">
        <v>3</v>
      </c>
      <c r="C96" s="496" t="s">
        <v>1</v>
      </c>
      <c r="D96" s="496"/>
      <c r="E96" s="496" t="s">
        <v>2</v>
      </c>
      <c r="F96" s="496"/>
      <c r="G96" s="496" t="s">
        <v>1</v>
      </c>
      <c r="H96" s="496"/>
      <c r="I96" s="496" t="s">
        <v>2</v>
      </c>
      <c r="J96" s="496"/>
      <c r="K96" s="324" t="s">
        <v>2</v>
      </c>
      <c r="L96" s="324" t="s">
        <v>2</v>
      </c>
      <c r="M96" s="324" t="s">
        <v>2</v>
      </c>
      <c r="N96" s="324" t="s">
        <v>2</v>
      </c>
      <c r="O96" s="324" t="s">
        <v>2</v>
      </c>
      <c r="P96" s="324"/>
      <c r="Q96" s="324"/>
      <c r="R96" s="324"/>
      <c r="S96" s="324"/>
      <c r="T96" s="324" t="s">
        <v>1</v>
      </c>
      <c r="U96" s="324" t="s">
        <v>1</v>
      </c>
      <c r="V96" s="496" t="s">
        <v>2</v>
      </c>
      <c r="W96" s="497"/>
      <c r="X96" s="325"/>
      <c r="Y96" s="325"/>
      <c r="Z96" s="325"/>
      <c r="AA96" s="325"/>
      <c r="AB96" s="500"/>
      <c r="AC96" s="503"/>
    </row>
    <row r="97" spans="2:29" s="240" customFormat="1">
      <c r="B97" s="326" t="s">
        <v>494</v>
      </c>
      <c r="C97" s="496">
        <v>2</v>
      </c>
      <c r="D97" s="496"/>
      <c r="E97" s="496">
        <f>SQRT(3)</f>
        <v>1.7320508075688772</v>
      </c>
      <c r="F97" s="496"/>
      <c r="G97" s="496">
        <v>2</v>
      </c>
      <c r="H97" s="496"/>
      <c r="I97" s="496">
        <f>SQRT(3)</f>
        <v>1.7320508075688772</v>
      </c>
      <c r="J97" s="496"/>
      <c r="K97" s="327">
        <f>SQRT(3)</f>
        <v>1.7320508075688772</v>
      </c>
      <c r="L97" s="327">
        <f>SQRT(3)</f>
        <v>1.7320508075688772</v>
      </c>
      <c r="M97" s="327">
        <f>SQRT(3)</f>
        <v>1.7320508075688772</v>
      </c>
      <c r="N97" s="327">
        <f>SQRT(3)</f>
        <v>1.7320508075688772</v>
      </c>
      <c r="O97" s="327">
        <f>SQRT(3)</f>
        <v>1.7320508075688772</v>
      </c>
      <c r="P97" s="327"/>
      <c r="Q97" s="327"/>
      <c r="R97" s="327"/>
      <c r="S97" s="327"/>
      <c r="T97" s="327">
        <v>1</v>
      </c>
      <c r="U97" s="327">
        <v>1</v>
      </c>
      <c r="V97" s="496">
        <f>SQRT(12)</f>
        <v>3.4641016151377544</v>
      </c>
      <c r="W97" s="497"/>
      <c r="X97" s="325"/>
      <c r="Y97" s="325"/>
      <c r="Z97" s="325"/>
      <c r="AA97" s="325" t="s">
        <v>509</v>
      </c>
      <c r="AB97" s="500"/>
      <c r="AC97" s="503"/>
    </row>
    <row r="98" spans="2:29" s="240" customFormat="1" ht="15" customHeight="1">
      <c r="B98" s="328" t="s">
        <v>4</v>
      </c>
      <c r="C98" s="507" t="s">
        <v>510</v>
      </c>
      <c r="D98" s="508"/>
      <c r="E98" s="507" t="s">
        <v>511</v>
      </c>
      <c r="F98" s="508"/>
      <c r="G98" s="507" t="s">
        <v>512</v>
      </c>
      <c r="H98" s="508"/>
      <c r="I98" s="507" t="s">
        <v>513</v>
      </c>
      <c r="J98" s="508"/>
      <c r="K98" s="492" t="s">
        <v>514</v>
      </c>
      <c r="L98" s="492" t="s">
        <v>515</v>
      </c>
      <c r="M98" s="492" t="s">
        <v>516</v>
      </c>
      <c r="N98" s="494" t="s">
        <v>520</v>
      </c>
      <c r="O98" s="492" t="s">
        <v>521</v>
      </c>
      <c r="P98" s="357"/>
      <c r="Q98" s="357"/>
      <c r="R98" s="357"/>
      <c r="S98" s="357"/>
      <c r="T98" s="484" t="s">
        <v>517</v>
      </c>
      <c r="U98" s="486" t="s">
        <v>518</v>
      </c>
      <c r="V98" s="488" t="s">
        <v>519</v>
      </c>
      <c r="W98" s="489"/>
      <c r="X98" s="325"/>
      <c r="Y98" s="325"/>
      <c r="Z98" s="325"/>
      <c r="AA98" s="325"/>
      <c r="AB98" s="500"/>
      <c r="AC98" s="503"/>
    </row>
    <row r="99" spans="2:29" s="240" customFormat="1" ht="36" customHeight="1">
      <c r="B99" s="329" t="s">
        <v>509</v>
      </c>
      <c r="C99" s="509"/>
      <c r="D99" s="510"/>
      <c r="E99" s="509"/>
      <c r="F99" s="510"/>
      <c r="G99" s="509"/>
      <c r="H99" s="510"/>
      <c r="I99" s="509"/>
      <c r="J99" s="510"/>
      <c r="K99" s="493"/>
      <c r="L99" s="493"/>
      <c r="M99" s="493"/>
      <c r="N99" s="495"/>
      <c r="O99" s="493"/>
      <c r="P99" s="358"/>
      <c r="Q99" s="358"/>
      <c r="R99" s="358"/>
      <c r="S99" s="358"/>
      <c r="T99" s="485"/>
      <c r="U99" s="487"/>
      <c r="V99" s="490"/>
      <c r="W99" s="491"/>
      <c r="X99" s="358"/>
      <c r="Y99" s="358"/>
      <c r="Z99" s="358"/>
      <c r="AA99" s="358"/>
      <c r="AB99" s="501"/>
      <c r="AC99" s="503"/>
    </row>
    <row r="100" spans="2:29" s="240" customFormat="1">
      <c r="B100" s="323" t="str">
        <f>C74</f>
        <v>35.20</v>
      </c>
      <c r="C100" s="331">
        <f>IF($C$61="THMHUM",VLOOKUP(Sheet1!Q66,Sheet1!$K$66:$P$79,3,0),0)</f>
        <v>1.5</v>
      </c>
      <c r="D100" s="333">
        <f>(C100/$C$47)*1</f>
        <v>0.75</v>
      </c>
      <c r="E100" s="333">
        <f>IF($C$61="THMHUM",VLOOKUP(Sheet1!Q66,Sheet1!$K$66:$P$79,4,0),0)</f>
        <v>1.325</v>
      </c>
      <c r="F100" s="333">
        <f>(E100/$E$47)*1</f>
        <v>0.76498910667625419</v>
      </c>
      <c r="G100" s="333">
        <v>0</v>
      </c>
      <c r="H100" s="333">
        <f>(G100/$G$47)*1</f>
        <v>0</v>
      </c>
      <c r="I100" s="333">
        <v>0</v>
      </c>
      <c r="J100" s="333">
        <f>(I100/$I$47)*1</f>
        <v>0</v>
      </c>
      <c r="K100" s="333">
        <f>(1/SQRT(3))*1</f>
        <v>0.57735026918962584</v>
      </c>
      <c r="L100" s="333">
        <f>(1.5/SQRT(3))*1</f>
        <v>0.86602540378443871</v>
      </c>
      <c r="M100" s="333">
        <f>(1.3/SQRT(3))*1</f>
        <v>0.75055534994651352</v>
      </c>
      <c r="N100" s="333">
        <f>(1.1/SQRT(3))*1</f>
        <v>0.63508529610858844</v>
      </c>
      <c r="O100" s="333">
        <f t="shared" ref="O100:O107" si="46">0/SQRT(3)</f>
        <v>0</v>
      </c>
      <c r="P100" s="333"/>
      <c r="Q100" s="333"/>
      <c r="R100" s="333"/>
      <c r="S100" s="333"/>
      <c r="T100" s="333">
        <f>(C75)/1</f>
        <v>2.3684757858670005E-15</v>
      </c>
      <c r="U100" s="337">
        <f>(C88)/1</f>
        <v>0</v>
      </c>
      <c r="V100" s="333">
        <f>(worksheet!$Z$18)</f>
        <v>0.5</v>
      </c>
      <c r="W100" s="333">
        <f>(V100/$V$47)*1</f>
        <v>0.14433756729740646</v>
      </c>
      <c r="X100" s="333">
        <f>SQRT(D100^2+F100^2+H100^2+J100^2+K100^2+L100^2+M100^2+N100^2+O100^2+T100^2+U100^2+W100^2)</f>
        <v>1.7940294497768612</v>
      </c>
      <c r="Y100" s="333">
        <f>((X100^4)/((U100^4/9)+(T100^4/9)))</f>
        <v>2.9626816305369646E+60</v>
      </c>
      <c r="Z100" s="338">
        <f>IF(T100+U100=0,2,VLOOKUP(Y100,V$12:W$40,2,TRUE))</f>
        <v>2</v>
      </c>
      <c r="AA100" s="338">
        <f t="shared" ref="AA100:AA107" si="47">Z100*X100</f>
        <v>3.5880588995537224</v>
      </c>
      <c r="AB100" s="339">
        <f>AA100</f>
        <v>3.5880588995537224</v>
      </c>
      <c r="AC100" s="340">
        <f>AB100</f>
        <v>3.5880588995537224</v>
      </c>
    </row>
    <row r="101" spans="2:29" s="240" customFormat="1">
      <c r="B101" s="323" t="str">
        <f>D74</f>
        <v>55.80</v>
      </c>
      <c r="C101" s="331">
        <f>IF($C$61="THMHUM",VLOOKUP(Sheet1!Q67,Sheet1!$K$66:$P$79,3,0),0)</f>
        <v>1.5</v>
      </c>
      <c r="D101" s="333">
        <f t="shared" ref="D101:D106" si="48">(C101/$C$47)*1</f>
        <v>0.75</v>
      </c>
      <c r="E101" s="333">
        <f>IF($C$61="THMHUM",VLOOKUP(Sheet1!Q67,Sheet1!$K$66:$P$79,4,0),0)</f>
        <v>1.7749999999999999</v>
      </c>
      <c r="F101" s="333">
        <f t="shared" ref="F101:F107" si="49">(E101/$E$47)*1</f>
        <v>1.0247967278115857</v>
      </c>
      <c r="G101" s="333">
        <v>0</v>
      </c>
      <c r="H101" s="333">
        <f t="shared" ref="H101:H107" si="50">(G101/$G$47)*1</f>
        <v>0</v>
      </c>
      <c r="I101" s="333">
        <v>0</v>
      </c>
      <c r="J101" s="333">
        <f t="shared" ref="J101:J107" si="51">(I101/$I$47)*1</f>
        <v>0</v>
      </c>
      <c r="K101" s="333">
        <f t="shared" ref="K101:K107" si="52">(1/SQRT(3))*1</f>
        <v>0.57735026918962584</v>
      </c>
      <c r="L101" s="333">
        <f t="shared" ref="L101:L105" si="53">(1.5/SQRT(3))*1</f>
        <v>0.86602540378443871</v>
      </c>
      <c r="M101" s="333">
        <f t="shared" ref="M101:M107" si="54">(1.3/SQRT(3))*1</f>
        <v>0.75055534994651352</v>
      </c>
      <c r="N101" s="333">
        <f t="shared" ref="N101:N107" si="55">(1.1/SQRT(3))*1</f>
        <v>0.63508529610858844</v>
      </c>
      <c r="O101" s="333">
        <f t="shared" si="46"/>
        <v>0</v>
      </c>
      <c r="P101" s="333"/>
      <c r="Q101" s="333"/>
      <c r="R101" s="333"/>
      <c r="S101" s="333"/>
      <c r="T101" s="333">
        <f>(D75)/1</f>
        <v>0</v>
      </c>
      <c r="U101" s="337">
        <f>D88/1</f>
        <v>0</v>
      </c>
      <c r="V101" s="333">
        <f>(worksheet!$Z$18)</f>
        <v>0.5</v>
      </c>
      <c r="W101" s="333">
        <f t="shared" ref="W101:W107" si="56">(V101/$V$47)*1</f>
        <v>0.14433756729740646</v>
      </c>
      <c r="X101" s="333">
        <f t="shared" ref="X101:X107" si="57">SQRT(D101^2+F101^2+H101^2+J101^2+K101^2+L101^2+M101^2+N101^2+O101^2+T101^2+U101^2+W101^2)</f>
        <v>1.9192554980165271</v>
      </c>
      <c r="Y101" s="333" t="e">
        <f t="shared" ref="Y101:Y107" si="58">((X101^4)/((U101^4/9)+(T101^4/9)))</f>
        <v>#DIV/0!</v>
      </c>
      <c r="Z101" s="338">
        <f t="shared" ref="Z101:Z107" si="59">IF(T101+U101=0,2,VLOOKUP(Y101,V$12:W$40,2,TRUE))</f>
        <v>2</v>
      </c>
      <c r="AA101" s="338">
        <f t="shared" si="47"/>
        <v>3.8385109960330541</v>
      </c>
      <c r="AB101" s="339">
        <f t="shared" ref="AB101:AB107" si="60">AA101</f>
        <v>3.8385109960330541</v>
      </c>
      <c r="AC101" s="340">
        <f t="shared" ref="AC101:AC107" si="61">AB101</f>
        <v>3.8385109960330541</v>
      </c>
    </row>
    <row r="102" spans="2:29" s="240" customFormat="1">
      <c r="B102" s="323" t="str">
        <f>E74</f>
        <v>86.40</v>
      </c>
      <c r="C102" s="331">
        <f>IF($C$61="THMHUM",VLOOKUP(Sheet1!Q68,Sheet1!$K$66:$P$79,3,0),0)</f>
        <v>1.5</v>
      </c>
      <c r="D102" s="333">
        <f t="shared" si="48"/>
        <v>0.75</v>
      </c>
      <c r="E102" s="333">
        <f>IF($C$61="THMHUM",VLOOKUP(Sheet1!Q68,Sheet1!$K$66:$P$79,4,0),0)</f>
        <v>2</v>
      </c>
      <c r="F102" s="333">
        <f t="shared" si="49"/>
        <v>1.1547005383792517</v>
      </c>
      <c r="G102" s="333">
        <v>0</v>
      </c>
      <c r="H102" s="333">
        <f t="shared" si="50"/>
        <v>0</v>
      </c>
      <c r="I102" s="333">
        <v>0</v>
      </c>
      <c r="J102" s="333">
        <f t="shared" si="51"/>
        <v>0</v>
      </c>
      <c r="K102" s="333">
        <f t="shared" si="52"/>
        <v>0.57735026918962584</v>
      </c>
      <c r="L102" s="333">
        <f t="shared" si="53"/>
        <v>0.86602540378443871</v>
      </c>
      <c r="M102" s="333">
        <f t="shared" si="54"/>
        <v>0.75055534994651352</v>
      </c>
      <c r="N102" s="333">
        <f t="shared" si="55"/>
        <v>0.63508529610858844</v>
      </c>
      <c r="O102" s="333">
        <f t="shared" si="46"/>
        <v>0</v>
      </c>
      <c r="P102" s="333"/>
      <c r="Q102" s="333"/>
      <c r="R102" s="333"/>
      <c r="S102" s="333"/>
      <c r="T102" s="333">
        <f>(E75)/1</f>
        <v>4.736951571734001E-15</v>
      </c>
      <c r="U102" s="337">
        <f>E88/1</f>
        <v>0</v>
      </c>
      <c r="V102" s="333">
        <f>(worksheet!$Z$18)</f>
        <v>0.5</v>
      </c>
      <c r="W102" s="333">
        <f t="shared" si="56"/>
        <v>0.14433756729740646</v>
      </c>
      <c r="X102" s="333">
        <f t="shared" si="57"/>
        <v>1.9916492328386208</v>
      </c>
      <c r="Y102" s="333">
        <f t="shared" si="58"/>
        <v>2.8125363483045604E+59</v>
      </c>
      <c r="Z102" s="338">
        <f t="shared" si="59"/>
        <v>2</v>
      </c>
      <c r="AA102" s="338">
        <f t="shared" si="47"/>
        <v>3.9832984656772417</v>
      </c>
      <c r="AB102" s="339">
        <f t="shared" si="60"/>
        <v>3.9832984656772417</v>
      </c>
      <c r="AC102" s="340">
        <f t="shared" si="61"/>
        <v>3.9832984656772417</v>
      </c>
    </row>
    <row r="103" spans="2:29" s="240" customFormat="1">
      <c r="B103" s="344" t="str">
        <f>F74</f>
        <v>0.00</v>
      </c>
      <c r="C103" s="331">
        <f>IF($C$61="THMHUM",VLOOKUP(Sheet1!Q69,Sheet1!$K$66:$P$79,3,0),0)</f>
        <v>1.5</v>
      </c>
      <c r="D103" s="333">
        <f t="shared" si="48"/>
        <v>0.75</v>
      </c>
      <c r="E103" s="333">
        <f>IF($C$61="THMHUM",VLOOKUP(Sheet1!Q69,Sheet1!$K$66:$P$79,4,0),0)</f>
        <v>0.5</v>
      </c>
      <c r="F103" s="333">
        <f t="shared" si="49"/>
        <v>0.28867513459481292</v>
      </c>
      <c r="G103" s="333">
        <v>0</v>
      </c>
      <c r="H103" s="333">
        <f t="shared" si="50"/>
        <v>0</v>
      </c>
      <c r="I103" s="333">
        <v>0</v>
      </c>
      <c r="J103" s="333">
        <f t="shared" si="51"/>
        <v>0</v>
      </c>
      <c r="K103" s="333">
        <f t="shared" si="52"/>
        <v>0.57735026918962584</v>
      </c>
      <c r="L103" s="333">
        <f t="shared" si="53"/>
        <v>0.86602540378443871</v>
      </c>
      <c r="M103" s="333">
        <f t="shared" si="54"/>
        <v>0.75055534994651352</v>
      </c>
      <c r="N103" s="333">
        <f t="shared" si="55"/>
        <v>0.63508529610858844</v>
      </c>
      <c r="O103" s="333">
        <f t="shared" si="46"/>
        <v>0</v>
      </c>
      <c r="P103" s="333"/>
      <c r="Q103" s="333"/>
      <c r="R103" s="333"/>
      <c r="S103" s="333"/>
      <c r="T103" s="333" t="e">
        <f>(F75)/1</f>
        <v>#DIV/0!</v>
      </c>
      <c r="U103" s="337" t="e">
        <f>F88/1</f>
        <v>#DIV/0!</v>
      </c>
      <c r="V103" s="333">
        <f>(worksheet!$Z$18)</f>
        <v>0.5</v>
      </c>
      <c r="W103" s="333">
        <f t="shared" si="56"/>
        <v>0.14433756729740646</v>
      </c>
      <c r="X103" s="333" t="e">
        <f t="shared" si="57"/>
        <v>#DIV/0!</v>
      </c>
      <c r="Y103" s="333" t="e">
        <f t="shared" si="58"/>
        <v>#DIV/0!</v>
      </c>
      <c r="Z103" s="338" t="e">
        <f t="shared" si="59"/>
        <v>#DIV/0!</v>
      </c>
      <c r="AA103" s="338" t="e">
        <f t="shared" si="47"/>
        <v>#DIV/0!</v>
      </c>
      <c r="AB103" s="339" t="e">
        <f t="shared" si="60"/>
        <v>#DIV/0!</v>
      </c>
      <c r="AC103" s="340" t="e">
        <f t="shared" si="61"/>
        <v>#DIV/0!</v>
      </c>
    </row>
    <row r="104" spans="2:29" s="240" customFormat="1">
      <c r="B104" s="344" t="str">
        <f>G74</f>
        <v>0.00</v>
      </c>
      <c r="C104" s="331">
        <f>IF($C$61="THMHUM",VLOOKUP(Sheet1!Q70,Sheet1!$K$66:$P$79,3,0),0)</f>
        <v>1.5</v>
      </c>
      <c r="D104" s="333">
        <f t="shared" si="48"/>
        <v>0.75</v>
      </c>
      <c r="E104" s="333">
        <f>IF($C$61="THMHUM",VLOOKUP(Sheet1!Q70,Sheet1!$K$66:$P$79,4,0),0)</f>
        <v>0.5</v>
      </c>
      <c r="F104" s="333">
        <f t="shared" si="49"/>
        <v>0.28867513459481292</v>
      </c>
      <c r="G104" s="333">
        <v>0</v>
      </c>
      <c r="H104" s="333">
        <f t="shared" si="50"/>
        <v>0</v>
      </c>
      <c r="I104" s="333">
        <v>0</v>
      </c>
      <c r="J104" s="333">
        <f t="shared" si="51"/>
        <v>0</v>
      </c>
      <c r="K104" s="333">
        <f t="shared" si="52"/>
        <v>0.57735026918962584</v>
      </c>
      <c r="L104" s="333">
        <f t="shared" si="53"/>
        <v>0.86602540378443871</v>
      </c>
      <c r="M104" s="333">
        <f t="shared" si="54"/>
        <v>0.75055534994651352</v>
      </c>
      <c r="N104" s="333">
        <f t="shared" si="55"/>
        <v>0.63508529610858844</v>
      </c>
      <c r="O104" s="333">
        <f t="shared" si="46"/>
        <v>0</v>
      </c>
      <c r="P104" s="333"/>
      <c r="Q104" s="333"/>
      <c r="R104" s="333"/>
      <c r="S104" s="333"/>
      <c r="T104" s="333" t="e">
        <f>(G75)/1</f>
        <v>#DIV/0!</v>
      </c>
      <c r="U104" s="337" t="e">
        <f>G88/1</f>
        <v>#DIV/0!</v>
      </c>
      <c r="V104" s="333">
        <f>(worksheet!$Z$18)</f>
        <v>0.5</v>
      </c>
      <c r="W104" s="333">
        <f t="shared" si="56"/>
        <v>0.14433756729740646</v>
      </c>
      <c r="X104" s="333" t="e">
        <f t="shared" si="57"/>
        <v>#DIV/0!</v>
      </c>
      <c r="Y104" s="333" t="e">
        <f t="shared" si="58"/>
        <v>#DIV/0!</v>
      </c>
      <c r="Z104" s="338" t="e">
        <f t="shared" si="59"/>
        <v>#DIV/0!</v>
      </c>
      <c r="AA104" s="338" t="e">
        <f t="shared" si="47"/>
        <v>#DIV/0!</v>
      </c>
      <c r="AB104" s="339" t="e">
        <f t="shared" si="60"/>
        <v>#DIV/0!</v>
      </c>
      <c r="AC104" s="340" t="e">
        <f t="shared" si="61"/>
        <v>#DIV/0!</v>
      </c>
    </row>
    <row r="105" spans="2:29" s="240" customFormat="1">
      <c r="B105" s="344" t="str">
        <f>H74</f>
        <v>0.00</v>
      </c>
      <c r="C105" s="331">
        <f>IF($C$61="THMHUM",VLOOKUP(Sheet1!Q71,Sheet1!$K$66:$P$79,3,0),0)</f>
        <v>1.5</v>
      </c>
      <c r="D105" s="333">
        <f t="shared" si="48"/>
        <v>0.75</v>
      </c>
      <c r="E105" s="333">
        <f>IF($C$61="THMHUM",VLOOKUP(Sheet1!Q71,Sheet1!$K$66:$P$79,4,0),0)</f>
        <v>0.5</v>
      </c>
      <c r="F105" s="333">
        <f t="shared" si="49"/>
        <v>0.28867513459481292</v>
      </c>
      <c r="G105" s="333">
        <v>0</v>
      </c>
      <c r="H105" s="333">
        <f t="shared" si="50"/>
        <v>0</v>
      </c>
      <c r="I105" s="333">
        <v>0</v>
      </c>
      <c r="J105" s="333">
        <f t="shared" si="51"/>
        <v>0</v>
      </c>
      <c r="K105" s="333">
        <f t="shared" si="52"/>
        <v>0.57735026918962584</v>
      </c>
      <c r="L105" s="333">
        <f t="shared" si="53"/>
        <v>0.86602540378443871</v>
      </c>
      <c r="M105" s="333">
        <f t="shared" si="54"/>
        <v>0.75055534994651352</v>
      </c>
      <c r="N105" s="333">
        <f t="shared" si="55"/>
        <v>0.63508529610858844</v>
      </c>
      <c r="O105" s="333">
        <f t="shared" si="46"/>
        <v>0</v>
      </c>
      <c r="P105" s="333"/>
      <c r="Q105" s="333"/>
      <c r="R105" s="333"/>
      <c r="S105" s="333"/>
      <c r="T105" s="333" t="e">
        <f>(H75)/1</f>
        <v>#DIV/0!</v>
      </c>
      <c r="U105" s="337" t="e">
        <f>H88/1</f>
        <v>#DIV/0!</v>
      </c>
      <c r="V105" s="333">
        <f>(worksheet!$Z$18)</f>
        <v>0.5</v>
      </c>
      <c r="W105" s="333">
        <f t="shared" si="56"/>
        <v>0.14433756729740646</v>
      </c>
      <c r="X105" s="333" t="e">
        <f t="shared" si="57"/>
        <v>#DIV/0!</v>
      </c>
      <c r="Y105" s="333" t="e">
        <f t="shared" si="58"/>
        <v>#DIV/0!</v>
      </c>
      <c r="Z105" s="338" t="e">
        <f t="shared" si="59"/>
        <v>#DIV/0!</v>
      </c>
      <c r="AA105" s="338" t="e">
        <f t="shared" si="47"/>
        <v>#DIV/0!</v>
      </c>
      <c r="AB105" s="339" t="e">
        <f t="shared" si="60"/>
        <v>#DIV/0!</v>
      </c>
      <c r="AC105" s="340" t="e">
        <f t="shared" si="61"/>
        <v>#DIV/0!</v>
      </c>
    </row>
    <row r="106" spans="2:29" s="240" customFormat="1">
      <c r="B106" s="344" t="str">
        <f>I74</f>
        <v>0.00</v>
      </c>
      <c r="C106" s="331">
        <f>IF($C$61="THMHUM",VLOOKUP(Sheet1!Q72,Sheet1!$K$66:$P$79,3,0),0)</f>
        <v>1.5</v>
      </c>
      <c r="D106" s="333">
        <f t="shared" si="48"/>
        <v>0.75</v>
      </c>
      <c r="E106" s="333">
        <f>IF($C$61="THMHUM",VLOOKUP(Sheet1!Q72,Sheet1!$K$66:$P$79,4,0),0)</f>
        <v>0.5</v>
      </c>
      <c r="F106" s="333">
        <f t="shared" si="49"/>
        <v>0.28867513459481292</v>
      </c>
      <c r="G106" s="333">
        <v>0</v>
      </c>
      <c r="H106" s="333">
        <f t="shared" si="50"/>
        <v>0</v>
      </c>
      <c r="I106" s="333">
        <v>0</v>
      </c>
      <c r="J106" s="333">
        <f t="shared" si="51"/>
        <v>0</v>
      </c>
      <c r="K106" s="333">
        <f t="shared" si="52"/>
        <v>0.57735026918962584</v>
      </c>
      <c r="L106" s="333">
        <f t="shared" ref="L106:L107" si="62">(1.5/SQRT(3))*1</f>
        <v>0.86602540378443871</v>
      </c>
      <c r="M106" s="333">
        <f t="shared" si="54"/>
        <v>0.75055534994651352</v>
      </c>
      <c r="N106" s="333">
        <f t="shared" si="55"/>
        <v>0.63508529610858844</v>
      </c>
      <c r="O106" s="333">
        <f t="shared" si="46"/>
        <v>0</v>
      </c>
      <c r="P106" s="333"/>
      <c r="Q106" s="333"/>
      <c r="R106" s="333"/>
      <c r="S106" s="333"/>
      <c r="T106" s="333" t="e">
        <f>(I75)/1</f>
        <v>#DIV/0!</v>
      </c>
      <c r="U106" s="337" t="e">
        <f>I88/1</f>
        <v>#DIV/0!</v>
      </c>
      <c r="V106" s="333">
        <f>(worksheet!$Z$18)</f>
        <v>0.5</v>
      </c>
      <c r="W106" s="333">
        <f t="shared" si="56"/>
        <v>0.14433756729740646</v>
      </c>
      <c r="X106" s="333" t="e">
        <f t="shared" si="57"/>
        <v>#DIV/0!</v>
      </c>
      <c r="Y106" s="333" t="e">
        <f t="shared" si="58"/>
        <v>#DIV/0!</v>
      </c>
      <c r="Z106" s="338" t="e">
        <f t="shared" si="59"/>
        <v>#DIV/0!</v>
      </c>
      <c r="AA106" s="338" t="e">
        <f t="shared" si="47"/>
        <v>#DIV/0!</v>
      </c>
      <c r="AB106" s="339" t="e">
        <f t="shared" si="60"/>
        <v>#DIV/0!</v>
      </c>
      <c r="AC106" s="340" t="e">
        <f t="shared" si="61"/>
        <v>#DIV/0!</v>
      </c>
    </row>
    <row r="107" spans="2:29" s="240" customFormat="1">
      <c r="B107" s="344" t="str">
        <f>J74</f>
        <v>0.00</v>
      </c>
      <c r="C107" s="331">
        <f>IF($C$61="THMHUM",VLOOKUP(Sheet1!Q73,Sheet1!$K$66:$P$79,3,0),0)</f>
        <v>1.5</v>
      </c>
      <c r="D107" s="333">
        <f t="shared" ref="D107" si="63">(C107/$C$47)/1</f>
        <v>0.75</v>
      </c>
      <c r="E107" s="333">
        <f>IF($C$61="THMHUM",VLOOKUP(Sheet1!Q73,Sheet1!$K$66:$P$79,4,0),0)</f>
        <v>0.5</v>
      </c>
      <c r="F107" s="333">
        <f t="shared" si="49"/>
        <v>0.28867513459481292</v>
      </c>
      <c r="G107" s="333">
        <v>0</v>
      </c>
      <c r="H107" s="333">
        <f t="shared" si="50"/>
        <v>0</v>
      </c>
      <c r="I107" s="333">
        <v>0</v>
      </c>
      <c r="J107" s="333">
        <f t="shared" si="51"/>
        <v>0</v>
      </c>
      <c r="K107" s="333">
        <f t="shared" si="52"/>
        <v>0.57735026918962584</v>
      </c>
      <c r="L107" s="333">
        <f t="shared" si="62"/>
        <v>0.86602540378443871</v>
      </c>
      <c r="M107" s="333">
        <f t="shared" si="54"/>
        <v>0.75055534994651352</v>
      </c>
      <c r="N107" s="333">
        <f t="shared" si="55"/>
        <v>0.63508529610858844</v>
      </c>
      <c r="O107" s="333">
        <f t="shared" si="46"/>
        <v>0</v>
      </c>
      <c r="P107" s="333"/>
      <c r="Q107" s="333"/>
      <c r="R107" s="333"/>
      <c r="S107" s="333"/>
      <c r="T107" s="333" t="e">
        <f>(J75)/1</f>
        <v>#DIV/0!</v>
      </c>
      <c r="U107" s="337" t="e">
        <f>J88/1</f>
        <v>#DIV/0!</v>
      </c>
      <c r="V107" s="333">
        <f>(worksheet!$Z$18)</f>
        <v>0.5</v>
      </c>
      <c r="W107" s="333">
        <f t="shared" si="56"/>
        <v>0.14433756729740646</v>
      </c>
      <c r="X107" s="333" t="e">
        <f t="shared" si="57"/>
        <v>#DIV/0!</v>
      </c>
      <c r="Y107" s="333" t="e">
        <f t="shared" si="58"/>
        <v>#DIV/0!</v>
      </c>
      <c r="Z107" s="338" t="e">
        <f t="shared" si="59"/>
        <v>#DIV/0!</v>
      </c>
      <c r="AA107" s="338" t="e">
        <f t="shared" si="47"/>
        <v>#DIV/0!</v>
      </c>
      <c r="AB107" s="339" t="e">
        <f t="shared" si="60"/>
        <v>#DIV/0!</v>
      </c>
      <c r="AC107" s="342" t="e">
        <f t="shared" si="61"/>
        <v>#DIV/0!</v>
      </c>
    </row>
    <row r="108" spans="2:29" s="240" customFormat="1"/>
  </sheetData>
  <sortState ref="F22:H22">
    <sortCondition sortBy="cellColor" ref="F22" dxfId="15"/>
  </sortState>
  <mergeCells count="101">
    <mergeCell ref="L11:M11"/>
    <mergeCell ref="L12:M12"/>
    <mergeCell ref="P48:P49"/>
    <mergeCell ref="Q48:Q49"/>
    <mergeCell ref="I45:J45"/>
    <mergeCell ref="G47:H47"/>
    <mergeCell ref="G46:H46"/>
    <mergeCell ref="G45:H45"/>
    <mergeCell ref="C45:D45"/>
    <mergeCell ref="E45:F45"/>
    <mergeCell ref="C48:D49"/>
    <mergeCell ref="C46:D46"/>
    <mergeCell ref="G48:H49"/>
    <mergeCell ref="E48:F49"/>
    <mergeCell ref="AB95:AB99"/>
    <mergeCell ref="AC95:AC99"/>
    <mergeCell ref="C96:D96"/>
    <mergeCell ref="E96:F96"/>
    <mergeCell ref="G96:H96"/>
    <mergeCell ref="I96:J96"/>
    <mergeCell ref="V96:W96"/>
    <mergeCell ref="C97:D97"/>
    <mergeCell ref="E97:F97"/>
    <mergeCell ref="G97:H97"/>
    <mergeCell ref="I97:J97"/>
    <mergeCell ref="V97:W97"/>
    <mergeCell ref="C98:D99"/>
    <mergeCell ref="E98:F99"/>
    <mergeCell ref="G98:H99"/>
    <mergeCell ref="O98:O99"/>
    <mergeCell ref="T98:T99"/>
    <mergeCell ref="R48:R49"/>
    <mergeCell ref="S48:S49"/>
    <mergeCell ref="U98:U99"/>
    <mergeCell ref="V98:W99"/>
    <mergeCell ref="B7:J7"/>
    <mergeCell ref="B62:J62"/>
    <mergeCell ref="I98:J99"/>
    <mergeCell ref="K98:K99"/>
    <mergeCell ref="L98:L99"/>
    <mergeCell ref="M98:M99"/>
    <mergeCell ref="N98:N99"/>
    <mergeCell ref="C95:D95"/>
    <mergeCell ref="E95:F95"/>
    <mergeCell ref="G95:H95"/>
    <mergeCell ref="I95:J95"/>
    <mergeCell ref="V95:W95"/>
    <mergeCell ref="C47:D47"/>
    <mergeCell ref="K48:K49"/>
    <mergeCell ref="L48:L49"/>
    <mergeCell ref="M48:M49"/>
    <mergeCell ref="N48:N49"/>
    <mergeCell ref="O48:O49"/>
    <mergeCell ref="T48:T49"/>
    <mergeCell ref="U48:U49"/>
    <mergeCell ref="BC45:BC49"/>
    <mergeCell ref="BD45:BD49"/>
    <mergeCell ref="AF46:AG46"/>
    <mergeCell ref="AH46:AI46"/>
    <mergeCell ref="AJ46:AK46"/>
    <mergeCell ref="AL46:AM46"/>
    <mergeCell ref="AW46:AX46"/>
    <mergeCell ref="AF47:AG47"/>
    <mergeCell ref="AH47:AI47"/>
    <mergeCell ref="AJ47:AK47"/>
    <mergeCell ref="AL47:AM47"/>
    <mergeCell ref="AW47:AX47"/>
    <mergeCell ref="AF48:AG49"/>
    <mergeCell ref="AH48:AI49"/>
    <mergeCell ref="AF45:AG45"/>
    <mergeCell ref="AH45:AI45"/>
    <mergeCell ref="AJ45:AK45"/>
    <mergeCell ref="AL45:AM45"/>
    <mergeCell ref="AJ48:AK49"/>
    <mergeCell ref="AL48:AM49"/>
    <mergeCell ref="AS48:AS49"/>
    <mergeCell ref="AT48:AT49"/>
    <mergeCell ref="D1:F1"/>
    <mergeCell ref="AU48:AU49"/>
    <mergeCell ref="AV48:AV49"/>
    <mergeCell ref="AW48:AX49"/>
    <mergeCell ref="AN48:AN49"/>
    <mergeCell ref="AO48:AO49"/>
    <mergeCell ref="AP48:AP49"/>
    <mergeCell ref="AQ48:AQ49"/>
    <mergeCell ref="AR48:AR49"/>
    <mergeCell ref="AW45:AX45"/>
    <mergeCell ref="AD1:AJ1"/>
    <mergeCell ref="V45:W45"/>
    <mergeCell ref="V46:W46"/>
    <mergeCell ref="V47:W47"/>
    <mergeCell ref="V48:W49"/>
    <mergeCell ref="AB45:AB49"/>
    <mergeCell ref="AC45:AC49"/>
    <mergeCell ref="AE7:AM7"/>
    <mergeCell ref="G1:U1"/>
    <mergeCell ref="I48:J49"/>
    <mergeCell ref="I47:J47"/>
    <mergeCell ref="I46:J46"/>
    <mergeCell ref="E47:F47"/>
    <mergeCell ref="E46:F46"/>
  </mergeCells>
  <conditionalFormatting sqref="AD1:AJ1">
    <cfRule type="dataBar" priority="2">
      <dataBar>
        <cfvo type="min" val="0"/>
        <cfvo type="max" val="0"/>
        <color rgb="FF638EC6"/>
      </dataBar>
    </cfRule>
  </conditionalFormatting>
  <dataValidations count="6">
    <dataValidation type="list" errorStyle="information" allowBlank="1" showInputMessage="1" showErrorMessage="1" prompt="Select Temperature" sqref="KA1:KG1 TW1:UC1 ADS1:ADY1 ANO1:ANU1 AXK1:AXQ1 BHG1:BHM1 BRC1:BRI1 CAY1:CBE1 CKU1:CLA1 CUQ1:CUW1 DEM1:DES1 DOI1:DOO1 DYE1:DYK1 EIA1:EIG1 ERW1:ESC1 FBS1:FBY1 FLO1:FLU1 FVK1:FVQ1 GFG1:GFM1 GPC1:GPI1 GYY1:GZE1 HIU1:HJA1 HSQ1:HSW1 ICM1:ICS1 IMI1:IMO1 IWE1:IWK1 JGA1:JGG1 JPW1:JQC1 JZS1:JZY1 KJO1:KJU1 KTK1:KTQ1 LDG1:LDM1 LNC1:LNI1 LWY1:LXE1 MGU1:MHA1 MQQ1:MQW1 NAM1:NAS1 NKI1:NKO1 NUE1:NUK1 OEA1:OEG1 ONW1:OOC1 OXS1:OXY1 PHO1:PHU1 PRK1:PRQ1 QBG1:QBM1 QLC1:QLI1 QUY1:QVE1 REU1:RFA1 ROQ1:ROW1 RYM1:RYS1 SII1:SIO1 SSE1:SSK1 TCA1:TCG1 TLW1:TMC1 TVS1:TVY1 UFO1:UFU1 UPK1:UPQ1 UZG1:UZM1 VJC1:VJI1 VSY1:VTE1 WCU1:WDA1 WMQ1:WMW1 WWM1:WWS1 AD1:AJ1">
      <formula1>$AV$14:$AV$38</formula1>
    </dataValidation>
    <dataValidation type="list" errorStyle="information" allowBlank="1" showInputMessage="1" showErrorMessage="1" prompt="Select (or) Type" sqref="AL25:AL35 I63:I73 I89:I92 I76:I86 I2:I6 I61 I25:I35 I12 I38:I42 AL5:AL6 AL38:AL42 AL12:AL22">
      <formula1>$I$71:$I$74</formula1>
    </dataValidation>
    <dataValidation type="list" allowBlank="1" showInputMessage="1" showErrorMessage="1" sqref="C8:J8">
      <formula1>$N$6:$N$13</formula1>
    </dataValidation>
    <dataValidation type="list" allowBlank="1" showInputMessage="1" showErrorMessage="1" sqref="C9:J9">
      <formula1>$N$14:$N$19</formula1>
    </dataValidation>
    <dataValidation type="list" allowBlank="1" showInputMessage="1" showErrorMessage="1" sqref="C10:J10">
      <formula1>$N$20:$N$29</formula1>
    </dataValidation>
    <dataValidation type="list" allowBlank="1" showInputMessage="1" showErrorMessage="1" sqref="C11:J11">
      <formula1>$N$29:$N$33</formula1>
    </dataValidation>
  </dataValidations>
  <pageMargins left="0.7" right="0.7" top="0.75" bottom="0.75" header="0.3" footer="0.3"/>
  <pageSetup paperSize="9" scale="55" orientation="landscape" r:id="rId1"/>
  <rowBreaks count="1" manualBreakCount="1">
    <brk id="60" min="1" max="25" man="1"/>
  </rowBreaks>
  <legacyDrawing r:id="rId2"/>
</worksheet>
</file>

<file path=xl/worksheets/sheet5.xml><?xml version="1.0" encoding="utf-8"?>
<worksheet xmlns="http://schemas.openxmlformats.org/spreadsheetml/2006/main" xmlns:r="http://schemas.openxmlformats.org/officeDocument/2006/relationships">
  <dimension ref="A1:AP144"/>
  <sheetViews>
    <sheetView showZeros="0" topLeftCell="A31" workbookViewId="0">
      <selection activeCell="AF44" sqref="AF44"/>
    </sheetView>
  </sheetViews>
  <sheetFormatPr defaultColWidth="3.7109375" defaultRowHeight="21.95" customHeight="1"/>
  <cols>
    <col min="1" max="29" width="3.7109375" style="1" customWidth="1"/>
    <col min="30" max="30" width="6" style="1" customWidth="1"/>
    <col min="31" max="31" width="10.7109375" style="1" customWidth="1"/>
    <col min="32" max="32" width="10.140625" style="1" customWidth="1"/>
    <col min="33" max="33" width="5.5703125" style="1" customWidth="1"/>
    <col min="34" max="256" width="3.7109375" style="1"/>
    <col min="257" max="285" width="3.7109375" style="1" customWidth="1"/>
    <col min="286" max="512" width="3.7109375" style="1"/>
    <col min="513" max="541" width="3.7109375" style="1" customWidth="1"/>
    <col min="542" max="768" width="3.7109375" style="1"/>
    <col min="769" max="797" width="3.7109375" style="1" customWidth="1"/>
    <col min="798" max="1024" width="3.7109375" style="1"/>
    <col min="1025" max="1053" width="3.7109375" style="1" customWidth="1"/>
    <col min="1054" max="1280" width="3.7109375" style="1"/>
    <col min="1281" max="1309" width="3.7109375" style="1" customWidth="1"/>
    <col min="1310" max="1536" width="3.7109375" style="1"/>
    <col min="1537" max="1565" width="3.7109375" style="1" customWidth="1"/>
    <col min="1566" max="1792" width="3.7109375" style="1"/>
    <col min="1793" max="1821" width="3.7109375" style="1" customWidth="1"/>
    <col min="1822" max="2048" width="3.7109375" style="1"/>
    <col min="2049" max="2077" width="3.7109375" style="1" customWidth="1"/>
    <col min="2078" max="2304" width="3.7109375" style="1"/>
    <col min="2305" max="2333" width="3.7109375" style="1" customWidth="1"/>
    <col min="2334" max="2560" width="3.7109375" style="1"/>
    <col min="2561" max="2589" width="3.7109375" style="1" customWidth="1"/>
    <col min="2590" max="2816" width="3.7109375" style="1"/>
    <col min="2817" max="2845" width="3.7109375" style="1" customWidth="1"/>
    <col min="2846" max="3072" width="3.7109375" style="1"/>
    <col min="3073" max="3101" width="3.7109375" style="1" customWidth="1"/>
    <col min="3102" max="3328" width="3.7109375" style="1"/>
    <col min="3329" max="3357" width="3.7109375" style="1" customWidth="1"/>
    <col min="3358" max="3584" width="3.7109375" style="1"/>
    <col min="3585" max="3613" width="3.7109375" style="1" customWidth="1"/>
    <col min="3614" max="3840" width="3.7109375" style="1"/>
    <col min="3841" max="3869" width="3.7109375" style="1" customWidth="1"/>
    <col min="3870" max="4096" width="3.7109375" style="1"/>
    <col min="4097" max="4125" width="3.7109375" style="1" customWidth="1"/>
    <col min="4126" max="4352" width="3.7109375" style="1"/>
    <col min="4353" max="4381" width="3.7109375" style="1" customWidth="1"/>
    <col min="4382" max="4608" width="3.7109375" style="1"/>
    <col min="4609" max="4637" width="3.7109375" style="1" customWidth="1"/>
    <col min="4638" max="4864" width="3.7109375" style="1"/>
    <col min="4865" max="4893" width="3.7109375" style="1" customWidth="1"/>
    <col min="4894" max="5120" width="3.7109375" style="1"/>
    <col min="5121" max="5149" width="3.7109375" style="1" customWidth="1"/>
    <col min="5150" max="5376" width="3.7109375" style="1"/>
    <col min="5377" max="5405" width="3.7109375" style="1" customWidth="1"/>
    <col min="5406" max="5632" width="3.7109375" style="1"/>
    <col min="5633" max="5661" width="3.7109375" style="1" customWidth="1"/>
    <col min="5662" max="5888" width="3.7109375" style="1"/>
    <col min="5889" max="5917" width="3.7109375" style="1" customWidth="1"/>
    <col min="5918" max="6144" width="3.7109375" style="1"/>
    <col min="6145" max="6173" width="3.7109375" style="1" customWidth="1"/>
    <col min="6174" max="6400" width="3.7109375" style="1"/>
    <col min="6401" max="6429" width="3.7109375" style="1" customWidth="1"/>
    <col min="6430" max="6656" width="3.7109375" style="1"/>
    <col min="6657" max="6685" width="3.7109375" style="1" customWidth="1"/>
    <col min="6686" max="6912" width="3.7109375" style="1"/>
    <col min="6913" max="6941" width="3.7109375" style="1" customWidth="1"/>
    <col min="6942" max="7168" width="3.7109375" style="1"/>
    <col min="7169" max="7197" width="3.7109375" style="1" customWidth="1"/>
    <col min="7198" max="7424" width="3.7109375" style="1"/>
    <col min="7425" max="7453" width="3.7109375" style="1" customWidth="1"/>
    <col min="7454" max="7680" width="3.7109375" style="1"/>
    <col min="7681" max="7709" width="3.7109375" style="1" customWidth="1"/>
    <col min="7710" max="7936" width="3.7109375" style="1"/>
    <col min="7937" max="7965" width="3.7109375" style="1" customWidth="1"/>
    <col min="7966" max="8192" width="3.7109375" style="1"/>
    <col min="8193" max="8221" width="3.7109375" style="1" customWidth="1"/>
    <col min="8222" max="8448" width="3.7109375" style="1"/>
    <col min="8449" max="8477" width="3.7109375" style="1" customWidth="1"/>
    <col min="8478" max="8704" width="3.7109375" style="1"/>
    <col min="8705" max="8733" width="3.7109375" style="1" customWidth="1"/>
    <col min="8734" max="8960" width="3.7109375" style="1"/>
    <col min="8961" max="8989" width="3.7109375" style="1" customWidth="1"/>
    <col min="8990" max="9216" width="3.7109375" style="1"/>
    <col min="9217" max="9245" width="3.7109375" style="1" customWidth="1"/>
    <col min="9246" max="9472" width="3.7109375" style="1"/>
    <col min="9473" max="9501" width="3.7109375" style="1" customWidth="1"/>
    <col min="9502" max="9728" width="3.7109375" style="1"/>
    <col min="9729" max="9757" width="3.7109375" style="1" customWidth="1"/>
    <col min="9758" max="9984" width="3.7109375" style="1"/>
    <col min="9985" max="10013" width="3.7109375" style="1" customWidth="1"/>
    <col min="10014" max="10240" width="3.7109375" style="1"/>
    <col min="10241" max="10269" width="3.7109375" style="1" customWidth="1"/>
    <col min="10270" max="10496" width="3.7109375" style="1"/>
    <col min="10497" max="10525" width="3.7109375" style="1" customWidth="1"/>
    <col min="10526" max="10752" width="3.7109375" style="1"/>
    <col min="10753" max="10781" width="3.7109375" style="1" customWidth="1"/>
    <col min="10782" max="11008" width="3.7109375" style="1"/>
    <col min="11009" max="11037" width="3.7109375" style="1" customWidth="1"/>
    <col min="11038" max="11264" width="3.7109375" style="1"/>
    <col min="11265" max="11293" width="3.7109375" style="1" customWidth="1"/>
    <col min="11294" max="11520" width="3.7109375" style="1"/>
    <col min="11521" max="11549" width="3.7109375" style="1" customWidth="1"/>
    <col min="11550" max="11776" width="3.7109375" style="1"/>
    <col min="11777" max="11805" width="3.7109375" style="1" customWidth="1"/>
    <col min="11806" max="12032" width="3.7109375" style="1"/>
    <col min="12033" max="12061" width="3.7109375" style="1" customWidth="1"/>
    <col min="12062" max="12288" width="3.7109375" style="1"/>
    <col min="12289" max="12317" width="3.7109375" style="1" customWidth="1"/>
    <col min="12318" max="12544" width="3.7109375" style="1"/>
    <col min="12545" max="12573" width="3.7109375" style="1" customWidth="1"/>
    <col min="12574" max="12800" width="3.7109375" style="1"/>
    <col min="12801" max="12829" width="3.7109375" style="1" customWidth="1"/>
    <col min="12830" max="13056" width="3.7109375" style="1"/>
    <col min="13057" max="13085" width="3.7109375" style="1" customWidth="1"/>
    <col min="13086" max="13312" width="3.7109375" style="1"/>
    <col min="13313" max="13341" width="3.7109375" style="1" customWidth="1"/>
    <col min="13342" max="13568" width="3.7109375" style="1"/>
    <col min="13569" max="13597" width="3.7109375" style="1" customWidth="1"/>
    <col min="13598" max="13824" width="3.7109375" style="1"/>
    <col min="13825" max="13853" width="3.7109375" style="1" customWidth="1"/>
    <col min="13854" max="14080" width="3.7109375" style="1"/>
    <col min="14081" max="14109" width="3.7109375" style="1" customWidth="1"/>
    <col min="14110" max="14336" width="3.7109375" style="1"/>
    <col min="14337" max="14365" width="3.7109375" style="1" customWidth="1"/>
    <col min="14366" max="14592" width="3.7109375" style="1"/>
    <col min="14593" max="14621" width="3.7109375" style="1" customWidth="1"/>
    <col min="14622" max="14848" width="3.7109375" style="1"/>
    <col min="14849" max="14877" width="3.7109375" style="1" customWidth="1"/>
    <col min="14878" max="15104" width="3.7109375" style="1"/>
    <col min="15105" max="15133" width="3.7109375" style="1" customWidth="1"/>
    <col min="15134" max="15360" width="3.7109375" style="1"/>
    <col min="15361" max="15389" width="3.7109375" style="1" customWidth="1"/>
    <col min="15390" max="15616" width="3.7109375" style="1"/>
    <col min="15617" max="15645" width="3.7109375" style="1" customWidth="1"/>
    <col min="15646" max="15872" width="3.7109375" style="1"/>
    <col min="15873" max="15901" width="3.7109375" style="1" customWidth="1"/>
    <col min="15902" max="16128" width="3.7109375" style="1"/>
    <col min="16129" max="16157" width="3.7109375" style="1" customWidth="1"/>
    <col min="16158" max="16384" width="3.7109375" style="1"/>
  </cols>
  <sheetData>
    <row r="1" spans="1:42" ht="21.95" customHeight="1">
      <c r="A1" s="55"/>
      <c r="B1" s="56"/>
      <c r="C1" s="56"/>
      <c r="D1" s="57"/>
      <c r="E1" s="58"/>
      <c r="F1" s="59"/>
      <c r="G1" s="60"/>
      <c r="H1" s="60"/>
      <c r="I1" s="59"/>
      <c r="J1" s="61"/>
      <c r="K1" s="59"/>
      <c r="L1" s="58"/>
      <c r="M1" s="62"/>
      <c r="N1" s="62"/>
      <c r="O1" s="62"/>
      <c r="P1" s="62"/>
      <c r="Q1" s="62"/>
      <c r="R1" s="62"/>
      <c r="S1" s="62"/>
      <c r="T1" s="62"/>
      <c r="U1" s="62"/>
      <c r="V1" s="62"/>
      <c r="W1" s="62"/>
      <c r="X1" s="62"/>
      <c r="Y1" s="62"/>
      <c r="Z1" s="62"/>
      <c r="AA1" s="62"/>
      <c r="AB1" s="62"/>
      <c r="AC1" s="62"/>
      <c r="AD1" s="56"/>
      <c r="AE1" s="63" t="s">
        <v>538</v>
      </c>
      <c r="AF1" s="56"/>
      <c r="AG1" s="56"/>
      <c r="AH1" s="56"/>
      <c r="AI1" s="55"/>
      <c r="AJ1" s="55"/>
      <c r="AK1" s="55"/>
      <c r="AL1" s="55"/>
      <c r="AM1" s="55"/>
      <c r="AN1" s="55"/>
      <c r="AO1" s="55"/>
      <c r="AP1" s="55"/>
    </row>
    <row r="2" spans="1:42" ht="21.95" customHeight="1">
      <c r="A2" s="80" t="s">
        <v>123</v>
      </c>
      <c r="B2" s="80" t="s">
        <v>123</v>
      </c>
      <c r="C2" s="521" t="s">
        <v>124</v>
      </c>
      <c r="D2" s="521"/>
      <c r="E2" s="521"/>
      <c r="F2" s="522" t="s">
        <v>125</v>
      </c>
      <c r="G2" s="522"/>
      <c r="H2" s="522"/>
      <c r="I2" s="522"/>
      <c r="J2" s="522"/>
      <c r="K2" s="522"/>
      <c r="L2" s="521" t="s">
        <v>126</v>
      </c>
      <c r="M2" s="521"/>
      <c r="N2" s="521"/>
      <c r="O2" s="521"/>
      <c r="P2" s="521"/>
      <c r="Q2" s="521" t="s">
        <v>127</v>
      </c>
      <c r="R2" s="521"/>
      <c r="S2" s="521"/>
      <c r="T2" s="521"/>
      <c r="U2" s="521" t="s">
        <v>128</v>
      </c>
      <c r="V2" s="521"/>
      <c r="W2" s="521"/>
      <c r="X2" s="521"/>
      <c r="Y2" s="521" t="s">
        <v>129</v>
      </c>
      <c r="Z2" s="521"/>
      <c r="AA2" s="521"/>
      <c r="AB2" s="521"/>
      <c r="AC2" s="521"/>
      <c r="AD2" s="80" t="s">
        <v>539</v>
      </c>
      <c r="AE2" s="56"/>
      <c r="AF2" s="56"/>
      <c r="AG2" s="56"/>
      <c r="AH2" s="56"/>
      <c r="AI2" s="55"/>
      <c r="AJ2" s="55"/>
      <c r="AK2" s="55"/>
      <c r="AL2" s="55"/>
      <c r="AM2" s="55"/>
      <c r="AN2" s="55"/>
      <c r="AO2" s="55"/>
      <c r="AP2" s="55"/>
    </row>
    <row r="3" spans="1:42" ht="21.95" customHeight="1">
      <c r="A3" s="64">
        <v>1</v>
      </c>
      <c r="B3" s="78">
        <v>1</v>
      </c>
      <c r="C3" s="517" t="s">
        <v>130</v>
      </c>
      <c r="D3" s="517"/>
      <c r="E3" s="517"/>
      <c r="F3" s="518" t="s">
        <v>131</v>
      </c>
      <c r="G3" s="518"/>
      <c r="H3" s="518"/>
      <c r="I3" s="518"/>
      <c r="J3" s="518"/>
      <c r="K3" s="518"/>
      <c r="L3" s="517" t="s">
        <v>132</v>
      </c>
      <c r="M3" s="517"/>
      <c r="N3" s="517"/>
      <c r="O3" s="517"/>
      <c r="P3" s="517"/>
      <c r="Q3" s="519">
        <f>AE3</f>
        <v>41124</v>
      </c>
      <c r="R3" s="519"/>
      <c r="S3" s="519"/>
      <c r="T3" s="519"/>
      <c r="U3" s="519">
        <f>AF3</f>
        <v>41854</v>
      </c>
      <c r="V3" s="519"/>
      <c r="W3" s="519"/>
      <c r="X3" s="519"/>
      <c r="Y3" s="520" t="s">
        <v>133</v>
      </c>
      <c r="Z3" s="520"/>
      <c r="AA3" s="520"/>
      <c r="AB3" s="520"/>
      <c r="AC3" s="520"/>
      <c r="AD3" s="65" t="str">
        <f ca="1">IF((U3-0)&lt;NOW(),"FAIL","PASS")</f>
        <v>FAIL</v>
      </c>
      <c r="AE3" s="237">
        <v>41124</v>
      </c>
      <c r="AF3" s="237">
        <v>41854</v>
      </c>
      <c r="AG3" s="67" t="str">
        <f>C3</f>
        <v>BS 1320</v>
      </c>
      <c r="AH3" s="67">
        <f>D3</f>
        <v>0</v>
      </c>
      <c r="AI3" s="55"/>
      <c r="AJ3" s="55"/>
      <c r="AK3" s="56"/>
      <c r="AL3" s="55"/>
      <c r="AM3" s="55"/>
      <c r="AN3" s="55"/>
      <c r="AO3" s="55"/>
      <c r="AP3" s="55"/>
    </row>
    <row r="4" spans="1:42" ht="21.95" customHeight="1">
      <c r="A4" s="64">
        <v>2</v>
      </c>
      <c r="B4" s="78">
        <v>2</v>
      </c>
      <c r="C4" s="517" t="s">
        <v>107</v>
      </c>
      <c r="D4" s="517"/>
      <c r="E4" s="517"/>
      <c r="F4" s="518" t="s">
        <v>134</v>
      </c>
      <c r="G4" s="518"/>
      <c r="H4" s="518"/>
      <c r="I4" s="518"/>
      <c r="J4" s="518"/>
      <c r="K4" s="518"/>
      <c r="L4" s="517" t="s">
        <v>135</v>
      </c>
      <c r="M4" s="517"/>
      <c r="N4" s="517"/>
      <c r="O4" s="517"/>
      <c r="P4" s="517"/>
      <c r="Q4" s="519">
        <f t="shared" ref="Q4:Q67" si="0">AE4</f>
        <v>41220</v>
      </c>
      <c r="R4" s="519"/>
      <c r="S4" s="519"/>
      <c r="T4" s="519"/>
      <c r="U4" s="519">
        <f t="shared" ref="U4:U67" si="1">AF4</f>
        <v>41585</v>
      </c>
      <c r="V4" s="519"/>
      <c r="W4" s="519"/>
      <c r="X4" s="519"/>
      <c r="Y4" s="520" t="s">
        <v>136</v>
      </c>
      <c r="Z4" s="520"/>
      <c r="AA4" s="520"/>
      <c r="AB4" s="520"/>
      <c r="AC4" s="520"/>
      <c r="AD4" s="65" t="str">
        <f t="shared" ref="AD4:AD67" ca="1" si="2">IF((U4-0)&lt;NOW(),"FAIL","PASS")</f>
        <v>FAIL</v>
      </c>
      <c r="AE4" s="237">
        <v>41220</v>
      </c>
      <c r="AF4" s="237">
        <v>41585</v>
      </c>
      <c r="AG4" s="67" t="str">
        <f t="shared" ref="AG4:AH67" si="3">C4</f>
        <v>BS 1308</v>
      </c>
      <c r="AH4" s="67">
        <f t="shared" si="3"/>
        <v>0</v>
      </c>
      <c r="AI4" s="55"/>
      <c r="AJ4" s="55"/>
      <c r="AK4" s="55"/>
      <c r="AL4" s="55"/>
      <c r="AM4" s="55"/>
      <c r="AN4" s="55"/>
      <c r="AO4" s="55"/>
      <c r="AP4" s="55"/>
    </row>
    <row r="5" spans="1:42" ht="21.95" customHeight="1">
      <c r="A5" s="64">
        <v>3</v>
      </c>
      <c r="B5" s="78">
        <v>3</v>
      </c>
      <c r="C5" s="520" t="s">
        <v>137</v>
      </c>
      <c r="D5" s="520"/>
      <c r="E5" s="520"/>
      <c r="F5" s="518" t="s">
        <v>134</v>
      </c>
      <c r="G5" s="518"/>
      <c r="H5" s="518"/>
      <c r="I5" s="518"/>
      <c r="J5" s="518"/>
      <c r="K5" s="518"/>
      <c r="L5" s="520" t="s">
        <v>138</v>
      </c>
      <c r="M5" s="520"/>
      <c r="N5" s="520"/>
      <c r="O5" s="520"/>
      <c r="P5" s="520"/>
      <c r="Q5" s="519">
        <f t="shared" si="0"/>
        <v>41550</v>
      </c>
      <c r="R5" s="519"/>
      <c r="S5" s="519"/>
      <c r="T5" s="519"/>
      <c r="U5" s="519">
        <f t="shared" si="1"/>
        <v>41915</v>
      </c>
      <c r="V5" s="519"/>
      <c r="W5" s="519"/>
      <c r="X5" s="519"/>
      <c r="Y5" s="520" t="s">
        <v>136</v>
      </c>
      <c r="Z5" s="520"/>
      <c r="AA5" s="520"/>
      <c r="AB5" s="520"/>
      <c r="AC5" s="520"/>
      <c r="AD5" s="65" t="str">
        <f t="shared" ca="1" si="2"/>
        <v>FAIL</v>
      </c>
      <c r="AE5" s="237">
        <v>41550</v>
      </c>
      <c r="AF5" s="237">
        <v>41915</v>
      </c>
      <c r="AG5" s="65" t="str">
        <f t="shared" si="3"/>
        <v>BS 1326</v>
      </c>
      <c r="AH5" s="65">
        <f t="shared" si="3"/>
        <v>0</v>
      </c>
      <c r="AI5" s="55"/>
      <c r="AJ5" s="55"/>
      <c r="AK5" s="55"/>
      <c r="AL5" s="55"/>
      <c r="AM5" s="55"/>
      <c r="AN5" s="55"/>
      <c r="AO5" s="55"/>
      <c r="AP5" s="55"/>
    </row>
    <row r="6" spans="1:42" ht="21.95" customHeight="1">
      <c r="A6" s="64">
        <v>4</v>
      </c>
      <c r="B6" s="78">
        <v>4</v>
      </c>
      <c r="C6" s="520" t="s">
        <v>139</v>
      </c>
      <c r="D6" s="520"/>
      <c r="E6" s="520"/>
      <c r="F6" s="518" t="s">
        <v>140</v>
      </c>
      <c r="G6" s="518"/>
      <c r="H6" s="518"/>
      <c r="I6" s="518"/>
      <c r="J6" s="518"/>
      <c r="K6" s="518"/>
      <c r="L6" s="520">
        <v>7849010</v>
      </c>
      <c r="M6" s="520"/>
      <c r="N6" s="520"/>
      <c r="O6" s="520"/>
      <c r="P6" s="520"/>
      <c r="Q6" s="523">
        <f t="shared" si="0"/>
        <v>41379</v>
      </c>
      <c r="R6" s="523"/>
      <c r="S6" s="523"/>
      <c r="T6" s="523"/>
      <c r="U6" s="523">
        <f t="shared" si="1"/>
        <v>41744</v>
      </c>
      <c r="V6" s="523"/>
      <c r="W6" s="523"/>
      <c r="X6" s="523"/>
      <c r="Y6" s="520" t="s">
        <v>141</v>
      </c>
      <c r="Z6" s="520"/>
      <c r="AA6" s="520"/>
      <c r="AB6" s="520"/>
      <c r="AC6" s="520"/>
      <c r="AD6" s="65" t="str">
        <f t="shared" ca="1" si="2"/>
        <v>FAIL</v>
      </c>
      <c r="AE6" s="236">
        <v>41379</v>
      </c>
      <c r="AF6" s="236">
        <v>41744</v>
      </c>
      <c r="AG6" s="65" t="str">
        <f t="shared" si="3"/>
        <v>BS 1306</v>
      </c>
      <c r="AH6" s="65">
        <f t="shared" si="3"/>
        <v>0</v>
      </c>
      <c r="AI6" s="55"/>
      <c r="AJ6" s="55"/>
      <c r="AK6" s="55"/>
      <c r="AL6" s="55"/>
      <c r="AM6" s="55"/>
      <c r="AN6" s="55"/>
      <c r="AO6" s="55"/>
      <c r="AP6" s="55"/>
    </row>
    <row r="7" spans="1:42" ht="21.95" customHeight="1">
      <c r="A7" s="64">
        <v>5</v>
      </c>
      <c r="B7" s="78">
        <v>5</v>
      </c>
      <c r="C7" s="520" t="s">
        <v>142</v>
      </c>
      <c r="D7" s="520"/>
      <c r="E7" s="520"/>
      <c r="F7" s="518" t="s">
        <v>143</v>
      </c>
      <c r="G7" s="518"/>
      <c r="H7" s="518"/>
      <c r="I7" s="518"/>
      <c r="J7" s="518"/>
      <c r="K7" s="518"/>
      <c r="L7" s="520" t="s">
        <v>606</v>
      </c>
      <c r="M7" s="520"/>
      <c r="N7" s="520"/>
      <c r="O7" s="520"/>
      <c r="P7" s="520"/>
      <c r="Q7" s="523">
        <f t="shared" si="0"/>
        <v>40996</v>
      </c>
      <c r="R7" s="523"/>
      <c r="S7" s="523"/>
      <c r="T7" s="523"/>
      <c r="U7" s="523">
        <f t="shared" si="1"/>
        <v>41361</v>
      </c>
      <c r="V7" s="523"/>
      <c r="W7" s="523"/>
      <c r="X7" s="523"/>
      <c r="Y7" s="520" t="s">
        <v>144</v>
      </c>
      <c r="Z7" s="520"/>
      <c r="AA7" s="520"/>
      <c r="AB7" s="520"/>
      <c r="AC7" s="520"/>
      <c r="AD7" s="65" t="str">
        <f t="shared" ca="1" si="2"/>
        <v>FAIL</v>
      </c>
      <c r="AE7" s="237">
        <v>40996</v>
      </c>
      <c r="AF7" s="237">
        <v>41361</v>
      </c>
      <c r="AG7" s="65" t="str">
        <f t="shared" si="3"/>
        <v>BS 1307</v>
      </c>
      <c r="AH7" s="65">
        <f t="shared" si="3"/>
        <v>0</v>
      </c>
      <c r="AI7" s="55"/>
      <c r="AJ7" s="55"/>
      <c r="AK7" s="55"/>
      <c r="AL7" s="55"/>
      <c r="AM7" s="55"/>
      <c r="AN7" s="55"/>
      <c r="AO7" s="55"/>
      <c r="AP7" s="55"/>
    </row>
    <row r="8" spans="1:42" ht="21.95" customHeight="1">
      <c r="A8" s="64">
        <v>6</v>
      </c>
      <c r="B8" s="78">
        <v>6</v>
      </c>
      <c r="C8" s="520" t="s">
        <v>145</v>
      </c>
      <c r="D8" s="520"/>
      <c r="E8" s="520"/>
      <c r="F8" s="518" t="s">
        <v>146</v>
      </c>
      <c r="G8" s="518"/>
      <c r="H8" s="518"/>
      <c r="I8" s="518"/>
      <c r="J8" s="518"/>
      <c r="K8" s="518"/>
      <c r="L8" s="520" t="s">
        <v>147</v>
      </c>
      <c r="M8" s="520"/>
      <c r="N8" s="520"/>
      <c r="O8" s="520"/>
      <c r="P8" s="520"/>
      <c r="Q8" s="519">
        <f t="shared" si="0"/>
        <v>40847</v>
      </c>
      <c r="R8" s="519"/>
      <c r="S8" s="519"/>
      <c r="T8" s="519"/>
      <c r="U8" s="519">
        <f>AF8</f>
        <v>41578</v>
      </c>
      <c r="V8" s="519"/>
      <c r="W8" s="519"/>
      <c r="X8" s="519"/>
      <c r="Y8" s="520" t="s">
        <v>148</v>
      </c>
      <c r="Z8" s="520"/>
      <c r="AA8" s="520"/>
      <c r="AB8" s="520"/>
      <c r="AC8" s="520"/>
      <c r="AD8" s="65" t="str">
        <f t="shared" ca="1" si="2"/>
        <v>FAIL</v>
      </c>
      <c r="AE8" s="237">
        <v>40847</v>
      </c>
      <c r="AF8" s="237">
        <v>41578</v>
      </c>
      <c r="AG8" s="65" t="str">
        <f t="shared" si="3"/>
        <v>BS 1304</v>
      </c>
      <c r="AH8" s="65">
        <f t="shared" si="3"/>
        <v>0</v>
      </c>
      <c r="AI8" s="55"/>
      <c r="AJ8" s="55"/>
      <c r="AK8" s="55"/>
      <c r="AL8" s="55"/>
      <c r="AM8" s="55"/>
      <c r="AN8" s="55"/>
      <c r="AO8" s="55"/>
      <c r="AP8" s="55"/>
    </row>
    <row r="9" spans="1:42" ht="21.95" customHeight="1">
      <c r="A9" s="64">
        <v>7</v>
      </c>
      <c r="B9" s="78">
        <v>7</v>
      </c>
      <c r="C9" s="520" t="s">
        <v>149</v>
      </c>
      <c r="D9" s="520"/>
      <c r="E9" s="520"/>
      <c r="F9" s="518" t="s">
        <v>150</v>
      </c>
      <c r="G9" s="518"/>
      <c r="H9" s="518"/>
      <c r="I9" s="518"/>
      <c r="J9" s="518"/>
      <c r="K9" s="518"/>
      <c r="L9" s="520" t="s">
        <v>50</v>
      </c>
      <c r="M9" s="520"/>
      <c r="N9" s="520"/>
      <c r="O9" s="520"/>
      <c r="P9" s="520"/>
      <c r="Q9" s="519">
        <f t="shared" si="0"/>
        <v>41008</v>
      </c>
      <c r="R9" s="519"/>
      <c r="S9" s="519"/>
      <c r="T9" s="519"/>
      <c r="U9" s="519">
        <f t="shared" si="1"/>
        <v>41373</v>
      </c>
      <c r="V9" s="519"/>
      <c r="W9" s="519"/>
      <c r="X9" s="519"/>
      <c r="Y9" s="520" t="s">
        <v>151</v>
      </c>
      <c r="Z9" s="520"/>
      <c r="AA9" s="520"/>
      <c r="AB9" s="520"/>
      <c r="AC9" s="520"/>
      <c r="AD9" s="65" t="str">
        <f t="shared" ca="1" si="2"/>
        <v>FAIL</v>
      </c>
      <c r="AE9" s="237">
        <v>41008</v>
      </c>
      <c r="AF9" s="237">
        <v>41373</v>
      </c>
      <c r="AG9" s="65" t="str">
        <f t="shared" si="3"/>
        <v>BS 1310</v>
      </c>
      <c r="AH9" s="65">
        <f t="shared" si="3"/>
        <v>0</v>
      </c>
      <c r="AI9" s="55"/>
      <c r="AJ9" s="55"/>
      <c r="AK9" s="55"/>
      <c r="AL9" s="55"/>
      <c r="AM9" s="55"/>
      <c r="AN9" s="55"/>
      <c r="AO9" s="55"/>
      <c r="AP9" s="55"/>
    </row>
    <row r="10" spans="1:42" ht="21.95" customHeight="1">
      <c r="A10" s="64">
        <v>8</v>
      </c>
      <c r="B10" s="78">
        <v>8</v>
      </c>
      <c r="C10" s="520" t="s">
        <v>152</v>
      </c>
      <c r="D10" s="520"/>
      <c r="E10" s="520"/>
      <c r="F10" s="518" t="s">
        <v>153</v>
      </c>
      <c r="G10" s="518"/>
      <c r="H10" s="518"/>
      <c r="I10" s="518"/>
      <c r="J10" s="518"/>
      <c r="K10" s="518"/>
      <c r="L10" s="520" t="s">
        <v>154</v>
      </c>
      <c r="M10" s="520"/>
      <c r="N10" s="520"/>
      <c r="O10" s="520"/>
      <c r="P10" s="520"/>
      <c r="Q10" s="523">
        <f t="shared" si="0"/>
        <v>41227</v>
      </c>
      <c r="R10" s="523"/>
      <c r="S10" s="523"/>
      <c r="T10" s="523"/>
      <c r="U10" s="523">
        <f t="shared" si="1"/>
        <v>41592</v>
      </c>
      <c r="V10" s="523"/>
      <c r="W10" s="523"/>
      <c r="X10" s="523"/>
      <c r="Y10" s="520" t="s">
        <v>148</v>
      </c>
      <c r="Z10" s="520"/>
      <c r="AA10" s="520"/>
      <c r="AB10" s="520"/>
      <c r="AC10" s="520"/>
      <c r="AD10" s="65" t="str">
        <f t="shared" ca="1" si="2"/>
        <v>FAIL</v>
      </c>
      <c r="AE10" s="237">
        <v>41227</v>
      </c>
      <c r="AF10" s="237">
        <v>41592</v>
      </c>
      <c r="AG10" s="65" t="str">
        <f t="shared" si="3"/>
        <v>BS 1364</v>
      </c>
      <c r="AH10" s="65">
        <f t="shared" si="3"/>
        <v>0</v>
      </c>
      <c r="AI10" s="55"/>
      <c r="AJ10" s="55"/>
      <c r="AK10" s="55"/>
      <c r="AL10" s="55"/>
      <c r="AM10" s="55"/>
      <c r="AN10" s="55"/>
      <c r="AO10" s="55"/>
      <c r="AP10" s="55"/>
    </row>
    <row r="11" spans="1:42" ht="21.95" customHeight="1">
      <c r="A11" s="64">
        <v>9</v>
      </c>
      <c r="B11" s="78">
        <v>9</v>
      </c>
      <c r="C11" s="520" t="s">
        <v>707</v>
      </c>
      <c r="D11" s="520"/>
      <c r="E11" s="520"/>
      <c r="F11" s="518" t="s">
        <v>131</v>
      </c>
      <c r="G11" s="518"/>
      <c r="H11" s="518"/>
      <c r="I11" s="518"/>
      <c r="J11" s="518"/>
      <c r="K11" s="518"/>
      <c r="L11" s="520">
        <v>9760013</v>
      </c>
      <c r="M11" s="520"/>
      <c r="N11" s="520"/>
      <c r="O11" s="520"/>
      <c r="P11" s="520"/>
      <c r="Q11" s="519">
        <f t="shared" si="0"/>
        <v>41085</v>
      </c>
      <c r="R11" s="519"/>
      <c r="S11" s="519"/>
      <c r="T11" s="519"/>
      <c r="U11" s="519">
        <f t="shared" si="1"/>
        <v>41450</v>
      </c>
      <c r="V11" s="519"/>
      <c r="W11" s="519"/>
      <c r="X11" s="519"/>
      <c r="Y11" s="520" t="s">
        <v>222</v>
      </c>
      <c r="Z11" s="520"/>
      <c r="AA11" s="520"/>
      <c r="AB11" s="520"/>
      <c r="AC11" s="520"/>
      <c r="AD11" s="65" t="str">
        <f t="shared" ca="1" si="2"/>
        <v>FAIL</v>
      </c>
      <c r="AE11" s="237">
        <v>41085</v>
      </c>
      <c r="AF11" s="237">
        <v>41450</v>
      </c>
      <c r="AG11" s="65" t="str">
        <f t="shared" si="3"/>
        <v>BS 1394/1</v>
      </c>
      <c r="AH11" s="65">
        <f t="shared" si="3"/>
        <v>0</v>
      </c>
      <c r="AI11" s="55"/>
      <c r="AJ11" s="55"/>
      <c r="AK11" s="55"/>
      <c r="AL11" s="55"/>
      <c r="AM11" s="55"/>
      <c r="AN11" s="55"/>
      <c r="AO11" s="55"/>
      <c r="AP11" s="55"/>
    </row>
    <row r="12" spans="1:42" ht="21.95" customHeight="1">
      <c r="A12" s="64">
        <v>10</v>
      </c>
      <c r="B12" s="78">
        <v>10</v>
      </c>
      <c r="C12" s="520" t="s">
        <v>155</v>
      </c>
      <c r="D12" s="520"/>
      <c r="E12" s="520"/>
      <c r="F12" s="518" t="s">
        <v>156</v>
      </c>
      <c r="G12" s="518"/>
      <c r="H12" s="518"/>
      <c r="I12" s="518"/>
      <c r="J12" s="518"/>
      <c r="K12" s="518"/>
      <c r="L12" s="520" t="s">
        <v>157</v>
      </c>
      <c r="M12" s="520"/>
      <c r="N12" s="520"/>
      <c r="O12" s="520"/>
      <c r="P12" s="520"/>
      <c r="Q12" s="519">
        <f t="shared" si="0"/>
        <v>40816</v>
      </c>
      <c r="R12" s="519"/>
      <c r="S12" s="519"/>
      <c r="T12" s="519"/>
      <c r="U12" s="519">
        <f t="shared" si="1"/>
        <v>41547</v>
      </c>
      <c r="V12" s="519"/>
      <c r="W12" s="519"/>
      <c r="X12" s="519"/>
      <c r="Y12" s="520" t="s">
        <v>158</v>
      </c>
      <c r="Z12" s="520"/>
      <c r="AA12" s="520"/>
      <c r="AB12" s="520"/>
      <c r="AC12" s="520"/>
      <c r="AD12" s="65" t="str">
        <f t="shared" ca="1" si="2"/>
        <v>FAIL</v>
      </c>
      <c r="AE12" s="237">
        <v>40816</v>
      </c>
      <c r="AF12" s="237">
        <v>41547</v>
      </c>
      <c r="AG12" s="65" t="str">
        <f t="shared" si="3"/>
        <v>BS 1409</v>
      </c>
      <c r="AH12" s="65">
        <f t="shared" si="3"/>
        <v>0</v>
      </c>
      <c r="AI12" s="55"/>
      <c r="AJ12" s="55"/>
      <c r="AK12" s="55"/>
      <c r="AL12" s="55"/>
      <c r="AM12" s="55"/>
      <c r="AN12" s="55"/>
      <c r="AO12" s="55"/>
      <c r="AP12" s="55"/>
    </row>
    <row r="13" spans="1:42" ht="21.95" customHeight="1">
      <c r="A13" s="64">
        <v>11</v>
      </c>
      <c r="B13" s="78">
        <v>11</v>
      </c>
      <c r="C13" s="520" t="s">
        <v>159</v>
      </c>
      <c r="D13" s="520"/>
      <c r="E13" s="520"/>
      <c r="F13" s="518" t="s">
        <v>160</v>
      </c>
      <c r="G13" s="518"/>
      <c r="H13" s="518"/>
      <c r="I13" s="518"/>
      <c r="J13" s="518"/>
      <c r="K13" s="518"/>
      <c r="L13" s="520" t="s">
        <v>161</v>
      </c>
      <c r="M13" s="520"/>
      <c r="N13" s="520"/>
      <c r="O13" s="520"/>
      <c r="P13" s="520"/>
      <c r="Q13" s="519">
        <f t="shared" si="0"/>
        <v>41205</v>
      </c>
      <c r="R13" s="519"/>
      <c r="S13" s="519"/>
      <c r="T13" s="519"/>
      <c r="U13" s="519">
        <f t="shared" si="1"/>
        <v>41520</v>
      </c>
      <c r="V13" s="519"/>
      <c r="W13" s="519"/>
      <c r="X13" s="519"/>
      <c r="Y13" s="520" t="s">
        <v>148</v>
      </c>
      <c r="Z13" s="520"/>
      <c r="AA13" s="520"/>
      <c r="AB13" s="520"/>
      <c r="AC13" s="520"/>
      <c r="AD13" s="65" t="str">
        <f t="shared" ca="1" si="2"/>
        <v>FAIL</v>
      </c>
      <c r="AE13" s="237">
        <v>41205</v>
      </c>
      <c r="AF13" s="237">
        <v>41520</v>
      </c>
      <c r="AG13" s="65" t="str">
        <f t="shared" si="3"/>
        <v>BS 1365</v>
      </c>
      <c r="AH13" s="65">
        <f t="shared" si="3"/>
        <v>0</v>
      </c>
      <c r="AI13" s="55"/>
      <c r="AJ13" s="55"/>
      <c r="AK13" s="55"/>
      <c r="AL13" s="55"/>
      <c r="AM13" s="55"/>
      <c r="AN13" s="55"/>
      <c r="AO13" s="55"/>
      <c r="AP13" s="55"/>
    </row>
    <row r="14" spans="1:42" ht="21.95" customHeight="1">
      <c r="A14" s="64">
        <v>12</v>
      </c>
      <c r="B14" s="78">
        <v>12</v>
      </c>
      <c r="C14" s="520" t="s">
        <v>162</v>
      </c>
      <c r="D14" s="520"/>
      <c r="E14" s="520"/>
      <c r="F14" s="518" t="s">
        <v>703</v>
      </c>
      <c r="G14" s="518"/>
      <c r="H14" s="518"/>
      <c r="I14" s="518"/>
      <c r="J14" s="518"/>
      <c r="K14" s="518"/>
      <c r="L14" s="520" t="s">
        <v>163</v>
      </c>
      <c r="M14" s="520"/>
      <c r="N14" s="520"/>
      <c r="O14" s="520"/>
      <c r="P14" s="520"/>
      <c r="Q14" s="519">
        <f t="shared" si="0"/>
        <v>40933</v>
      </c>
      <c r="R14" s="519"/>
      <c r="S14" s="519"/>
      <c r="T14" s="519"/>
      <c r="U14" s="519">
        <f t="shared" si="1"/>
        <v>41299</v>
      </c>
      <c r="V14" s="519"/>
      <c r="W14" s="519"/>
      <c r="X14" s="519"/>
      <c r="Y14" s="520" t="s">
        <v>151</v>
      </c>
      <c r="Z14" s="520"/>
      <c r="AA14" s="520"/>
      <c r="AB14" s="520"/>
      <c r="AC14" s="520"/>
      <c r="AD14" s="65" t="str">
        <f t="shared" ca="1" si="2"/>
        <v>FAIL</v>
      </c>
      <c r="AE14" s="237">
        <v>40933</v>
      </c>
      <c r="AF14" s="237">
        <v>41299</v>
      </c>
      <c r="AG14" s="65" t="str">
        <f t="shared" si="3"/>
        <v>BS 1309</v>
      </c>
      <c r="AH14" s="65">
        <f t="shared" si="3"/>
        <v>0</v>
      </c>
      <c r="AI14" s="55"/>
      <c r="AJ14" s="55"/>
      <c r="AK14" s="55"/>
      <c r="AL14" s="55"/>
      <c r="AM14" s="55"/>
      <c r="AN14" s="55"/>
      <c r="AO14" s="55"/>
      <c r="AP14" s="55"/>
    </row>
    <row r="15" spans="1:42" ht="21.95" customHeight="1">
      <c r="A15" s="64">
        <v>13</v>
      </c>
      <c r="B15" s="78">
        <v>13</v>
      </c>
      <c r="C15" s="520" t="s">
        <v>164</v>
      </c>
      <c r="D15" s="520"/>
      <c r="E15" s="520"/>
      <c r="F15" s="518" t="s">
        <v>165</v>
      </c>
      <c r="G15" s="518"/>
      <c r="H15" s="518"/>
      <c r="I15" s="518"/>
      <c r="J15" s="518"/>
      <c r="K15" s="518"/>
      <c r="L15" s="520" t="s">
        <v>166</v>
      </c>
      <c r="M15" s="520"/>
      <c r="N15" s="520"/>
      <c r="O15" s="520"/>
      <c r="P15" s="520"/>
      <c r="Q15" s="519">
        <f t="shared" si="0"/>
        <v>40562</v>
      </c>
      <c r="R15" s="519"/>
      <c r="S15" s="519"/>
      <c r="T15" s="519"/>
      <c r="U15" s="519">
        <f t="shared" si="1"/>
        <v>40927</v>
      </c>
      <c r="V15" s="519"/>
      <c r="W15" s="519"/>
      <c r="X15" s="519"/>
      <c r="Y15" s="520" t="s">
        <v>148</v>
      </c>
      <c r="Z15" s="520"/>
      <c r="AA15" s="520"/>
      <c r="AB15" s="520"/>
      <c r="AC15" s="520"/>
      <c r="AD15" s="65" t="str">
        <f t="shared" ca="1" si="2"/>
        <v>FAIL</v>
      </c>
      <c r="AE15" s="236">
        <v>40562</v>
      </c>
      <c r="AF15" s="236">
        <v>40927</v>
      </c>
      <c r="AG15" s="65" t="str">
        <f t="shared" si="3"/>
        <v>BS 1330</v>
      </c>
      <c r="AH15" s="65">
        <f t="shared" si="3"/>
        <v>0</v>
      </c>
      <c r="AI15" s="55"/>
      <c r="AJ15" s="55"/>
      <c r="AK15" s="55"/>
      <c r="AL15" s="55"/>
      <c r="AM15" s="55"/>
      <c r="AN15" s="55"/>
      <c r="AO15" s="55"/>
      <c r="AP15" s="55"/>
    </row>
    <row r="16" spans="1:42" ht="21.95" customHeight="1">
      <c r="A16" s="64">
        <v>14</v>
      </c>
      <c r="B16" s="78">
        <v>14</v>
      </c>
      <c r="C16" s="520" t="s">
        <v>167</v>
      </c>
      <c r="D16" s="520"/>
      <c r="E16" s="520"/>
      <c r="F16" s="518" t="s">
        <v>168</v>
      </c>
      <c r="G16" s="518"/>
      <c r="H16" s="518"/>
      <c r="I16" s="518"/>
      <c r="J16" s="518"/>
      <c r="K16" s="518"/>
      <c r="L16" s="520" t="s">
        <v>169</v>
      </c>
      <c r="M16" s="520"/>
      <c r="N16" s="520"/>
      <c r="O16" s="520"/>
      <c r="P16" s="520"/>
      <c r="Q16" s="519">
        <f t="shared" si="0"/>
        <v>40933</v>
      </c>
      <c r="R16" s="519"/>
      <c r="S16" s="519"/>
      <c r="T16" s="519"/>
      <c r="U16" s="519">
        <f t="shared" si="1"/>
        <v>41299</v>
      </c>
      <c r="V16" s="519"/>
      <c r="W16" s="519"/>
      <c r="X16" s="519"/>
      <c r="Y16" s="520" t="s">
        <v>158</v>
      </c>
      <c r="Z16" s="520"/>
      <c r="AA16" s="520"/>
      <c r="AB16" s="520"/>
      <c r="AC16" s="520"/>
      <c r="AD16" s="65" t="str">
        <f t="shared" ca="1" si="2"/>
        <v>FAIL</v>
      </c>
      <c r="AE16" s="236">
        <v>40933</v>
      </c>
      <c r="AF16" s="236">
        <v>41299</v>
      </c>
      <c r="AG16" s="65" t="str">
        <f t="shared" si="3"/>
        <v>BS 1331</v>
      </c>
      <c r="AH16" s="65">
        <f t="shared" si="3"/>
        <v>0</v>
      </c>
      <c r="AI16" s="55"/>
      <c r="AJ16" s="55"/>
      <c r="AK16" s="55"/>
      <c r="AL16" s="55"/>
      <c r="AM16" s="55"/>
      <c r="AN16" s="55"/>
      <c r="AO16" s="55"/>
      <c r="AP16" s="55"/>
    </row>
    <row r="17" spans="1:42" ht="21.95" customHeight="1">
      <c r="A17" s="64">
        <v>15</v>
      </c>
      <c r="B17" s="78">
        <v>15</v>
      </c>
      <c r="C17" s="520" t="s">
        <v>170</v>
      </c>
      <c r="D17" s="520"/>
      <c r="E17" s="520"/>
      <c r="F17" s="518" t="s">
        <v>171</v>
      </c>
      <c r="G17" s="518"/>
      <c r="H17" s="518"/>
      <c r="I17" s="518"/>
      <c r="J17" s="518"/>
      <c r="K17" s="518"/>
      <c r="L17" s="520">
        <v>2146</v>
      </c>
      <c r="M17" s="520"/>
      <c r="N17" s="520"/>
      <c r="O17" s="520"/>
      <c r="P17" s="520"/>
      <c r="Q17" s="519">
        <f t="shared" si="0"/>
        <v>40864</v>
      </c>
      <c r="R17" s="519"/>
      <c r="S17" s="519"/>
      <c r="T17" s="519"/>
      <c r="U17" s="519">
        <f t="shared" si="1"/>
        <v>41230</v>
      </c>
      <c r="V17" s="519"/>
      <c r="W17" s="519"/>
      <c r="X17" s="519"/>
      <c r="Y17" s="520" t="s">
        <v>144</v>
      </c>
      <c r="Z17" s="520"/>
      <c r="AA17" s="520"/>
      <c r="AB17" s="520"/>
      <c r="AC17" s="520"/>
      <c r="AD17" s="65" t="str">
        <f t="shared" ca="1" si="2"/>
        <v>FAIL</v>
      </c>
      <c r="AE17" s="236">
        <v>40864</v>
      </c>
      <c r="AF17" s="236">
        <v>41230</v>
      </c>
      <c r="AG17" s="65" t="str">
        <f t="shared" si="3"/>
        <v>BS 1336</v>
      </c>
      <c r="AH17" s="65">
        <f t="shared" si="3"/>
        <v>0</v>
      </c>
      <c r="AI17" s="55"/>
      <c r="AJ17" s="55"/>
      <c r="AK17" s="55"/>
      <c r="AL17" s="55"/>
      <c r="AM17" s="55"/>
      <c r="AN17" s="55"/>
      <c r="AO17" s="55"/>
      <c r="AP17" s="55"/>
    </row>
    <row r="18" spans="1:42" ht="21.95" customHeight="1">
      <c r="A18" s="64">
        <v>16</v>
      </c>
      <c r="B18" s="78">
        <v>16</v>
      </c>
      <c r="C18" s="520" t="s">
        <v>172</v>
      </c>
      <c r="D18" s="520"/>
      <c r="E18" s="520"/>
      <c r="F18" s="518" t="s">
        <v>173</v>
      </c>
      <c r="G18" s="518"/>
      <c r="H18" s="518"/>
      <c r="I18" s="518"/>
      <c r="J18" s="518"/>
      <c r="K18" s="518"/>
      <c r="L18" s="520" t="s">
        <v>174</v>
      </c>
      <c r="M18" s="520"/>
      <c r="N18" s="520"/>
      <c r="O18" s="520"/>
      <c r="P18" s="520"/>
      <c r="Q18" s="519">
        <f t="shared" si="0"/>
        <v>40933</v>
      </c>
      <c r="R18" s="519"/>
      <c r="S18" s="519"/>
      <c r="T18" s="519"/>
      <c r="U18" s="519">
        <f t="shared" si="1"/>
        <v>41299</v>
      </c>
      <c r="V18" s="519"/>
      <c r="W18" s="519"/>
      <c r="X18" s="519"/>
      <c r="Y18" s="520" t="s">
        <v>175</v>
      </c>
      <c r="Z18" s="520"/>
      <c r="AA18" s="520"/>
      <c r="AB18" s="520"/>
      <c r="AC18" s="520"/>
      <c r="AD18" s="65" t="str">
        <f t="shared" ca="1" si="2"/>
        <v>FAIL</v>
      </c>
      <c r="AE18" s="236">
        <v>40933</v>
      </c>
      <c r="AF18" s="236">
        <v>41299</v>
      </c>
      <c r="AG18" s="65" t="str">
        <f t="shared" si="3"/>
        <v>BS 1327</v>
      </c>
      <c r="AH18" s="65">
        <f t="shared" si="3"/>
        <v>0</v>
      </c>
      <c r="AI18" s="55"/>
      <c r="AJ18" s="55"/>
      <c r="AK18" s="55"/>
      <c r="AL18" s="55"/>
      <c r="AM18" s="55"/>
      <c r="AN18" s="55"/>
      <c r="AO18" s="55"/>
      <c r="AP18" s="55"/>
    </row>
    <row r="19" spans="1:42" ht="21.95" customHeight="1">
      <c r="A19" s="64">
        <v>17</v>
      </c>
      <c r="B19" s="78">
        <v>17</v>
      </c>
      <c r="C19" s="520" t="s">
        <v>176</v>
      </c>
      <c r="D19" s="520"/>
      <c r="E19" s="520"/>
      <c r="F19" s="518" t="s">
        <v>177</v>
      </c>
      <c r="G19" s="518"/>
      <c r="H19" s="518"/>
      <c r="I19" s="518"/>
      <c r="J19" s="518"/>
      <c r="K19" s="518"/>
      <c r="L19" s="520" t="s">
        <v>178</v>
      </c>
      <c r="M19" s="520"/>
      <c r="N19" s="520"/>
      <c r="O19" s="520"/>
      <c r="P19" s="520"/>
      <c r="Q19" s="519">
        <f t="shared" si="0"/>
        <v>40926</v>
      </c>
      <c r="R19" s="519"/>
      <c r="S19" s="519"/>
      <c r="T19" s="519"/>
      <c r="U19" s="519">
        <f t="shared" si="1"/>
        <v>41292</v>
      </c>
      <c r="V19" s="519"/>
      <c r="W19" s="519"/>
      <c r="X19" s="519"/>
      <c r="Y19" s="520" t="s">
        <v>175</v>
      </c>
      <c r="Z19" s="520"/>
      <c r="AA19" s="520"/>
      <c r="AB19" s="520"/>
      <c r="AC19" s="520"/>
      <c r="AD19" s="65" t="str">
        <f t="shared" ca="1" si="2"/>
        <v>FAIL</v>
      </c>
      <c r="AE19" s="236">
        <v>40926</v>
      </c>
      <c r="AF19" s="236">
        <v>41292</v>
      </c>
      <c r="AG19" s="65" t="str">
        <f t="shared" si="3"/>
        <v>BS 1332</v>
      </c>
      <c r="AH19" s="65">
        <f t="shared" si="3"/>
        <v>0</v>
      </c>
      <c r="AI19" s="55"/>
      <c r="AJ19" s="55"/>
      <c r="AK19" s="55"/>
      <c r="AL19" s="55"/>
      <c r="AM19" s="55"/>
      <c r="AN19" s="55"/>
      <c r="AO19" s="55"/>
      <c r="AP19" s="55"/>
    </row>
    <row r="20" spans="1:42" ht="21.95" customHeight="1">
      <c r="A20" s="64">
        <v>18</v>
      </c>
      <c r="B20" s="78">
        <v>18</v>
      </c>
      <c r="C20" s="520" t="s">
        <v>179</v>
      </c>
      <c r="D20" s="520"/>
      <c r="E20" s="520"/>
      <c r="F20" s="518" t="s">
        <v>146</v>
      </c>
      <c r="G20" s="518"/>
      <c r="H20" s="518"/>
      <c r="I20" s="518"/>
      <c r="J20" s="518"/>
      <c r="K20" s="518"/>
      <c r="L20" s="520" t="s">
        <v>180</v>
      </c>
      <c r="M20" s="520"/>
      <c r="N20" s="520"/>
      <c r="O20" s="520"/>
      <c r="P20" s="520"/>
      <c r="Q20" s="519">
        <f t="shared" si="0"/>
        <v>40840</v>
      </c>
      <c r="R20" s="519"/>
      <c r="S20" s="519"/>
      <c r="T20" s="519"/>
      <c r="U20" s="519">
        <f t="shared" si="1"/>
        <v>41206</v>
      </c>
      <c r="V20" s="519"/>
      <c r="W20" s="519"/>
      <c r="X20" s="519"/>
      <c r="Y20" s="520" t="s">
        <v>148</v>
      </c>
      <c r="Z20" s="520"/>
      <c r="AA20" s="520"/>
      <c r="AB20" s="520"/>
      <c r="AC20" s="520"/>
      <c r="AD20" s="65" t="str">
        <f t="shared" ca="1" si="2"/>
        <v>FAIL</v>
      </c>
      <c r="AE20" s="236">
        <v>40840</v>
      </c>
      <c r="AF20" s="236">
        <v>41206</v>
      </c>
      <c r="AG20" s="65" t="str">
        <f t="shared" si="3"/>
        <v>BS 1396</v>
      </c>
      <c r="AH20" s="65">
        <f t="shared" si="3"/>
        <v>0</v>
      </c>
      <c r="AI20" s="55"/>
      <c r="AJ20" s="55"/>
      <c r="AK20" s="55"/>
      <c r="AL20" s="55"/>
      <c r="AM20" s="55"/>
      <c r="AN20" s="55"/>
      <c r="AO20" s="55"/>
      <c r="AP20" s="55"/>
    </row>
    <row r="21" spans="1:42" ht="21.95" customHeight="1">
      <c r="A21" s="64">
        <v>19</v>
      </c>
      <c r="B21" s="78">
        <v>19</v>
      </c>
      <c r="C21" s="520" t="s">
        <v>181</v>
      </c>
      <c r="D21" s="520"/>
      <c r="E21" s="520"/>
      <c r="F21" s="518" t="s">
        <v>182</v>
      </c>
      <c r="G21" s="518"/>
      <c r="H21" s="518"/>
      <c r="I21" s="518"/>
      <c r="J21" s="518"/>
      <c r="K21" s="518"/>
      <c r="L21" s="520">
        <v>76255611</v>
      </c>
      <c r="M21" s="520"/>
      <c r="N21" s="520"/>
      <c r="O21" s="520"/>
      <c r="P21" s="520"/>
      <c r="Q21" s="523">
        <f t="shared" si="0"/>
        <v>41153</v>
      </c>
      <c r="R21" s="523"/>
      <c r="S21" s="523"/>
      <c r="T21" s="523"/>
      <c r="U21" s="523">
        <f t="shared" si="1"/>
        <v>41518</v>
      </c>
      <c r="V21" s="523"/>
      <c r="W21" s="523"/>
      <c r="X21" s="523"/>
      <c r="Y21" s="520" t="s">
        <v>158</v>
      </c>
      <c r="Z21" s="520"/>
      <c r="AA21" s="520"/>
      <c r="AB21" s="520"/>
      <c r="AC21" s="520"/>
      <c r="AD21" s="65" t="str">
        <f t="shared" ca="1" si="2"/>
        <v>FAIL</v>
      </c>
      <c r="AE21" s="237">
        <v>41153</v>
      </c>
      <c r="AF21" s="237">
        <v>41518</v>
      </c>
      <c r="AG21" s="65" t="str">
        <f t="shared" si="3"/>
        <v>BS 1397</v>
      </c>
      <c r="AH21" s="65">
        <f t="shared" si="3"/>
        <v>0</v>
      </c>
      <c r="AI21" s="55"/>
      <c r="AJ21" s="55"/>
      <c r="AK21" s="55"/>
      <c r="AL21" s="55"/>
      <c r="AM21" s="55"/>
      <c r="AN21" s="55"/>
      <c r="AO21" s="55"/>
      <c r="AP21" s="55"/>
    </row>
    <row r="22" spans="1:42" ht="21.95" customHeight="1">
      <c r="A22" s="64">
        <v>20</v>
      </c>
      <c r="B22" s="78">
        <v>20</v>
      </c>
      <c r="C22" s="520" t="s">
        <v>183</v>
      </c>
      <c r="D22" s="520"/>
      <c r="E22" s="520"/>
      <c r="F22" s="518" t="s">
        <v>184</v>
      </c>
      <c r="G22" s="518"/>
      <c r="H22" s="518"/>
      <c r="I22" s="518"/>
      <c r="J22" s="518"/>
      <c r="K22" s="518"/>
      <c r="L22" s="520">
        <v>98110041</v>
      </c>
      <c r="M22" s="520"/>
      <c r="N22" s="520"/>
      <c r="O22" s="520"/>
      <c r="P22" s="520"/>
      <c r="Q22" s="519">
        <f t="shared" si="0"/>
        <v>40691</v>
      </c>
      <c r="R22" s="519"/>
      <c r="S22" s="519"/>
      <c r="T22" s="519"/>
      <c r="U22" s="519">
        <f t="shared" si="1"/>
        <v>41057</v>
      </c>
      <c r="V22" s="519"/>
      <c r="W22" s="519"/>
      <c r="X22" s="519"/>
      <c r="Y22" s="520" t="s">
        <v>158</v>
      </c>
      <c r="Z22" s="520"/>
      <c r="AA22" s="520"/>
      <c r="AB22" s="520"/>
      <c r="AC22" s="520"/>
      <c r="AD22" s="65" t="str">
        <f t="shared" ca="1" si="2"/>
        <v>FAIL</v>
      </c>
      <c r="AE22" s="236">
        <v>40691</v>
      </c>
      <c r="AF22" s="236">
        <v>41057</v>
      </c>
      <c r="AG22" s="65" t="str">
        <f t="shared" si="3"/>
        <v>BS 1398</v>
      </c>
      <c r="AH22" s="65">
        <f t="shared" si="3"/>
        <v>0</v>
      </c>
      <c r="AI22" s="55"/>
      <c r="AJ22" s="55"/>
      <c r="AK22" s="55"/>
      <c r="AL22" s="55"/>
      <c r="AM22" s="55"/>
      <c r="AN22" s="55"/>
      <c r="AO22" s="55"/>
      <c r="AP22" s="55"/>
    </row>
    <row r="23" spans="1:42" ht="21.95" customHeight="1">
      <c r="A23" s="64">
        <v>21</v>
      </c>
      <c r="B23" s="78">
        <v>21</v>
      </c>
      <c r="C23" s="517" t="s">
        <v>185</v>
      </c>
      <c r="D23" s="517"/>
      <c r="E23" s="517"/>
      <c r="F23" s="518" t="s">
        <v>186</v>
      </c>
      <c r="G23" s="518"/>
      <c r="H23" s="518"/>
      <c r="I23" s="518"/>
      <c r="J23" s="518"/>
      <c r="K23" s="518"/>
      <c r="L23" s="517" t="s">
        <v>187</v>
      </c>
      <c r="M23" s="517"/>
      <c r="N23" s="517"/>
      <c r="O23" s="517"/>
      <c r="P23" s="517"/>
      <c r="Q23" s="523">
        <f t="shared" si="0"/>
        <v>40862</v>
      </c>
      <c r="R23" s="523"/>
      <c r="S23" s="523"/>
      <c r="T23" s="523"/>
      <c r="U23" s="523">
        <f t="shared" si="1"/>
        <v>41228</v>
      </c>
      <c r="V23" s="523"/>
      <c r="W23" s="523"/>
      <c r="X23" s="523"/>
      <c r="Y23" s="520" t="s">
        <v>158</v>
      </c>
      <c r="Z23" s="520"/>
      <c r="AA23" s="520"/>
      <c r="AB23" s="520"/>
      <c r="AC23" s="520"/>
      <c r="AD23" s="65" t="str">
        <f t="shared" ca="1" si="2"/>
        <v>FAIL</v>
      </c>
      <c r="AE23" s="238">
        <v>40862</v>
      </c>
      <c r="AF23" s="238">
        <v>41228</v>
      </c>
      <c r="AG23" s="67" t="str">
        <f t="shared" si="3"/>
        <v>BS 1399</v>
      </c>
      <c r="AH23" s="67">
        <f t="shared" si="3"/>
        <v>0</v>
      </c>
      <c r="AI23" s="55"/>
      <c r="AJ23" s="55"/>
      <c r="AK23" s="55"/>
      <c r="AL23" s="55"/>
      <c r="AM23" s="55"/>
      <c r="AN23" s="55"/>
      <c r="AO23" s="55"/>
      <c r="AP23" s="55"/>
    </row>
    <row r="24" spans="1:42" ht="20.25" customHeight="1">
      <c r="A24" s="64">
        <v>22</v>
      </c>
      <c r="B24" s="78">
        <v>22</v>
      </c>
      <c r="C24" s="517" t="s">
        <v>188</v>
      </c>
      <c r="D24" s="517"/>
      <c r="E24" s="517"/>
      <c r="F24" s="518" t="s">
        <v>189</v>
      </c>
      <c r="G24" s="518"/>
      <c r="H24" s="518"/>
      <c r="I24" s="518"/>
      <c r="J24" s="518"/>
      <c r="K24" s="518"/>
      <c r="L24" s="517">
        <v>6325016</v>
      </c>
      <c r="M24" s="517"/>
      <c r="N24" s="517"/>
      <c r="O24" s="517"/>
      <c r="P24" s="517"/>
      <c r="Q24" s="519">
        <f t="shared" si="0"/>
        <v>40843</v>
      </c>
      <c r="R24" s="519"/>
      <c r="S24" s="519"/>
      <c r="T24" s="519"/>
      <c r="U24" s="519">
        <f>AF24</f>
        <v>41209</v>
      </c>
      <c r="V24" s="519"/>
      <c r="W24" s="519"/>
      <c r="X24" s="519"/>
      <c r="Y24" s="520" t="s">
        <v>175</v>
      </c>
      <c r="Z24" s="520"/>
      <c r="AA24" s="520"/>
      <c r="AB24" s="520"/>
      <c r="AC24" s="520"/>
      <c r="AD24" s="65" t="str">
        <f t="shared" ca="1" si="2"/>
        <v>FAIL</v>
      </c>
      <c r="AE24" s="238">
        <v>40843</v>
      </c>
      <c r="AF24" s="238">
        <v>41209</v>
      </c>
      <c r="AG24" s="67" t="str">
        <f t="shared" si="3"/>
        <v>BS 1402</v>
      </c>
      <c r="AH24" s="67">
        <f t="shared" si="3"/>
        <v>0</v>
      </c>
      <c r="AI24" s="55"/>
      <c r="AJ24" s="55"/>
      <c r="AK24" s="55"/>
      <c r="AL24" s="55"/>
      <c r="AM24" s="55"/>
      <c r="AN24" s="55"/>
      <c r="AO24" s="55"/>
      <c r="AP24" s="55"/>
    </row>
    <row r="25" spans="1:42" ht="20.25" customHeight="1">
      <c r="A25" s="64">
        <v>23</v>
      </c>
      <c r="B25" s="78">
        <v>23</v>
      </c>
      <c r="C25" s="517" t="s">
        <v>190</v>
      </c>
      <c r="D25" s="517"/>
      <c r="E25" s="517"/>
      <c r="F25" s="518" t="s">
        <v>191</v>
      </c>
      <c r="G25" s="518"/>
      <c r="H25" s="518"/>
      <c r="I25" s="518"/>
      <c r="J25" s="518"/>
      <c r="K25" s="518"/>
      <c r="L25" s="517">
        <v>2355059</v>
      </c>
      <c r="M25" s="517"/>
      <c r="N25" s="517"/>
      <c r="O25" s="517"/>
      <c r="P25" s="517"/>
      <c r="Q25" s="519">
        <f t="shared" si="0"/>
        <v>40841</v>
      </c>
      <c r="R25" s="519"/>
      <c r="S25" s="519"/>
      <c r="T25" s="519"/>
      <c r="U25" s="519">
        <f t="shared" si="1"/>
        <v>41207</v>
      </c>
      <c r="V25" s="519"/>
      <c r="W25" s="519"/>
      <c r="X25" s="519"/>
      <c r="Y25" s="520" t="s">
        <v>192</v>
      </c>
      <c r="Z25" s="520"/>
      <c r="AA25" s="520"/>
      <c r="AB25" s="520"/>
      <c r="AC25" s="520"/>
      <c r="AD25" s="65" t="str">
        <f t="shared" ca="1" si="2"/>
        <v>FAIL</v>
      </c>
      <c r="AE25" s="238">
        <v>40841</v>
      </c>
      <c r="AF25" s="238">
        <v>41207</v>
      </c>
      <c r="AG25" s="67" t="str">
        <f t="shared" si="3"/>
        <v>BS 1446</v>
      </c>
      <c r="AH25" s="67">
        <f t="shared" si="3"/>
        <v>0</v>
      </c>
      <c r="AI25" s="74"/>
      <c r="AJ25" s="74"/>
      <c r="AK25" s="74"/>
      <c r="AL25" s="74"/>
      <c r="AM25" s="74"/>
      <c r="AN25" s="74"/>
      <c r="AO25" s="74"/>
      <c r="AP25" s="74"/>
    </row>
    <row r="26" spans="1:42" ht="20.25" customHeight="1">
      <c r="A26" s="64">
        <v>24</v>
      </c>
      <c r="B26" s="76">
        <v>1</v>
      </c>
      <c r="C26" s="524" t="s">
        <v>193</v>
      </c>
      <c r="D26" s="524"/>
      <c r="E26" s="524"/>
      <c r="F26" s="525" t="s">
        <v>194</v>
      </c>
      <c r="G26" s="525"/>
      <c r="H26" s="525"/>
      <c r="I26" s="525"/>
      <c r="J26" s="525"/>
      <c r="K26" s="525"/>
      <c r="L26" s="524">
        <v>8893062</v>
      </c>
      <c r="M26" s="524"/>
      <c r="N26" s="524"/>
      <c r="O26" s="524"/>
      <c r="P26" s="524"/>
      <c r="Q26" s="526">
        <f t="shared" si="0"/>
        <v>41120</v>
      </c>
      <c r="R26" s="526"/>
      <c r="S26" s="526"/>
      <c r="T26" s="526"/>
      <c r="U26" s="526">
        <f t="shared" si="1"/>
        <v>41485</v>
      </c>
      <c r="V26" s="526"/>
      <c r="W26" s="526"/>
      <c r="X26" s="526"/>
      <c r="Y26" s="524" t="s">
        <v>195</v>
      </c>
      <c r="Z26" s="524"/>
      <c r="AA26" s="524"/>
      <c r="AB26" s="524"/>
      <c r="AC26" s="524"/>
      <c r="AD26" s="65" t="str">
        <f t="shared" ca="1" si="2"/>
        <v>FAIL</v>
      </c>
      <c r="AE26" s="237">
        <v>41120</v>
      </c>
      <c r="AF26" s="237">
        <v>41485</v>
      </c>
      <c r="AG26" s="65" t="str">
        <f t="shared" si="3"/>
        <v>BS 1317</v>
      </c>
      <c r="AH26" s="65">
        <f t="shared" si="3"/>
        <v>0</v>
      </c>
      <c r="AI26" s="55"/>
      <c r="AJ26" s="55"/>
      <c r="AK26" s="55"/>
      <c r="AL26" s="55"/>
      <c r="AM26" s="55"/>
      <c r="AN26" s="55"/>
      <c r="AO26" s="55"/>
      <c r="AP26" s="55"/>
    </row>
    <row r="27" spans="1:42" ht="21.95" customHeight="1">
      <c r="A27" s="64">
        <v>25</v>
      </c>
      <c r="B27" s="76">
        <v>2</v>
      </c>
      <c r="C27" s="524" t="s">
        <v>196</v>
      </c>
      <c r="D27" s="524"/>
      <c r="E27" s="524"/>
      <c r="F27" s="525" t="s">
        <v>540</v>
      </c>
      <c r="G27" s="525"/>
      <c r="H27" s="525"/>
      <c r="I27" s="525"/>
      <c r="J27" s="525"/>
      <c r="K27" s="525"/>
      <c r="L27" s="524">
        <v>8882036</v>
      </c>
      <c r="M27" s="524"/>
      <c r="N27" s="524"/>
      <c r="O27" s="524"/>
      <c r="P27" s="524"/>
      <c r="Q27" s="526">
        <f t="shared" si="0"/>
        <v>41120</v>
      </c>
      <c r="R27" s="526"/>
      <c r="S27" s="526"/>
      <c r="T27" s="526"/>
      <c r="U27" s="526">
        <f t="shared" si="1"/>
        <v>41485</v>
      </c>
      <c r="V27" s="526"/>
      <c r="W27" s="526"/>
      <c r="X27" s="526"/>
      <c r="Y27" s="524" t="s">
        <v>197</v>
      </c>
      <c r="Z27" s="524"/>
      <c r="AA27" s="524"/>
      <c r="AB27" s="524"/>
      <c r="AC27" s="524"/>
      <c r="AD27" s="65" t="str">
        <f t="shared" ca="1" si="2"/>
        <v>FAIL</v>
      </c>
      <c r="AE27" s="237">
        <v>41120</v>
      </c>
      <c r="AF27" s="237">
        <v>41485</v>
      </c>
      <c r="AG27" s="65" t="str">
        <f t="shared" si="3"/>
        <v>BS 1319</v>
      </c>
      <c r="AH27" s="65">
        <f t="shared" si="3"/>
        <v>0</v>
      </c>
      <c r="AI27" s="55"/>
      <c r="AJ27" s="55"/>
      <c r="AK27" s="55"/>
      <c r="AL27" s="55"/>
      <c r="AM27" s="55"/>
      <c r="AN27" s="55"/>
      <c r="AO27" s="55"/>
      <c r="AP27" s="55"/>
    </row>
    <row r="28" spans="1:42" ht="21.95" customHeight="1">
      <c r="A28" s="64">
        <v>26</v>
      </c>
      <c r="B28" s="76">
        <v>3</v>
      </c>
      <c r="C28" s="524" t="s">
        <v>198</v>
      </c>
      <c r="D28" s="524"/>
      <c r="E28" s="524"/>
      <c r="F28" s="525" t="s">
        <v>199</v>
      </c>
      <c r="G28" s="525"/>
      <c r="H28" s="525"/>
      <c r="I28" s="525"/>
      <c r="J28" s="525"/>
      <c r="K28" s="525"/>
      <c r="L28" s="524">
        <v>5134</v>
      </c>
      <c r="M28" s="524"/>
      <c r="N28" s="524"/>
      <c r="O28" s="524"/>
      <c r="P28" s="524"/>
      <c r="Q28" s="526">
        <f t="shared" si="0"/>
        <v>41015</v>
      </c>
      <c r="R28" s="526"/>
      <c r="S28" s="526"/>
      <c r="T28" s="526"/>
      <c r="U28" s="526">
        <f t="shared" si="1"/>
        <v>41380</v>
      </c>
      <c r="V28" s="526"/>
      <c r="W28" s="526"/>
      <c r="X28" s="526"/>
      <c r="Y28" s="524" t="s">
        <v>200</v>
      </c>
      <c r="Z28" s="524"/>
      <c r="AA28" s="524"/>
      <c r="AB28" s="524"/>
      <c r="AC28" s="524"/>
      <c r="AD28" s="65" t="str">
        <f t="shared" ca="1" si="2"/>
        <v>FAIL</v>
      </c>
      <c r="AE28" s="237">
        <v>41015</v>
      </c>
      <c r="AF28" s="237">
        <v>41380</v>
      </c>
      <c r="AG28" s="65" t="str">
        <f t="shared" si="3"/>
        <v>BS 1316</v>
      </c>
      <c r="AH28" s="65">
        <f t="shared" si="3"/>
        <v>0</v>
      </c>
      <c r="AI28" s="55"/>
      <c r="AJ28" s="55"/>
      <c r="AK28" s="55"/>
      <c r="AL28" s="55"/>
      <c r="AM28" s="55"/>
      <c r="AN28" s="55"/>
      <c r="AO28" s="55"/>
      <c r="AP28" s="55"/>
    </row>
    <row r="29" spans="1:42" ht="21.95" customHeight="1">
      <c r="A29" s="64">
        <v>27</v>
      </c>
      <c r="B29" s="76">
        <v>4</v>
      </c>
      <c r="C29" s="524" t="s">
        <v>201</v>
      </c>
      <c r="D29" s="524"/>
      <c r="E29" s="524"/>
      <c r="F29" s="525" t="s">
        <v>202</v>
      </c>
      <c r="G29" s="525"/>
      <c r="H29" s="525"/>
      <c r="I29" s="525"/>
      <c r="J29" s="525"/>
      <c r="K29" s="525"/>
      <c r="L29" s="524" t="s">
        <v>203</v>
      </c>
      <c r="M29" s="524"/>
      <c r="N29" s="524"/>
      <c r="O29" s="524"/>
      <c r="P29" s="524"/>
      <c r="Q29" s="526">
        <f t="shared" si="0"/>
        <v>41036</v>
      </c>
      <c r="R29" s="526"/>
      <c r="S29" s="526"/>
      <c r="T29" s="526"/>
      <c r="U29" s="526">
        <f t="shared" si="1"/>
        <v>42131</v>
      </c>
      <c r="V29" s="526"/>
      <c r="W29" s="526"/>
      <c r="X29" s="526"/>
      <c r="Y29" s="524" t="s">
        <v>204</v>
      </c>
      <c r="Z29" s="524"/>
      <c r="AA29" s="524"/>
      <c r="AB29" s="524"/>
      <c r="AC29" s="524"/>
      <c r="AD29" s="65" t="str">
        <f t="shared" ca="1" si="2"/>
        <v>PASS</v>
      </c>
      <c r="AE29" s="237">
        <v>41036</v>
      </c>
      <c r="AF29" s="237">
        <v>42131</v>
      </c>
      <c r="AG29" s="65" t="str">
        <f t="shared" si="3"/>
        <v>BS 1312</v>
      </c>
      <c r="AH29" s="65">
        <f t="shared" si="3"/>
        <v>0</v>
      </c>
      <c r="AI29" s="55"/>
      <c r="AJ29" s="55"/>
      <c r="AK29" s="55"/>
      <c r="AL29" s="55"/>
      <c r="AM29" s="55"/>
      <c r="AN29" s="55"/>
      <c r="AO29" s="55"/>
      <c r="AP29" s="55"/>
    </row>
    <row r="30" spans="1:42" ht="21.95" customHeight="1">
      <c r="A30" s="64">
        <v>28</v>
      </c>
      <c r="B30" s="76">
        <v>5</v>
      </c>
      <c r="C30" s="524" t="s">
        <v>201</v>
      </c>
      <c r="D30" s="524"/>
      <c r="E30" s="524"/>
      <c r="F30" s="525" t="s">
        <v>541</v>
      </c>
      <c r="G30" s="525"/>
      <c r="H30" s="525"/>
      <c r="I30" s="525"/>
      <c r="J30" s="525"/>
      <c r="K30" s="525"/>
      <c r="L30" s="524" t="s">
        <v>205</v>
      </c>
      <c r="M30" s="524"/>
      <c r="N30" s="524"/>
      <c r="O30" s="524"/>
      <c r="P30" s="524"/>
      <c r="Q30" s="526">
        <f t="shared" si="0"/>
        <v>41031</v>
      </c>
      <c r="R30" s="526"/>
      <c r="S30" s="526"/>
      <c r="T30" s="526"/>
      <c r="U30" s="526">
        <f t="shared" si="1"/>
        <v>41396</v>
      </c>
      <c r="V30" s="526"/>
      <c r="W30" s="526"/>
      <c r="X30" s="526"/>
      <c r="Y30" s="524" t="s">
        <v>204</v>
      </c>
      <c r="Z30" s="524"/>
      <c r="AA30" s="524"/>
      <c r="AB30" s="524"/>
      <c r="AC30" s="524"/>
      <c r="AD30" s="65" t="str">
        <f t="shared" ca="1" si="2"/>
        <v>FAIL</v>
      </c>
      <c r="AE30" s="237">
        <v>41031</v>
      </c>
      <c r="AF30" s="237">
        <v>41396</v>
      </c>
      <c r="AG30" s="65" t="str">
        <f t="shared" si="3"/>
        <v>BS 1312</v>
      </c>
      <c r="AH30" s="65">
        <f t="shared" si="3"/>
        <v>0</v>
      </c>
      <c r="AI30" s="55"/>
      <c r="AJ30" s="55"/>
      <c r="AK30" s="55"/>
      <c r="AL30" s="55"/>
      <c r="AM30" s="55"/>
      <c r="AN30" s="55"/>
      <c r="AO30" s="55"/>
      <c r="AP30" s="55"/>
    </row>
    <row r="31" spans="1:42" ht="21.95" customHeight="1">
      <c r="A31" s="64">
        <v>29</v>
      </c>
      <c r="B31" s="76">
        <v>6</v>
      </c>
      <c r="C31" s="524" t="s">
        <v>206</v>
      </c>
      <c r="D31" s="524"/>
      <c r="E31" s="524"/>
      <c r="F31" s="525" t="s">
        <v>207</v>
      </c>
      <c r="G31" s="525"/>
      <c r="H31" s="525"/>
      <c r="I31" s="525"/>
      <c r="J31" s="525"/>
      <c r="K31" s="525"/>
      <c r="L31" s="527" t="s">
        <v>208</v>
      </c>
      <c r="M31" s="527"/>
      <c r="N31" s="527"/>
      <c r="O31" s="527"/>
      <c r="P31" s="527"/>
      <c r="Q31" s="526">
        <f t="shared" si="0"/>
        <v>40869</v>
      </c>
      <c r="R31" s="526"/>
      <c r="S31" s="526"/>
      <c r="T31" s="526"/>
      <c r="U31" s="526">
        <f t="shared" si="1"/>
        <v>41600</v>
      </c>
      <c r="V31" s="526"/>
      <c r="W31" s="526"/>
      <c r="X31" s="526"/>
      <c r="Y31" s="524" t="s">
        <v>209</v>
      </c>
      <c r="Z31" s="524"/>
      <c r="AA31" s="524"/>
      <c r="AB31" s="524"/>
      <c r="AC31" s="524"/>
      <c r="AD31" s="65" t="str">
        <f t="shared" ca="1" si="2"/>
        <v>FAIL</v>
      </c>
      <c r="AE31" s="237">
        <v>40869</v>
      </c>
      <c r="AF31" s="237">
        <v>41600</v>
      </c>
      <c r="AG31" s="65" t="str">
        <f t="shared" si="3"/>
        <v>BS 1360</v>
      </c>
      <c r="AH31" s="65">
        <f t="shared" si="3"/>
        <v>0</v>
      </c>
      <c r="AI31" s="55"/>
      <c r="AJ31" s="55"/>
      <c r="AK31" s="55"/>
      <c r="AL31" s="55"/>
      <c r="AM31" s="55"/>
      <c r="AN31" s="55"/>
      <c r="AO31" s="55"/>
      <c r="AP31" s="55"/>
    </row>
    <row r="32" spans="1:42" ht="21.95" customHeight="1">
      <c r="A32" s="64">
        <v>30</v>
      </c>
      <c r="B32" s="76">
        <v>7</v>
      </c>
      <c r="C32" s="524" t="s">
        <v>210</v>
      </c>
      <c r="D32" s="524"/>
      <c r="E32" s="524"/>
      <c r="F32" s="525" t="s">
        <v>211</v>
      </c>
      <c r="G32" s="525"/>
      <c r="H32" s="525"/>
      <c r="I32" s="525"/>
      <c r="J32" s="525"/>
      <c r="K32" s="525"/>
      <c r="L32" s="524" t="s">
        <v>50</v>
      </c>
      <c r="M32" s="524"/>
      <c r="N32" s="524"/>
      <c r="O32" s="524"/>
      <c r="P32" s="524"/>
      <c r="Q32" s="526">
        <f t="shared" si="0"/>
        <v>41113</v>
      </c>
      <c r="R32" s="526"/>
      <c r="S32" s="526"/>
      <c r="T32" s="526"/>
      <c r="U32" s="526">
        <f t="shared" si="1"/>
        <v>41478</v>
      </c>
      <c r="V32" s="526"/>
      <c r="W32" s="526"/>
      <c r="X32" s="526"/>
      <c r="Y32" s="524" t="s">
        <v>212</v>
      </c>
      <c r="Z32" s="524"/>
      <c r="AA32" s="524"/>
      <c r="AB32" s="524"/>
      <c r="AC32" s="524"/>
      <c r="AD32" s="65" t="str">
        <f t="shared" ca="1" si="2"/>
        <v>FAIL</v>
      </c>
      <c r="AE32" s="237">
        <v>41113</v>
      </c>
      <c r="AF32" s="237">
        <v>41478</v>
      </c>
      <c r="AG32" s="65" t="str">
        <f t="shared" si="3"/>
        <v>BS 1314</v>
      </c>
      <c r="AH32" s="65">
        <f t="shared" si="3"/>
        <v>0</v>
      </c>
      <c r="AI32" s="55"/>
      <c r="AJ32" s="55"/>
      <c r="AK32" s="55"/>
      <c r="AL32" s="55"/>
      <c r="AM32" s="55"/>
      <c r="AN32" s="55"/>
      <c r="AO32" s="55"/>
      <c r="AP32" s="55"/>
    </row>
    <row r="33" spans="1:42" ht="21.95" customHeight="1">
      <c r="A33" s="64">
        <v>31</v>
      </c>
      <c r="B33" s="76">
        <v>8</v>
      </c>
      <c r="C33" s="524" t="s">
        <v>213</v>
      </c>
      <c r="D33" s="524"/>
      <c r="E33" s="524"/>
      <c r="F33" s="525" t="s">
        <v>214</v>
      </c>
      <c r="G33" s="525"/>
      <c r="H33" s="525"/>
      <c r="I33" s="525"/>
      <c r="J33" s="525"/>
      <c r="K33" s="525"/>
      <c r="L33" s="524">
        <v>251</v>
      </c>
      <c r="M33" s="524"/>
      <c r="N33" s="524"/>
      <c r="O33" s="524"/>
      <c r="P33" s="524"/>
      <c r="Q33" s="526">
        <f t="shared" si="0"/>
        <v>41157</v>
      </c>
      <c r="R33" s="526"/>
      <c r="S33" s="526"/>
      <c r="T33" s="526"/>
      <c r="U33" s="526">
        <f t="shared" si="1"/>
        <v>41522</v>
      </c>
      <c r="V33" s="526"/>
      <c r="W33" s="526"/>
      <c r="X33" s="526"/>
      <c r="Y33" s="524" t="s">
        <v>204</v>
      </c>
      <c r="Z33" s="524"/>
      <c r="AA33" s="524"/>
      <c r="AB33" s="524"/>
      <c r="AC33" s="524"/>
      <c r="AD33" s="65" t="str">
        <f t="shared" ca="1" si="2"/>
        <v>FAIL</v>
      </c>
      <c r="AE33" s="237">
        <v>41157</v>
      </c>
      <c r="AF33" s="237">
        <v>41522</v>
      </c>
      <c r="AG33" s="65" t="str">
        <f t="shared" si="3"/>
        <v>BS 1355</v>
      </c>
      <c r="AH33" s="65">
        <f t="shared" si="3"/>
        <v>0</v>
      </c>
      <c r="AI33" s="55"/>
      <c r="AJ33" s="55"/>
      <c r="AK33" s="55"/>
      <c r="AL33" s="55"/>
      <c r="AM33" s="55"/>
      <c r="AN33" s="55"/>
      <c r="AO33" s="55"/>
      <c r="AP33" s="55"/>
    </row>
    <row r="34" spans="1:42" ht="21.95" customHeight="1">
      <c r="A34" s="64">
        <v>32</v>
      </c>
      <c r="B34" s="76">
        <v>9</v>
      </c>
      <c r="C34" s="524" t="s">
        <v>215</v>
      </c>
      <c r="D34" s="524"/>
      <c r="E34" s="524"/>
      <c r="F34" s="525" t="s">
        <v>214</v>
      </c>
      <c r="G34" s="525"/>
      <c r="H34" s="525"/>
      <c r="I34" s="525"/>
      <c r="J34" s="525"/>
      <c r="K34" s="525"/>
      <c r="L34" s="528">
        <v>3885</v>
      </c>
      <c r="M34" s="528"/>
      <c r="N34" s="528"/>
      <c r="O34" s="528"/>
      <c r="P34" s="528"/>
      <c r="Q34" s="526">
        <f t="shared" si="0"/>
        <v>41122</v>
      </c>
      <c r="R34" s="526"/>
      <c r="S34" s="526"/>
      <c r="T34" s="526"/>
      <c r="U34" s="526">
        <f t="shared" si="1"/>
        <v>41487</v>
      </c>
      <c r="V34" s="526"/>
      <c r="W34" s="526"/>
      <c r="X34" s="526"/>
      <c r="Y34" s="524" t="s">
        <v>195</v>
      </c>
      <c r="Z34" s="524"/>
      <c r="AA34" s="524"/>
      <c r="AB34" s="524"/>
      <c r="AC34" s="524"/>
      <c r="AD34" s="65" t="str">
        <f t="shared" ca="1" si="2"/>
        <v>FAIL</v>
      </c>
      <c r="AE34" s="237">
        <v>41122</v>
      </c>
      <c r="AF34" s="237">
        <v>41487</v>
      </c>
      <c r="AG34" s="65" t="str">
        <f t="shared" si="3"/>
        <v>BS 1356</v>
      </c>
      <c r="AH34" s="65">
        <f t="shared" si="3"/>
        <v>0</v>
      </c>
      <c r="AI34" s="55"/>
      <c r="AJ34" s="55"/>
      <c r="AK34" s="55"/>
      <c r="AL34" s="55"/>
      <c r="AM34" s="55"/>
      <c r="AN34" s="55"/>
      <c r="AO34" s="55"/>
      <c r="AP34" s="55"/>
    </row>
    <row r="35" spans="1:42" ht="21.95" customHeight="1">
      <c r="A35" s="64">
        <v>33</v>
      </c>
      <c r="B35" s="76">
        <v>10</v>
      </c>
      <c r="C35" s="524" t="s">
        <v>216</v>
      </c>
      <c r="D35" s="524"/>
      <c r="E35" s="524"/>
      <c r="F35" s="525" t="s">
        <v>217</v>
      </c>
      <c r="G35" s="525"/>
      <c r="H35" s="525"/>
      <c r="I35" s="525"/>
      <c r="J35" s="525"/>
      <c r="K35" s="525"/>
      <c r="L35" s="528">
        <v>3908</v>
      </c>
      <c r="M35" s="528"/>
      <c r="N35" s="528"/>
      <c r="O35" s="528"/>
      <c r="P35" s="528"/>
      <c r="Q35" s="526">
        <f t="shared" si="0"/>
        <v>41157</v>
      </c>
      <c r="R35" s="526"/>
      <c r="S35" s="526"/>
      <c r="T35" s="526"/>
      <c r="U35" s="526">
        <f t="shared" si="1"/>
        <v>41522</v>
      </c>
      <c r="V35" s="526"/>
      <c r="W35" s="526"/>
      <c r="X35" s="526"/>
      <c r="Y35" s="524" t="s">
        <v>197</v>
      </c>
      <c r="Z35" s="524"/>
      <c r="AA35" s="524"/>
      <c r="AB35" s="524"/>
      <c r="AC35" s="524"/>
      <c r="AD35" s="65" t="str">
        <f t="shared" ca="1" si="2"/>
        <v>FAIL</v>
      </c>
      <c r="AE35" s="237">
        <v>41157</v>
      </c>
      <c r="AF35" s="237">
        <v>41522</v>
      </c>
      <c r="AG35" s="65" t="str">
        <f t="shared" si="3"/>
        <v>BS 1351</v>
      </c>
      <c r="AH35" s="65">
        <f t="shared" si="3"/>
        <v>0</v>
      </c>
      <c r="AI35" s="55"/>
      <c r="AJ35" s="55"/>
      <c r="AK35" s="55"/>
      <c r="AL35" s="55"/>
      <c r="AM35" s="55"/>
      <c r="AN35" s="55"/>
      <c r="AO35" s="55"/>
      <c r="AP35" s="55"/>
    </row>
    <row r="36" spans="1:42" ht="21.95" customHeight="1">
      <c r="A36" s="64">
        <v>34</v>
      </c>
      <c r="B36" s="76">
        <v>11</v>
      </c>
      <c r="C36" s="524" t="s">
        <v>218</v>
      </c>
      <c r="D36" s="524"/>
      <c r="E36" s="524"/>
      <c r="F36" s="525" t="s">
        <v>219</v>
      </c>
      <c r="G36" s="525"/>
      <c r="H36" s="525"/>
      <c r="I36" s="525"/>
      <c r="J36" s="525"/>
      <c r="K36" s="525"/>
      <c r="L36" s="524">
        <v>60306137</v>
      </c>
      <c r="M36" s="524"/>
      <c r="N36" s="524"/>
      <c r="O36" s="524"/>
      <c r="P36" s="524"/>
      <c r="Q36" s="526">
        <f t="shared" si="0"/>
        <v>41157</v>
      </c>
      <c r="R36" s="526"/>
      <c r="S36" s="526"/>
      <c r="T36" s="526"/>
      <c r="U36" s="526">
        <f t="shared" si="1"/>
        <v>41522</v>
      </c>
      <c r="V36" s="526"/>
      <c r="W36" s="526"/>
      <c r="X36" s="526"/>
      <c r="Y36" s="524" t="s">
        <v>195</v>
      </c>
      <c r="Z36" s="524"/>
      <c r="AA36" s="524"/>
      <c r="AB36" s="524"/>
      <c r="AC36" s="524"/>
      <c r="AD36" s="65" t="str">
        <f t="shared" ca="1" si="2"/>
        <v>FAIL</v>
      </c>
      <c r="AE36" s="237">
        <v>41157</v>
      </c>
      <c r="AF36" s="237">
        <v>41522</v>
      </c>
      <c r="AG36" s="65" t="str">
        <f t="shared" si="3"/>
        <v>BS 1390</v>
      </c>
      <c r="AH36" s="65">
        <f t="shared" si="3"/>
        <v>0</v>
      </c>
      <c r="AI36" s="55"/>
      <c r="AJ36" s="55"/>
      <c r="AK36" s="55"/>
      <c r="AL36" s="55"/>
      <c r="AM36" s="55"/>
      <c r="AN36" s="55"/>
      <c r="AO36" s="55"/>
      <c r="AP36" s="55"/>
    </row>
    <row r="37" spans="1:42" ht="21.95" customHeight="1">
      <c r="A37" s="64">
        <v>35</v>
      </c>
      <c r="B37" s="76">
        <v>12</v>
      </c>
      <c r="C37" s="524" t="s">
        <v>220</v>
      </c>
      <c r="D37" s="524"/>
      <c r="E37" s="524"/>
      <c r="F37" s="525" t="s">
        <v>221</v>
      </c>
      <c r="G37" s="525"/>
      <c r="H37" s="525"/>
      <c r="I37" s="525"/>
      <c r="J37" s="525"/>
      <c r="K37" s="525"/>
      <c r="L37" s="524" t="s">
        <v>50</v>
      </c>
      <c r="M37" s="524"/>
      <c r="N37" s="524"/>
      <c r="O37" s="524"/>
      <c r="P37" s="524"/>
      <c r="Q37" s="526">
        <f t="shared" si="0"/>
        <v>41361</v>
      </c>
      <c r="R37" s="526"/>
      <c r="S37" s="526"/>
      <c r="T37" s="526"/>
      <c r="U37" s="526">
        <f t="shared" si="1"/>
        <v>41726</v>
      </c>
      <c r="V37" s="526"/>
      <c r="W37" s="526"/>
      <c r="X37" s="526"/>
      <c r="Y37" s="524" t="s">
        <v>222</v>
      </c>
      <c r="Z37" s="524"/>
      <c r="AA37" s="524"/>
      <c r="AB37" s="524"/>
      <c r="AC37" s="524"/>
      <c r="AD37" s="65" t="str">
        <f t="shared" ca="1" si="2"/>
        <v>FAIL</v>
      </c>
      <c r="AE37" s="237">
        <v>41361</v>
      </c>
      <c r="AF37" s="237">
        <v>41726</v>
      </c>
      <c r="AG37" s="65" t="str">
        <f t="shared" si="3"/>
        <v>DWT USE</v>
      </c>
      <c r="AH37" s="65">
        <f t="shared" si="3"/>
        <v>0</v>
      </c>
      <c r="AI37" s="55"/>
      <c r="AJ37" s="55"/>
      <c r="AK37" s="55"/>
      <c r="AL37" s="55"/>
      <c r="AM37" s="55"/>
      <c r="AN37" s="55"/>
      <c r="AO37" s="55"/>
      <c r="AP37" s="55"/>
    </row>
    <row r="38" spans="1:42" ht="21.95" customHeight="1">
      <c r="A38" s="64">
        <v>36</v>
      </c>
      <c r="B38" s="76">
        <v>13</v>
      </c>
      <c r="C38" s="524" t="s">
        <v>223</v>
      </c>
      <c r="D38" s="524"/>
      <c r="E38" s="524"/>
      <c r="F38" s="525" t="s">
        <v>219</v>
      </c>
      <c r="G38" s="525"/>
      <c r="H38" s="525"/>
      <c r="I38" s="525"/>
      <c r="J38" s="525"/>
      <c r="K38" s="525"/>
      <c r="L38" s="524" t="s">
        <v>224</v>
      </c>
      <c r="M38" s="524"/>
      <c r="N38" s="524"/>
      <c r="O38" s="524"/>
      <c r="P38" s="524"/>
      <c r="Q38" s="526">
        <f t="shared" si="0"/>
        <v>41157</v>
      </c>
      <c r="R38" s="526"/>
      <c r="S38" s="526"/>
      <c r="T38" s="526"/>
      <c r="U38" s="526">
        <f t="shared" si="1"/>
        <v>41522</v>
      </c>
      <c r="V38" s="526"/>
      <c r="W38" s="526"/>
      <c r="X38" s="526"/>
      <c r="Y38" s="524" t="s">
        <v>197</v>
      </c>
      <c r="Z38" s="524"/>
      <c r="AA38" s="524"/>
      <c r="AB38" s="524"/>
      <c r="AC38" s="524"/>
      <c r="AD38" s="65" t="str">
        <f t="shared" ca="1" si="2"/>
        <v>FAIL</v>
      </c>
      <c r="AE38" s="237">
        <v>41157</v>
      </c>
      <c r="AF38" s="237">
        <v>41522</v>
      </c>
      <c r="AG38" s="65" t="str">
        <f t="shared" si="3"/>
        <v>BS 1442</v>
      </c>
      <c r="AH38" s="65">
        <f t="shared" si="3"/>
        <v>0</v>
      </c>
      <c r="AI38" s="55"/>
      <c r="AJ38" s="55"/>
      <c r="AK38" s="55"/>
      <c r="AL38" s="55"/>
      <c r="AM38" s="55"/>
      <c r="AN38" s="55"/>
      <c r="AO38" s="55"/>
      <c r="AP38" s="55"/>
    </row>
    <row r="39" spans="1:42" ht="21.95" customHeight="1">
      <c r="A39" s="64">
        <v>37</v>
      </c>
      <c r="B39" s="76">
        <v>14</v>
      </c>
      <c r="C39" s="524" t="s">
        <v>225</v>
      </c>
      <c r="D39" s="524"/>
      <c r="E39" s="524"/>
      <c r="F39" s="525" t="s">
        <v>219</v>
      </c>
      <c r="G39" s="525"/>
      <c r="H39" s="525"/>
      <c r="I39" s="525"/>
      <c r="J39" s="525"/>
      <c r="K39" s="525"/>
      <c r="L39" s="524">
        <v>869181</v>
      </c>
      <c r="M39" s="524"/>
      <c r="N39" s="524"/>
      <c r="O39" s="524"/>
      <c r="P39" s="524"/>
      <c r="Q39" s="526">
        <f t="shared" si="0"/>
        <v>41157</v>
      </c>
      <c r="R39" s="526"/>
      <c r="S39" s="526"/>
      <c r="T39" s="526"/>
      <c r="U39" s="526">
        <f t="shared" si="1"/>
        <v>41522</v>
      </c>
      <c r="V39" s="526"/>
      <c r="W39" s="526"/>
      <c r="X39" s="526"/>
      <c r="Y39" s="524" t="s">
        <v>204</v>
      </c>
      <c r="Z39" s="524"/>
      <c r="AA39" s="524"/>
      <c r="AB39" s="524"/>
      <c r="AC39" s="524"/>
      <c r="AD39" s="65" t="str">
        <f t="shared" ca="1" si="2"/>
        <v>FAIL</v>
      </c>
      <c r="AE39" s="237">
        <v>41157</v>
      </c>
      <c r="AF39" s="237">
        <v>41522</v>
      </c>
      <c r="AG39" s="65" t="str">
        <f t="shared" si="3"/>
        <v>BS 1443</v>
      </c>
      <c r="AH39" s="65">
        <f t="shared" si="3"/>
        <v>0</v>
      </c>
      <c r="AI39" s="55"/>
      <c r="AJ39" s="55"/>
      <c r="AK39" s="55"/>
      <c r="AL39" s="55"/>
      <c r="AM39" s="55"/>
      <c r="AN39" s="55"/>
      <c r="AO39" s="55"/>
      <c r="AP39" s="55"/>
    </row>
    <row r="40" spans="1:42" ht="21.95" customHeight="1">
      <c r="A40" s="64">
        <v>38</v>
      </c>
      <c r="B40" s="76">
        <v>15</v>
      </c>
      <c r="C40" s="524" t="s">
        <v>226</v>
      </c>
      <c r="D40" s="524"/>
      <c r="E40" s="524"/>
      <c r="F40" s="525" t="s">
        <v>219</v>
      </c>
      <c r="G40" s="525"/>
      <c r="H40" s="525"/>
      <c r="I40" s="525"/>
      <c r="J40" s="525"/>
      <c r="K40" s="525"/>
      <c r="L40" s="524">
        <v>869634</v>
      </c>
      <c r="M40" s="524"/>
      <c r="N40" s="524"/>
      <c r="O40" s="524"/>
      <c r="P40" s="524"/>
      <c r="Q40" s="526">
        <f t="shared" si="0"/>
        <v>41211</v>
      </c>
      <c r="R40" s="526"/>
      <c r="S40" s="526"/>
      <c r="T40" s="526"/>
      <c r="U40" s="526">
        <f t="shared" si="1"/>
        <v>41576</v>
      </c>
      <c r="V40" s="526"/>
      <c r="W40" s="526"/>
      <c r="X40" s="526"/>
      <c r="Y40" s="524" t="s">
        <v>195</v>
      </c>
      <c r="Z40" s="524"/>
      <c r="AA40" s="524"/>
      <c r="AB40" s="524"/>
      <c r="AC40" s="524"/>
      <c r="AD40" s="65" t="str">
        <f t="shared" ca="1" si="2"/>
        <v>FAIL</v>
      </c>
      <c r="AE40" s="237">
        <v>41211</v>
      </c>
      <c r="AF40" s="237">
        <v>41576</v>
      </c>
      <c r="AG40" s="65" t="str">
        <f t="shared" si="3"/>
        <v>BS 1444</v>
      </c>
      <c r="AH40" s="65">
        <f t="shared" si="3"/>
        <v>0</v>
      </c>
      <c r="AI40" s="55"/>
      <c r="AJ40" s="55"/>
      <c r="AK40" s="55"/>
      <c r="AL40" s="55"/>
      <c r="AM40" s="55"/>
      <c r="AN40" s="55"/>
      <c r="AO40" s="55"/>
      <c r="AP40" s="55"/>
    </row>
    <row r="41" spans="1:42" ht="21.95" customHeight="1">
      <c r="A41" s="64">
        <v>39</v>
      </c>
      <c r="B41" s="76">
        <v>16</v>
      </c>
      <c r="C41" s="524" t="s">
        <v>227</v>
      </c>
      <c r="D41" s="524"/>
      <c r="E41" s="524"/>
      <c r="F41" s="525" t="s">
        <v>228</v>
      </c>
      <c r="G41" s="525"/>
      <c r="H41" s="525"/>
      <c r="I41" s="525"/>
      <c r="J41" s="525"/>
      <c r="K41" s="525"/>
      <c r="L41" s="524">
        <v>6863</v>
      </c>
      <c r="M41" s="524"/>
      <c r="N41" s="524"/>
      <c r="O41" s="524"/>
      <c r="P41" s="524"/>
      <c r="Q41" s="526">
        <f t="shared" si="0"/>
        <v>41157</v>
      </c>
      <c r="R41" s="526"/>
      <c r="S41" s="526"/>
      <c r="T41" s="526"/>
      <c r="U41" s="526">
        <f t="shared" si="1"/>
        <v>41522</v>
      </c>
      <c r="V41" s="526"/>
      <c r="W41" s="526"/>
      <c r="X41" s="526"/>
      <c r="Y41" s="524" t="s">
        <v>229</v>
      </c>
      <c r="Z41" s="524"/>
      <c r="AA41" s="524"/>
      <c r="AB41" s="524"/>
      <c r="AC41" s="524"/>
      <c r="AD41" s="65" t="str">
        <f t="shared" ca="1" si="2"/>
        <v>FAIL</v>
      </c>
      <c r="AE41" s="237">
        <v>41157</v>
      </c>
      <c r="AF41" s="237">
        <v>41522</v>
      </c>
      <c r="AG41" s="65" t="str">
        <f t="shared" si="3"/>
        <v>BS 1339</v>
      </c>
      <c r="AH41" s="65">
        <f t="shared" si="3"/>
        <v>0</v>
      </c>
      <c r="AI41" s="55"/>
      <c r="AJ41" s="55"/>
      <c r="AK41" s="55"/>
      <c r="AL41" s="55"/>
      <c r="AM41" s="55"/>
      <c r="AN41" s="55"/>
      <c r="AO41" s="55"/>
      <c r="AP41" s="55"/>
    </row>
    <row r="42" spans="1:42" ht="21.95" customHeight="1">
      <c r="A42" s="64">
        <v>40</v>
      </c>
      <c r="B42" s="76">
        <v>17</v>
      </c>
      <c r="C42" s="524" t="s">
        <v>232</v>
      </c>
      <c r="D42" s="524"/>
      <c r="E42" s="524"/>
      <c r="F42" s="525" t="s">
        <v>230</v>
      </c>
      <c r="G42" s="525"/>
      <c r="H42" s="525"/>
      <c r="I42" s="525"/>
      <c r="J42" s="525"/>
      <c r="K42" s="525"/>
      <c r="L42" s="524">
        <v>4310083</v>
      </c>
      <c r="M42" s="524"/>
      <c r="N42" s="524"/>
      <c r="O42" s="524"/>
      <c r="P42" s="524"/>
      <c r="Q42" s="526">
        <f t="shared" si="0"/>
        <v>40977</v>
      </c>
      <c r="R42" s="526"/>
      <c r="S42" s="526"/>
      <c r="T42" s="526"/>
      <c r="U42" s="526">
        <f t="shared" si="1"/>
        <v>41342</v>
      </c>
      <c r="V42" s="526"/>
      <c r="W42" s="526"/>
      <c r="X42" s="526"/>
      <c r="Y42" s="524" t="s">
        <v>231</v>
      </c>
      <c r="Z42" s="524"/>
      <c r="AA42" s="524"/>
      <c r="AB42" s="524"/>
      <c r="AC42" s="524"/>
      <c r="AD42" s="65" t="str">
        <f t="shared" ca="1" si="2"/>
        <v>FAIL</v>
      </c>
      <c r="AE42" s="237">
        <v>40977</v>
      </c>
      <c r="AF42" s="237">
        <v>41342</v>
      </c>
      <c r="AG42" s="65" t="str">
        <f>C42</f>
        <v>BS 1323</v>
      </c>
      <c r="AH42" s="65">
        <f>D42</f>
        <v>0</v>
      </c>
      <c r="AI42" s="55"/>
      <c r="AJ42" s="55"/>
      <c r="AK42" s="55"/>
      <c r="AL42" s="55"/>
      <c r="AM42" s="55"/>
      <c r="AN42" s="55"/>
      <c r="AO42" s="55"/>
      <c r="AP42" s="55"/>
    </row>
    <row r="43" spans="1:42" ht="21.95" customHeight="1">
      <c r="A43" s="64">
        <v>41</v>
      </c>
      <c r="B43" s="76">
        <v>18</v>
      </c>
      <c r="C43" s="524" t="s">
        <v>542</v>
      </c>
      <c r="D43" s="524"/>
      <c r="E43" s="524"/>
      <c r="F43" s="525" t="s">
        <v>543</v>
      </c>
      <c r="G43" s="525"/>
      <c r="H43" s="525"/>
      <c r="I43" s="525"/>
      <c r="J43" s="525"/>
      <c r="K43" s="525"/>
      <c r="L43" s="524">
        <v>2028005885</v>
      </c>
      <c r="M43" s="524"/>
      <c r="N43" s="524"/>
      <c r="O43" s="524"/>
      <c r="P43" s="524"/>
      <c r="Q43" s="526">
        <f t="shared" si="0"/>
        <v>41191</v>
      </c>
      <c r="R43" s="526"/>
      <c r="S43" s="526"/>
      <c r="T43" s="526"/>
      <c r="U43" s="526">
        <f t="shared" si="1"/>
        <v>41556</v>
      </c>
      <c r="V43" s="526"/>
      <c r="W43" s="526"/>
      <c r="X43" s="526"/>
      <c r="Y43" s="524" t="s">
        <v>204</v>
      </c>
      <c r="Z43" s="524"/>
      <c r="AA43" s="524"/>
      <c r="AB43" s="524"/>
      <c r="AC43" s="524"/>
      <c r="AD43" s="65" t="str">
        <f t="shared" ca="1" si="2"/>
        <v>FAIL</v>
      </c>
      <c r="AE43" s="237">
        <v>41191</v>
      </c>
      <c r="AF43" s="237">
        <v>41556</v>
      </c>
      <c r="AG43" s="65" t="str">
        <f>C43</f>
        <v>BS 1460</v>
      </c>
      <c r="AH43" s="65">
        <f>D43</f>
        <v>0</v>
      </c>
      <c r="AI43" s="74"/>
      <c r="AJ43" s="74"/>
      <c r="AK43" s="74"/>
      <c r="AL43" s="74"/>
      <c r="AM43" s="74"/>
      <c r="AN43" s="74"/>
      <c r="AO43" s="74"/>
      <c r="AP43" s="74"/>
    </row>
    <row r="44" spans="1:42" ht="21.95" customHeight="1">
      <c r="A44" s="64">
        <v>42</v>
      </c>
      <c r="B44" s="79">
        <v>1</v>
      </c>
      <c r="C44" s="529" t="s">
        <v>103</v>
      </c>
      <c r="D44" s="529"/>
      <c r="E44" s="529"/>
      <c r="F44" s="530" t="s">
        <v>233</v>
      </c>
      <c r="G44" s="530"/>
      <c r="H44" s="530"/>
      <c r="I44" s="530"/>
      <c r="J44" s="530"/>
      <c r="K44" s="530"/>
      <c r="L44" s="532" t="s">
        <v>607</v>
      </c>
      <c r="M44" s="529"/>
      <c r="N44" s="529"/>
      <c r="O44" s="529"/>
      <c r="P44" s="529"/>
      <c r="Q44" s="531">
        <f>AE44</f>
        <v>41603</v>
      </c>
      <c r="R44" s="531"/>
      <c r="S44" s="531"/>
      <c r="T44" s="531"/>
      <c r="U44" s="531">
        <f t="shared" si="1"/>
        <v>42333</v>
      </c>
      <c r="V44" s="531"/>
      <c r="W44" s="531"/>
      <c r="X44" s="531"/>
      <c r="Y44" s="529" t="s">
        <v>234</v>
      </c>
      <c r="Z44" s="529"/>
      <c r="AA44" s="529"/>
      <c r="AB44" s="529"/>
      <c r="AC44" s="529"/>
      <c r="AD44" s="65" t="str">
        <f t="shared" ca="1" si="2"/>
        <v>PASS</v>
      </c>
      <c r="AE44" s="237">
        <v>41603</v>
      </c>
      <c r="AF44" s="237">
        <v>42333</v>
      </c>
      <c r="AG44" s="65" t="str">
        <f t="shared" si="3"/>
        <v>BS 1328</v>
      </c>
      <c r="AH44" s="65">
        <f t="shared" si="3"/>
        <v>0</v>
      </c>
      <c r="AI44" s="55"/>
      <c r="AJ44" s="55"/>
      <c r="AK44" s="55"/>
      <c r="AL44" s="55"/>
      <c r="AM44" s="55"/>
      <c r="AN44" s="55"/>
      <c r="AO44" s="55"/>
      <c r="AP44" s="55"/>
    </row>
    <row r="45" spans="1:42" ht="21.95" customHeight="1">
      <c r="A45" s="64">
        <v>43</v>
      </c>
      <c r="B45" s="79">
        <v>2</v>
      </c>
      <c r="C45" s="529" t="s">
        <v>235</v>
      </c>
      <c r="D45" s="529"/>
      <c r="E45" s="529"/>
      <c r="F45" s="530" t="s">
        <v>236</v>
      </c>
      <c r="G45" s="530"/>
      <c r="H45" s="530"/>
      <c r="I45" s="530"/>
      <c r="J45" s="530"/>
      <c r="K45" s="530"/>
      <c r="L45" s="529" t="s">
        <v>237</v>
      </c>
      <c r="M45" s="529"/>
      <c r="N45" s="529"/>
      <c r="O45" s="529"/>
      <c r="P45" s="529"/>
      <c r="Q45" s="531">
        <f t="shared" si="0"/>
        <v>41421</v>
      </c>
      <c r="R45" s="531"/>
      <c r="S45" s="531"/>
      <c r="T45" s="531"/>
      <c r="U45" s="531">
        <f t="shared" si="1"/>
        <v>41786</v>
      </c>
      <c r="V45" s="531"/>
      <c r="W45" s="531"/>
      <c r="X45" s="531"/>
      <c r="Y45" s="529" t="s">
        <v>238</v>
      </c>
      <c r="Z45" s="529"/>
      <c r="AA45" s="529"/>
      <c r="AB45" s="529"/>
      <c r="AC45" s="529"/>
      <c r="AD45" s="65" t="str">
        <f t="shared" ca="1" si="2"/>
        <v>FAIL</v>
      </c>
      <c r="AE45" s="236">
        <v>41421</v>
      </c>
      <c r="AF45" s="236">
        <v>41786</v>
      </c>
      <c r="AG45" s="65" t="str">
        <f t="shared" si="3"/>
        <v>BS 1313</v>
      </c>
      <c r="AH45" s="65">
        <f t="shared" si="3"/>
        <v>0</v>
      </c>
      <c r="AI45" s="55"/>
      <c r="AJ45" s="55"/>
      <c r="AK45" s="55"/>
      <c r="AL45" s="55"/>
      <c r="AM45" s="55"/>
      <c r="AN45" s="55"/>
      <c r="AO45" s="55"/>
      <c r="AP45" s="55"/>
    </row>
    <row r="46" spans="1:42" ht="21.95" customHeight="1">
      <c r="A46" s="64">
        <v>44</v>
      </c>
      <c r="B46" s="79">
        <v>3</v>
      </c>
      <c r="C46" s="529" t="s">
        <v>239</v>
      </c>
      <c r="D46" s="529"/>
      <c r="E46" s="529"/>
      <c r="F46" s="530" t="s">
        <v>608</v>
      </c>
      <c r="G46" s="530"/>
      <c r="H46" s="530"/>
      <c r="I46" s="530"/>
      <c r="J46" s="530"/>
      <c r="K46" s="530"/>
      <c r="L46" s="529" t="s">
        <v>609</v>
      </c>
      <c r="M46" s="529"/>
      <c r="N46" s="529"/>
      <c r="O46" s="529"/>
      <c r="P46" s="529"/>
      <c r="Q46" s="531">
        <f t="shared" si="0"/>
        <v>41445</v>
      </c>
      <c r="R46" s="531"/>
      <c r="S46" s="531"/>
      <c r="T46" s="531"/>
      <c r="U46" s="531">
        <f t="shared" si="1"/>
        <v>41810</v>
      </c>
      <c r="V46" s="531"/>
      <c r="W46" s="531"/>
      <c r="X46" s="531"/>
      <c r="Y46" s="529" t="s">
        <v>234</v>
      </c>
      <c r="Z46" s="529"/>
      <c r="AA46" s="529"/>
      <c r="AB46" s="529"/>
      <c r="AC46" s="529"/>
      <c r="AD46" s="65" t="str">
        <f t="shared" ca="1" si="2"/>
        <v>FAIL</v>
      </c>
      <c r="AE46" s="75">
        <v>41445</v>
      </c>
      <c r="AF46" s="75">
        <f>AE46+365</f>
        <v>41810</v>
      </c>
      <c r="AG46" s="65" t="str">
        <f t="shared" si="3"/>
        <v>BS 1340</v>
      </c>
      <c r="AH46" s="65">
        <f t="shared" si="3"/>
        <v>0</v>
      </c>
      <c r="AI46" s="55"/>
      <c r="AJ46" s="55"/>
      <c r="AK46" s="55"/>
      <c r="AL46" s="55"/>
      <c r="AM46" s="55"/>
      <c r="AN46" s="55"/>
      <c r="AO46" s="55"/>
      <c r="AP46" s="55"/>
    </row>
    <row r="47" spans="1:42" ht="21.95" customHeight="1">
      <c r="A47" s="64">
        <v>45</v>
      </c>
      <c r="B47" s="79">
        <v>4</v>
      </c>
      <c r="C47" s="529" t="s">
        <v>240</v>
      </c>
      <c r="D47" s="529"/>
      <c r="E47" s="529"/>
      <c r="F47" s="530" t="s">
        <v>243</v>
      </c>
      <c r="G47" s="530"/>
      <c r="H47" s="530"/>
      <c r="I47" s="530"/>
      <c r="J47" s="530"/>
      <c r="K47" s="530"/>
      <c r="L47" s="529" t="s">
        <v>544</v>
      </c>
      <c r="M47" s="529"/>
      <c r="N47" s="529"/>
      <c r="O47" s="529"/>
      <c r="P47" s="529"/>
      <c r="Q47" s="531">
        <f t="shared" si="0"/>
        <v>40763</v>
      </c>
      <c r="R47" s="531"/>
      <c r="S47" s="531"/>
      <c r="T47" s="531"/>
      <c r="U47" s="531">
        <f t="shared" si="1"/>
        <v>41129</v>
      </c>
      <c r="V47" s="531"/>
      <c r="W47" s="531"/>
      <c r="X47" s="531"/>
      <c r="Y47" s="529" t="s">
        <v>241</v>
      </c>
      <c r="Z47" s="529"/>
      <c r="AA47" s="529"/>
      <c r="AB47" s="529"/>
      <c r="AC47" s="529"/>
      <c r="AD47" s="65" t="str">
        <f t="shared" ca="1" si="2"/>
        <v>FAIL</v>
      </c>
      <c r="AE47" s="236">
        <v>40763</v>
      </c>
      <c r="AF47" s="236">
        <v>41129</v>
      </c>
      <c r="AG47" s="65" t="str">
        <f>C47</f>
        <v>BS 1321</v>
      </c>
      <c r="AH47" s="65">
        <f>D47</f>
        <v>0</v>
      </c>
      <c r="AI47" s="55"/>
      <c r="AJ47" s="55"/>
      <c r="AK47" s="55"/>
      <c r="AL47" s="55"/>
      <c r="AM47" s="55"/>
      <c r="AN47" s="55"/>
      <c r="AO47" s="55"/>
      <c r="AP47" s="55"/>
    </row>
    <row r="48" spans="1:42" ht="21.95" customHeight="1">
      <c r="A48" s="64">
        <v>46</v>
      </c>
      <c r="B48" s="79">
        <v>5</v>
      </c>
      <c r="C48" s="529" t="s">
        <v>242</v>
      </c>
      <c r="D48" s="529"/>
      <c r="E48" s="529"/>
      <c r="F48" s="530" t="s">
        <v>243</v>
      </c>
      <c r="G48" s="530"/>
      <c r="H48" s="530"/>
      <c r="I48" s="530"/>
      <c r="J48" s="530"/>
      <c r="K48" s="530"/>
      <c r="L48" s="529" t="s">
        <v>533</v>
      </c>
      <c r="M48" s="529"/>
      <c r="N48" s="529"/>
      <c r="O48" s="529"/>
      <c r="P48" s="529"/>
      <c r="Q48" s="531">
        <f t="shared" si="0"/>
        <v>41508</v>
      </c>
      <c r="R48" s="531"/>
      <c r="S48" s="531"/>
      <c r="T48" s="531"/>
      <c r="U48" s="531">
        <f t="shared" si="1"/>
        <v>41873</v>
      </c>
      <c r="V48" s="531"/>
      <c r="W48" s="531"/>
      <c r="X48" s="531"/>
      <c r="Y48" s="529" t="s">
        <v>241</v>
      </c>
      <c r="Z48" s="529"/>
      <c r="AA48" s="529"/>
      <c r="AB48" s="529"/>
      <c r="AC48" s="529"/>
      <c r="AD48" s="65" t="str">
        <f t="shared" ca="1" si="2"/>
        <v>FAIL</v>
      </c>
      <c r="AE48" s="236">
        <v>41508</v>
      </c>
      <c r="AF48" s="236">
        <v>41873</v>
      </c>
      <c r="AG48" s="65" t="str">
        <f t="shared" si="3"/>
        <v>BS 1393</v>
      </c>
      <c r="AH48" s="65">
        <f t="shared" si="3"/>
        <v>0</v>
      </c>
      <c r="AI48" s="55"/>
      <c r="AJ48" s="55"/>
      <c r="AK48" s="55"/>
      <c r="AL48" s="55"/>
      <c r="AM48" s="55"/>
      <c r="AN48" s="55"/>
      <c r="AO48" s="55"/>
      <c r="AP48" s="55"/>
    </row>
    <row r="49" spans="1:42" ht="21.95" customHeight="1">
      <c r="A49" s="64">
        <v>47</v>
      </c>
      <c r="B49" s="79">
        <v>6</v>
      </c>
      <c r="C49" s="529" t="s">
        <v>244</v>
      </c>
      <c r="D49" s="529"/>
      <c r="E49" s="529"/>
      <c r="F49" s="530" t="s">
        <v>245</v>
      </c>
      <c r="G49" s="530"/>
      <c r="H49" s="530"/>
      <c r="I49" s="530"/>
      <c r="J49" s="530"/>
      <c r="K49" s="530"/>
      <c r="L49" s="529" t="s">
        <v>246</v>
      </c>
      <c r="M49" s="529"/>
      <c r="N49" s="529"/>
      <c r="O49" s="529"/>
      <c r="P49" s="529"/>
      <c r="Q49" s="531">
        <f t="shared" si="0"/>
        <v>40742</v>
      </c>
      <c r="R49" s="531"/>
      <c r="S49" s="531"/>
      <c r="T49" s="531"/>
      <c r="U49" s="531">
        <f t="shared" si="1"/>
        <v>41473</v>
      </c>
      <c r="V49" s="531"/>
      <c r="W49" s="531"/>
      <c r="X49" s="531"/>
      <c r="Y49" s="529" t="s">
        <v>247</v>
      </c>
      <c r="Z49" s="529"/>
      <c r="AA49" s="529"/>
      <c r="AB49" s="529"/>
      <c r="AC49" s="529"/>
      <c r="AD49" s="65" t="str">
        <f t="shared" ca="1" si="2"/>
        <v>FAIL</v>
      </c>
      <c r="AE49" s="236">
        <v>40742</v>
      </c>
      <c r="AF49" s="236">
        <v>41473</v>
      </c>
      <c r="AG49" s="65" t="str">
        <f t="shared" si="3"/>
        <v>BS 1322</v>
      </c>
      <c r="AH49" s="65">
        <f t="shared" si="3"/>
        <v>0</v>
      </c>
      <c r="AI49" s="55"/>
      <c r="AJ49" s="55"/>
      <c r="AK49" s="55"/>
      <c r="AL49" s="55"/>
      <c r="AM49" s="55"/>
      <c r="AN49" s="55"/>
      <c r="AO49" s="55"/>
      <c r="AP49" s="55"/>
    </row>
    <row r="50" spans="1:42" ht="21.95" customHeight="1">
      <c r="A50" s="64">
        <v>48</v>
      </c>
      <c r="B50" s="79">
        <v>7</v>
      </c>
      <c r="C50" s="529" t="s">
        <v>248</v>
      </c>
      <c r="D50" s="529"/>
      <c r="E50" s="529"/>
      <c r="F50" s="530" t="s">
        <v>545</v>
      </c>
      <c r="G50" s="530"/>
      <c r="H50" s="530"/>
      <c r="I50" s="530"/>
      <c r="J50" s="530"/>
      <c r="K50" s="530"/>
      <c r="L50" s="529" t="s">
        <v>546</v>
      </c>
      <c r="M50" s="529"/>
      <c r="N50" s="529"/>
      <c r="O50" s="529"/>
      <c r="P50" s="529"/>
      <c r="Q50" s="531">
        <f t="shared" si="0"/>
        <v>41155</v>
      </c>
      <c r="R50" s="531"/>
      <c r="S50" s="531"/>
      <c r="T50" s="531"/>
      <c r="U50" s="531">
        <f t="shared" si="1"/>
        <v>41520</v>
      </c>
      <c r="V50" s="531"/>
      <c r="W50" s="531"/>
      <c r="X50" s="531"/>
      <c r="Y50" s="529" t="s">
        <v>238</v>
      </c>
      <c r="Z50" s="529"/>
      <c r="AA50" s="529"/>
      <c r="AB50" s="529"/>
      <c r="AC50" s="529"/>
      <c r="AD50" s="65" t="str">
        <f t="shared" ca="1" si="2"/>
        <v>FAIL</v>
      </c>
      <c r="AE50" s="236">
        <v>41155</v>
      </c>
      <c r="AF50" s="236">
        <v>41520</v>
      </c>
      <c r="AG50" s="65" t="str">
        <f t="shared" si="3"/>
        <v>BS 1311</v>
      </c>
      <c r="AH50" s="65">
        <f t="shared" si="3"/>
        <v>0</v>
      </c>
      <c r="AI50" s="55"/>
      <c r="AJ50" s="55"/>
      <c r="AK50" s="55"/>
      <c r="AL50" s="55"/>
      <c r="AM50" s="55"/>
      <c r="AN50" s="55"/>
      <c r="AO50" s="55"/>
      <c r="AP50" s="55"/>
    </row>
    <row r="51" spans="1:42" ht="21.95" customHeight="1">
      <c r="A51" s="64">
        <v>49</v>
      </c>
      <c r="B51" s="79">
        <v>8</v>
      </c>
      <c r="C51" s="529" t="s">
        <v>249</v>
      </c>
      <c r="D51" s="529"/>
      <c r="E51" s="529"/>
      <c r="F51" s="530" t="s">
        <v>250</v>
      </c>
      <c r="G51" s="530"/>
      <c r="H51" s="530"/>
      <c r="I51" s="530"/>
      <c r="J51" s="530"/>
      <c r="K51" s="530"/>
      <c r="L51" s="529" t="s">
        <v>251</v>
      </c>
      <c r="M51" s="529"/>
      <c r="N51" s="529"/>
      <c r="O51" s="529"/>
      <c r="P51" s="529"/>
      <c r="Q51" s="531">
        <f t="shared" si="0"/>
        <v>40869</v>
      </c>
      <c r="R51" s="531"/>
      <c r="S51" s="531"/>
      <c r="T51" s="531"/>
      <c r="U51" s="531">
        <f t="shared" si="1"/>
        <v>41600</v>
      </c>
      <c r="V51" s="531"/>
      <c r="W51" s="531"/>
      <c r="X51" s="531"/>
      <c r="Y51" s="529" t="s">
        <v>222</v>
      </c>
      <c r="Z51" s="529"/>
      <c r="AA51" s="529"/>
      <c r="AB51" s="529"/>
      <c r="AC51" s="529"/>
      <c r="AD51" s="65" t="str">
        <f t="shared" ca="1" si="2"/>
        <v>FAIL</v>
      </c>
      <c r="AE51" s="236">
        <v>40869</v>
      </c>
      <c r="AF51" s="236">
        <v>41600</v>
      </c>
      <c r="AG51" s="65" t="str">
        <f t="shared" si="3"/>
        <v>BS 1400</v>
      </c>
      <c r="AH51" s="65">
        <f t="shared" si="3"/>
        <v>0</v>
      </c>
      <c r="AI51" s="55"/>
      <c r="AJ51" s="55"/>
      <c r="AK51" s="55"/>
      <c r="AL51" s="55"/>
      <c r="AM51" s="55"/>
      <c r="AN51" s="55"/>
      <c r="AO51" s="55"/>
      <c r="AP51" s="55"/>
    </row>
    <row r="52" spans="1:42" ht="21.95" customHeight="1">
      <c r="A52" s="64">
        <v>50</v>
      </c>
      <c r="B52" s="79">
        <v>9</v>
      </c>
      <c r="C52" s="529" t="s">
        <v>253</v>
      </c>
      <c r="D52" s="529"/>
      <c r="E52" s="529"/>
      <c r="F52" s="530" t="s">
        <v>547</v>
      </c>
      <c r="G52" s="530"/>
      <c r="H52" s="530"/>
      <c r="I52" s="530"/>
      <c r="J52" s="530"/>
      <c r="K52" s="530"/>
      <c r="L52" s="529" t="s">
        <v>50</v>
      </c>
      <c r="M52" s="529"/>
      <c r="N52" s="529"/>
      <c r="O52" s="529"/>
      <c r="P52" s="529"/>
      <c r="Q52" s="531">
        <f t="shared" si="0"/>
        <v>41082</v>
      </c>
      <c r="R52" s="531"/>
      <c r="S52" s="531"/>
      <c r="T52" s="531"/>
      <c r="U52" s="531">
        <f t="shared" si="1"/>
        <v>41447</v>
      </c>
      <c r="V52" s="531"/>
      <c r="W52" s="531"/>
      <c r="X52" s="531"/>
      <c r="Y52" s="529" t="s">
        <v>254</v>
      </c>
      <c r="Z52" s="529"/>
      <c r="AA52" s="529"/>
      <c r="AB52" s="529"/>
      <c r="AC52" s="529"/>
      <c r="AD52" s="65" t="str">
        <f t="shared" ca="1" si="2"/>
        <v>FAIL</v>
      </c>
      <c r="AE52" s="236">
        <v>41082</v>
      </c>
      <c r="AF52" s="236">
        <v>41447</v>
      </c>
      <c r="AG52" s="65" t="str">
        <f t="shared" si="3"/>
        <v>BS 1358</v>
      </c>
      <c r="AH52" s="65">
        <f t="shared" si="3"/>
        <v>0</v>
      </c>
      <c r="AI52" s="55"/>
      <c r="AJ52" s="55"/>
      <c r="AK52" s="55"/>
      <c r="AL52" s="55"/>
      <c r="AM52" s="55"/>
      <c r="AN52" s="55"/>
      <c r="AO52" s="55"/>
      <c r="AP52" s="55"/>
    </row>
    <row r="53" spans="1:42" ht="21.95" customHeight="1">
      <c r="A53" s="64">
        <v>51</v>
      </c>
      <c r="B53" s="79">
        <v>10</v>
      </c>
      <c r="C53" s="529" t="s">
        <v>255</v>
      </c>
      <c r="D53" s="529"/>
      <c r="E53" s="529"/>
      <c r="F53" s="530" t="s">
        <v>548</v>
      </c>
      <c r="G53" s="530"/>
      <c r="H53" s="530"/>
      <c r="I53" s="530"/>
      <c r="J53" s="530"/>
      <c r="K53" s="530"/>
      <c r="L53" s="529" t="s">
        <v>50</v>
      </c>
      <c r="M53" s="529"/>
      <c r="N53" s="529"/>
      <c r="O53" s="529"/>
      <c r="P53" s="529"/>
      <c r="Q53" s="531">
        <f t="shared" si="0"/>
        <v>41361</v>
      </c>
      <c r="R53" s="531"/>
      <c r="S53" s="531"/>
      <c r="T53" s="531"/>
      <c r="U53" s="531">
        <f t="shared" si="1"/>
        <v>41726</v>
      </c>
      <c r="V53" s="531"/>
      <c r="W53" s="531"/>
      <c r="X53" s="531"/>
      <c r="Y53" s="529" t="s">
        <v>254</v>
      </c>
      <c r="Z53" s="529"/>
      <c r="AA53" s="529"/>
      <c r="AB53" s="529"/>
      <c r="AC53" s="529"/>
      <c r="AD53" s="65" t="str">
        <f t="shared" ca="1" si="2"/>
        <v>FAIL</v>
      </c>
      <c r="AE53" s="236">
        <v>41361</v>
      </c>
      <c r="AF53" s="236">
        <v>41726</v>
      </c>
      <c r="AG53" s="65" t="str">
        <f t="shared" si="3"/>
        <v>BS 1359</v>
      </c>
      <c r="AH53" s="65">
        <f t="shared" si="3"/>
        <v>0</v>
      </c>
      <c r="AI53" s="55"/>
      <c r="AJ53" s="55"/>
      <c r="AK53" s="55"/>
      <c r="AL53" s="55"/>
      <c r="AM53" s="55"/>
      <c r="AN53" s="55"/>
      <c r="AO53" s="55"/>
      <c r="AP53" s="55"/>
    </row>
    <row r="54" spans="1:42" ht="21.95" customHeight="1">
      <c r="A54" s="64">
        <v>52</v>
      </c>
      <c r="B54" s="79">
        <v>11</v>
      </c>
      <c r="C54" s="529" t="s">
        <v>256</v>
      </c>
      <c r="D54" s="529"/>
      <c r="E54" s="529"/>
      <c r="F54" s="530" t="s">
        <v>257</v>
      </c>
      <c r="G54" s="530"/>
      <c r="H54" s="530"/>
      <c r="I54" s="530"/>
      <c r="J54" s="530"/>
      <c r="K54" s="530"/>
      <c r="L54" s="529" t="s">
        <v>704</v>
      </c>
      <c r="M54" s="529"/>
      <c r="N54" s="529"/>
      <c r="O54" s="529"/>
      <c r="P54" s="529"/>
      <c r="Q54" s="531">
        <f t="shared" si="0"/>
        <v>41361</v>
      </c>
      <c r="R54" s="531"/>
      <c r="S54" s="531"/>
      <c r="T54" s="531"/>
      <c r="U54" s="531">
        <f t="shared" si="1"/>
        <v>41726</v>
      </c>
      <c r="V54" s="531"/>
      <c r="W54" s="531"/>
      <c r="X54" s="531"/>
      <c r="Y54" s="529" t="s">
        <v>254</v>
      </c>
      <c r="Z54" s="529"/>
      <c r="AA54" s="529"/>
      <c r="AB54" s="529"/>
      <c r="AC54" s="529"/>
      <c r="AD54" s="65" t="str">
        <f t="shared" ca="1" si="2"/>
        <v>FAIL</v>
      </c>
      <c r="AE54" s="236">
        <v>41361</v>
      </c>
      <c r="AF54" s="236">
        <v>41726</v>
      </c>
      <c r="AG54" s="65" t="str">
        <f t="shared" si="3"/>
        <v>BS 1362</v>
      </c>
      <c r="AH54" s="65">
        <f t="shared" si="3"/>
        <v>0</v>
      </c>
      <c r="AI54" s="55"/>
      <c r="AJ54" s="55"/>
      <c r="AK54" s="55"/>
      <c r="AL54" s="55"/>
      <c r="AM54" s="55"/>
      <c r="AN54" s="55"/>
      <c r="AO54" s="55"/>
      <c r="AP54" s="55"/>
    </row>
    <row r="55" spans="1:42" ht="21.95" customHeight="1">
      <c r="A55" s="64">
        <v>53</v>
      </c>
      <c r="B55" s="79">
        <v>12</v>
      </c>
      <c r="C55" s="529" t="s">
        <v>258</v>
      </c>
      <c r="D55" s="529"/>
      <c r="E55" s="529"/>
      <c r="F55" s="530" t="s">
        <v>259</v>
      </c>
      <c r="G55" s="530"/>
      <c r="H55" s="530"/>
      <c r="I55" s="530"/>
      <c r="J55" s="530"/>
      <c r="K55" s="530"/>
      <c r="L55" s="529" t="s">
        <v>260</v>
      </c>
      <c r="M55" s="529"/>
      <c r="N55" s="529"/>
      <c r="O55" s="529"/>
      <c r="P55" s="529"/>
      <c r="Q55" s="531">
        <f t="shared" si="0"/>
        <v>41206</v>
      </c>
      <c r="R55" s="531"/>
      <c r="S55" s="531"/>
      <c r="T55" s="531"/>
      <c r="U55" s="531">
        <f t="shared" si="1"/>
        <v>41571</v>
      </c>
      <c r="V55" s="531"/>
      <c r="W55" s="531"/>
      <c r="X55" s="531"/>
      <c r="Y55" s="529" t="s">
        <v>222</v>
      </c>
      <c r="Z55" s="529"/>
      <c r="AA55" s="529"/>
      <c r="AB55" s="529"/>
      <c r="AC55" s="529"/>
      <c r="AD55" s="65" t="str">
        <f t="shared" ca="1" si="2"/>
        <v>FAIL</v>
      </c>
      <c r="AE55" s="236">
        <v>41206</v>
      </c>
      <c r="AF55" s="236">
        <v>41571</v>
      </c>
      <c r="AG55" s="65" t="str">
        <f t="shared" si="3"/>
        <v>BS 1363</v>
      </c>
      <c r="AH55" s="65">
        <f t="shared" si="3"/>
        <v>0</v>
      </c>
      <c r="AI55" s="55"/>
      <c r="AJ55" s="55"/>
      <c r="AK55" s="55"/>
      <c r="AL55" s="55"/>
      <c r="AM55" s="55"/>
      <c r="AN55" s="55"/>
      <c r="AO55" s="55"/>
      <c r="AP55" s="55"/>
    </row>
    <row r="56" spans="1:42" ht="21.95" customHeight="1">
      <c r="A56" s="64">
        <v>54</v>
      </c>
      <c r="B56" s="79">
        <v>13</v>
      </c>
      <c r="C56" s="529" t="s">
        <v>261</v>
      </c>
      <c r="D56" s="529"/>
      <c r="E56" s="529"/>
      <c r="F56" s="530" t="s">
        <v>262</v>
      </c>
      <c r="G56" s="530"/>
      <c r="H56" s="530"/>
      <c r="I56" s="530"/>
      <c r="J56" s="530"/>
      <c r="K56" s="530"/>
      <c r="L56" s="529" t="s">
        <v>549</v>
      </c>
      <c r="M56" s="529"/>
      <c r="N56" s="529"/>
      <c r="O56" s="529"/>
      <c r="P56" s="529"/>
      <c r="Q56" s="531">
        <f t="shared" si="0"/>
        <v>41246</v>
      </c>
      <c r="R56" s="531"/>
      <c r="S56" s="531"/>
      <c r="T56" s="531"/>
      <c r="U56" s="531">
        <f t="shared" si="1"/>
        <v>41611</v>
      </c>
      <c r="V56" s="531"/>
      <c r="W56" s="531"/>
      <c r="X56" s="531"/>
      <c r="Y56" s="529" t="s">
        <v>234</v>
      </c>
      <c r="Z56" s="529"/>
      <c r="AA56" s="529"/>
      <c r="AB56" s="529"/>
      <c r="AC56" s="529"/>
      <c r="AD56" s="65" t="str">
        <f t="shared" ca="1" si="2"/>
        <v>FAIL</v>
      </c>
      <c r="AE56" s="75">
        <v>41246</v>
      </c>
      <c r="AF56" s="75">
        <v>41611</v>
      </c>
      <c r="AG56" s="65" t="str">
        <f t="shared" si="3"/>
        <v>BS 1343</v>
      </c>
      <c r="AH56" s="65">
        <f t="shared" si="3"/>
        <v>0</v>
      </c>
      <c r="AI56" s="55"/>
      <c r="AJ56" s="55"/>
      <c r="AK56" s="55"/>
      <c r="AL56" s="55"/>
      <c r="AM56" s="55"/>
      <c r="AN56" s="55"/>
      <c r="AO56" s="55"/>
      <c r="AP56" s="55"/>
    </row>
    <row r="57" spans="1:42" ht="21.95" customHeight="1">
      <c r="A57" s="64">
        <v>55</v>
      </c>
      <c r="B57" s="79">
        <v>14</v>
      </c>
      <c r="C57" s="529" t="s">
        <v>264</v>
      </c>
      <c r="D57" s="529"/>
      <c r="E57" s="529"/>
      <c r="F57" s="530" t="s">
        <v>263</v>
      </c>
      <c r="G57" s="530"/>
      <c r="H57" s="530"/>
      <c r="I57" s="530"/>
      <c r="J57" s="530"/>
      <c r="K57" s="530"/>
      <c r="L57" s="529">
        <v>40260205</v>
      </c>
      <c r="M57" s="529"/>
      <c r="N57" s="529"/>
      <c r="O57" s="529"/>
      <c r="P57" s="529"/>
      <c r="Q57" s="531">
        <f t="shared" si="0"/>
        <v>41250</v>
      </c>
      <c r="R57" s="531"/>
      <c r="S57" s="531"/>
      <c r="T57" s="531"/>
      <c r="U57" s="531">
        <f t="shared" si="1"/>
        <v>41615</v>
      </c>
      <c r="V57" s="531"/>
      <c r="W57" s="531"/>
      <c r="X57" s="531"/>
      <c r="Y57" s="529" t="s">
        <v>241</v>
      </c>
      <c r="Z57" s="529"/>
      <c r="AA57" s="529"/>
      <c r="AB57" s="529"/>
      <c r="AC57" s="529"/>
      <c r="AD57" s="65" t="str">
        <f t="shared" ca="1" si="2"/>
        <v>FAIL</v>
      </c>
      <c r="AE57" s="75">
        <v>41250</v>
      </c>
      <c r="AF57" s="75">
        <v>41615</v>
      </c>
      <c r="AG57" s="65" t="str">
        <f t="shared" si="3"/>
        <v>BS 1324</v>
      </c>
      <c r="AH57" s="65">
        <f t="shared" si="3"/>
        <v>0</v>
      </c>
      <c r="AI57" s="55"/>
      <c r="AJ57" s="55"/>
      <c r="AK57" s="55"/>
      <c r="AL57" s="55"/>
      <c r="AM57" s="55"/>
      <c r="AN57" s="55"/>
      <c r="AO57" s="55"/>
      <c r="AP57" s="55"/>
    </row>
    <row r="58" spans="1:42" ht="21.95" customHeight="1">
      <c r="A58" s="64">
        <v>56</v>
      </c>
      <c r="B58" s="79">
        <v>15</v>
      </c>
      <c r="C58" s="529" t="s">
        <v>706</v>
      </c>
      <c r="D58" s="529"/>
      <c r="E58" s="529"/>
      <c r="F58" s="530" t="s">
        <v>263</v>
      </c>
      <c r="G58" s="530"/>
      <c r="H58" s="530"/>
      <c r="I58" s="530"/>
      <c r="J58" s="530"/>
      <c r="K58" s="530"/>
      <c r="L58" s="532" t="s">
        <v>265</v>
      </c>
      <c r="M58" s="532"/>
      <c r="N58" s="532"/>
      <c r="O58" s="532"/>
      <c r="P58" s="532"/>
      <c r="Q58" s="531">
        <f t="shared" si="0"/>
        <v>41115</v>
      </c>
      <c r="R58" s="531"/>
      <c r="S58" s="531"/>
      <c r="T58" s="531"/>
      <c r="U58" s="531">
        <f t="shared" si="1"/>
        <v>41480</v>
      </c>
      <c r="V58" s="531"/>
      <c r="W58" s="531"/>
      <c r="X58" s="531"/>
      <c r="Y58" s="529" t="s">
        <v>241</v>
      </c>
      <c r="Z58" s="529"/>
      <c r="AA58" s="529"/>
      <c r="AB58" s="529"/>
      <c r="AC58" s="529"/>
      <c r="AD58" s="65" t="str">
        <f t="shared" ca="1" si="2"/>
        <v>FAIL</v>
      </c>
      <c r="AE58" s="236">
        <v>41115</v>
      </c>
      <c r="AF58" s="236">
        <v>41480</v>
      </c>
      <c r="AG58" s="65" t="str">
        <f t="shared" si="3"/>
        <v>BS 8028</v>
      </c>
      <c r="AH58" s="65">
        <f t="shared" si="3"/>
        <v>0</v>
      </c>
      <c r="AI58" s="55"/>
      <c r="AJ58" s="55"/>
      <c r="AK58" s="55"/>
      <c r="AL58" s="55"/>
      <c r="AM58" s="55"/>
      <c r="AN58" s="55"/>
      <c r="AO58" s="55"/>
      <c r="AP58" s="55"/>
    </row>
    <row r="59" spans="1:42" ht="21.95" customHeight="1">
      <c r="A59" s="64">
        <v>57</v>
      </c>
      <c r="B59" s="79">
        <v>16</v>
      </c>
      <c r="C59" s="529" t="s">
        <v>266</v>
      </c>
      <c r="D59" s="529"/>
      <c r="E59" s="529"/>
      <c r="F59" s="530" t="s">
        <v>263</v>
      </c>
      <c r="G59" s="530"/>
      <c r="H59" s="530"/>
      <c r="I59" s="530"/>
      <c r="J59" s="530"/>
      <c r="K59" s="530"/>
      <c r="L59" s="532" t="s">
        <v>267</v>
      </c>
      <c r="M59" s="532"/>
      <c r="N59" s="532"/>
      <c r="O59" s="532"/>
      <c r="P59" s="532"/>
      <c r="Q59" s="531">
        <f t="shared" si="0"/>
        <v>41162</v>
      </c>
      <c r="R59" s="531"/>
      <c r="S59" s="531"/>
      <c r="T59" s="531"/>
      <c r="U59" s="531">
        <f t="shared" si="1"/>
        <v>41527</v>
      </c>
      <c r="V59" s="531"/>
      <c r="W59" s="531"/>
      <c r="X59" s="531"/>
      <c r="Y59" s="529" t="s">
        <v>241</v>
      </c>
      <c r="Z59" s="529"/>
      <c r="AA59" s="529"/>
      <c r="AB59" s="529"/>
      <c r="AC59" s="529"/>
      <c r="AD59" s="65" t="str">
        <f t="shared" ca="1" si="2"/>
        <v>FAIL</v>
      </c>
      <c r="AE59" s="236">
        <v>41162</v>
      </c>
      <c r="AF59" s="236">
        <v>41527</v>
      </c>
      <c r="AG59" s="65" t="str">
        <f t="shared" si="3"/>
        <v>BS 1439</v>
      </c>
      <c r="AH59" s="65">
        <f t="shared" si="3"/>
        <v>0</v>
      </c>
      <c r="AI59" s="55"/>
      <c r="AJ59" s="55"/>
      <c r="AK59" s="55"/>
      <c r="AL59" s="55"/>
      <c r="AM59" s="55"/>
      <c r="AN59" s="55"/>
      <c r="AO59" s="55"/>
      <c r="AP59" s="55"/>
    </row>
    <row r="60" spans="1:42" ht="21.95" customHeight="1">
      <c r="A60" s="64">
        <v>58</v>
      </c>
      <c r="B60" s="79">
        <v>17</v>
      </c>
      <c r="C60" s="529" t="s">
        <v>268</v>
      </c>
      <c r="D60" s="529"/>
      <c r="E60" s="529"/>
      <c r="F60" s="530" t="s">
        <v>283</v>
      </c>
      <c r="G60" s="530"/>
      <c r="H60" s="530"/>
      <c r="I60" s="530"/>
      <c r="J60" s="530"/>
      <c r="K60" s="530"/>
      <c r="L60" s="529">
        <v>6010103</v>
      </c>
      <c r="M60" s="529"/>
      <c r="N60" s="529"/>
      <c r="O60" s="529"/>
      <c r="P60" s="529"/>
      <c r="Q60" s="531">
        <f t="shared" si="0"/>
        <v>41040</v>
      </c>
      <c r="R60" s="531"/>
      <c r="S60" s="531"/>
      <c r="T60" s="531"/>
      <c r="U60" s="531">
        <f t="shared" si="1"/>
        <v>41405</v>
      </c>
      <c r="V60" s="531"/>
      <c r="W60" s="531"/>
      <c r="X60" s="531"/>
      <c r="Y60" s="529" t="s">
        <v>247</v>
      </c>
      <c r="Z60" s="529"/>
      <c r="AA60" s="529"/>
      <c r="AB60" s="529"/>
      <c r="AC60" s="529"/>
      <c r="AD60" s="65" t="str">
        <f t="shared" ca="1" si="2"/>
        <v>FAIL</v>
      </c>
      <c r="AE60" s="236">
        <v>41040</v>
      </c>
      <c r="AF60" s="236">
        <v>41405</v>
      </c>
      <c r="AG60" s="65" t="str">
        <f t="shared" si="3"/>
        <v>BS 1346</v>
      </c>
      <c r="AH60" s="65">
        <f t="shared" si="3"/>
        <v>0</v>
      </c>
      <c r="AI60" s="55"/>
      <c r="AJ60" s="55"/>
      <c r="AK60" s="55"/>
      <c r="AL60" s="55"/>
      <c r="AM60" s="55"/>
      <c r="AN60" s="55"/>
      <c r="AO60" s="55"/>
      <c r="AP60" s="55"/>
    </row>
    <row r="61" spans="1:42" ht="21.95" customHeight="1">
      <c r="A61" s="64">
        <v>59</v>
      </c>
      <c r="B61" s="79">
        <v>18</v>
      </c>
      <c r="C61" s="529" t="s">
        <v>269</v>
      </c>
      <c r="D61" s="529"/>
      <c r="E61" s="529"/>
      <c r="F61" s="530" t="s">
        <v>270</v>
      </c>
      <c r="G61" s="530"/>
      <c r="H61" s="530"/>
      <c r="I61" s="530"/>
      <c r="J61" s="530"/>
      <c r="K61" s="530"/>
      <c r="L61" s="529">
        <v>241016</v>
      </c>
      <c r="M61" s="529"/>
      <c r="N61" s="529"/>
      <c r="O61" s="529"/>
      <c r="P61" s="529"/>
      <c r="Q61" s="531">
        <f t="shared" si="0"/>
        <v>41064</v>
      </c>
      <c r="R61" s="531"/>
      <c r="S61" s="531"/>
      <c r="T61" s="531"/>
      <c r="U61" s="531">
        <f t="shared" si="1"/>
        <v>41429</v>
      </c>
      <c r="V61" s="531"/>
      <c r="W61" s="531"/>
      <c r="X61" s="531"/>
      <c r="Y61" s="529" t="s">
        <v>271</v>
      </c>
      <c r="Z61" s="529"/>
      <c r="AA61" s="529"/>
      <c r="AB61" s="529"/>
      <c r="AC61" s="529"/>
      <c r="AD61" s="65" t="str">
        <f t="shared" ca="1" si="2"/>
        <v>FAIL</v>
      </c>
      <c r="AE61" s="236">
        <v>41064</v>
      </c>
      <c r="AF61" s="236">
        <f>AE61+365</f>
        <v>41429</v>
      </c>
      <c r="AG61" s="65" t="str">
        <f t="shared" si="3"/>
        <v>BS 1391</v>
      </c>
      <c r="AH61" s="65">
        <f t="shared" si="3"/>
        <v>0</v>
      </c>
      <c r="AI61" s="55"/>
      <c r="AJ61" s="55"/>
      <c r="AK61" s="55"/>
      <c r="AL61" s="55"/>
      <c r="AM61" s="55"/>
      <c r="AN61" s="55"/>
      <c r="AO61" s="55"/>
      <c r="AP61" s="55"/>
    </row>
    <row r="62" spans="1:42" ht="21.95" customHeight="1">
      <c r="A62" s="64">
        <v>60</v>
      </c>
      <c r="B62" s="79">
        <v>19</v>
      </c>
      <c r="C62" s="533" t="s">
        <v>272</v>
      </c>
      <c r="D62" s="533"/>
      <c r="E62" s="533"/>
      <c r="F62" s="534" t="s">
        <v>550</v>
      </c>
      <c r="G62" s="534"/>
      <c r="H62" s="534"/>
      <c r="I62" s="534"/>
      <c r="J62" s="534"/>
      <c r="K62" s="534"/>
      <c r="L62" s="533" t="s">
        <v>273</v>
      </c>
      <c r="M62" s="533"/>
      <c r="N62" s="533"/>
      <c r="O62" s="533"/>
      <c r="P62" s="533"/>
      <c r="Q62" s="531">
        <f t="shared" si="0"/>
        <v>41061</v>
      </c>
      <c r="R62" s="531"/>
      <c r="S62" s="531"/>
      <c r="T62" s="531"/>
      <c r="U62" s="531">
        <f t="shared" si="1"/>
        <v>41426</v>
      </c>
      <c r="V62" s="531"/>
      <c r="W62" s="531"/>
      <c r="X62" s="531"/>
      <c r="Y62" s="529" t="s">
        <v>271</v>
      </c>
      <c r="Z62" s="529"/>
      <c r="AA62" s="529"/>
      <c r="AB62" s="529"/>
      <c r="AC62" s="529"/>
      <c r="AD62" s="65" t="str">
        <f t="shared" ca="1" si="2"/>
        <v>FAIL</v>
      </c>
      <c r="AE62" s="236">
        <v>41061</v>
      </c>
      <c r="AF62" s="236">
        <f>AE62+365</f>
        <v>41426</v>
      </c>
      <c r="AG62" s="65" t="str">
        <f t="shared" si="3"/>
        <v>BS 1342</v>
      </c>
      <c r="AH62" s="65">
        <f t="shared" si="3"/>
        <v>0</v>
      </c>
      <c r="AI62" s="55"/>
      <c r="AJ62" s="55"/>
      <c r="AK62" s="55"/>
      <c r="AL62" s="55"/>
      <c r="AM62" s="55"/>
      <c r="AN62" s="55"/>
      <c r="AO62" s="55"/>
      <c r="AP62" s="55"/>
    </row>
    <row r="63" spans="1:42" ht="21.95" customHeight="1">
      <c r="A63" s="64">
        <v>61</v>
      </c>
      <c r="B63" s="79">
        <v>20</v>
      </c>
      <c r="C63" s="529" t="s">
        <v>274</v>
      </c>
      <c r="D63" s="529"/>
      <c r="E63" s="529"/>
      <c r="F63" s="530" t="s">
        <v>551</v>
      </c>
      <c r="G63" s="530"/>
      <c r="H63" s="530"/>
      <c r="I63" s="530"/>
      <c r="J63" s="530"/>
      <c r="K63" s="530"/>
      <c r="L63" s="529" t="s">
        <v>275</v>
      </c>
      <c r="M63" s="529"/>
      <c r="N63" s="529"/>
      <c r="O63" s="529"/>
      <c r="P63" s="529"/>
      <c r="Q63" s="531">
        <f t="shared" si="0"/>
        <v>41370</v>
      </c>
      <c r="R63" s="531"/>
      <c r="S63" s="531"/>
      <c r="T63" s="531"/>
      <c r="U63" s="531">
        <f t="shared" si="1"/>
        <v>41735</v>
      </c>
      <c r="V63" s="531"/>
      <c r="W63" s="531"/>
      <c r="X63" s="531"/>
      <c r="Y63" s="529" t="s">
        <v>234</v>
      </c>
      <c r="Z63" s="529"/>
      <c r="AA63" s="529"/>
      <c r="AB63" s="529"/>
      <c r="AC63" s="529"/>
      <c r="AD63" s="65" t="str">
        <f t="shared" ca="1" si="2"/>
        <v>FAIL</v>
      </c>
      <c r="AE63" s="75">
        <v>41370</v>
      </c>
      <c r="AF63" s="75">
        <v>41735</v>
      </c>
      <c r="AG63" s="65" t="str">
        <f t="shared" si="3"/>
        <v>BS 1344</v>
      </c>
      <c r="AH63" s="65">
        <f t="shared" si="3"/>
        <v>0</v>
      </c>
      <c r="AI63" s="55"/>
      <c r="AJ63" s="55"/>
      <c r="AK63" s="55"/>
      <c r="AL63" s="55"/>
      <c r="AM63" s="55"/>
      <c r="AN63" s="55"/>
      <c r="AO63" s="55"/>
      <c r="AP63" s="55"/>
    </row>
    <row r="64" spans="1:42" ht="21.95" customHeight="1">
      <c r="A64" s="64">
        <v>62</v>
      </c>
      <c r="B64" s="79">
        <v>21</v>
      </c>
      <c r="C64" s="529" t="s">
        <v>276</v>
      </c>
      <c r="D64" s="529"/>
      <c r="E64" s="529"/>
      <c r="F64" s="530" t="s">
        <v>552</v>
      </c>
      <c r="G64" s="530"/>
      <c r="H64" s="530"/>
      <c r="I64" s="530"/>
      <c r="J64" s="530"/>
      <c r="K64" s="530"/>
      <c r="L64" s="529" t="s">
        <v>277</v>
      </c>
      <c r="M64" s="529"/>
      <c r="N64" s="529"/>
      <c r="O64" s="529"/>
      <c r="P64" s="529"/>
      <c r="Q64" s="531">
        <f t="shared" si="0"/>
        <v>41319</v>
      </c>
      <c r="R64" s="531"/>
      <c r="S64" s="531"/>
      <c r="T64" s="531"/>
      <c r="U64" s="531">
        <f t="shared" si="1"/>
        <v>41684</v>
      </c>
      <c r="V64" s="531"/>
      <c r="W64" s="531"/>
      <c r="X64" s="531"/>
      <c r="Y64" s="529" t="s">
        <v>241</v>
      </c>
      <c r="Z64" s="529"/>
      <c r="AA64" s="529"/>
      <c r="AB64" s="529"/>
      <c r="AC64" s="529"/>
      <c r="AD64" s="65" t="str">
        <f t="shared" ca="1" si="2"/>
        <v>FAIL</v>
      </c>
      <c r="AE64" s="75">
        <v>41319</v>
      </c>
      <c r="AF64" s="75">
        <v>41684</v>
      </c>
      <c r="AG64" s="65" t="str">
        <f t="shared" si="3"/>
        <v>BS 1335</v>
      </c>
      <c r="AH64" s="65">
        <f t="shared" si="3"/>
        <v>0</v>
      </c>
      <c r="AI64" s="55"/>
      <c r="AJ64" s="55"/>
      <c r="AK64" s="55"/>
      <c r="AL64" s="55"/>
      <c r="AM64" s="55"/>
      <c r="AN64" s="55"/>
      <c r="AO64" s="55"/>
      <c r="AP64" s="55"/>
    </row>
    <row r="65" spans="1:42" ht="21.95" customHeight="1">
      <c r="A65" s="64">
        <v>63</v>
      </c>
      <c r="B65" s="79">
        <v>22</v>
      </c>
      <c r="C65" s="529" t="s">
        <v>278</v>
      </c>
      <c r="D65" s="529"/>
      <c r="E65" s="529"/>
      <c r="F65" s="530" t="s">
        <v>553</v>
      </c>
      <c r="G65" s="530"/>
      <c r="H65" s="530"/>
      <c r="I65" s="530"/>
      <c r="J65" s="530"/>
      <c r="K65" s="530"/>
      <c r="L65" s="529" t="s">
        <v>279</v>
      </c>
      <c r="M65" s="529"/>
      <c r="N65" s="529"/>
      <c r="O65" s="529"/>
      <c r="P65" s="529"/>
      <c r="Q65" s="531">
        <f t="shared" si="0"/>
        <v>41312</v>
      </c>
      <c r="R65" s="531"/>
      <c r="S65" s="531"/>
      <c r="T65" s="531"/>
      <c r="U65" s="531">
        <f t="shared" si="1"/>
        <v>41677</v>
      </c>
      <c r="V65" s="531"/>
      <c r="W65" s="531"/>
      <c r="X65" s="531"/>
      <c r="Y65" s="529" t="s">
        <v>238</v>
      </c>
      <c r="Z65" s="529"/>
      <c r="AA65" s="529"/>
      <c r="AB65" s="529"/>
      <c r="AC65" s="529"/>
      <c r="AD65" s="65" t="str">
        <f t="shared" ca="1" si="2"/>
        <v>FAIL</v>
      </c>
      <c r="AE65" s="75">
        <v>41312</v>
      </c>
      <c r="AF65" s="75">
        <v>41677</v>
      </c>
      <c r="AG65" s="65" t="str">
        <f t="shared" si="3"/>
        <v>BS 1347</v>
      </c>
      <c r="AH65" s="65">
        <f t="shared" si="3"/>
        <v>0</v>
      </c>
      <c r="AI65" s="55"/>
      <c r="AJ65" s="55"/>
      <c r="AK65" s="55"/>
      <c r="AL65" s="55"/>
      <c r="AM65" s="55"/>
      <c r="AN65" s="55"/>
      <c r="AO65" s="55"/>
      <c r="AP65" s="55"/>
    </row>
    <row r="66" spans="1:42" ht="21.95" customHeight="1">
      <c r="A66" s="64">
        <v>64</v>
      </c>
      <c r="B66" s="79">
        <v>23</v>
      </c>
      <c r="C66" s="529" t="s">
        <v>280</v>
      </c>
      <c r="D66" s="529"/>
      <c r="E66" s="529"/>
      <c r="F66" s="530" t="s">
        <v>554</v>
      </c>
      <c r="G66" s="530"/>
      <c r="H66" s="530"/>
      <c r="I66" s="530"/>
      <c r="J66" s="530"/>
      <c r="K66" s="530"/>
      <c r="L66" s="529">
        <v>1501</v>
      </c>
      <c r="M66" s="529"/>
      <c r="N66" s="529"/>
      <c r="O66" s="529"/>
      <c r="P66" s="529"/>
      <c r="Q66" s="531">
        <f t="shared" si="0"/>
        <v>41060</v>
      </c>
      <c r="R66" s="531"/>
      <c r="S66" s="531"/>
      <c r="T66" s="531"/>
      <c r="U66" s="531">
        <f t="shared" si="1"/>
        <v>41425</v>
      </c>
      <c r="V66" s="531"/>
      <c r="W66" s="531"/>
      <c r="X66" s="531"/>
      <c r="Y66" s="529" t="s">
        <v>252</v>
      </c>
      <c r="Z66" s="529"/>
      <c r="AA66" s="529"/>
      <c r="AB66" s="529"/>
      <c r="AC66" s="529"/>
      <c r="AD66" s="65" t="str">
        <f t="shared" ca="1" si="2"/>
        <v>FAIL</v>
      </c>
      <c r="AE66" s="236">
        <v>41060</v>
      </c>
      <c r="AF66" s="236">
        <f>AE66+365</f>
        <v>41425</v>
      </c>
      <c r="AG66" s="65" t="str">
        <f t="shared" si="3"/>
        <v>BS 1338</v>
      </c>
      <c r="AH66" s="65">
        <f t="shared" si="3"/>
        <v>0</v>
      </c>
      <c r="AI66" s="55"/>
      <c r="AJ66" s="55"/>
      <c r="AK66" s="55"/>
      <c r="AL66" s="55"/>
      <c r="AM66" s="55"/>
      <c r="AN66" s="55"/>
      <c r="AO66" s="55"/>
      <c r="AP66" s="55"/>
    </row>
    <row r="67" spans="1:42" ht="21.95" customHeight="1">
      <c r="A67" s="64">
        <v>65</v>
      </c>
      <c r="B67" s="79">
        <v>24</v>
      </c>
      <c r="C67" s="529" t="s">
        <v>281</v>
      </c>
      <c r="D67" s="529"/>
      <c r="E67" s="529"/>
      <c r="F67" s="530" t="s">
        <v>555</v>
      </c>
      <c r="G67" s="530"/>
      <c r="H67" s="530"/>
      <c r="I67" s="530"/>
      <c r="J67" s="530"/>
      <c r="K67" s="530"/>
      <c r="L67" s="529">
        <v>51967001</v>
      </c>
      <c r="M67" s="529"/>
      <c r="N67" s="529"/>
      <c r="O67" s="529"/>
      <c r="P67" s="529"/>
      <c r="Q67" s="531">
        <f t="shared" si="0"/>
        <v>41033</v>
      </c>
      <c r="R67" s="531"/>
      <c r="S67" s="531"/>
      <c r="T67" s="531"/>
      <c r="U67" s="531">
        <f t="shared" si="1"/>
        <v>41398</v>
      </c>
      <c r="V67" s="531"/>
      <c r="W67" s="531"/>
      <c r="X67" s="531"/>
      <c r="Y67" s="529" t="s">
        <v>241</v>
      </c>
      <c r="Z67" s="529"/>
      <c r="AA67" s="529"/>
      <c r="AB67" s="529"/>
      <c r="AC67" s="529"/>
      <c r="AD67" s="65" t="str">
        <f t="shared" ca="1" si="2"/>
        <v>FAIL</v>
      </c>
      <c r="AE67" s="238">
        <v>41033</v>
      </c>
      <c r="AF67" s="238">
        <f>AE67+365</f>
        <v>41398</v>
      </c>
      <c r="AG67" s="67" t="str">
        <f t="shared" si="3"/>
        <v>BS 1407</v>
      </c>
      <c r="AH67" s="67">
        <f t="shared" si="3"/>
        <v>0</v>
      </c>
      <c r="AI67" s="55"/>
      <c r="AJ67" s="55"/>
      <c r="AK67" s="55"/>
      <c r="AL67" s="55"/>
      <c r="AM67" s="55"/>
      <c r="AN67" s="55"/>
      <c r="AO67" s="55"/>
      <c r="AP67" s="55"/>
    </row>
    <row r="68" spans="1:42" ht="21.95" customHeight="1">
      <c r="A68" s="64">
        <v>66</v>
      </c>
      <c r="B68" s="79">
        <v>25</v>
      </c>
      <c r="C68" s="535" t="s">
        <v>282</v>
      </c>
      <c r="D68" s="535"/>
      <c r="E68" s="535"/>
      <c r="F68" s="530" t="s">
        <v>283</v>
      </c>
      <c r="G68" s="530"/>
      <c r="H68" s="530"/>
      <c r="I68" s="530"/>
      <c r="J68" s="530"/>
      <c r="K68" s="530"/>
      <c r="L68" s="532" t="s">
        <v>284</v>
      </c>
      <c r="M68" s="532"/>
      <c r="N68" s="532"/>
      <c r="O68" s="532"/>
      <c r="P68" s="532"/>
      <c r="Q68" s="531">
        <f t="shared" ref="Q68:Q124" si="4">AE68</f>
        <v>41064</v>
      </c>
      <c r="R68" s="531"/>
      <c r="S68" s="531"/>
      <c r="T68" s="531"/>
      <c r="U68" s="531">
        <f t="shared" ref="U68:U124" si="5">AF68</f>
        <v>41429</v>
      </c>
      <c r="V68" s="531"/>
      <c r="W68" s="531"/>
      <c r="X68" s="531"/>
      <c r="Y68" s="529" t="s">
        <v>247</v>
      </c>
      <c r="Z68" s="529"/>
      <c r="AA68" s="529"/>
      <c r="AB68" s="529"/>
      <c r="AC68" s="529"/>
      <c r="AD68" s="65" t="str">
        <f t="shared" ref="AD68:AD124" ca="1" si="6">IF((U68-0)&lt;NOW(),"FAIL","PASS")</f>
        <v>FAIL</v>
      </c>
      <c r="AE68" s="238">
        <v>41064</v>
      </c>
      <c r="AF68" s="238">
        <f>AE68+365</f>
        <v>41429</v>
      </c>
      <c r="AG68" s="67" t="str">
        <f t="shared" ref="AG68:AH114" si="7">C68</f>
        <v>BS 1383</v>
      </c>
      <c r="AH68" s="67">
        <f t="shared" si="7"/>
        <v>0</v>
      </c>
      <c r="AI68" s="55"/>
      <c r="AJ68" s="55"/>
      <c r="AK68" s="55"/>
      <c r="AL68" s="55"/>
      <c r="AM68" s="55"/>
      <c r="AN68" s="55"/>
      <c r="AO68" s="55"/>
      <c r="AP68" s="55"/>
    </row>
    <row r="69" spans="1:42" ht="21.95" customHeight="1">
      <c r="A69" s="64">
        <v>67</v>
      </c>
      <c r="B69" s="79">
        <v>26</v>
      </c>
      <c r="C69" s="529" t="s">
        <v>610</v>
      </c>
      <c r="D69" s="529"/>
      <c r="E69" s="529"/>
      <c r="F69" s="530" t="s">
        <v>556</v>
      </c>
      <c r="G69" s="530"/>
      <c r="H69" s="530"/>
      <c r="I69" s="530"/>
      <c r="J69" s="530"/>
      <c r="K69" s="530"/>
      <c r="L69" s="529">
        <v>31611020010</v>
      </c>
      <c r="M69" s="529"/>
      <c r="N69" s="529"/>
      <c r="O69" s="529"/>
      <c r="P69" s="529"/>
      <c r="Q69" s="531">
        <f>AE69</f>
        <v>41369</v>
      </c>
      <c r="R69" s="531"/>
      <c r="S69" s="531"/>
      <c r="T69" s="531"/>
      <c r="U69" s="531">
        <f>AF69</f>
        <v>41734</v>
      </c>
      <c r="V69" s="531"/>
      <c r="W69" s="531"/>
      <c r="X69" s="531"/>
      <c r="Y69" s="529" t="s">
        <v>222</v>
      </c>
      <c r="Z69" s="529"/>
      <c r="AA69" s="529"/>
      <c r="AB69" s="529"/>
      <c r="AC69" s="529"/>
      <c r="AD69" s="65" t="str">
        <f ca="1">IF((U69-0)&lt;NOW(),"FAIL","PASS")</f>
        <v>FAIL</v>
      </c>
      <c r="AE69" s="238">
        <v>41369</v>
      </c>
      <c r="AF69" s="238">
        <v>41734</v>
      </c>
      <c r="AG69" s="67" t="str">
        <f>C69</f>
        <v>BS 1463</v>
      </c>
      <c r="AH69" s="67">
        <f>D69</f>
        <v>0</v>
      </c>
      <c r="AI69" s="74"/>
      <c r="AJ69" s="74"/>
      <c r="AK69" s="74"/>
      <c r="AL69" s="74"/>
      <c r="AM69" s="74"/>
      <c r="AN69" s="74"/>
      <c r="AO69" s="74"/>
      <c r="AP69" s="74"/>
    </row>
    <row r="70" spans="1:42" ht="21.95" customHeight="1">
      <c r="A70" s="64">
        <v>68</v>
      </c>
      <c r="B70" s="79">
        <v>27</v>
      </c>
      <c r="C70" s="529" t="s">
        <v>346</v>
      </c>
      <c r="D70" s="529"/>
      <c r="E70" s="529"/>
      <c r="F70" s="530" t="s">
        <v>557</v>
      </c>
      <c r="G70" s="530"/>
      <c r="H70" s="530"/>
      <c r="I70" s="530"/>
      <c r="J70" s="530"/>
      <c r="K70" s="530"/>
      <c r="L70" s="529" t="s">
        <v>50</v>
      </c>
      <c r="M70" s="529"/>
      <c r="N70" s="529"/>
      <c r="O70" s="529"/>
      <c r="P70" s="529"/>
      <c r="Q70" s="531" t="s">
        <v>50</v>
      </c>
      <c r="R70" s="531"/>
      <c r="S70" s="531"/>
      <c r="T70" s="531"/>
      <c r="U70" s="531" t="s">
        <v>50</v>
      </c>
      <c r="V70" s="531"/>
      <c r="W70" s="531"/>
      <c r="X70" s="531"/>
      <c r="Y70" s="529" t="s">
        <v>558</v>
      </c>
      <c r="Z70" s="529"/>
      <c r="AA70" s="529"/>
      <c r="AB70" s="529"/>
      <c r="AC70" s="529"/>
      <c r="AD70" s="65" t="s">
        <v>705</v>
      </c>
      <c r="AE70" s="238"/>
      <c r="AF70" s="238"/>
      <c r="AG70" s="67" t="str">
        <f t="shared" si="7"/>
        <v>BS 1318</v>
      </c>
      <c r="AH70" s="67">
        <f t="shared" si="7"/>
        <v>0</v>
      </c>
      <c r="AI70" s="74"/>
      <c r="AJ70" s="74"/>
      <c r="AK70" s="74"/>
      <c r="AL70" s="74"/>
      <c r="AM70" s="74"/>
      <c r="AN70" s="74"/>
      <c r="AO70" s="74"/>
      <c r="AP70" s="74"/>
    </row>
    <row r="71" spans="1:42" ht="21.95" hidden="1" customHeight="1">
      <c r="A71" s="64">
        <v>69</v>
      </c>
      <c r="B71" s="76">
        <v>1</v>
      </c>
      <c r="C71" s="536" t="s">
        <v>324</v>
      </c>
      <c r="D71" s="536"/>
      <c r="E71" s="536"/>
      <c r="F71" s="537" t="s">
        <v>325</v>
      </c>
      <c r="G71" s="537"/>
      <c r="H71" s="537"/>
      <c r="I71" s="537"/>
      <c r="J71" s="537"/>
      <c r="K71" s="537"/>
      <c r="L71" s="538" t="s">
        <v>326</v>
      </c>
      <c r="M71" s="538"/>
      <c r="N71" s="538"/>
      <c r="O71" s="538"/>
      <c r="P71" s="538"/>
      <c r="Q71" s="526">
        <f t="shared" si="4"/>
        <v>40935</v>
      </c>
      <c r="R71" s="526"/>
      <c r="S71" s="526"/>
      <c r="T71" s="526"/>
      <c r="U71" s="526">
        <f t="shared" si="5"/>
        <v>41301</v>
      </c>
      <c r="V71" s="526"/>
      <c r="W71" s="526"/>
      <c r="X71" s="526"/>
      <c r="Y71" s="524" t="s">
        <v>327</v>
      </c>
      <c r="Z71" s="524"/>
      <c r="AA71" s="524"/>
      <c r="AB71" s="524"/>
      <c r="AC71" s="524"/>
      <c r="AD71" s="65" t="str">
        <f t="shared" ca="1" si="6"/>
        <v>FAIL</v>
      </c>
      <c r="AE71" s="66">
        <v>40935</v>
      </c>
      <c r="AF71" s="66">
        <f>AE71+366</f>
        <v>41301</v>
      </c>
      <c r="AG71" s="67" t="str">
        <f t="shared" si="7"/>
        <v>BS 1302</v>
      </c>
      <c r="AH71" s="67">
        <f t="shared" si="7"/>
        <v>0</v>
      </c>
      <c r="AI71" s="55"/>
      <c r="AJ71" s="55"/>
      <c r="AK71" s="55"/>
      <c r="AL71" s="55"/>
      <c r="AM71" s="55"/>
      <c r="AN71" s="55"/>
      <c r="AO71" s="55"/>
      <c r="AP71" s="55"/>
    </row>
    <row r="72" spans="1:42" ht="21.95" hidden="1" customHeight="1">
      <c r="A72" s="64">
        <v>70</v>
      </c>
      <c r="B72" s="76">
        <v>2</v>
      </c>
      <c r="C72" s="536" t="s">
        <v>559</v>
      </c>
      <c r="D72" s="536"/>
      <c r="E72" s="536"/>
      <c r="F72" s="537" t="s">
        <v>560</v>
      </c>
      <c r="G72" s="537"/>
      <c r="H72" s="537"/>
      <c r="I72" s="537"/>
      <c r="J72" s="537"/>
      <c r="K72" s="537"/>
      <c r="L72" s="536" t="s">
        <v>50</v>
      </c>
      <c r="M72" s="536"/>
      <c r="N72" s="536"/>
      <c r="O72" s="536"/>
      <c r="P72" s="536"/>
      <c r="Q72" s="526">
        <f t="shared" si="4"/>
        <v>40592</v>
      </c>
      <c r="R72" s="526"/>
      <c r="S72" s="526"/>
      <c r="T72" s="526"/>
      <c r="U72" s="526">
        <f t="shared" si="5"/>
        <v>40957</v>
      </c>
      <c r="V72" s="526"/>
      <c r="W72" s="526"/>
      <c r="X72" s="526"/>
      <c r="Y72" s="524" t="s">
        <v>328</v>
      </c>
      <c r="Z72" s="524"/>
      <c r="AA72" s="524"/>
      <c r="AB72" s="524"/>
      <c r="AC72" s="524"/>
      <c r="AD72" s="65" t="str">
        <f t="shared" ca="1" si="6"/>
        <v>FAIL</v>
      </c>
      <c r="AE72" s="68">
        <v>40592</v>
      </c>
      <c r="AF72" s="68">
        <v>40957</v>
      </c>
      <c r="AG72" s="67" t="str">
        <f t="shared" si="7"/>
        <v>BS 1449-1</v>
      </c>
      <c r="AH72" s="67">
        <f t="shared" si="7"/>
        <v>0</v>
      </c>
      <c r="AI72" s="55"/>
      <c r="AJ72" s="55"/>
      <c r="AK72" s="55"/>
      <c r="AL72" s="55"/>
      <c r="AM72" s="55"/>
      <c r="AN72" s="55"/>
      <c r="AO72" s="55"/>
      <c r="AP72" s="55"/>
    </row>
    <row r="73" spans="1:42" ht="21.95" hidden="1" customHeight="1">
      <c r="A73" s="64">
        <v>71</v>
      </c>
      <c r="B73" s="76">
        <v>3</v>
      </c>
      <c r="C73" s="536" t="s">
        <v>561</v>
      </c>
      <c r="D73" s="536"/>
      <c r="E73" s="536"/>
      <c r="F73" s="537" t="s">
        <v>562</v>
      </c>
      <c r="G73" s="537"/>
      <c r="H73" s="537"/>
      <c r="I73" s="537"/>
      <c r="J73" s="537"/>
      <c r="K73" s="537"/>
      <c r="L73" s="536" t="s">
        <v>50</v>
      </c>
      <c r="M73" s="536"/>
      <c r="N73" s="536"/>
      <c r="O73" s="536"/>
      <c r="P73" s="536"/>
      <c r="Q73" s="526">
        <f t="shared" si="4"/>
        <v>40802</v>
      </c>
      <c r="R73" s="526"/>
      <c r="S73" s="526"/>
      <c r="T73" s="526"/>
      <c r="U73" s="526">
        <f t="shared" si="5"/>
        <v>41168</v>
      </c>
      <c r="V73" s="526"/>
      <c r="W73" s="526"/>
      <c r="X73" s="526"/>
      <c r="Y73" s="524" t="s">
        <v>328</v>
      </c>
      <c r="Z73" s="524"/>
      <c r="AA73" s="524"/>
      <c r="AB73" s="524"/>
      <c r="AC73" s="524"/>
      <c r="AD73" s="65" t="str">
        <f t="shared" ca="1" si="6"/>
        <v>FAIL</v>
      </c>
      <c r="AE73" s="68">
        <v>40802</v>
      </c>
      <c r="AF73" s="68">
        <v>41168</v>
      </c>
      <c r="AG73" s="67" t="str">
        <f t="shared" si="7"/>
        <v>BS 1449-2</v>
      </c>
      <c r="AH73" s="67">
        <f t="shared" si="7"/>
        <v>0</v>
      </c>
      <c r="AI73" s="55"/>
      <c r="AJ73" s="55"/>
      <c r="AK73" s="55"/>
      <c r="AL73" s="55"/>
      <c r="AM73" s="55"/>
      <c r="AN73" s="55"/>
      <c r="AO73" s="55"/>
      <c r="AP73" s="55"/>
    </row>
    <row r="74" spans="1:42" ht="21.95" hidden="1" customHeight="1">
      <c r="A74" s="64">
        <v>72</v>
      </c>
      <c r="B74" s="76">
        <v>4</v>
      </c>
      <c r="C74" s="536" t="s">
        <v>563</v>
      </c>
      <c r="D74" s="536"/>
      <c r="E74" s="536"/>
      <c r="F74" s="537" t="s">
        <v>564</v>
      </c>
      <c r="G74" s="537"/>
      <c r="H74" s="537"/>
      <c r="I74" s="537"/>
      <c r="J74" s="537"/>
      <c r="K74" s="537"/>
      <c r="L74" s="536">
        <v>2253</v>
      </c>
      <c r="M74" s="536"/>
      <c r="N74" s="536"/>
      <c r="O74" s="536"/>
      <c r="P74" s="536"/>
      <c r="Q74" s="526">
        <f t="shared" si="4"/>
        <v>40611</v>
      </c>
      <c r="R74" s="526"/>
      <c r="S74" s="526"/>
      <c r="T74" s="526"/>
      <c r="U74" s="526">
        <f t="shared" si="5"/>
        <v>40977</v>
      </c>
      <c r="V74" s="526"/>
      <c r="W74" s="526"/>
      <c r="X74" s="526"/>
      <c r="Y74" s="524" t="s">
        <v>328</v>
      </c>
      <c r="Z74" s="524"/>
      <c r="AA74" s="524"/>
      <c r="AB74" s="524"/>
      <c r="AC74" s="524"/>
      <c r="AD74" s="65" t="str">
        <f t="shared" ca="1" si="6"/>
        <v>FAIL</v>
      </c>
      <c r="AE74" s="68">
        <v>40611</v>
      </c>
      <c r="AF74" s="68">
        <v>40977</v>
      </c>
      <c r="AG74" s="67" t="str">
        <f t="shared" si="7"/>
        <v>BS 1449-3</v>
      </c>
      <c r="AH74" s="67">
        <f t="shared" si="7"/>
        <v>0</v>
      </c>
      <c r="AI74" s="55"/>
      <c r="AJ74" s="55"/>
      <c r="AK74" s="55"/>
      <c r="AL74" s="55"/>
      <c r="AM74" s="55"/>
      <c r="AN74" s="55"/>
      <c r="AO74" s="55"/>
      <c r="AP74" s="55"/>
    </row>
    <row r="75" spans="1:42" ht="21.95" hidden="1" customHeight="1">
      <c r="A75" s="64">
        <v>73</v>
      </c>
      <c r="B75" s="76">
        <v>5</v>
      </c>
      <c r="C75" s="536" t="s">
        <v>565</v>
      </c>
      <c r="D75" s="536"/>
      <c r="E75" s="536"/>
      <c r="F75" s="537" t="s">
        <v>566</v>
      </c>
      <c r="G75" s="537"/>
      <c r="H75" s="537"/>
      <c r="I75" s="537"/>
      <c r="J75" s="537"/>
      <c r="K75" s="537"/>
      <c r="L75" s="536">
        <v>1256</v>
      </c>
      <c r="M75" s="536"/>
      <c r="N75" s="536"/>
      <c r="O75" s="536"/>
      <c r="P75" s="536"/>
      <c r="Q75" s="526">
        <f t="shared" si="4"/>
        <v>40515</v>
      </c>
      <c r="R75" s="526"/>
      <c r="S75" s="526"/>
      <c r="T75" s="526"/>
      <c r="U75" s="526">
        <f t="shared" si="5"/>
        <v>40880</v>
      </c>
      <c r="V75" s="526"/>
      <c r="W75" s="526"/>
      <c r="X75" s="526"/>
      <c r="Y75" s="524" t="s">
        <v>328</v>
      </c>
      <c r="Z75" s="524"/>
      <c r="AA75" s="524"/>
      <c r="AB75" s="524"/>
      <c r="AC75" s="524"/>
      <c r="AD75" s="65" t="str">
        <f t="shared" ca="1" si="6"/>
        <v>FAIL</v>
      </c>
      <c r="AE75" s="68">
        <v>40515</v>
      </c>
      <c r="AF75" s="68">
        <v>40880</v>
      </c>
      <c r="AG75" s="67" t="str">
        <f t="shared" si="7"/>
        <v>BS 1449-4</v>
      </c>
      <c r="AH75" s="67">
        <f t="shared" si="7"/>
        <v>0</v>
      </c>
      <c r="AI75" s="55"/>
      <c r="AJ75" s="55"/>
      <c r="AK75" s="55"/>
      <c r="AL75" s="55"/>
      <c r="AM75" s="55"/>
      <c r="AN75" s="55"/>
      <c r="AO75" s="55"/>
      <c r="AP75" s="55"/>
    </row>
    <row r="76" spans="1:42" ht="21.95" hidden="1" customHeight="1">
      <c r="A76" s="64">
        <v>74</v>
      </c>
      <c r="B76" s="76">
        <v>6</v>
      </c>
      <c r="C76" s="536" t="s">
        <v>567</v>
      </c>
      <c r="D76" s="536"/>
      <c r="E76" s="536"/>
      <c r="F76" s="537" t="s">
        <v>568</v>
      </c>
      <c r="G76" s="537"/>
      <c r="H76" s="537"/>
      <c r="I76" s="537"/>
      <c r="J76" s="537"/>
      <c r="K76" s="537"/>
      <c r="L76" s="538" t="s">
        <v>569</v>
      </c>
      <c r="M76" s="536"/>
      <c r="N76" s="536"/>
      <c r="O76" s="536"/>
      <c r="P76" s="536"/>
      <c r="Q76" s="526">
        <f t="shared" si="4"/>
        <v>40797</v>
      </c>
      <c r="R76" s="526"/>
      <c r="S76" s="526"/>
      <c r="T76" s="526"/>
      <c r="U76" s="526">
        <f t="shared" si="5"/>
        <v>41163</v>
      </c>
      <c r="V76" s="526"/>
      <c r="W76" s="526"/>
      <c r="X76" s="526"/>
      <c r="Y76" s="524" t="s">
        <v>328</v>
      </c>
      <c r="Z76" s="524"/>
      <c r="AA76" s="524"/>
      <c r="AB76" s="524"/>
      <c r="AC76" s="524"/>
      <c r="AD76" s="65" t="str">
        <f t="shared" ca="1" si="6"/>
        <v>FAIL</v>
      </c>
      <c r="AE76" s="68">
        <v>40797</v>
      </c>
      <c r="AF76" s="68">
        <v>41163</v>
      </c>
      <c r="AG76" s="67" t="str">
        <f t="shared" si="7"/>
        <v>BS 1449-5</v>
      </c>
      <c r="AH76" s="67">
        <f t="shared" si="7"/>
        <v>0</v>
      </c>
      <c r="AI76" s="55"/>
      <c r="AJ76" s="55"/>
      <c r="AK76" s="55"/>
      <c r="AL76" s="55"/>
      <c r="AM76" s="55"/>
      <c r="AN76" s="55"/>
      <c r="AO76" s="55"/>
      <c r="AP76" s="55"/>
    </row>
    <row r="77" spans="1:42" ht="21.95" hidden="1" customHeight="1">
      <c r="A77" s="64">
        <v>75</v>
      </c>
      <c r="B77" s="76">
        <v>7</v>
      </c>
      <c r="C77" s="524" t="s">
        <v>329</v>
      </c>
      <c r="D77" s="524"/>
      <c r="E77" s="524"/>
      <c r="F77" s="525" t="s">
        <v>330</v>
      </c>
      <c r="G77" s="525"/>
      <c r="H77" s="525"/>
      <c r="I77" s="525"/>
      <c r="J77" s="525"/>
      <c r="K77" s="525"/>
      <c r="L77" s="524">
        <v>606375</v>
      </c>
      <c r="M77" s="524"/>
      <c r="N77" s="524"/>
      <c r="O77" s="524"/>
      <c r="P77" s="524"/>
      <c r="Q77" s="526">
        <f t="shared" si="4"/>
        <v>40743</v>
      </c>
      <c r="R77" s="526"/>
      <c r="S77" s="526"/>
      <c r="T77" s="526"/>
      <c r="U77" s="526">
        <f t="shared" si="5"/>
        <v>41109</v>
      </c>
      <c r="V77" s="526"/>
      <c r="W77" s="526"/>
      <c r="X77" s="526"/>
      <c r="Y77" s="524" t="s">
        <v>331</v>
      </c>
      <c r="Z77" s="524"/>
      <c r="AA77" s="524"/>
      <c r="AB77" s="524"/>
      <c r="AC77" s="524"/>
      <c r="AD77" s="65" t="str">
        <f t="shared" ca="1" si="6"/>
        <v>FAIL</v>
      </c>
      <c r="AE77" s="69">
        <v>40743</v>
      </c>
      <c r="AF77" s="69">
        <v>41109</v>
      </c>
      <c r="AG77" s="67" t="str">
        <f t="shared" si="7"/>
        <v>BS 1369</v>
      </c>
      <c r="AH77" s="67">
        <f t="shared" si="7"/>
        <v>0</v>
      </c>
      <c r="AI77" s="55"/>
      <c r="AJ77" s="55"/>
      <c r="AK77" s="55"/>
      <c r="AL77" s="55"/>
      <c r="AM77" s="55"/>
      <c r="AN77" s="55"/>
      <c r="AO77" s="55"/>
      <c r="AP77" s="55"/>
    </row>
    <row r="78" spans="1:42" ht="21.95" hidden="1" customHeight="1">
      <c r="A78" s="64">
        <v>76</v>
      </c>
      <c r="B78" s="76">
        <v>8</v>
      </c>
      <c r="C78" s="524" t="s">
        <v>332</v>
      </c>
      <c r="D78" s="524"/>
      <c r="E78" s="524"/>
      <c r="F78" s="525" t="s">
        <v>333</v>
      </c>
      <c r="G78" s="525"/>
      <c r="H78" s="525"/>
      <c r="I78" s="525"/>
      <c r="J78" s="525"/>
      <c r="K78" s="525"/>
      <c r="L78" s="524" t="s">
        <v>334</v>
      </c>
      <c r="M78" s="524"/>
      <c r="N78" s="524"/>
      <c r="O78" s="524"/>
      <c r="P78" s="524"/>
      <c r="Q78" s="526">
        <f t="shared" si="4"/>
        <v>40949</v>
      </c>
      <c r="R78" s="526"/>
      <c r="S78" s="526"/>
      <c r="T78" s="526"/>
      <c r="U78" s="526">
        <f t="shared" si="5"/>
        <v>41315</v>
      </c>
      <c r="V78" s="526"/>
      <c r="W78" s="526"/>
      <c r="X78" s="526"/>
      <c r="Y78" s="524" t="s">
        <v>335</v>
      </c>
      <c r="Z78" s="524"/>
      <c r="AA78" s="524"/>
      <c r="AB78" s="524"/>
      <c r="AC78" s="524"/>
      <c r="AD78" s="65" t="str">
        <f t="shared" ca="1" si="6"/>
        <v>FAIL</v>
      </c>
      <c r="AE78" s="68">
        <v>40949</v>
      </c>
      <c r="AF78" s="68">
        <f>AE78+366</f>
        <v>41315</v>
      </c>
      <c r="AG78" s="67" t="str">
        <f t="shared" si="7"/>
        <v>BS 1376</v>
      </c>
      <c r="AH78" s="67">
        <f t="shared" si="7"/>
        <v>0</v>
      </c>
      <c r="AI78" s="55"/>
      <c r="AJ78" s="55"/>
      <c r="AK78" s="55"/>
      <c r="AL78" s="55"/>
      <c r="AM78" s="55"/>
      <c r="AN78" s="55"/>
      <c r="AO78" s="55"/>
      <c r="AP78" s="55"/>
    </row>
    <row r="79" spans="1:42" ht="21.95" hidden="1" customHeight="1">
      <c r="A79" s="64">
        <v>77</v>
      </c>
      <c r="B79" s="76">
        <v>9</v>
      </c>
      <c r="C79" s="524" t="s">
        <v>336</v>
      </c>
      <c r="D79" s="524"/>
      <c r="E79" s="524"/>
      <c r="F79" s="525" t="s">
        <v>337</v>
      </c>
      <c r="G79" s="525"/>
      <c r="H79" s="525"/>
      <c r="I79" s="525"/>
      <c r="J79" s="525"/>
      <c r="K79" s="525"/>
      <c r="L79" s="524" t="s">
        <v>338</v>
      </c>
      <c r="M79" s="524"/>
      <c r="N79" s="524"/>
      <c r="O79" s="524"/>
      <c r="P79" s="524"/>
      <c r="Q79" s="526">
        <f t="shared" si="4"/>
        <v>40536</v>
      </c>
      <c r="R79" s="526"/>
      <c r="S79" s="526"/>
      <c r="T79" s="526"/>
      <c r="U79" s="526">
        <f t="shared" si="5"/>
        <v>40901</v>
      </c>
      <c r="V79" s="526"/>
      <c r="W79" s="526"/>
      <c r="X79" s="526"/>
      <c r="Y79" s="524" t="s">
        <v>335</v>
      </c>
      <c r="Z79" s="524"/>
      <c r="AA79" s="524"/>
      <c r="AB79" s="524"/>
      <c r="AC79" s="524"/>
      <c r="AD79" s="65" t="str">
        <f t="shared" ca="1" si="6"/>
        <v>FAIL</v>
      </c>
      <c r="AE79" s="69">
        <v>40536</v>
      </c>
      <c r="AF79" s="69">
        <v>40901</v>
      </c>
      <c r="AG79" s="67" t="str">
        <f t="shared" si="7"/>
        <v>BS 1377</v>
      </c>
      <c r="AH79" s="67">
        <f t="shared" si="7"/>
        <v>0</v>
      </c>
      <c r="AI79" s="55"/>
      <c r="AJ79" s="55"/>
      <c r="AK79" s="55"/>
      <c r="AL79" s="55"/>
      <c r="AM79" s="55"/>
      <c r="AN79" s="55"/>
      <c r="AO79" s="55"/>
      <c r="AP79" s="55"/>
    </row>
    <row r="80" spans="1:42" ht="21.95" hidden="1" customHeight="1">
      <c r="A80" s="64">
        <v>78</v>
      </c>
      <c r="B80" s="76">
        <v>10</v>
      </c>
      <c r="C80" s="524" t="s">
        <v>339</v>
      </c>
      <c r="D80" s="524"/>
      <c r="E80" s="524"/>
      <c r="F80" s="525" t="s">
        <v>340</v>
      </c>
      <c r="G80" s="525"/>
      <c r="H80" s="525"/>
      <c r="I80" s="525"/>
      <c r="J80" s="525"/>
      <c r="K80" s="525"/>
      <c r="L80" s="524">
        <v>1431</v>
      </c>
      <c r="M80" s="539"/>
      <c r="N80" s="539"/>
      <c r="O80" s="539"/>
      <c r="P80" s="539"/>
      <c r="Q80" s="526">
        <f t="shared" si="4"/>
        <v>40920</v>
      </c>
      <c r="R80" s="526"/>
      <c r="S80" s="526"/>
      <c r="T80" s="526"/>
      <c r="U80" s="526">
        <f t="shared" si="5"/>
        <v>41286</v>
      </c>
      <c r="V80" s="526"/>
      <c r="W80" s="526"/>
      <c r="X80" s="526"/>
      <c r="Y80" s="524"/>
      <c r="Z80" s="524"/>
      <c r="AA80" s="524"/>
      <c r="AB80" s="524"/>
      <c r="AC80" s="524"/>
      <c r="AD80" s="65" t="str">
        <f t="shared" ca="1" si="6"/>
        <v>FAIL</v>
      </c>
      <c r="AE80" s="68">
        <v>40920</v>
      </c>
      <c r="AF80" s="68">
        <v>41286</v>
      </c>
      <c r="AG80" s="67" t="str">
        <f t="shared" si="7"/>
        <v>BS 1403</v>
      </c>
      <c r="AH80" s="67">
        <f t="shared" si="7"/>
        <v>0</v>
      </c>
      <c r="AI80" s="55"/>
      <c r="AJ80" s="55"/>
      <c r="AK80" s="55"/>
      <c r="AL80" s="55"/>
      <c r="AM80" s="55"/>
      <c r="AN80" s="55"/>
      <c r="AO80" s="55"/>
      <c r="AP80" s="55"/>
    </row>
    <row r="81" spans="1:42" ht="21.95" hidden="1" customHeight="1">
      <c r="A81" s="64">
        <v>79</v>
      </c>
      <c r="B81" s="76">
        <v>11</v>
      </c>
      <c r="C81" s="536" t="s">
        <v>321</v>
      </c>
      <c r="D81" s="536"/>
      <c r="E81" s="536"/>
      <c r="F81" s="537" t="s">
        <v>322</v>
      </c>
      <c r="G81" s="537"/>
      <c r="H81" s="537"/>
      <c r="I81" s="537"/>
      <c r="J81" s="537"/>
      <c r="K81" s="537"/>
      <c r="L81" s="536" t="s">
        <v>323</v>
      </c>
      <c r="M81" s="538"/>
      <c r="N81" s="538"/>
      <c r="O81" s="538"/>
      <c r="P81" s="538"/>
      <c r="Q81" s="526">
        <f t="shared" si="4"/>
        <v>40742</v>
      </c>
      <c r="R81" s="526"/>
      <c r="S81" s="526"/>
      <c r="T81" s="526"/>
      <c r="U81" s="526">
        <f t="shared" si="5"/>
        <v>41108</v>
      </c>
      <c r="V81" s="526"/>
      <c r="W81" s="526"/>
      <c r="X81" s="526"/>
      <c r="Y81" s="524"/>
      <c r="Z81" s="524"/>
      <c r="AA81" s="524"/>
      <c r="AB81" s="524"/>
      <c r="AC81" s="524"/>
      <c r="AD81" s="65" t="str">
        <f t="shared" ca="1" si="6"/>
        <v>FAIL</v>
      </c>
      <c r="AE81" s="66">
        <v>40742</v>
      </c>
      <c r="AF81" s="66">
        <f>AE81+366</f>
        <v>41108</v>
      </c>
      <c r="AG81" s="67" t="str">
        <f t="shared" si="7"/>
        <v>BS 1371</v>
      </c>
      <c r="AH81" s="67">
        <f t="shared" si="7"/>
        <v>0</v>
      </c>
      <c r="AI81" s="55"/>
      <c r="AJ81" s="55"/>
      <c r="AK81" s="55"/>
      <c r="AL81" s="55"/>
      <c r="AM81" s="55"/>
      <c r="AN81" s="55"/>
      <c r="AO81" s="55"/>
      <c r="AP81" s="55"/>
    </row>
    <row r="82" spans="1:42" ht="21.95" hidden="1" customHeight="1">
      <c r="A82" s="64">
        <v>80</v>
      </c>
      <c r="B82" s="76">
        <v>12</v>
      </c>
      <c r="C82" s="524" t="s">
        <v>570</v>
      </c>
      <c r="D82" s="524"/>
      <c r="E82" s="524"/>
      <c r="F82" s="525" t="s">
        <v>571</v>
      </c>
      <c r="G82" s="525"/>
      <c r="H82" s="525"/>
      <c r="I82" s="525"/>
      <c r="J82" s="525"/>
      <c r="K82" s="525"/>
      <c r="L82" s="524" t="s">
        <v>572</v>
      </c>
      <c r="M82" s="524"/>
      <c r="N82" s="524"/>
      <c r="O82" s="524"/>
      <c r="P82" s="524"/>
      <c r="Q82" s="526">
        <f t="shared" si="4"/>
        <v>40584</v>
      </c>
      <c r="R82" s="526"/>
      <c r="S82" s="526"/>
      <c r="T82" s="526"/>
      <c r="U82" s="526">
        <f t="shared" si="5"/>
        <v>40949</v>
      </c>
      <c r="V82" s="526"/>
      <c r="W82" s="526"/>
      <c r="X82" s="526"/>
      <c r="Y82" s="524"/>
      <c r="Z82" s="524"/>
      <c r="AA82" s="524"/>
      <c r="AB82" s="524"/>
      <c r="AC82" s="524"/>
      <c r="AD82" s="65" t="str">
        <f t="shared" ca="1" si="6"/>
        <v>FAIL</v>
      </c>
      <c r="AE82" s="69">
        <v>40584</v>
      </c>
      <c r="AF82" s="69">
        <v>40949</v>
      </c>
      <c r="AG82" s="67" t="str">
        <f t="shared" si="7"/>
        <v>BS 1368</v>
      </c>
      <c r="AH82" s="67">
        <f t="shared" si="7"/>
        <v>0</v>
      </c>
      <c r="AI82" s="55"/>
      <c r="AJ82" s="55"/>
      <c r="AK82" s="55"/>
      <c r="AL82" s="55"/>
      <c r="AM82" s="55"/>
      <c r="AN82" s="55"/>
      <c r="AO82" s="55"/>
      <c r="AP82" s="55"/>
    </row>
    <row r="83" spans="1:42" ht="21.95" hidden="1" customHeight="1">
      <c r="A83" s="64">
        <v>81</v>
      </c>
      <c r="B83" s="76">
        <v>13</v>
      </c>
      <c r="C83" s="524" t="s">
        <v>573</v>
      </c>
      <c r="D83" s="524"/>
      <c r="E83" s="524"/>
      <c r="F83" s="525" t="s">
        <v>574</v>
      </c>
      <c r="G83" s="525"/>
      <c r="H83" s="525"/>
      <c r="I83" s="525"/>
      <c r="J83" s="525"/>
      <c r="K83" s="525"/>
      <c r="L83" s="524">
        <v>11043088</v>
      </c>
      <c r="M83" s="524"/>
      <c r="N83" s="524"/>
      <c r="O83" s="524"/>
      <c r="P83" s="524"/>
      <c r="Q83" s="526">
        <f t="shared" si="4"/>
        <v>40775</v>
      </c>
      <c r="R83" s="526"/>
      <c r="S83" s="526"/>
      <c r="T83" s="526"/>
      <c r="U83" s="526">
        <f t="shared" si="5"/>
        <v>41141</v>
      </c>
      <c r="V83" s="526"/>
      <c r="W83" s="526"/>
      <c r="X83" s="526"/>
      <c r="Y83" s="524"/>
      <c r="Z83" s="524"/>
      <c r="AA83" s="524"/>
      <c r="AB83" s="524"/>
      <c r="AC83" s="524"/>
      <c r="AD83" s="65" t="str">
        <f t="shared" ca="1" si="6"/>
        <v>FAIL</v>
      </c>
      <c r="AE83" s="70">
        <v>40775</v>
      </c>
      <c r="AF83" s="70">
        <v>41141</v>
      </c>
      <c r="AG83" s="67" t="str">
        <f t="shared" si="7"/>
        <v>BS 1462</v>
      </c>
      <c r="AH83" s="67">
        <f t="shared" si="7"/>
        <v>0</v>
      </c>
      <c r="AI83" s="74"/>
      <c r="AJ83" s="74"/>
      <c r="AK83" s="74"/>
      <c r="AL83" s="74"/>
      <c r="AM83" s="74"/>
      <c r="AN83" s="74"/>
      <c r="AO83" s="74"/>
      <c r="AP83" s="74"/>
    </row>
    <row r="84" spans="1:42" ht="21.95" hidden="1" customHeight="1">
      <c r="A84" s="64">
        <v>82</v>
      </c>
      <c r="B84" s="78">
        <v>1</v>
      </c>
      <c r="C84" s="517" t="s">
        <v>285</v>
      </c>
      <c r="D84" s="517"/>
      <c r="E84" s="517"/>
      <c r="F84" s="518" t="s">
        <v>575</v>
      </c>
      <c r="G84" s="518"/>
      <c r="H84" s="518"/>
      <c r="I84" s="518"/>
      <c r="J84" s="518"/>
      <c r="K84" s="518"/>
      <c r="L84" s="520">
        <v>12048</v>
      </c>
      <c r="M84" s="520"/>
      <c r="N84" s="520"/>
      <c r="O84" s="520"/>
      <c r="P84" s="520"/>
      <c r="Q84" s="519">
        <f t="shared" si="4"/>
        <v>40403</v>
      </c>
      <c r="R84" s="519"/>
      <c r="S84" s="519"/>
      <c r="T84" s="519"/>
      <c r="U84" s="519">
        <f t="shared" si="5"/>
        <v>41499</v>
      </c>
      <c r="V84" s="519"/>
      <c r="W84" s="519"/>
      <c r="X84" s="519"/>
      <c r="Y84" s="520"/>
      <c r="Z84" s="520"/>
      <c r="AA84" s="520"/>
      <c r="AB84" s="520"/>
      <c r="AC84" s="520"/>
      <c r="AD84" s="65" t="str">
        <f t="shared" ca="1" si="6"/>
        <v>FAIL</v>
      </c>
      <c r="AE84" s="68">
        <v>40403</v>
      </c>
      <c r="AF84" s="68">
        <v>41499</v>
      </c>
      <c r="AG84" s="67" t="str">
        <f t="shared" si="7"/>
        <v>BS 8001</v>
      </c>
      <c r="AH84" s="67">
        <f t="shared" si="7"/>
        <v>0</v>
      </c>
      <c r="AI84" s="55"/>
      <c r="AJ84" s="55"/>
      <c r="AK84" s="55"/>
      <c r="AL84" s="55"/>
      <c r="AM84" s="55"/>
      <c r="AN84" s="55"/>
      <c r="AO84" s="55"/>
      <c r="AP84" s="55"/>
    </row>
    <row r="85" spans="1:42" ht="21.95" hidden="1" customHeight="1">
      <c r="A85" s="64">
        <v>83</v>
      </c>
      <c r="B85" s="78">
        <v>2</v>
      </c>
      <c r="C85" s="517" t="s">
        <v>286</v>
      </c>
      <c r="D85" s="517"/>
      <c r="E85" s="517"/>
      <c r="F85" s="518" t="s">
        <v>576</v>
      </c>
      <c r="G85" s="518"/>
      <c r="H85" s="518"/>
      <c r="I85" s="518"/>
      <c r="J85" s="518"/>
      <c r="K85" s="518"/>
      <c r="L85" s="520" t="s">
        <v>50</v>
      </c>
      <c r="M85" s="540"/>
      <c r="N85" s="540"/>
      <c r="O85" s="540"/>
      <c r="P85" s="540"/>
      <c r="Q85" s="519">
        <f t="shared" si="4"/>
        <v>40403</v>
      </c>
      <c r="R85" s="519"/>
      <c r="S85" s="519"/>
      <c r="T85" s="519"/>
      <c r="U85" s="519">
        <f t="shared" si="5"/>
        <v>41499</v>
      </c>
      <c r="V85" s="519"/>
      <c r="W85" s="519"/>
      <c r="X85" s="519"/>
      <c r="Y85" s="520"/>
      <c r="Z85" s="520"/>
      <c r="AA85" s="520"/>
      <c r="AB85" s="520"/>
      <c r="AC85" s="520"/>
      <c r="AD85" s="65" t="str">
        <f t="shared" ca="1" si="6"/>
        <v>FAIL</v>
      </c>
      <c r="AE85" s="68">
        <v>40403</v>
      </c>
      <c r="AF85" s="68">
        <v>41499</v>
      </c>
      <c r="AG85" s="67" t="str">
        <f t="shared" si="7"/>
        <v>BS 8002</v>
      </c>
      <c r="AH85" s="67">
        <f t="shared" si="7"/>
        <v>0</v>
      </c>
      <c r="AI85" s="55"/>
      <c r="AJ85" s="55"/>
      <c r="AK85" s="55"/>
      <c r="AL85" s="55"/>
      <c r="AM85" s="55"/>
      <c r="AN85" s="55"/>
      <c r="AO85" s="55"/>
      <c r="AP85" s="55"/>
    </row>
    <row r="86" spans="1:42" ht="21.95" hidden="1" customHeight="1">
      <c r="A86" s="64">
        <v>84</v>
      </c>
      <c r="B86" s="78">
        <v>3</v>
      </c>
      <c r="C86" s="517" t="s">
        <v>287</v>
      </c>
      <c r="D86" s="517"/>
      <c r="E86" s="517"/>
      <c r="F86" s="518" t="s">
        <v>577</v>
      </c>
      <c r="G86" s="518"/>
      <c r="H86" s="518"/>
      <c r="I86" s="518"/>
      <c r="J86" s="518"/>
      <c r="K86" s="518"/>
      <c r="L86" s="520" t="s">
        <v>50</v>
      </c>
      <c r="M86" s="540"/>
      <c r="N86" s="540"/>
      <c r="O86" s="540"/>
      <c r="P86" s="540"/>
      <c r="Q86" s="519">
        <f t="shared" si="4"/>
        <v>40539</v>
      </c>
      <c r="R86" s="519"/>
      <c r="S86" s="519"/>
      <c r="T86" s="519"/>
      <c r="U86" s="519">
        <f t="shared" si="5"/>
        <v>40904</v>
      </c>
      <c r="V86" s="519"/>
      <c r="W86" s="519"/>
      <c r="X86" s="519"/>
      <c r="Y86" s="520"/>
      <c r="Z86" s="520"/>
      <c r="AA86" s="520"/>
      <c r="AB86" s="520"/>
      <c r="AC86" s="520"/>
      <c r="AD86" s="65" t="str">
        <f t="shared" ca="1" si="6"/>
        <v>FAIL</v>
      </c>
      <c r="AE86" s="66">
        <v>40539</v>
      </c>
      <c r="AF86" s="66">
        <v>40904</v>
      </c>
      <c r="AG86" s="67" t="str">
        <f t="shared" si="7"/>
        <v>BS 8003</v>
      </c>
      <c r="AH86" s="67">
        <f t="shared" si="7"/>
        <v>0</v>
      </c>
      <c r="AI86" s="55"/>
      <c r="AJ86" s="55"/>
      <c r="AK86" s="55"/>
      <c r="AL86" s="55"/>
      <c r="AM86" s="55"/>
      <c r="AN86" s="55"/>
      <c r="AO86" s="55"/>
      <c r="AP86" s="55"/>
    </row>
    <row r="87" spans="1:42" ht="21.95" hidden="1" customHeight="1">
      <c r="A87" s="64">
        <v>85</v>
      </c>
      <c r="B87" s="78">
        <v>4</v>
      </c>
      <c r="C87" s="517" t="s">
        <v>288</v>
      </c>
      <c r="D87" s="517"/>
      <c r="E87" s="517"/>
      <c r="F87" s="541" t="s">
        <v>289</v>
      </c>
      <c r="G87" s="541"/>
      <c r="H87" s="541"/>
      <c r="I87" s="541"/>
      <c r="J87" s="541"/>
      <c r="K87" s="541"/>
      <c r="L87" s="517">
        <v>85088848</v>
      </c>
      <c r="M87" s="517"/>
      <c r="N87" s="517"/>
      <c r="O87" s="517"/>
      <c r="P87" s="517"/>
      <c r="Q87" s="519">
        <f t="shared" si="4"/>
        <v>40813</v>
      </c>
      <c r="R87" s="519"/>
      <c r="S87" s="519"/>
      <c r="T87" s="519"/>
      <c r="U87" s="519">
        <f t="shared" si="5"/>
        <v>41179</v>
      </c>
      <c r="V87" s="519"/>
      <c r="W87" s="519"/>
      <c r="X87" s="519"/>
      <c r="Y87" s="520"/>
      <c r="Z87" s="520"/>
      <c r="AA87" s="520"/>
      <c r="AB87" s="520"/>
      <c r="AC87" s="520"/>
      <c r="AD87" s="65" t="str">
        <f t="shared" ca="1" si="6"/>
        <v>FAIL</v>
      </c>
      <c r="AE87" s="66">
        <v>40813</v>
      </c>
      <c r="AF87" s="66">
        <v>41179</v>
      </c>
      <c r="AG87" s="67" t="str">
        <f t="shared" si="7"/>
        <v>BS 8005</v>
      </c>
      <c r="AH87" s="67">
        <f t="shared" si="7"/>
        <v>0</v>
      </c>
      <c r="AI87" s="55"/>
      <c r="AJ87" s="55"/>
      <c r="AK87" s="55"/>
      <c r="AL87" s="55"/>
      <c r="AM87" s="55"/>
      <c r="AN87" s="55"/>
      <c r="AO87" s="55"/>
      <c r="AP87" s="55"/>
    </row>
    <row r="88" spans="1:42" ht="21.95" hidden="1" customHeight="1">
      <c r="A88" s="64">
        <v>86</v>
      </c>
      <c r="B88" s="78">
        <v>5</v>
      </c>
      <c r="C88" s="517" t="s">
        <v>290</v>
      </c>
      <c r="D88" s="517"/>
      <c r="E88" s="517"/>
      <c r="F88" s="541" t="s">
        <v>578</v>
      </c>
      <c r="G88" s="541"/>
      <c r="H88" s="541"/>
      <c r="I88" s="541"/>
      <c r="J88" s="541"/>
      <c r="K88" s="541"/>
      <c r="L88" s="517">
        <v>1273</v>
      </c>
      <c r="M88" s="517"/>
      <c r="N88" s="517"/>
      <c r="O88" s="517"/>
      <c r="P88" s="517"/>
      <c r="Q88" s="519">
        <f t="shared" si="4"/>
        <v>40547</v>
      </c>
      <c r="R88" s="519"/>
      <c r="S88" s="519"/>
      <c r="T88" s="519"/>
      <c r="U88" s="519">
        <f t="shared" si="5"/>
        <v>40912</v>
      </c>
      <c r="V88" s="519"/>
      <c r="W88" s="519"/>
      <c r="X88" s="519"/>
      <c r="Y88" s="520"/>
      <c r="Z88" s="520"/>
      <c r="AA88" s="520"/>
      <c r="AB88" s="520"/>
      <c r="AC88" s="520"/>
      <c r="AD88" s="65" t="str">
        <f t="shared" ca="1" si="6"/>
        <v>FAIL</v>
      </c>
      <c r="AE88" s="66">
        <v>40547</v>
      </c>
      <c r="AF88" s="66">
        <v>40912</v>
      </c>
      <c r="AG88" s="67" t="str">
        <f t="shared" si="7"/>
        <v>BS 8006</v>
      </c>
      <c r="AH88" s="67">
        <f t="shared" si="7"/>
        <v>0</v>
      </c>
      <c r="AI88" s="55"/>
      <c r="AJ88" s="55"/>
      <c r="AK88" s="55"/>
      <c r="AL88" s="55"/>
      <c r="AM88" s="55"/>
      <c r="AN88" s="55"/>
      <c r="AO88" s="55"/>
      <c r="AP88" s="55"/>
    </row>
    <row r="89" spans="1:42" ht="21.95" hidden="1" customHeight="1">
      <c r="A89" s="64">
        <v>87</v>
      </c>
      <c r="B89" s="78">
        <v>6</v>
      </c>
      <c r="C89" s="517" t="s">
        <v>305</v>
      </c>
      <c r="D89" s="517"/>
      <c r="E89" s="517"/>
      <c r="F89" s="541" t="s">
        <v>579</v>
      </c>
      <c r="G89" s="541"/>
      <c r="H89" s="541"/>
      <c r="I89" s="541"/>
      <c r="J89" s="541"/>
      <c r="K89" s="541"/>
      <c r="L89" s="542" t="s">
        <v>306</v>
      </c>
      <c r="M89" s="542"/>
      <c r="N89" s="542"/>
      <c r="O89" s="542"/>
      <c r="P89" s="542"/>
      <c r="Q89" s="543">
        <f t="shared" si="4"/>
        <v>40493</v>
      </c>
      <c r="R89" s="543"/>
      <c r="S89" s="543"/>
      <c r="T89" s="543"/>
      <c r="U89" s="543">
        <f t="shared" si="5"/>
        <v>40858</v>
      </c>
      <c r="V89" s="543"/>
      <c r="W89" s="543"/>
      <c r="X89" s="543"/>
      <c r="Y89" s="520"/>
      <c r="Z89" s="520"/>
      <c r="AA89" s="520"/>
      <c r="AB89" s="520"/>
      <c r="AC89" s="520"/>
      <c r="AD89" s="65" t="str">
        <f t="shared" ca="1" si="6"/>
        <v>FAIL</v>
      </c>
      <c r="AE89" s="66">
        <v>40493</v>
      </c>
      <c r="AF89" s="66">
        <v>40858</v>
      </c>
      <c r="AG89" s="67" t="str">
        <f t="shared" si="7"/>
        <v>BS 8009</v>
      </c>
      <c r="AH89" s="67">
        <f t="shared" si="7"/>
        <v>0</v>
      </c>
      <c r="AI89" s="55"/>
      <c r="AJ89" s="55"/>
      <c r="AK89" s="55"/>
      <c r="AL89" s="55"/>
      <c r="AM89" s="55"/>
      <c r="AN89" s="55"/>
      <c r="AO89" s="55"/>
      <c r="AP89" s="55"/>
    </row>
    <row r="90" spans="1:42" ht="21.95" hidden="1" customHeight="1">
      <c r="A90" s="64">
        <v>88</v>
      </c>
      <c r="B90" s="78">
        <v>7</v>
      </c>
      <c r="C90" s="517" t="s">
        <v>307</v>
      </c>
      <c r="D90" s="517"/>
      <c r="E90" s="517"/>
      <c r="F90" s="541" t="s">
        <v>579</v>
      </c>
      <c r="G90" s="541"/>
      <c r="H90" s="541"/>
      <c r="I90" s="541"/>
      <c r="J90" s="541"/>
      <c r="K90" s="541"/>
      <c r="L90" s="542" t="s">
        <v>308</v>
      </c>
      <c r="M90" s="542"/>
      <c r="N90" s="542"/>
      <c r="O90" s="542"/>
      <c r="P90" s="542"/>
      <c r="Q90" s="543">
        <f t="shared" si="4"/>
        <v>40508</v>
      </c>
      <c r="R90" s="543"/>
      <c r="S90" s="543"/>
      <c r="T90" s="543"/>
      <c r="U90" s="543">
        <f t="shared" si="5"/>
        <v>40873</v>
      </c>
      <c r="V90" s="543"/>
      <c r="W90" s="543"/>
      <c r="X90" s="543"/>
      <c r="Y90" s="520"/>
      <c r="Z90" s="520"/>
      <c r="AA90" s="520"/>
      <c r="AB90" s="520"/>
      <c r="AC90" s="520"/>
      <c r="AD90" s="65" t="str">
        <f t="shared" ca="1" si="6"/>
        <v>FAIL</v>
      </c>
      <c r="AE90" s="66">
        <v>40508</v>
      </c>
      <c r="AF90" s="66">
        <v>40873</v>
      </c>
      <c r="AG90" s="67" t="str">
        <f t="shared" si="7"/>
        <v>BS 8010</v>
      </c>
      <c r="AH90" s="67">
        <f t="shared" si="7"/>
        <v>0</v>
      </c>
      <c r="AI90" s="55"/>
      <c r="AJ90" s="55"/>
      <c r="AK90" s="55"/>
      <c r="AL90" s="55"/>
      <c r="AM90" s="55"/>
      <c r="AN90" s="55"/>
      <c r="AO90" s="55"/>
      <c r="AP90" s="55"/>
    </row>
    <row r="91" spans="1:42" ht="21.95" hidden="1" customHeight="1">
      <c r="A91" s="64">
        <v>89</v>
      </c>
      <c r="B91" s="78">
        <v>8</v>
      </c>
      <c r="C91" s="517" t="s">
        <v>310</v>
      </c>
      <c r="D91" s="517"/>
      <c r="E91" s="517"/>
      <c r="F91" s="541" t="s">
        <v>311</v>
      </c>
      <c r="G91" s="541"/>
      <c r="H91" s="541"/>
      <c r="I91" s="541"/>
      <c r="J91" s="541"/>
      <c r="K91" s="541"/>
      <c r="L91" s="517" t="s">
        <v>50</v>
      </c>
      <c r="M91" s="542"/>
      <c r="N91" s="542"/>
      <c r="O91" s="542"/>
      <c r="P91" s="542"/>
      <c r="Q91" s="519">
        <f t="shared" si="4"/>
        <v>40848</v>
      </c>
      <c r="R91" s="519"/>
      <c r="S91" s="519"/>
      <c r="T91" s="519"/>
      <c r="U91" s="519">
        <f t="shared" si="5"/>
        <v>41214</v>
      </c>
      <c r="V91" s="519"/>
      <c r="W91" s="519"/>
      <c r="X91" s="519"/>
      <c r="Y91" s="520"/>
      <c r="Z91" s="520"/>
      <c r="AA91" s="520"/>
      <c r="AB91" s="520"/>
      <c r="AC91" s="520"/>
      <c r="AD91" s="65" t="str">
        <f t="shared" ca="1" si="6"/>
        <v>FAIL</v>
      </c>
      <c r="AE91" s="68">
        <v>40848</v>
      </c>
      <c r="AF91" s="68">
        <v>41214</v>
      </c>
      <c r="AG91" s="67" t="str">
        <f t="shared" si="7"/>
        <v>BS 8015</v>
      </c>
      <c r="AH91" s="67">
        <f t="shared" si="7"/>
        <v>0</v>
      </c>
      <c r="AI91" s="55"/>
      <c r="AJ91" s="55"/>
      <c r="AK91" s="55"/>
      <c r="AL91" s="55"/>
      <c r="AM91" s="55"/>
      <c r="AN91" s="55"/>
      <c r="AO91" s="55"/>
      <c r="AP91" s="55"/>
    </row>
    <row r="92" spans="1:42" ht="21.95" hidden="1" customHeight="1">
      <c r="A92" s="64">
        <v>90</v>
      </c>
      <c r="B92" s="78">
        <v>9</v>
      </c>
      <c r="C92" s="517" t="s">
        <v>312</v>
      </c>
      <c r="D92" s="517"/>
      <c r="E92" s="517"/>
      <c r="F92" s="541" t="s">
        <v>579</v>
      </c>
      <c r="G92" s="541"/>
      <c r="H92" s="541"/>
      <c r="I92" s="541"/>
      <c r="J92" s="541"/>
      <c r="K92" s="541"/>
      <c r="L92" s="542">
        <v>765458</v>
      </c>
      <c r="M92" s="542"/>
      <c r="N92" s="542"/>
      <c r="O92" s="542"/>
      <c r="P92" s="542"/>
      <c r="Q92" s="519">
        <f t="shared" si="4"/>
        <v>40525</v>
      </c>
      <c r="R92" s="519"/>
      <c r="S92" s="519"/>
      <c r="T92" s="519"/>
      <c r="U92" s="519">
        <f t="shared" si="5"/>
        <v>40890</v>
      </c>
      <c r="V92" s="519"/>
      <c r="W92" s="519"/>
      <c r="X92" s="519"/>
      <c r="Y92" s="520"/>
      <c r="Z92" s="520"/>
      <c r="AA92" s="520"/>
      <c r="AB92" s="520"/>
      <c r="AC92" s="520"/>
      <c r="AD92" s="65" t="str">
        <f t="shared" ca="1" si="6"/>
        <v>FAIL</v>
      </c>
      <c r="AE92" s="66">
        <v>40525</v>
      </c>
      <c r="AF92" s="66">
        <v>40890</v>
      </c>
      <c r="AG92" s="67" t="str">
        <f t="shared" si="7"/>
        <v>BS 8016</v>
      </c>
      <c r="AH92" s="67">
        <f t="shared" si="7"/>
        <v>0</v>
      </c>
      <c r="AI92" s="55"/>
      <c r="AJ92" s="55"/>
      <c r="AK92" s="55"/>
      <c r="AL92" s="55"/>
      <c r="AM92" s="55"/>
      <c r="AN92" s="55"/>
      <c r="AO92" s="55"/>
      <c r="AP92" s="55"/>
    </row>
    <row r="93" spans="1:42" ht="21.95" hidden="1" customHeight="1">
      <c r="A93" s="64">
        <v>91</v>
      </c>
      <c r="B93" s="78">
        <v>10</v>
      </c>
      <c r="C93" s="517" t="s">
        <v>313</v>
      </c>
      <c r="D93" s="517"/>
      <c r="E93" s="517"/>
      <c r="F93" s="541" t="s">
        <v>580</v>
      </c>
      <c r="G93" s="541"/>
      <c r="H93" s="541"/>
      <c r="I93" s="541"/>
      <c r="J93" s="541"/>
      <c r="K93" s="541"/>
      <c r="L93" s="517" t="s">
        <v>50</v>
      </c>
      <c r="M93" s="542"/>
      <c r="N93" s="542"/>
      <c r="O93" s="542"/>
      <c r="P93" s="542"/>
      <c r="Q93" s="519">
        <f t="shared" si="4"/>
        <v>40403</v>
      </c>
      <c r="R93" s="519"/>
      <c r="S93" s="519"/>
      <c r="T93" s="519"/>
      <c r="U93" s="519">
        <f t="shared" si="5"/>
        <v>42229</v>
      </c>
      <c r="V93" s="519"/>
      <c r="W93" s="519"/>
      <c r="X93" s="519"/>
      <c r="Y93" s="520"/>
      <c r="Z93" s="520"/>
      <c r="AA93" s="520"/>
      <c r="AB93" s="520"/>
      <c r="AC93" s="520"/>
      <c r="AD93" s="65" t="str">
        <f t="shared" ca="1" si="6"/>
        <v>PASS</v>
      </c>
      <c r="AE93" s="66">
        <v>40403</v>
      </c>
      <c r="AF93" s="66">
        <v>42229</v>
      </c>
      <c r="AG93" s="67" t="str">
        <f t="shared" si="7"/>
        <v>BS 8019</v>
      </c>
      <c r="AH93" s="67">
        <f t="shared" si="7"/>
        <v>0</v>
      </c>
      <c r="AI93" s="55"/>
      <c r="AJ93" s="55"/>
      <c r="AK93" s="55"/>
      <c r="AL93" s="55"/>
      <c r="AM93" s="55"/>
      <c r="AN93" s="55"/>
      <c r="AO93" s="55"/>
      <c r="AP93" s="55"/>
    </row>
    <row r="94" spans="1:42" ht="21.95" hidden="1" customHeight="1">
      <c r="A94" s="64">
        <v>92</v>
      </c>
      <c r="B94" s="78">
        <v>11</v>
      </c>
      <c r="C94" s="517" t="s">
        <v>581</v>
      </c>
      <c r="D94" s="517"/>
      <c r="E94" s="517"/>
      <c r="F94" s="541" t="s">
        <v>582</v>
      </c>
      <c r="G94" s="541"/>
      <c r="H94" s="541"/>
      <c r="I94" s="541"/>
      <c r="J94" s="541"/>
      <c r="K94" s="541"/>
      <c r="L94" s="517" t="s">
        <v>583</v>
      </c>
      <c r="M94" s="517"/>
      <c r="N94" s="517"/>
      <c r="O94" s="517"/>
      <c r="P94" s="517"/>
      <c r="Q94" s="519">
        <f t="shared" si="4"/>
        <v>39625</v>
      </c>
      <c r="R94" s="519"/>
      <c r="S94" s="519"/>
      <c r="T94" s="519"/>
      <c r="U94" s="519">
        <f t="shared" si="5"/>
        <v>41451</v>
      </c>
      <c r="V94" s="519"/>
      <c r="W94" s="519"/>
      <c r="X94" s="519"/>
      <c r="Y94" s="520"/>
      <c r="Z94" s="520"/>
      <c r="AA94" s="520"/>
      <c r="AB94" s="520"/>
      <c r="AC94" s="520"/>
      <c r="AD94" s="65" t="str">
        <f t="shared" ca="1" si="6"/>
        <v>FAIL</v>
      </c>
      <c r="AE94" s="66">
        <v>39625</v>
      </c>
      <c r="AF94" s="66">
        <v>41451</v>
      </c>
      <c r="AG94" s="67" t="str">
        <f t="shared" si="7"/>
        <v>BS 8021</v>
      </c>
      <c r="AH94" s="67">
        <f t="shared" si="7"/>
        <v>0</v>
      </c>
      <c r="AI94" s="55"/>
      <c r="AJ94" s="55"/>
      <c r="AK94" s="55"/>
      <c r="AL94" s="55"/>
      <c r="AM94" s="55"/>
      <c r="AN94" s="55"/>
      <c r="AO94" s="55"/>
      <c r="AP94" s="55"/>
    </row>
    <row r="95" spans="1:42" ht="21.95" hidden="1" customHeight="1">
      <c r="A95" s="64">
        <v>93</v>
      </c>
      <c r="B95" s="78">
        <v>12</v>
      </c>
      <c r="C95" s="517" t="s">
        <v>291</v>
      </c>
      <c r="D95" s="517"/>
      <c r="E95" s="517"/>
      <c r="F95" s="541" t="s">
        <v>292</v>
      </c>
      <c r="G95" s="541"/>
      <c r="H95" s="541"/>
      <c r="I95" s="541"/>
      <c r="J95" s="541"/>
      <c r="K95" s="541"/>
      <c r="L95" s="542">
        <v>845754</v>
      </c>
      <c r="M95" s="542"/>
      <c r="N95" s="542"/>
      <c r="O95" s="542"/>
      <c r="P95" s="542"/>
      <c r="Q95" s="519">
        <f t="shared" si="4"/>
        <v>40765</v>
      </c>
      <c r="R95" s="519"/>
      <c r="S95" s="519"/>
      <c r="T95" s="519"/>
      <c r="U95" s="519">
        <f t="shared" si="5"/>
        <v>41131</v>
      </c>
      <c r="V95" s="519"/>
      <c r="W95" s="519"/>
      <c r="X95" s="519"/>
      <c r="Y95" s="520"/>
      <c r="Z95" s="520"/>
      <c r="AA95" s="520"/>
      <c r="AB95" s="520"/>
      <c r="AC95" s="520"/>
      <c r="AD95" s="65" t="str">
        <f t="shared" ca="1" si="6"/>
        <v>FAIL</v>
      </c>
      <c r="AE95" s="66">
        <v>40765</v>
      </c>
      <c r="AF95" s="66">
        <v>41131</v>
      </c>
      <c r="AG95" s="67" t="str">
        <f t="shared" si="7"/>
        <v>BS 8022</v>
      </c>
      <c r="AH95" s="67">
        <f t="shared" si="7"/>
        <v>0</v>
      </c>
      <c r="AI95" s="55"/>
      <c r="AJ95" s="55"/>
      <c r="AK95" s="55"/>
      <c r="AL95" s="55"/>
      <c r="AM95" s="55"/>
      <c r="AN95" s="55"/>
      <c r="AO95" s="55"/>
      <c r="AP95" s="55"/>
    </row>
    <row r="96" spans="1:42" ht="21.95" hidden="1" customHeight="1">
      <c r="A96" s="64">
        <v>94</v>
      </c>
      <c r="B96" s="78">
        <v>13</v>
      </c>
      <c r="C96" s="517" t="s">
        <v>293</v>
      </c>
      <c r="D96" s="517"/>
      <c r="E96" s="517"/>
      <c r="F96" s="518" t="s">
        <v>294</v>
      </c>
      <c r="G96" s="518"/>
      <c r="H96" s="518"/>
      <c r="I96" s="518"/>
      <c r="J96" s="518"/>
      <c r="K96" s="518"/>
      <c r="L96" s="517" t="s">
        <v>295</v>
      </c>
      <c r="M96" s="517"/>
      <c r="N96" s="517"/>
      <c r="O96" s="517"/>
      <c r="P96" s="517"/>
      <c r="Q96" s="519">
        <f t="shared" si="4"/>
        <v>40765</v>
      </c>
      <c r="R96" s="519"/>
      <c r="S96" s="519"/>
      <c r="T96" s="519"/>
      <c r="U96" s="519">
        <f t="shared" si="5"/>
        <v>41131</v>
      </c>
      <c r="V96" s="519"/>
      <c r="W96" s="519"/>
      <c r="X96" s="519"/>
      <c r="Y96" s="520"/>
      <c r="Z96" s="520"/>
      <c r="AA96" s="520"/>
      <c r="AB96" s="520"/>
      <c r="AC96" s="520"/>
      <c r="AD96" s="65" t="str">
        <f t="shared" ca="1" si="6"/>
        <v>FAIL</v>
      </c>
      <c r="AE96" s="66">
        <v>40765</v>
      </c>
      <c r="AF96" s="66">
        <v>41131</v>
      </c>
      <c r="AG96" s="67" t="str">
        <f t="shared" si="7"/>
        <v>BS 8023</v>
      </c>
      <c r="AH96" s="67">
        <f t="shared" si="7"/>
        <v>0</v>
      </c>
      <c r="AI96" s="55"/>
      <c r="AJ96" s="55"/>
      <c r="AK96" s="55"/>
      <c r="AL96" s="55"/>
      <c r="AM96" s="55"/>
      <c r="AN96" s="55"/>
      <c r="AO96" s="55"/>
      <c r="AP96" s="55"/>
    </row>
    <row r="97" spans="1:42" ht="21.95" hidden="1" customHeight="1">
      <c r="A97" s="64">
        <v>95</v>
      </c>
      <c r="B97" s="78">
        <v>14</v>
      </c>
      <c r="C97" s="517" t="s">
        <v>296</v>
      </c>
      <c r="D97" s="517"/>
      <c r="E97" s="517"/>
      <c r="F97" s="518" t="s">
        <v>294</v>
      </c>
      <c r="G97" s="518"/>
      <c r="H97" s="518"/>
      <c r="I97" s="518"/>
      <c r="J97" s="518"/>
      <c r="K97" s="518"/>
      <c r="L97" s="517" t="s">
        <v>584</v>
      </c>
      <c r="M97" s="517"/>
      <c r="N97" s="517"/>
      <c r="O97" s="517"/>
      <c r="P97" s="517"/>
      <c r="Q97" s="519">
        <f t="shared" si="4"/>
        <v>40774</v>
      </c>
      <c r="R97" s="519"/>
      <c r="S97" s="519"/>
      <c r="T97" s="519"/>
      <c r="U97" s="519">
        <f t="shared" si="5"/>
        <v>41140</v>
      </c>
      <c r="V97" s="519"/>
      <c r="W97" s="519"/>
      <c r="X97" s="519"/>
      <c r="Y97" s="520"/>
      <c r="Z97" s="520"/>
      <c r="AA97" s="520"/>
      <c r="AB97" s="520"/>
      <c r="AC97" s="520"/>
      <c r="AD97" s="65" t="str">
        <f t="shared" ca="1" si="6"/>
        <v>FAIL</v>
      </c>
      <c r="AE97" s="66">
        <v>40774</v>
      </c>
      <c r="AF97" s="66">
        <v>41140</v>
      </c>
      <c r="AG97" s="67" t="str">
        <f t="shared" si="7"/>
        <v>BS 8024</v>
      </c>
      <c r="AH97" s="67">
        <f t="shared" si="7"/>
        <v>0</v>
      </c>
      <c r="AI97" s="55"/>
      <c r="AJ97" s="55"/>
      <c r="AK97" s="55"/>
      <c r="AL97" s="55"/>
      <c r="AM97" s="55"/>
      <c r="AN97" s="55"/>
      <c r="AO97" s="55"/>
      <c r="AP97" s="55"/>
    </row>
    <row r="98" spans="1:42" ht="21.95" hidden="1" customHeight="1">
      <c r="A98" s="64">
        <v>96</v>
      </c>
      <c r="B98" s="78">
        <v>15</v>
      </c>
      <c r="C98" s="517" t="s">
        <v>314</v>
      </c>
      <c r="D98" s="517"/>
      <c r="E98" s="517"/>
      <c r="F98" s="541" t="s">
        <v>585</v>
      </c>
      <c r="G98" s="541"/>
      <c r="H98" s="541"/>
      <c r="I98" s="541"/>
      <c r="J98" s="541"/>
      <c r="K98" s="541"/>
      <c r="L98" s="517" t="s">
        <v>50</v>
      </c>
      <c r="M98" s="542"/>
      <c r="N98" s="542"/>
      <c r="O98" s="542"/>
      <c r="P98" s="542"/>
      <c r="Q98" s="519">
        <f t="shared" si="4"/>
        <v>40407</v>
      </c>
      <c r="R98" s="519"/>
      <c r="S98" s="519"/>
      <c r="T98" s="519"/>
      <c r="U98" s="519">
        <f t="shared" si="5"/>
        <v>41503</v>
      </c>
      <c r="V98" s="519"/>
      <c r="W98" s="519"/>
      <c r="X98" s="519"/>
      <c r="Y98" s="520"/>
      <c r="Z98" s="520"/>
      <c r="AA98" s="520"/>
      <c r="AB98" s="520"/>
      <c r="AC98" s="520"/>
      <c r="AD98" s="65" t="str">
        <f t="shared" ca="1" si="6"/>
        <v>FAIL</v>
      </c>
      <c r="AE98" s="66">
        <v>40407</v>
      </c>
      <c r="AF98" s="66">
        <v>41503</v>
      </c>
      <c r="AG98" s="67" t="str">
        <f t="shared" si="7"/>
        <v>BS 8026</v>
      </c>
      <c r="AH98" s="67">
        <f t="shared" si="7"/>
        <v>0</v>
      </c>
      <c r="AI98" s="55"/>
      <c r="AJ98" s="55"/>
      <c r="AK98" s="55"/>
      <c r="AL98" s="55"/>
      <c r="AM98" s="55"/>
      <c r="AN98" s="55"/>
      <c r="AO98" s="55"/>
      <c r="AP98" s="55"/>
    </row>
    <row r="99" spans="1:42" ht="21.95" hidden="1" customHeight="1">
      <c r="A99" s="64">
        <v>97</v>
      </c>
      <c r="B99" s="78">
        <v>16</v>
      </c>
      <c r="C99" s="517" t="s">
        <v>586</v>
      </c>
      <c r="D99" s="517"/>
      <c r="E99" s="517"/>
      <c r="F99" s="541" t="s">
        <v>587</v>
      </c>
      <c r="G99" s="541"/>
      <c r="H99" s="541"/>
      <c r="I99" s="541"/>
      <c r="J99" s="541"/>
      <c r="K99" s="541"/>
      <c r="L99" s="520">
        <v>6407</v>
      </c>
      <c r="M99" s="520"/>
      <c r="N99" s="520"/>
      <c r="O99" s="520"/>
      <c r="P99" s="520"/>
      <c r="Q99" s="519">
        <f t="shared" si="4"/>
        <v>40772</v>
      </c>
      <c r="R99" s="519"/>
      <c r="S99" s="519"/>
      <c r="T99" s="519"/>
      <c r="U99" s="519">
        <f t="shared" si="5"/>
        <v>41138</v>
      </c>
      <c r="V99" s="519"/>
      <c r="W99" s="519"/>
      <c r="X99" s="519"/>
      <c r="Y99" s="520"/>
      <c r="Z99" s="520"/>
      <c r="AA99" s="520"/>
      <c r="AB99" s="520"/>
      <c r="AC99" s="520"/>
      <c r="AD99" s="65" t="str">
        <f t="shared" ca="1" si="6"/>
        <v>FAIL</v>
      </c>
      <c r="AE99" s="68">
        <v>40772</v>
      </c>
      <c r="AF99" s="68">
        <v>41138</v>
      </c>
      <c r="AG99" s="67" t="str">
        <f t="shared" si="7"/>
        <v>BS 8030</v>
      </c>
      <c r="AH99" s="67">
        <f t="shared" si="7"/>
        <v>0</v>
      </c>
      <c r="AI99" s="55"/>
      <c r="AJ99" s="55"/>
      <c r="AK99" s="55"/>
      <c r="AL99" s="55"/>
      <c r="AM99" s="55"/>
      <c r="AN99" s="55"/>
      <c r="AO99" s="55"/>
      <c r="AP99" s="55"/>
    </row>
    <row r="100" spans="1:42" ht="21.95" hidden="1" customHeight="1">
      <c r="A100" s="64">
        <v>98</v>
      </c>
      <c r="B100" s="78">
        <v>17</v>
      </c>
      <c r="C100" s="517" t="s">
        <v>316</v>
      </c>
      <c r="D100" s="517"/>
      <c r="E100" s="517"/>
      <c r="F100" s="541" t="s">
        <v>588</v>
      </c>
      <c r="G100" s="541"/>
      <c r="H100" s="541"/>
      <c r="I100" s="541"/>
      <c r="J100" s="541"/>
      <c r="K100" s="541"/>
      <c r="L100" s="517" t="s">
        <v>50</v>
      </c>
      <c r="M100" s="542"/>
      <c r="N100" s="542"/>
      <c r="O100" s="542"/>
      <c r="P100" s="542"/>
      <c r="Q100" s="543">
        <f t="shared" si="4"/>
        <v>40500</v>
      </c>
      <c r="R100" s="543"/>
      <c r="S100" s="543"/>
      <c r="T100" s="543"/>
      <c r="U100" s="543">
        <f t="shared" si="5"/>
        <v>40865</v>
      </c>
      <c r="V100" s="543"/>
      <c r="W100" s="543"/>
      <c r="X100" s="543"/>
      <c r="Y100" s="520"/>
      <c r="Z100" s="520"/>
      <c r="AA100" s="520"/>
      <c r="AB100" s="520"/>
      <c r="AC100" s="520"/>
      <c r="AD100" s="65" t="str">
        <f t="shared" ca="1" si="6"/>
        <v>FAIL</v>
      </c>
      <c r="AE100" s="66">
        <v>40500</v>
      </c>
      <c r="AF100" s="66">
        <v>40865</v>
      </c>
      <c r="AG100" s="67" t="str">
        <f t="shared" si="7"/>
        <v>BS 8034</v>
      </c>
      <c r="AH100" s="67">
        <f t="shared" si="7"/>
        <v>0</v>
      </c>
      <c r="AI100" s="55"/>
      <c r="AJ100" s="55"/>
      <c r="AK100" s="55"/>
      <c r="AL100" s="55"/>
      <c r="AM100" s="55"/>
      <c r="AN100" s="55"/>
      <c r="AO100" s="55"/>
      <c r="AP100" s="55"/>
    </row>
    <row r="101" spans="1:42" ht="21.95" hidden="1" customHeight="1">
      <c r="A101" s="64">
        <v>99</v>
      </c>
      <c r="B101" s="78">
        <v>18</v>
      </c>
      <c r="C101" s="517" t="s">
        <v>316</v>
      </c>
      <c r="D101" s="517"/>
      <c r="E101" s="517"/>
      <c r="F101" s="541" t="s">
        <v>588</v>
      </c>
      <c r="G101" s="541"/>
      <c r="H101" s="541"/>
      <c r="I101" s="541"/>
      <c r="J101" s="541"/>
      <c r="K101" s="541"/>
      <c r="L101" s="517" t="s">
        <v>50</v>
      </c>
      <c r="M101" s="542"/>
      <c r="N101" s="542"/>
      <c r="O101" s="542"/>
      <c r="P101" s="542"/>
      <c r="Q101" s="543">
        <f t="shared" si="4"/>
        <v>40500</v>
      </c>
      <c r="R101" s="543"/>
      <c r="S101" s="543"/>
      <c r="T101" s="543"/>
      <c r="U101" s="543">
        <f t="shared" si="5"/>
        <v>40865</v>
      </c>
      <c r="V101" s="543"/>
      <c r="W101" s="543"/>
      <c r="X101" s="543"/>
      <c r="Y101" s="520"/>
      <c r="Z101" s="520"/>
      <c r="AA101" s="520"/>
      <c r="AB101" s="520"/>
      <c r="AC101" s="520"/>
      <c r="AD101" s="65" t="str">
        <f t="shared" ca="1" si="6"/>
        <v>FAIL</v>
      </c>
      <c r="AE101" s="66">
        <v>40500</v>
      </c>
      <c r="AF101" s="66">
        <v>40865</v>
      </c>
      <c r="AG101" s="67" t="str">
        <f t="shared" si="7"/>
        <v>BS 8034</v>
      </c>
      <c r="AH101" s="67">
        <f t="shared" si="7"/>
        <v>0</v>
      </c>
      <c r="AI101" s="55"/>
      <c r="AJ101" s="55"/>
      <c r="AK101" s="55"/>
      <c r="AL101" s="55"/>
      <c r="AM101" s="55"/>
      <c r="AN101" s="55"/>
      <c r="AO101" s="55"/>
      <c r="AP101" s="55"/>
    </row>
    <row r="102" spans="1:42" ht="21.95" hidden="1" customHeight="1">
      <c r="A102" s="64">
        <v>100</v>
      </c>
      <c r="B102" s="78">
        <v>19</v>
      </c>
      <c r="C102" s="517" t="s">
        <v>317</v>
      </c>
      <c r="D102" s="517"/>
      <c r="E102" s="517"/>
      <c r="F102" s="541" t="s">
        <v>589</v>
      </c>
      <c r="G102" s="541"/>
      <c r="H102" s="541"/>
      <c r="I102" s="541"/>
      <c r="J102" s="541"/>
      <c r="K102" s="541"/>
      <c r="L102" s="517" t="s">
        <v>590</v>
      </c>
      <c r="M102" s="517"/>
      <c r="N102" s="517"/>
      <c r="O102" s="517"/>
      <c r="P102" s="517"/>
      <c r="Q102" s="519">
        <f t="shared" si="4"/>
        <v>40602</v>
      </c>
      <c r="R102" s="519"/>
      <c r="S102" s="519"/>
      <c r="T102" s="519"/>
      <c r="U102" s="519">
        <f t="shared" si="5"/>
        <v>40967</v>
      </c>
      <c r="V102" s="519"/>
      <c r="W102" s="519"/>
      <c r="X102" s="519"/>
      <c r="Y102" s="520"/>
      <c r="Z102" s="520"/>
      <c r="AA102" s="520"/>
      <c r="AB102" s="520"/>
      <c r="AC102" s="520"/>
      <c r="AD102" s="65" t="str">
        <f t="shared" ca="1" si="6"/>
        <v>FAIL</v>
      </c>
      <c r="AE102" s="66">
        <v>40602</v>
      </c>
      <c r="AF102" s="66">
        <v>40967</v>
      </c>
      <c r="AG102" s="67" t="str">
        <f t="shared" si="7"/>
        <v>BS 8035</v>
      </c>
      <c r="AH102" s="67">
        <f t="shared" si="7"/>
        <v>0</v>
      </c>
      <c r="AI102" s="55"/>
      <c r="AJ102" s="55"/>
      <c r="AK102" s="55"/>
      <c r="AL102" s="55"/>
      <c r="AM102" s="55"/>
      <c r="AN102" s="55"/>
      <c r="AO102" s="55"/>
      <c r="AP102" s="55"/>
    </row>
    <row r="103" spans="1:42" ht="21.95" hidden="1" customHeight="1">
      <c r="A103" s="64">
        <v>101</v>
      </c>
      <c r="B103" s="78">
        <v>20</v>
      </c>
      <c r="C103" s="517" t="s">
        <v>318</v>
      </c>
      <c r="D103" s="517"/>
      <c r="E103" s="517"/>
      <c r="F103" s="541" t="s">
        <v>591</v>
      </c>
      <c r="G103" s="541"/>
      <c r="H103" s="541"/>
      <c r="I103" s="541"/>
      <c r="J103" s="541"/>
      <c r="K103" s="541"/>
      <c r="L103" s="517" t="s">
        <v>50</v>
      </c>
      <c r="M103" s="542"/>
      <c r="N103" s="542"/>
      <c r="O103" s="542"/>
      <c r="P103" s="542"/>
      <c r="Q103" s="519">
        <f t="shared" si="4"/>
        <v>40451</v>
      </c>
      <c r="R103" s="519"/>
      <c r="S103" s="519"/>
      <c r="T103" s="519"/>
      <c r="U103" s="519">
        <f t="shared" si="5"/>
        <v>41547</v>
      </c>
      <c r="V103" s="519"/>
      <c r="W103" s="519"/>
      <c r="X103" s="519"/>
      <c r="Y103" s="520"/>
      <c r="Z103" s="520"/>
      <c r="AA103" s="520"/>
      <c r="AB103" s="520"/>
      <c r="AC103" s="520"/>
      <c r="AD103" s="65" t="str">
        <f t="shared" ca="1" si="6"/>
        <v>FAIL</v>
      </c>
      <c r="AE103" s="66">
        <v>40451</v>
      </c>
      <c r="AF103" s="66">
        <v>41547</v>
      </c>
      <c r="AG103" s="67" t="str">
        <f t="shared" si="7"/>
        <v>BS 8036</v>
      </c>
      <c r="AH103" s="67">
        <f t="shared" si="7"/>
        <v>0</v>
      </c>
      <c r="AI103" s="55"/>
      <c r="AJ103" s="55"/>
      <c r="AK103" s="55"/>
      <c r="AL103" s="55"/>
      <c r="AM103" s="55"/>
      <c r="AN103" s="55"/>
      <c r="AO103" s="55"/>
      <c r="AP103" s="55"/>
    </row>
    <row r="104" spans="1:42" ht="21.95" hidden="1" customHeight="1">
      <c r="A104" s="64">
        <v>102</v>
      </c>
      <c r="B104" s="78">
        <v>21</v>
      </c>
      <c r="C104" s="517" t="s">
        <v>299</v>
      </c>
      <c r="D104" s="517"/>
      <c r="E104" s="517"/>
      <c r="F104" s="518" t="s">
        <v>300</v>
      </c>
      <c r="G104" s="518"/>
      <c r="H104" s="518"/>
      <c r="I104" s="518"/>
      <c r="J104" s="518"/>
      <c r="K104" s="518"/>
      <c r="L104" s="540" t="s">
        <v>301</v>
      </c>
      <c r="M104" s="540"/>
      <c r="N104" s="540"/>
      <c r="O104" s="540"/>
      <c r="P104" s="540"/>
      <c r="Q104" s="519">
        <f t="shared" si="4"/>
        <v>40813</v>
      </c>
      <c r="R104" s="519"/>
      <c r="S104" s="519"/>
      <c r="T104" s="519"/>
      <c r="U104" s="519">
        <f t="shared" si="5"/>
        <v>41179</v>
      </c>
      <c r="V104" s="519"/>
      <c r="W104" s="519"/>
      <c r="X104" s="519"/>
      <c r="Y104" s="520"/>
      <c r="Z104" s="520"/>
      <c r="AA104" s="520"/>
      <c r="AB104" s="520"/>
      <c r="AC104" s="520"/>
      <c r="AD104" s="65" t="str">
        <f t="shared" ca="1" si="6"/>
        <v>FAIL</v>
      </c>
      <c r="AE104" s="66">
        <v>40813</v>
      </c>
      <c r="AF104" s="66">
        <v>41179</v>
      </c>
      <c r="AG104" s="67" t="str">
        <f t="shared" si="7"/>
        <v>BS 8039</v>
      </c>
      <c r="AH104" s="67">
        <f t="shared" si="7"/>
        <v>0</v>
      </c>
      <c r="AI104" s="55"/>
      <c r="AJ104" s="55"/>
      <c r="AK104" s="55"/>
      <c r="AL104" s="55"/>
      <c r="AM104" s="55"/>
      <c r="AN104" s="55"/>
      <c r="AO104" s="55"/>
      <c r="AP104" s="55"/>
    </row>
    <row r="105" spans="1:42" ht="21.95" hidden="1" customHeight="1">
      <c r="A105" s="64">
        <v>103</v>
      </c>
      <c r="B105" s="78">
        <v>22</v>
      </c>
      <c r="C105" s="517" t="s">
        <v>319</v>
      </c>
      <c r="D105" s="517"/>
      <c r="E105" s="517"/>
      <c r="F105" s="541" t="s">
        <v>592</v>
      </c>
      <c r="G105" s="541"/>
      <c r="H105" s="541"/>
      <c r="I105" s="541"/>
      <c r="J105" s="541"/>
      <c r="K105" s="541"/>
      <c r="L105" s="520" t="s">
        <v>50</v>
      </c>
      <c r="M105" s="540"/>
      <c r="N105" s="540"/>
      <c r="O105" s="540"/>
      <c r="P105" s="540"/>
      <c r="Q105" s="519">
        <f t="shared" si="4"/>
        <v>40812</v>
      </c>
      <c r="R105" s="519"/>
      <c r="S105" s="519"/>
      <c r="T105" s="519"/>
      <c r="U105" s="519">
        <f t="shared" si="5"/>
        <v>41178</v>
      </c>
      <c r="V105" s="519"/>
      <c r="W105" s="519"/>
      <c r="X105" s="519"/>
      <c r="Y105" s="520"/>
      <c r="Z105" s="520"/>
      <c r="AA105" s="520"/>
      <c r="AB105" s="520"/>
      <c r="AC105" s="520"/>
      <c r="AD105" s="65" t="str">
        <f t="shared" ca="1" si="6"/>
        <v>FAIL</v>
      </c>
      <c r="AE105" s="71">
        <v>40812</v>
      </c>
      <c r="AF105" s="66">
        <v>41178</v>
      </c>
      <c r="AG105" s="67" t="str">
        <f t="shared" si="7"/>
        <v>BS 8048</v>
      </c>
      <c r="AH105" s="67">
        <f t="shared" si="7"/>
        <v>0</v>
      </c>
      <c r="AI105" s="55"/>
      <c r="AJ105" s="55"/>
      <c r="AK105" s="55"/>
      <c r="AL105" s="55"/>
      <c r="AM105" s="55"/>
      <c r="AN105" s="55"/>
      <c r="AO105" s="55"/>
      <c r="AP105" s="55"/>
    </row>
    <row r="106" spans="1:42" ht="21.95" hidden="1" customHeight="1">
      <c r="A106" s="64">
        <v>104</v>
      </c>
      <c r="B106" s="78">
        <v>23</v>
      </c>
      <c r="C106" s="517" t="s">
        <v>320</v>
      </c>
      <c r="D106" s="517"/>
      <c r="E106" s="517"/>
      <c r="F106" s="541" t="s">
        <v>593</v>
      </c>
      <c r="G106" s="541"/>
      <c r="H106" s="541"/>
      <c r="I106" s="541"/>
      <c r="J106" s="541"/>
      <c r="K106" s="541"/>
      <c r="L106" s="517" t="s">
        <v>50</v>
      </c>
      <c r="M106" s="542"/>
      <c r="N106" s="542"/>
      <c r="O106" s="542"/>
      <c r="P106" s="542"/>
      <c r="Q106" s="519">
        <f t="shared" si="4"/>
        <v>40445</v>
      </c>
      <c r="R106" s="519"/>
      <c r="S106" s="519"/>
      <c r="T106" s="519"/>
      <c r="U106" s="519">
        <f t="shared" si="5"/>
        <v>41176</v>
      </c>
      <c r="V106" s="519"/>
      <c r="W106" s="519"/>
      <c r="X106" s="519"/>
      <c r="Y106" s="520"/>
      <c r="Z106" s="520"/>
      <c r="AA106" s="520"/>
      <c r="AB106" s="520"/>
      <c r="AC106" s="520"/>
      <c r="AD106" s="65" t="str">
        <f t="shared" ca="1" si="6"/>
        <v>FAIL</v>
      </c>
      <c r="AE106" s="71">
        <v>40445</v>
      </c>
      <c r="AF106" s="71">
        <v>41176</v>
      </c>
      <c r="AG106" s="67" t="str">
        <f t="shared" si="7"/>
        <v>BS 8049</v>
      </c>
      <c r="AH106" s="67">
        <f t="shared" si="7"/>
        <v>0</v>
      </c>
      <c r="AI106" s="55"/>
      <c r="AJ106" s="55"/>
      <c r="AK106" s="55"/>
      <c r="AL106" s="55"/>
      <c r="AM106" s="55"/>
      <c r="AN106" s="55"/>
      <c r="AO106" s="55"/>
      <c r="AP106" s="55"/>
    </row>
    <row r="107" spans="1:42" ht="21.95" hidden="1" customHeight="1">
      <c r="A107" s="64">
        <v>105</v>
      </c>
      <c r="B107" s="78">
        <v>24</v>
      </c>
      <c r="C107" s="517" t="s">
        <v>303</v>
      </c>
      <c r="D107" s="517"/>
      <c r="E107" s="517"/>
      <c r="F107" s="541" t="s">
        <v>304</v>
      </c>
      <c r="G107" s="541"/>
      <c r="H107" s="541"/>
      <c r="I107" s="541"/>
      <c r="J107" s="541"/>
      <c r="K107" s="541"/>
      <c r="L107" s="542">
        <v>8018582</v>
      </c>
      <c r="M107" s="542"/>
      <c r="N107" s="542"/>
      <c r="O107" s="542"/>
      <c r="P107" s="542"/>
      <c r="Q107" s="519">
        <f t="shared" si="4"/>
        <v>40542</v>
      </c>
      <c r="R107" s="519"/>
      <c r="S107" s="519"/>
      <c r="T107" s="519"/>
      <c r="U107" s="519">
        <f t="shared" si="5"/>
        <v>40907</v>
      </c>
      <c r="V107" s="519"/>
      <c r="W107" s="519"/>
      <c r="X107" s="519"/>
      <c r="Y107" s="520"/>
      <c r="Z107" s="520"/>
      <c r="AA107" s="520"/>
      <c r="AB107" s="520"/>
      <c r="AC107" s="520"/>
      <c r="AD107" s="65" t="str">
        <f t="shared" ca="1" si="6"/>
        <v>FAIL</v>
      </c>
      <c r="AE107" s="71">
        <v>40542</v>
      </c>
      <c r="AF107" s="66">
        <v>40907</v>
      </c>
      <c r="AG107" s="67" t="str">
        <f t="shared" si="7"/>
        <v>BS 8050</v>
      </c>
      <c r="AH107" s="67">
        <f t="shared" si="7"/>
        <v>0</v>
      </c>
      <c r="AI107" s="55"/>
      <c r="AJ107" s="55"/>
      <c r="AK107" s="55"/>
      <c r="AL107" s="55"/>
      <c r="AM107" s="55"/>
      <c r="AN107" s="55"/>
      <c r="AO107" s="55"/>
      <c r="AP107" s="55"/>
    </row>
    <row r="108" spans="1:42" ht="21.95" hidden="1" customHeight="1">
      <c r="A108" s="64">
        <v>106</v>
      </c>
      <c r="B108" s="78">
        <v>25</v>
      </c>
      <c r="C108" s="517" t="s">
        <v>594</v>
      </c>
      <c r="D108" s="517"/>
      <c r="E108" s="517"/>
      <c r="F108" s="541" t="s">
        <v>595</v>
      </c>
      <c r="G108" s="541"/>
      <c r="H108" s="541"/>
      <c r="I108" s="541"/>
      <c r="J108" s="541"/>
      <c r="K108" s="541"/>
      <c r="L108" s="517" t="s">
        <v>50</v>
      </c>
      <c r="M108" s="542"/>
      <c r="N108" s="542"/>
      <c r="O108" s="542"/>
      <c r="P108" s="542"/>
      <c r="Q108" s="519" t="str">
        <f t="shared" si="4"/>
        <v>-</v>
      </c>
      <c r="R108" s="519"/>
      <c r="S108" s="519"/>
      <c r="T108" s="519"/>
      <c r="U108" s="519" t="str">
        <f t="shared" si="5"/>
        <v>-</v>
      </c>
      <c r="V108" s="519"/>
      <c r="W108" s="519"/>
      <c r="X108" s="519"/>
      <c r="Y108" s="520"/>
      <c r="Z108" s="520"/>
      <c r="AA108" s="520"/>
      <c r="AB108" s="520"/>
      <c r="AC108" s="520"/>
      <c r="AD108" s="65" t="e">
        <f t="shared" ca="1" si="6"/>
        <v>#VALUE!</v>
      </c>
      <c r="AE108" s="77" t="s">
        <v>50</v>
      </c>
      <c r="AF108" s="77" t="s">
        <v>50</v>
      </c>
      <c r="AG108" s="67" t="str">
        <f t="shared" si="7"/>
        <v>BS 8008</v>
      </c>
      <c r="AH108" s="67">
        <f t="shared" si="7"/>
        <v>0</v>
      </c>
      <c r="AI108" s="55"/>
      <c r="AJ108" s="55"/>
      <c r="AK108" s="55"/>
      <c r="AL108" s="55"/>
      <c r="AM108" s="55"/>
      <c r="AN108" s="55"/>
      <c r="AO108" s="55"/>
      <c r="AP108" s="55"/>
    </row>
    <row r="109" spans="1:42" ht="21.95" hidden="1" customHeight="1">
      <c r="A109" s="64">
        <v>107</v>
      </c>
      <c r="B109" s="78">
        <v>26</v>
      </c>
      <c r="C109" s="517" t="s">
        <v>309</v>
      </c>
      <c r="D109" s="517"/>
      <c r="E109" s="517"/>
      <c r="F109" s="541" t="s">
        <v>596</v>
      </c>
      <c r="G109" s="541"/>
      <c r="H109" s="541"/>
      <c r="I109" s="541"/>
      <c r="J109" s="541"/>
      <c r="K109" s="541"/>
      <c r="L109" s="517" t="s">
        <v>50</v>
      </c>
      <c r="M109" s="542"/>
      <c r="N109" s="542"/>
      <c r="O109" s="542"/>
      <c r="P109" s="542"/>
      <c r="Q109" s="519" t="str">
        <f t="shared" si="4"/>
        <v>-</v>
      </c>
      <c r="R109" s="519"/>
      <c r="S109" s="519"/>
      <c r="T109" s="519"/>
      <c r="U109" s="519" t="str">
        <f t="shared" si="5"/>
        <v>-</v>
      </c>
      <c r="V109" s="519"/>
      <c r="W109" s="519"/>
      <c r="X109" s="519"/>
      <c r="Y109" s="520"/>
      <c r="Z109" s="520"/>
      <c r="AA109" s="520"/>
      <c r="AB109" s="520"/>
      <c r="AC109" s="520"/>
      <c r="AD109" s="65" t="e">
        <f t="shared" ca="1" si="6"/>
        <v>#VALUE!</v>
      </c>
      <c r="AE109" s="77" t="s">
        <v>50</v>
      </c>
      <c r="AF109" s="77" t="s">
        <v>50</v>
      </c>
      <c r="AG109" s="67" t="str">
        <f t="shared" si="7"/>
        <v>BS 8011</v>
      </c>
      <c r="AH109" s="67">
        <f t="shared" si="7"/>
        <v>0</v>
      </c>
      <c r="AI109" s="55"/>
      <c r="AJ109" s="55"/>
      <c r="AK109" s="55"/>
      <c r="AL109" s="55"/>
      <c r="AM109" s="55"/>
      <c r="AN109" s="55"/>
      <c r="AO109" s="55"/>
      <c r="AP109" s="55"/>
    </row>
    <row r="110" spans="1:42" ht="21.95" hidden="1" customHeight="1">
      <c r="A110" s="64">
        <v>108</v>
      </c>
      <c r="B110" s="78">
        <v>27</v>
      </c>
      <c r="C110" s="517" t="s">
        <v>315</v>
      </c>
      <c r="D110" s="517"/>
      <c r="E110" s="517"/>
      <c r="F110" s="541" t="s">
        <v>597</v>
      </c>
      <c r="G110" s="541"/>
      <c r="H110" s="541"/>
      <c r="I110" s="541"/>
      <c r="J110" s="541"/>
      <c r="K110" s="541"/>
      <c r="L110" s="517" t="s">
        <v>50</v>
      </c>
      <c r="M110" s="542"/>
      <c r="N110" s="542"/>
      <c r="O110" s="542"/>
      <c r="P110" s="542"/>
      <c r="Q110" s="519" t="str">
        <f t="shared" si="4"/>
        <v>-</v>
      </c>
      <c r="R110" s="519"/>
      <c r="S110" s="519"/>
      <c r="T110" s="519"/>
      <c r="U110" s="519" t="str">
        <f t="shared" si="5"/>
        <v>-</v>
      </c>
      <c r="V110" s="519"/>
      <c r="W110" s="519"/>
      <c r="X110" s="519"/>
      <c r="Y110" s="520"/>
      <c r="Z110" s="520"/>
      <c r="AA110" s="520"/>
      <c r="AB110" s="520"/>
      <c r="AC110" s="520"/>
      <c r="AD110" s="65" t="e">
        <f t="shared" ca="1" si="6"/>
        <v>#VALUE!</v>
      </c>
      <c r="AE110" s="77" t="s">
        <v>50</v>
      </c>
      <c r="AF110" s="77" t="s">
        <v>50</v>
      </c>
      <c r="AG110" s="67" t="str">
        <f t="shared" si="7"/>
        <v>BS 8027</v>
      </c>
      <c r="AH110" s="67">
        <f t="shared" si="7"/>
        <v>0</v>
      </c>
      <c r="AI110" s="55"/>
      <c r="AJ110" s="55"/>
      <c r="AK110" s="55"/>
      <c r="AL110" s="55"/>
      <c r="AM110" s="55"/>
      <c r="AN110" s="55"/>
      <c r="AO110" s="55"/>
      <c r="AP110" s="55"/>
    </row>
    <row r="111" spans="1:42" ht="21.95" hidden="1" customHeight="1">
      <c r="A111" s="64">
        <v>109</v>
      </c>
      <c r="B111" s="78">
        <v>28</v>
      </c>
      <c r="C111" s="517" t="s">
        <v>297</v>
      </c>
      <c r="D111" s="517"/>
      <c r="E111" s="517"/>
      <c r="F111" s="541" t="s">
        <v>598</v>
      </c>
      <c r="G111" s="541"/>
      <c r="H111" s="541"/>
      <c r="I111" s="541"/>
      <c r="J111" s="541"/>
      <c r="K111" s="541"/>
      <c r="L111" s="517" t="s">
        <v>50</v>
      </c>
      <c r="M111" s="542"/>
      <c r="N111" s="542"/>
      <c r="O111" s="542"/>
      <c r="P111" s="542"/>
      <c r="Q111" s="519" t="str">
        <f t="shared" si="4"/>
        <v>-</v>
      </c>
      <c r="R111" s="519"/>
      <c r="S111" s="519"/>
      <c r="T111" s="519"/>
      <c r="U111" s="519" t="str">
        <f t="shared" si="5"/>
        <v>-</v>
      </c>
      <c r="V111" s="519"/>
      <c r="W111" s="519"/>
      <c r="X111" s="519"/>
      <c r="Y111" s="520"/>
      <c r="Z111" s="520"/>
      <c r="AA111" s="520"/>
      <c r="AB111" s="520"/>
      <c r="AC111" s="520"/>
      <c r="AD111" s="65" t="e">
        <f t="shared" ca="1" si="6"/>
        <v>#VALUE!</v>
      </c>
      <c r="AE111" s="77" t="s">
        <v>50</v>
      </c>
      <c r="AF111" s="77" t="s">
        <v>50</v>
      </c>
      <c r="AG111" s="67" t="str">
        <f t="shared" si="7"/>
        <v>BS 8031</v>
      </c>
      <c r="AH111" s="67">
        <f t="shared" si="7"/>
        <v>0</v>
      </c>
      <c r="AI111" s="55"/>
      <c r="AJ111" s="55"/>
      <c r="AK111" s="55"/>
      <c r="AL111" s="55"/>
      <c r="AM111" s="55"/>
      <c r="AN111" s="55"/>
      <c r="AO111" s="55"/>
      <c r="AP111" s="55"/>
    </row>
    <row r="112" spans="1:42" ht="21.95" hidden="1" customHeight="1">
      <c r="A112" s="64">
        <v>110</v>
      </c>
      <c r="B112" s="78">
        <v>29</v>
      </c>
      <c r="C112" s="517" t="s">
        <v>298</v>
      </c>
      <c r="D112" s="517"/>
      <c r="E112" s="517"/>
      <c r="F112" s="541" t="s">
        <v>599</v>
      </c>
      <c r="G112" s="541"/>
      <c r="H112" s="541"/>
      <c r="I112" s="541"/>
      <c r="J112" s="541"/>
      <c r="K112" s="541"/>
      <c r="L112" s="517" t="s">
        <v>50</v>
      </c>
      <c r="M112" s="542"/>
      <c r="N112" s="542"/>
      <c r="O112" s="542"/>
      <c r="P112" s="542"/>
      <c r="Q112" s="519" t="str">
        <f t="shared" si="4"/>
        <v>-</v>
      </c>
      <c r="R112" s="519"/>
      <c r="S112" s="519"/>
      <c r="T112" s="519"/>
      <c r="U112" s="519" t="str">
        <f t="shared" si="5"/>
        <v>-</v>
      </c>
      <c r="V112" s="519"/>
      <c r="W112" s="519"/>
      <c r="X112" s="519"/>
      <c r="Y112" s="520"/>
      <c r="Z112" s="520"/>
      <c r="AA112" s="520"/>
      <c r="AB112" s="520"/>
      <c r="AC112" s="520"/>
      <c r="AD112" s="65" t="e">
        <f t="shared" ca="1" si="6"/>
        <v>#VALUE!</v>
      </c>
      <c r="AE112" s="77" t="s">
        <v>50</v>
      </c>
      <c r="AF112" s="77" t="s">
        <v>50</v>
      </c>
      <c r="AG112" s="67" t="str">
        <f t="shared" si="7"/>
        <v>BS 8037</v>
      </c>
      <c r="AH112" s="67">
        <f t="shared" si="7"/>
        <v>0</v>
      </c>
      <c r="AI112" s="55"/>
      <c r="AJ112" s="55"/>
      <c r="AK112" s="55"/>
      <c r="AL112" s="55"/>
      <c r="AM112" s="55"/>
      <c r="AN112" s="55"/>
      <c r="AO112" s="55"/>
      <c r="AP112" s="55"/>
    </row>
    <row r="113" spans="1:42" ht="21.95" hidden="1" customHeight="1">
      <c r="A113" s="64">
        <v>111</v>
      </c>
      <c r="B113" s="78">
        <v>30</v>
      </c>
      <c r="C113" s="517" t="s">
        <v>302</v>
      </c>
      <c r="D113" s="517"/>
      <c r="E113" s="517"/>
      <c r="F113" s="541" t="s">
        <v>600</v>
      </c>
      <c r="G113" s="541"/>
      <c r="H113" s="541"/>
      <c r="I113" s="541"/>
      <c r="J113" s="541"/>
      <c r="K113" s="541"/>
      <c r="L113" s="517" t="s">
        <v>50</v>
      </c>
      <c r="M113" s="542"/>
      <c r="N113" s="542"/>
      <c r="O113" s="542"/>
      <c r="P113" s="542"/>
      <c r="Q113" s="519" t="str">
        <f t="shared" si="4"/>
        <v>-</v>
      </c>
      <c r="R113" s="519"/>
      <c r="S113" s="519"/>
      <c r="T113" s="519"/>
      <c r="U113" s="519" t="str">
        <f t="shared" si="5"/>
        <v>-</v>
      </c>
      <c r="V113" s="519"/>
      <c r="W113" s="519"/>
      <c r="X113" s="519"/>
      <c r="Y113" s="520"/>
      <c r="Z113" s="520"/>
      <c r="AA113" s="520"/>
      <c r="AB113" s="520"/>
      <c r="AC113" s="520"/>
      <c r="AD113" s="65" t="e">
        <f t="shared" ca="1" si="6"/>
        <v>#VALUE!</v>
      </c>
      <c r="AE113" s="77" t="s">
        <v>50</v>
      </c>
      <c r="AF113" s="77" t="s">
        <v>50</v>
      </c>
      <c r="AG113" s="67" t="str">
        <f t="shared" si="7"/>
        <v>BS 8043</v>
      </c>
      <c r="AH113" s="67">
        <f t="shared" si="7"/>
        <v>0</v>
      </c>
      <c r="AI113" s="55"/>
      <c r="AJ113" s="55"/>
      <c r="AK113" s="55"/>
      <c r="AL113" s="55"/>
      <c r="AM113" s="55"/>
      <c r="AN113" s="55"/>
      <c r="AO113" s="55"/>
      <c r="AP113" s="55"/>
    </row>
    <row r="114" spans="1:42" ht="21.95" hidden="1" customHeight="1">
      <c r="A114" s="64">
        <v>112</v>
      </c>
      <c r="B114" s="78">
        <v>31</v>
      </c>
      <c r="C114" s="517" t="s">
        <v>601</v>
      </c>
      <c r="D114" s="517"/>
      <c r="E114" s="517"/>
      <c r="F114" s="541" t="s">
        <v>579</v>
      </c>
      <c r="G114" s="541"/>
      <c r="H114" s="541"/>
      <c r="I114" s="541"/>
      <c r="J114" s="541"/>
      <c r="K114" s="541"/>
      <c r="L114" s="542">
        <v>110006</v>
      </c>
      <c r="M114" s="542"/>
      <c r="N114" s="542"/>
      <c r="O114" s="542"/>
      <c r="P114" s="542"/>
      <c r="Q114" s="519" t="str">
        <f t="shared" si="4"/>
        <v>-</v>
      </c>
      <c r="R114" s="519"/>
      <c r="S114" s="519"/>
      <c r="T114" s="519"/>
      <c r="U114" s="519" t="str">
        <f t="shared" si="5"/>
        <v>-</v>
      </c>
      <c r="V114" s="519"/>
      <c r="W114" s="519"/>
      <c r="X114" s="519"/>
      <c r="Y114" s="520"/>
      <c r="Z114" s="520"/>
      <c r="AA114" s="520"/>
      <c r="AB114" s="520"/>
      <c r="AC114" s="520"/>
      <c r="AD114" s="65" t="e">
        <f t="shared" ca="1" si="6"/>
        <v>#VALUE!</v>
      </c>
      <c r="AE114" s="77" t="s">
        <v>50</v>
      </c>
      <c r="AF114" s="77" t="s">
        <v>50</v>
      </c>
      <c r="AG114" s="67" t="str">
        <f t="shared" si="7"/>
        <v>BS 8052</v>
      </c>
      <c r="AH114" s="67">
        <f t="shared" si="7"/>
        <v>0</v>
      </c>
      <c r="AI114" s="74"/>
      <c r="AJ114" s="74"/>
      <c r="AK114" s="74"/>
      <c r="AL114" s="74"/>
      <c r="AM114" s="74"/>
      <c r="AN114" s="74"/>
      <c r="AO114" s="74"/>
      <c r="AP114" s="74"/>
    </row>
    <row r="115" spans="1:42" ht="21.95" hidden="1" customHeight="1">
      <c r="A115" s="64">
        <v>113</v>
      </c>
      <c r="B115" s="76">
        <v>1</v>
      </c>
      <c r="C115" s="524" t="s">
        <v>341</v>
      </c>
      <c r="D115" s="524"/>
      <c r="E115" s="524"/>
      <c r="F115" s="525" t="s">
        <v>602</v>
      </c>
      <c r="G115" s="525"/>
      <c r="H115" s="525"/>
      <c r="I115" s="525"/>
      <c r="J115" s="525"/>
      <c r="K115" s="525"/>
      <c r="L115" s="524">
        <v>61260</v>
      </c>
      <c r="M115" s="524"/>
      <c r="N115" s="524"/>
      <c r="O115" s="524"/>
      <c r="P115" s="524"/>
      <c r="Q115" s="544">
        <f t="shared" si="4"/>
        <v>40494</v>
      </c>
      <c r="R115" s="544"/>
      <c r="S115" s="544"/>
      <c r="T115" s="544"/>
      <c r="U115" s="544">
        <f t="shared" si="5"/>
        <v>40859</v>
      </c>
      <c r="V115" s="544"/>
      <c r="W115" s="544"/>
      <c r="X115" s="544"/>
      <c r="Y115" s="524"/>
      <c r="Z115" s="524"/>
      <c r="AA115" s="524"/>
      <c r="AB115" s="524"/>
      <c r="AC115" s="524"/>
      <c r="AD115" s="65" t="str">
        <f t="shared" ca="1" si="6"/>
        <v>FAIL</v>
      </c>
      <c r="AE115" s="72">
        <v>40494</v>
      </c>
      <c r="AF115" s="72">
        <v>40859</v>
      </c>
      <c r="AG115" s="65" t="s">
        <v>341</v>
      </c>
      <c r="AH115" s="65" t="s">
        <v>341</v>
      </c>
      <c r="AI115" s="55"/>
      <c r="AJ115" s="55"/>
      <c r="AK115" s="55"/>
      <c r="AL115" s="55"/>
      <c r="AM115" s="55"/>
      <c r="AN115" s="55"/>
      <c r="AO115" s="55"/>
      <c r="AP115" s="55"/>
    </row>
    <row r="116" spans="1:42" ht="21.95" hidden="1" customHeight="1">
      <c r="A116" s="64">
        <v>114</v>
      </c>
      <c r="B116" s="76">
        <v>2</v>
      </c>
      <c r="C116" s="524" t="s">
        <v>343</v>
      </c>
      <c r="D116" s="524"/>
      <c r="E116" s="524"/>
      <c r="F116" s="525" t="s">
        <v>344</v>
      </c>
      <c r="G116" s="525"/>
      <c r="H116" s="525"/>
      <c r="I116" s="525"/>
      <c r="J116" s="525"/>
      <c r="K116" s="525"/>
      <c r="L116" s="524" t="s">
        <v>345</v>
      </c>
      <c r="M116" s="524"/>
      <c r="N116" s="524"/>
      <c r="O116" s="524"/>
      <c r="P116" s="524"/>
      <c r="Q116" s="526">
        <f t="shared" si="4"/>
        <v>40869</v>
      </c>
      <c r="R116" s="526"/>
      <c r="S116" s="526"/>
      <c r="T116" s="526"/>
      <c r="U116" s="526">
        <f t="shared" si="5"/>
        <v>41235</v>
      </c>
      <c r="V116" s="526"/>
      <c r="W116" s="526"/>
      <c r="X116" s="526"/>
      <c r="Y116" s="524"/>
      <c r="Z116" s="524"/>
      <c r="AA116" s="524"/>
      <c r="AB116" s="524"/>
      <c r="AC116" s="524"/>
      <c r="AD116" s="65" t="str">
        <f t="shared" ca="1" si="6"/>
        <v>FAIL</v>
      </c>
      <c r="AE116" s="73">
        <v>40869</v>
      </c>
      <c r="AF116" s="73">
        <v>41235</v>
      </c>
      <c r="AG116" s="65" t="s">
        <v>343</v>
      </c>
      <c r="AH116" s="65" t="s">
        <v>343</v>
      </c>
      <c r="AI116" s="55"/>
      <c r="AJ116" s="55"/>
      <c r="AK116" s="55"/>
      <c r="AL116" s="55"/>
      <c r="AM116" s="55"/>
      <c r="AN116" s="55"/>
      <c r="AO116" s="55"/>
      <c r="AP116" s="55"/>
    </row>
    <row r="117" spans="1:42" ht="21.95" hidden="1" customHeight="1">
      <c r="A117" s="64">
        <v>115</v>
      </c>
      <c r="B117" s="76">
        <v>3</v>
      </c>
      <c r="C117" s="524" t="s">
        <v>354</v>
      </c>
      <c r="D117" s="524"/>
      <c r="E117" s="524"/>
      <c r="F117" s="525" t="s">
        <v>355</v>
      </c>
      <c r="G117" s="525"/>
      <c r="H117" s="525"/>
      <c r="I117" s="525"/>
      <c r="J117" s="525"/>
      <c r="K117" s="525"/>
      <c r="L117" s="539" t="s">
        <v>356</v>
      </c>
      <c r="M117" s="539"/>
      <c r="N117" s="539"/>
      <c r="O117" s="539"/>
      <c r="P117" s="539"/>
      <c r="Q117" s="526">
        <f t="shared" si="4"/>
        <v>40820</v>
      </c>
      <c r="R117" s="526"/>
      <c r="S117" s="526"/>
      <c r="T117" s="526"/>
      <c r="U117" s="526">
        <f t="shared" si="5"/>
        <v>41186</v>
      </c>
      <c r="V117" s="526"/>
      <c r="W117" s="526"/>
      <c r="X117" s="526"/>
      <c r="Y117" s="524"/>
      <c r="Z117" s="524"/>
      <c r="AA117" s="524"/>
      <c r="AB117" s="524"/>
      <c r="AC117" s="524"/>
      <c r="AD117" s="65" t="str">
        <f t="shared" ca="1" si="6"/>
        <v>FAIL</v>
      </c>
      <c r="AE117" s="72">
        <v>40820</v>
      </c>
      <c r="AF117" s="72">
        <v>41186</v>
      </c>
      <c r="AG117" s="65" t="s">
        <v>354</v>
      </c>
      <c r="AH117" s="65" t="s">
        <v>354</v>
      </c>
      <c r="AI117" s="55"/>
      <c r="AJ117" s="55"/>
      <c r="AK117" s="55"/>
      <c r="AL117" s="55"/>
      <c r="AM117" s="55"/>
      <c r="AN117" s="55"/>
      <c r="AO117" s="55"/>
      <c r="AP117" s="55"/>
    </row>
    <row r="118" spans="1:42" ht="21.95" hidden="1" customHeight="1">
      <c r="A118" s="64">
        <v>116</v>
      </c>
      <c r="B118" s="76">
        <v>4</v>
      </c>
      <c r="C118" s="524" t="s">
        <v>357</v>
      </c>
      <c r="D118" s="524"/>
      <c r="E118" s="524"/>
      <c r="F118" s="525" t="s">
        <v>355</v>
      </c>
      <c r="G118" s="525"/>
      <c r="H118" s="525"/>
      <c r="I118" s="525"/>
      <c r="J118" s="525"/>
      <c r="K118" s="525"/>
      <c r="L118" s="524" t="s">
        <v>603</v>
      </c>
      <c r="M118" s="524"/>
      <c r="N118" s="524"/>
      <c r="O118" s="524"/>
      <c r="P118" s="524"/>
      <c r="Q118" s="526">
        <f t="shared" si="4"/>
        <v>40820</v>
      </c>
      <c r="R118" s="526"/>
      <c r="S118" s="526"/>
      <c r="T118" s="526"/>
      <c r="U118" s="526">
        <f t="shared" si="5"/>
        <v>41186</v>
      </c>
      <c r="V118" s="526"/>
      <c r="W118" s="526"/>
      <c r="X118" s="526"/>
      <c r="Y118" s="524"/>
      <c r="Z118" s="524"/>
      <c r="AA118" s="524"/>
      <c r="AB118" s="524"/>
      <c r="AC118" s="524"/>
      <c r="AD118" s="65" t="str">
        <f t="shared" ca="1" si="6"/>
        <v>FAIL</v>
      </c>
      <c r="AE118" s="72">
        <v>40820</v>
      </c>
      <c r="AF118" s="72">
        <v>41186</v>
      </c>
      <c r="AG118" s="65" t="s">
        <v>357</v>
      </c>
      <c r="AH118" s="65" t="s">
        <v>357</v>
      </c>
      <c r="AI118" s="55"/>
      <c r="AJ118" s="55"/>
      <c r="AK118" s="55"/>
      <c r="AL118" s="55"/>
      <c r="AM118" s="55"/>
      <c r="AN118" s="55"/>
      <c r="AO118" s="55"/>
      <c r="AP118" s="55"/>
    </row>
    <row r="119" spans="1:42" ht="21.95" hidden="1" customHeight="1">
      <c r="A119" s="64">
        <v>117</v>
      </c>
      <c r="B119" s="76">
        <v>5</v>
      </c>
      <c r="C119" s="524" t="s">
        <v>359</v>
      </c>
      <c r="D119" s="524"/>
      <c r="E119" s="524"/>
      <c r="F119" s="525" t="s">
        <v>355</v>
      </c>
      <c r="G119" s="525"/>
      <c r="H119" s="525"/>
      <c r="I119" s="525"/>
      <c r="J119" s="525"/>
      <c r="K119" s="525"/>
      <c r="L119" s="524" t="s">
        <v>360</v>
      </c>
      <c r="M119" s="524"/>
      <c r="N119" s="524"/>
      <c r="O119" s="524"/>
      <c r="P119" s="524"/>
      <c r="Q119" s="526">
        <f t="shared" si="4"/>
        <v>40820</v>
      </c>
      <c r="R119" s="526"/>
      <c r="S119" s="526"/>
      <c r="T119" s="526"/>
      <c r="U119" s="526">
        <f t="shared" si="5"/>
        <v>41186</v>
      </c>
      <c r="V119" s="526"/>
      <c r="W119" s="526"/>
      <c r="X119" s="526"/>
      <c r="Y119" s="524"/>
      <c r="Z119" s="524"/>
      <c r="AA119" s="524"/>
      <c r="AB119" s="524"/>
      <c r="AC119" s="524"/>
      <c r="AD119" s="65" t="str">
        <f t="shared" ca="1" si="6"/>
        <v>FAIL</v>
      </c>
      <c r="AE119" s="72">
        <v>40820</v>
      </c>
      <c r="AF119" s="72">
        <v>41186</v>
      </c>
      <c r="AG119" s="65" t="s">
        <v>359</v>
      </c>
      <c r="AH119" s="65" t="s">
        <v>359</v>
      </c>
      <c r="AI119" s="55"/>
      <c r="AJ119" s="55"/>
      <c r="AK119" s="55"/>
      <c r="AL119" s="55"/>
      <c r="AM119" s="55"/>
      <c r="AN119" s="55"/>
      <c r="AO119" s="55"/>
      <c r="AP119" s="55"/>
    </row>
    <row r="120" spans="1:42" ht="21.95" hidden="1" customHeight="1">
      <c r="A120" s="64">
        <v>118</v>
      </c>
      <c r="B120" s="76">
        <v>6</v>
      </c>
      <c r="C120" s="524" t="s">
        <v>361</v>
      </c>
      <c r="D120" s="524"/>
      <c r="E120" s="524"/>
      <c r="F120" s="525" t="s">
        <v>355</v>
      </c>
      <c r="G120" s="525"/>
      <c r="H120" s="525"/>
      <c r="I120" s="525"/>
      <c r="J120" s="525"/>
      <c r="K120" s="525"/>
      <c r="L120" s="524">
        <v>8026501101</v>
      </c>
      <c r="M120" s="524"/>
      <c r="N120" s="524"/>
      <c r="O120" s="524"/>
      <c r="P120" s="524"/>
      <c r="Q120" s="526">
        <f t="shared" si="4"/>
        <v>40820</v>
      </c>
      <c r="R120" s="526"/>
      <c r="S120" s="526"/>
      <c r="T120" s="526"/>
      <c r="U120" s="526">
        <f t="shared" si="5"/>
        <v>41186</v>
      </c>
      <c r="V120" s="526"/>
      <c r="W120" s="526"/>
      <c r="X120" s="526"/>
      <c r="Y120" s="524"/>
      <c r="Z120" s="524"/>
      <c r="AA120" s="524"/>
      <c r="AB120" s="524"/>
      <c r="AC120" s="524"/>
      <c r="AD120" s="65" t="str">
        <f t="shared" ca="1" si="6"/>
        <v>FAIL</v>
      </c>
      <c r="AE120" s="72">
        <v>40820</v>
      </c>
      <c r="AF120" s="72">
        <v>41186</v>
      </c>
      <c r="AG120" s="65" t="s">
        <v>361</v>
      </c>
      <c r="AH120" s="65" t="s">
        <v>361</v>
      </c>
      <c r="AI120" s="55"/>
      <c r="AJ120" s="55"/>
      <c r="AK120" s="55"/>
      <c r="AL120" s="55"/>
      <c r="AM120" s="55"/>
      <c r="AN120" s="55"/>
      <c r="AO120" s="55"/>
      <c r="AP120" s="55"/>
    </row>
    <row r="121" spans="1:42" ht="21.95" hidden="1" customHeight="1">
      <c r="A121" s="64">
        <v>119</v>
      </c>
      <c r="B121" s="76">
        <v>7</v>
      </c>
      <c r="C121" s="524" t="s">
        <v>362</v>
      </c>
      <c r="D121" s="524"/>
      <c r="E121" s="524"/>
      <c r="F121" s="525" t="s">
        <v>363</v>
      </c>
      <c r="G121" s="525"/>
      <c r="H121" s="525"/>
      <c r="I121" s="525"/>
      <c r="J121" s="525"/>
      <c r="K121" s="525"/>
      <c r="L121" s="539" t="s">
        <v>604</v>
      </c>
      <c r="M121" s="539"/>
      <c r="N121" s="539"/>
      <c r="O121" s="539"/>
      <c r="P121" s="539"/>
      <c r="Q121" s="526">
        <f t="shared" si="4"/>
        <v>40673</v>
      </c>
      <c r="R121" s="526"/>
      <c r="S121" s="526"/>
      <c r="T121" s="526"/>
      <c r="U121" s="526">
        <f t="shared" si="5"/>
        <v>41039</v>
      </c>
      <c r="V121" s="526"/>
      <c r="W121" s="526"/>
      <c r="X121" s="526"/>
      <c r="Y121" s="524"/>
      <c r="Z121" s="524"/>
      <c r="AA121" s="524"/>
      <c r="AB121" s="524"/>
      <c r="AC121" s="524"/>
      <c r="AD121" s="65" t="str">
        <f t="shared" ca="1" si="6"/>
        <v>FAIL</v>
      </c>
      <c r="AE121" s="72">
        <v>40673</v>
      </c>
      <c r="AF121" s="72">
        <v>41039</v>
      </c>
      <c r="AG121" s="65" t="s">
        <v>362</v>
      </c>
      <c r="AH121" s="65" t="s">
        <v>362</v>
      </c>
      <c r="AI121" s="55"/>
      <c r="AJ121" s="55"/>
      <c r="AK121" s="55"/>
      <c r="AL121" s="55"/>
      <c r="AM121" s="55"/>
      <c r="AN121" s="55"/>
      <c r="AO121" s="55"/>
      <c r="AP121" s="55"/>
    </row>
    <row r="122" spans="1:42" ht="21.95" hidden="1" customHeight="1">
      <c r="A122" s="64">
        <v>120</v>
      </c>
      <c r="B122" s="76">
        <v>8</v>
      </c>
      <c r="C122" s="524" t="s">
        <v>372</v>
      </c>
      <c r="D122" s="524"/>
      <c r="E122" s="524"/>
      <c r="F122" s="525" t="s">
        <v>605</v>
      </c>
      <c r="G122" s="525"/>
      <c r="H122" s="525"/>
      <c r="I122" s="525"/>
      <c r="J122" s="525"/>
      <c r="K122" s="525"/>
      <c r="L122" s="539">
        <v>105026</v>
      </c>
      <c r="M122" s="539"/>
      <c r="N122" s="539"/>
      <c r="O122" s="539"/>
      <c r="P122" s="539"/>
      <c r="Q122" s="526">
        <f t="shared" si="4"/>
        <v>40731</v>
      </c>
      <c r="R122" s="526"/>
      <c r="S122" s="526"/>
      <c r="T122" s="526"/>
      <c r="U122" s="526">
        <f t="shared" si="5"/>
        <v>41097</v>
      </c>
      <c r="V122" s="526"/>
      <c r="W122" s="526"/>
      <c r="X122" s="526"/>
      <c r="Y122" s="524"/>
      <c r="Z122" s="524"/>
      <c r="AA122" s="524"/>
      <c r="AB122" s="524"/>
      <c r="AC122" s="524"/>
      <c r="AD122" s="65" t="str">
        <f t="shared" ca="1" si="6"/>
        <v>FAIL</v>
      </c>
      <c r="AE122" s="72">
        <v>40731</v>
      </c>
      <c r="AF122" s="72">
        <v>41097</v>
      </c>
      <c r="AG122" s="65" t="s">
        <v>372</v>
      </c>
      <c r="AH122" s="65" t="s">
        <v>372</v>
      </c>
      <c r="AI122" s="55"/>
      <c r="AJ122" s="55"/>
      <c r="AK122" s="55"/>
      <c r="AL122" s="55"/>
      <c r="AM122" s="55"/>
      <c r="AN122" s="55"/>
      <c r="AO122" s="55"/>
      <c r="AP122" s="55"/>
    </row>
    <row r="123" spans="1:42" ht="21.95" hidden="1" customHeight="1">
      <c r="A123" s="64">
        <v>121</v>
      </c>
      <c r="B123" s="76">
        <v>9</v>
      </c>
      <c r="C123" s="524" t="s">
        <v>350</v>
      </c>
      <c r="D123" s="524"/>
      <c r="E123" s="524"/>
      <c r="F123" s="525" t="s">
        <v>349</v>
      </c>
      <c r="G123" s="525"/>
      <c r="H123" s="525"/>
      <c r="I123" s="525"/>
      <c r="J123" s="525"/>
      <c r="K123" s="525"/>
      <c r="L123" s="524" t="s">
        <v>50</v>
      </c>
      <c r="M123" s="524"/>
      <c r="N123" s="524"/>
      <c r="O123" s="524"/>
      <c r="P123" s="524"/>
      <c r="Q123" s="526">
        <f t="shared" si="4"/>
        <v>40763</v>
      </c>
      <c r="R123" s="526"/>
      <c r="S123" s="526"/>
      <c r="T123" s="526"/>
      <c r="U123" s="526">
        <f t="shared" si="5"/>
        <v>41129</v>
      </c>
      <c r="V123" s="526"/>
      <c r="W123" s="526"/>
      <c r="X123" s="526"/>
      <c r="Y123" s="524"/>
      <c r="Z123" s="524"/>
      <c r="AA123" s="524"/>
      <c r="AB123" s="524"/>
      <c r="AC123" s="524"/>
      <c r="AD123" s="65" t="str">
        <f t="shared" ca="1" si="6"/>
        <v>FAIL</v>
      </c>
      <c r="AE123" s="72">
        <v>40763</v>
      </c>
      <c r="AF123" s="72">
        <v>41129</v>
      </c>
      <c r="AG123" s="65" t="s">
        <v>350</v>
      </c>
      <c r="AH123" s="65" t="s">
        <v>350</v>
      </c>
      <c r="AI123" s="55"/>
      <c r="AJ123" s="55"/>
      <c r="AK123" s="55"/>
      <c r="AL123" s="55"/>
      <c r="AM123" s="55"/>
      <c r="AN123" s="55"/>
      <c r="AO123" s="55"/>
      <c r="AP123" s="55"/>
    </row>
    <row r="124" spans="1:42" ht="21.95" hidden="1" customHeight="1">
      <c r="A124" s="64">
        <v>122</v>
      </c>
      <c r="B124" s="76">
        <v>10</v>
      </c>
      <c r="C124" s="524" t="s">
        <v>352</v>
      </c>
      <c r="D124" s="524"/>
      <c r="E124" s="524"/>
      <c r="F124" s="525" t="s">
        <v>349</v>
      </c>
      <c r="G124" s="525"/>
      <c r="H124" s="525"/>
      <c r="I124" s="525"/>
      <c r="J124" s="525"/>
      <c r="K124" s="525"/>
      <c r="L124" s="524" t="s">
        <v>50</v>
      </c>
      <c r="M124" s="524"/>
      <c r="N124" s="524"/>
      <c r="O124" s="524"/>
      <c r="P124" s="524"/>
      <c r="Q124" s="526">
        <f t="shared" si="4"/>
        <v>40712</v>
      </c>
      <c r="R124" s="526"/>
      <c r="S124" s="526"/>
      <c r="T124" s="526"/>
      <c r="U124" s="526">
        <f t="shared" si="5"/>
        <v>41078</v>
      </c>
      <c r="V124" s="526"/>
      <c r="W124" s="526"/>
      <c r="X124" s="526"/>
      <c r="Y124" s="524"/>
      <c r="Z124" s="524"/>
      <c r="AA124" s="524"/>
      <c r="AB124" s="524"/>
      <c r="AC124" s="524"/>
      <c r="AD124" s="65" t="str">
        <f t="shared" ca="1" si="6"/>
        <v>FAIL</v>
      </c>
      <c r="AE124" s="72">
        <v>40712</v>
      </c>
      <c r="AF124" s="72">
        <v>41078</v>
      </c>
      <c r="AG124" s="65" t="s">
        <v>352</v>
      </c>
      <c r="AH124" s="65" t="s">
        <v>352</v>
      </c>
      <c r="AI124" s="55"/>
      <c r="AJ124" s="55"/>
      <c r="AK124" s="55"/>
      <c r="AL124" s="55"/>
      <c r="AM124" s="55"/>
      <c r="AN124" s="55"/>
      <c r="AO124" s="55"/>
      <c r="AP124" s="55"/>
    </row>
    <row r="125" spans="1:42" ht="21.95" hidden="1" customHeight="1">
      <c r="A125" s="55"/>
      <c r="B125" s="56"/>
      <c r="C125" s="56"/>
      <c r="D125" s="56"/>
      <c r="E125" s="56"/>
      <c r="F125" s="59"/>
      <c r="G125" s="59"/>
      <c r="H125" s="59"/>
      <c r="I125" s="59"/>
      <c r="J125" s="59"/>
      <c r="K125" s="59"/>
      <c r="L125" s="56"/>
      <c r="M125" s="56"/>
      <c r="N125" s="56"/>
      <c r="O125" s="56"/>
      <c r="P125" s="56"/>
      <c r="Q125" s="56"/>
      <c r="R125" s="56"/>
      <c r="S125" s="56"/>
      <c r="T125" s="56"/>
      <c r="U125" s="56"/>
      <c r="V125" s="56"/>
      <c r="W125" s="56"/>
      <c r="X125" s="56"/>
      <c r="Y125" s="56"/>
      <c r="Z125" s="56"/>
      <c r="AA125" s="56"/>
      <c r="AB125" s="56"/>
      <c r="AC125" s="56"/>
      <c r="AD125" s="56"/>
      <c r="AE125" s="56"/>
      <c r="AF125" s="56"/>
      <c r="AG125" s="56"/>
      <c r="AH125" s="55"/>
      <c r="AI125" s="55"/>
      <c r="AJ125" s="55"/>
      <c r="AK125" s="55"/>
      <c r="AL125" s="55"/>
      <c r="AM125" s="55"/>
      <c r="AN125" s="55"/>
      <c r="AO125" s="55"/>
      <c r="AP125" s="55"/>
    </row>
    <row r="126" spans="1:42" ht="21.95" hidden="1" customHeight="1">
      <c r="A126" s="55"/>
      <c r="B126" s="56"/>
      <c r="C126" s="56"/>
      <c r="D126" s="56"/>
      <c r="E126" s="56"/>
      <c r="F126" s="59"/>
      <c r="G126" s="59"/>
      <c r="H126" s="59"/>
      <c r="I126" s="59"/>
      <c r="J126" s="59"/>
      <c r="K126" s="59"/>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5"/>
      <c r="AI126" s="55"/>
      <c r="AJ126" s="55"/>
      <c r="AK126" s="55"/>
      <c r="AL126" s="55"/>
      <c r="AM126" s="55"/>
      <c r="AN126" s="55"/>
      <c r="AO126" s="55"/>
      <c r="AP126" s="55"/>
    </row>
    <row r="127" spans="1:42" ht="21.95" hidden="1" customHeight="1">
      <c r="B127" s="54">
        <v>125</v>
      </c>
      <c r="C127" s="545" t="s">
        <v>346</v>
      </c>
      <c r="D127" s="545"/>
      <c r="E127" s="545"/>
      <c r="F127" s="546" t="s">
        <v>347</v>
      </c>
      <c r="G127" s="546"/>
      <c r="H127" s="546"/>
      <c r="I127" s="546"/>
      <c r="J127" s="546"/>
      <c r="K127" s="546"/>
      <c r="L127" s="545" t="s">
        <v>50</v>
      </c>
      <c r="M127" s="545"/>
      <c r="N127" s="545"/>
      <c r="O127" s="545"/>
      <c r="P127" s="545"/>
      <c r="Q127" s="547">
        <v>40117</v>
      </c>
      <c r="R127" s="547"/>
      <c r="S127" s="547"/>
      <c r="T127" s="547"/>
      <c r="U127" s="547">
        <v>40847</v>
      </c>
      <c r="V127" s="547"/>
      <c r="W127" s="547"/>
      <c r="X127" s="547"/>
      <c r="Y127" s="545" t="s">
        <v>342</v>
      </c>
      <c r="Z127" s="545"/>
      <c r="AA127" s="545"/>
      <c r="AB127" s="545"/>
      <c r="AC127" s="545"/>
    </row>
    <row r="128" spans="1:42" ht="21.95" hidden="1" customHeight="1">
      <c r="B128" s="54">
        <v>126</v>
      </c>
      <c r="C128" s="545" t="s">
        <v>348</v>
      </c>
      <c r="D128" s="545"/>
      <c r="E128" s="545"/>
      <c r="F128" s="546" t="s">
        <v>349</v>
      </c>
      <c r="G128" s="546"/>
      <c r="H128" s="546"/>
      <c r="I128" s="546"/>
      <c r="J128" s="546"/>
      <c r="K128" s="546"/>
      <c r="L128" s="545">
        <v>11118462</v>
      </c>
      <c r="M128" s="545"/>
      <c r="N128" s="545"/>
      <c r="O128" s="545"/>
      <c r="P128" s="545"/>
      <c r="Q128" s="547">
        <v>39943</v>
      </c>
      <c r="R128" s="547"/>
      <c r="S128" s="547"/>
      <c r="T128" s="547"/>
      <c r="U128" s="547">
        <v>40673</v>
      </c>
      <c r="V128" s="547"/>
      <c r="W128" s="547"/>
      <c r="X128" s="547"/>
      <c r="Y128" s="545" t="s">
        <v>342</v>
      </c>
      <c r="Z128" s="545"/>
      <c r="AA128" s="545"/>
      <c r="AB128" s="545"/>
      <c r="AC128" s="545"/>
    </row>
    <row r="129" spans="2:29" ht="21.95" hidden="1" customHeight="1">
      <c r="B129" s="54">
        <v>127</v>
      </c>
      <c r="C129" s="545" t="s">
        <v>350</v>
      </c>
      <c r="D129" s="545"/>
      <c r="E129" s="545"/>
      <c r="F129" s="546" t="s">
        <v>351</v>
      </c>
      <c r="G129" s="546"/>
      <c r="H129" s="546"/>
      <c r="I129" s="546"/>
      <c r="J129" s="546"/>
      <c r="K129" s="546"/>
      <c r="L129" s="545" t="s">
        <v>50</v>
      </c>
      <c r="M129" s="545"/>
      <c r="N129" s="545"/>
      <c r="O129" s="545"/>
      <c r="P129" s="545"/>
      <c r="Q129" s="547">
        <v>40023</v>
      </c>
      <c r="R129" s="547"/>
      <c r="S129" s="547"/>
      <c r="T129" s="547"/>
      <c r="U129" s="547">
        <v>40753</v>
      </c>
      <c r="V129" s="547"/>
      <c r="W129" s="547"/>
      <c r="X129" s="547"/>
      <c r="Y129" s="545" t="s">
        <v>342</v>
      </c>
      <c r="Z129" s="545"/>
      <c r="AA129" s="545"/>
      <c r="AB129" s="545"/>
      <c r="AC129" s="545"/>
    </row>
    <row r="130" spans="2:29" ht="21.95" hidden="1" customHeight="1">
      <c r="B130" s="54">
        <v>128</v>
      </c>
      <c r="C130" s="545" t="s">
        <v>352</v>
      </c>
      <c r="D130" s="545"/>
      <c r="E130" s="545"/>
      <c r="F130" s="546" t="s">
        <v>349</v>
      </c>
      <c r="G130" s="546"/>
      <c r="H130" s="546"/>
      <c r="I130" s="546"/>
      <c r="J130" s="546"/>
      <c r="K130" s="546"/>
      <c r="L130" s="545" t="s">
        <v>50</v>
      </c>
      <c r="M130" s="545"/>
      <c r="N130" s="545"/>
      <c r="O130" s="545"/>
      <c r="P130" s="545"/>
      <c r="Q130" s="547">
        <v>39954</v>
      </c>
      <c r="R130" s="547"/>
      <c r="S130" s="547"/>
      <c r="T130" s="547"/>
      <c r="U130" s="547">
        <v>40684</v>
      </c>
      <c r="V130" s="547"/>
      <c r="W130" s="547"/>
      <c r="X130" s="547"/>
      <c r="Y130" s="545" t="s">
        <v>342</v>
      </c>
      <c r="Z130" s="545"/>
      <c r="AA130" s="545"/>
      <c r="AB130" s="545"/>
      <c r="AC130" s="545"/>
    </row>
    <row r="131" spans="2:29" ht="21.95" hidden="1" customHeight="1">
      <c r="B131" s="54">
        <v>129</v>
      </c>
      <c r="C131" s="545" t="s">
        <v>353</v>
      </c>
      <c r="D131" s="545"/>
      <c r="E131" s="545"/>
      <c r="F131" s="546" t="s">
        <v>349</v>
      </c>
      <c r="G131" s="546"/>
      <c r="H131" s="546"/>
      <c r="I131" s="546"/>
      <c r="J131" s="546"/>
      <c r="K131" s="546"/>
      <c r="L131" s="545" t="s">
        <v>50</v>
      </c>
      <c r="M131" s="545"/>
      <c r="N131" s="545"/>
      <c r="O131" s="545"/>
      <c r="P131" s="545"/>
      <c r="Q131" s="547">
        <v>39954</v>
      </c>
      <c r="R131" s="547"/>
      <c r="S131" s="547"/>
      <c r="T131" s="547"/>
      <c r="U131" s="547">
        <v>40684</v>
      </c>
      <c r="V131" s="547"/>
      <c r="W131" s="547"/>
      <c r="X131" s="547"/>
      <c r="Y131" s="545" t="s">
        <v>342</v>
      </c>
      <c r="Z131" s="545"/>
      <c r="AA131" s="545"/>
      <c r="AB131" s="545"/>
      <c r="AC131" s="545"/>
    </row>
    <row r="132" spans="2:29" ht="21.95" hidden="1" customHeight="1">
      <c r="B132" s="54">
        <v>130</v>
      </c>
      <c r="C132" s="545" t="s">
        <v>354</v>
      </c>
      <c r="D132" s="545"/>
      <c r="E132" s="545"/>
      <c r="F132" s="546" t="s">
        <v>355</v>
      </c>
      <c r="G132" s="546"/>
      <c r="H132" s="546"/>
      <c r="I132" s="546"/>
      <c r="J132" s="546"/>
      <c r="K132" s="546"/>
      <c r="L132" s="548" t="s">
        <v>356</v>
      </c>
      <c r="M132" s="548"/>
      <c r="N132" s="548"/>
      <c r="O132" s="548"/>
      <c r="P132" s="548"/>
      <c r="Q132" s="547">
        <f>'[4]Master list-Mechanical-new'!$J$13</f>
        <v>40434</v>
      </c>
      <c r="R132" s="547"/>
      <c r="S132" s="547"/>
      <c r="T132" s="547"/>
      <c r="U132" s="547">
        <f>'[4]Master list-Mechanical-new'!$K$13</f>
        <v>40799</v>
      </c>
      <c r="V132" s="547"/>
      <c r="W132" s="547"/>
      <c r="X132" s="547"/>
      <c r="Y132" s="545" t="s">
        <v>342</v>
      </c>
      <c r="Z132" s="545"/>
      <c r="AA132" s="545"/>
      <c r="AB132" s="545"/>
      <c r="AC132" s="545"/>
    </row>
    <row r="133" spans="2:29" ht="21.95" hidden="1" customHeight="1">
      <c r="B133" s="54">
        <v>131</v>
      </c>
      <c r="C133" s="545" t="s">
        <v>357</v>
      </c>
      <c r="D133" s="545"/>
      <c r="E133" s="545"/>
      <c r="F133" s="546" t="s">
        <v>355</v>
      </c>
      <c r="G133" s="546"/>
      <c r="H133" s="546"/>
      <c r="I133" s="546"/>
      <c r="J133" s="546"/>
      <c r="K133" s="546"/>
      <c r="L133" s="545" t="s">
        <v>358</v>
      </c>
      <c r="M133" s="545"/>
      <c r="N133" s="545"/>
      <c r="O133" s="545"/>
      <c r="P133" s="545"/>
      <c r="Q133" s="547">
        <f>'[4]Master list-Mechanical-new'!$J$14</f>
        <v>40434</v>
      </c>
      <c r="R133" s="547"/>
      <c r="S133" s="547"/>
      <c r="T133" s="547"/>
      <c r="U133" s="547">
        <f>'[4]Master list-Mechanical-new'!$K$13</f>
        <v>40799</v>
      </c>
      <c r="V133" s="547"/>
      <c r="W133" s="547"/>
      <c r="X133" s="547"/>
      <c r="Y133" s="545" t="s">
        <v>342</v>
      </c>
      <c r="Z133" s="545"/>
      <c r="AA133" s="545"/>
      <c r="AB133" s="545"/>
      <c r="AC133" s="545"/>
    </row>
    <row r="134" spans="2:29" ht="21.95" hidden="1" customHeight="1">
      <c r="B134" s="54">
        <v>132</v>
      </c>
      <c r="C134" s="545" t="s">
        <v>359</v>
      </c>
      <c r="D134" s="545"/>
      <c r="E134" s="545"/>
      <c r="F134" s="546" t="s">
        <v>355</v>
      </c>
      <c r="G134" s="546"/>
      <c r="H134" s="546"/>
      <c r="I134" s="546"/>
      <c r="J134" s="546"/>
      <c r="K134" s="546"/>
      <c r="L134" s="545" t="s">
        <v>360</v>
      </c>
      <c r="M134" s="545"/>
      <c r="N134" s="545"/>
      <c r="O134" s="545"/>
      <c r="P134" s="545"/>
      <c r="Q134" s="547">
        <f>'[4]Master list-Mechanical-new'!$J$14</f>
        <v>40434</v>
      </c>
      <c r="R134" s="547"/>
      <c r="S134" s="547"/>
      <c r="T134" s="547"/>
      <c r="U134" s="547">
        <f>'[4]Master list-Mechanical-new'!$K$13</f>
        <v>40799</v>
      </c>
      <c r="V134" s="547"/>
      <c r="W134" s="547"/>
      <c r="X134" s="547"/>
      <c r="Y134" s="545" t="s">
        <v>342</v>
      </c>
      <c r="Z134" s="545"/>
      <c r="AA134" s="545"/>
      <c r="AB134" s="545"/>
      <c r="AC134" s="545"/>
    </row>
    <row r="135" spans="2:29" ht="21.95" hidden="1" customHeight="1">
      <c r="B135" s="54">
        <v>133</v>
      </c>
      <c r="C135" s="545" t="s">
        <v>361</v>
      </c>
      <c r="D135" s="545"/>
      <c r="E135" s="545"/>
      <c r="F135" s="546" t="s">
        <v>355</v>
      </c>
      <c r="G135" s="546"/>
      <c r="H135" s="546"/>
      <c r="I135" s="546"/>
      <c r="J135" s="546"/>
      <c r="K135" s="546"/>
      <c r="L135" s="545">
        <v>8026501101</v>
      </c>
      <c r="M135" s="545"/>
      <c r="N135" s="545"/>
      <c r="O135" s="545"/>
      <c r="P135" s="545"/>
      <c r="Q135" s="547">
        <f>'[4]Master list-Mechanical-new'!$J$14</f>
        <v>40434</v>
      </c>
      <c r="R135" s="547"/>
      <c r="S135" s="547"/>
      <c r="T135" s="547"/>
      <c r="U135" s="547">
        <f>'[4]Master list-Mechanical-new'!$K$13</f>
        <v>40799</v>
      </c>
      <c r="V135" s="547"/>
      <c r="W135" s="547"/>
      <c r="X135" s="547"/>
      <c r="Y135" s="545" t="s">
        <v>342</v>
      </c>
      <c r="Z135" s="545"/>
      <c r="AA135" s="545"/>
      <c r="AB135" s="545"/>
      <c r="AC135" s="545"/>
    </row>
    <row r="136" spans="2:29" ht="21.95" hidden="1" customHeight="1">
      <c r="B136" s="54">
        <v>134</v>
      </c>
      <c r="C136" s="545" t="s">
        <v>362</v>
      </c>
      <c r="D136" s="545"/>
      <c r="E136" s="545"/>
      <c r="F136" s="546" t="s">
        <v>363</v>
      </c>
      <c r="G136" s="546"/>
      <c r="H136" s="546"/>
      <c r="I136" s="546"/>
      <c r="J136" s="546"/>
      <c r="K136" s="546"/>
      <c r="L136" s="545" t="s">
        <v>50</v>
      </c>
      <c r="M136" s="545"/>
      <c r="N136" s="545"/>
      <c r="O136" s="545"/>
      <c r="P136" s="545"/>
      <c r="Q136" s="547">
        <f>'[4]Master list-Mechanical-new'!$J$17</f>
        <v>40310</v>
      </c>
      <c r="R136" s="547"/>
      <c r="S136" s="547"/>
      <c r="T136" s="547"/>
      <c r="U136" s="547">
        <f>'[4]Master list-Mechanical-new'!$K$17</f>
        <v>40675</v>
      </c>
      <c r="V136" s="547"/>
      <c r="W136" s="547"/>
      <c r="X136" s="547"/>
      <c r="Y136" s="545" t="s">
        <v>364</v>
      </c>
      <c r="Z136" s="545"/>
      <c r="AA136" s="545"/>
      <c r="AB136" s="545"/>
      <c r="AC136" s="545"/>
    </row>
    <row r="137" spans="2:29" ht="21.95" hidden="1" customHeight="1">
      <c r="B137" s="54">
        <v>135</v>
      </c>
      <c r="C137" s="545" t="s">
        <v>365</v>
      </c>
      <c r="D137" s="545"/>
      <c r="E137" s="545"/>
      <c r="F137" s="546" t="s">
        <v>366</v>
      </c>
      <c r="G137" s="546"/>
      <c r="H137" s="546"/>
      <c r="I137" s="546"/>
      <c r="J137" s="546"/>
      <c r="K137" s="546"/>
      <c r="L137" s="545" t="s">
        <v>50</v>
      </c>
      <c r="M137" s="545"/>
      <c r="N137" s="545"/>
      <c r="O137" s="545"/>
      <c r="P137" s="545"/>
      <c r="Q137" s="549"/>
      <c r="R137" s="549"/>
      <c r="S137" s="549"/>
      <c r="T137" s="549"/>
      <c r="U137" s="549"/>
      <c r="V137" s="549"/>
      <c r="W137" s="549"/>
      <c r="X137" s="549"/>
      <c r="Y137" s="545" t="s">
        <v>367</v>
      </c>
      <c r="Z137" s="545"/>
      <c r="AA137" s="545"/>
      <c r="AB137" s="545"/>
      <c r="AC137" s="545"/>
    </row>
    <row r="138" spans="2:29" ht="21.95" hidden="1" customHeight="1">
      <c r="B138" s="54">
        <v>136</v>
      </c>
      <c r="C138" s="545" t="s">
        <v>362</v>
      </c>
      <c r="D138" s="545"/>
      <c r="E138" s="545"/>
      <c r="F138" s="546" t="s">
        <v>366</v>
      </c>
      <c r="G138" s="546"/>
      <c r="H138" s="546"/>
      <c r="I138" s="546"/>
      <c r="J138" s="546"/>
      <c r="K138" s="546"/>
      <c r="L138" s="545" t="s">
        <v>50</v>
      </c>
      <c r="M138" s="545"/>
      <c r="N138" s="545"/>
      <c r="O138" s="545"/>
      <c r="P138" s="545"/>
      <c r="Q138" s="549"/>
      <c r="R138" s="549"/>
      <c r="S138" s="549"/>
      <c r="T138" s="549"/>
      <c r="U138" s="549"/>
      <c r="V138" s="549"/>
      <c r="W138" s="549"/>
      <c r="X138" s="549"/>
      <c r="Y138" s="545" t="s">
        <v>367</v>
      </c>
      <c r="Z138" s="545"/>
      <c r="AA138" s="545"/>
      <c r="AB138" s="545"/>
      <c r="AC138" s="545"/>
    </row>
    <row r="139" spans="2:29" ht="21.95" hidden="1" customHeight="1">
      <c r="B139" s="54">
        <v>137</v>
      </c>
      <c r="C139" s="545" t="s">
        <v>368</v>
      </c>
      <c r="D139" s="545"/>
      <c r="E139" s="545"/>
      <c r="F139" s="546" t="s">
        <v>369</v>
      </c>
      <c r="G139" s="546"/>
      <c r="H139" s="546"/>
      <c r="I139" s="546"/>
      <c r="J139" s="546"/>
      <c r="K139" s="546"/>
      <c r="L139" s="545" t="s">
        <v>50</v>
      </c>
      <c r="M139" s="545"/>
      <c r="N139" s="545"/>
      <c r="O139" s="545"/>
      <c r="P139" s="545"/>
      <c r="Q139" s="549"/>
      <c r="R139" s="549"/>
      <c r="S139" s="549"/>
      <c r="T139" s="549"/>
      <c r="U139" s="549"/>
      <c r="V139" s="549"/>
      <c r="W139" s="549"/>
      <c r="X139" s="549"/>
      <c r="Y139" s="545"/>
      <c r="Z139" s="545"/>
      <c r="AA139" s="545"/>
      <c r="AB139" s="545"/>
      <c r="AC139" s="545"/>
    </row>
    <row r="140" spans="2:29" ht="21.95" hidden="1" customHeight="1">
      <c r="B140" s="54">
        <v>138</v>
      </c>
      <c r="C140" s="545" t="s">
        <v>370</v>
      </c>
      <c r="D140" s="545"/>
      <c r="E140" s="545"/>
      <c r="F140" s="546" t="s">
        <v>371</v>
      </c>
      <c r="G140" s="546"/>
      <c r="H140" s="546"/>
      <c r="I140" s="546"/>
      <c r="J140" s="546"/>
      <c r="K140" s="546"/>
      <c r="L140" s="545" t="s">
        <v>50</v>
      </c>
      <c r="M140" s="545"/>
      <c r="N140" s="545"/>
      <c r="O140" s="545"/>
      <c r="P140" s="545"/>
      <c r="Q140" s="549"/>
      <c r="R140" s="549"/>
      <c r="S140" s="549"/>
      <c r="T140" s="549"/>
      <c r="U140" s="549"/>
      <c r="V140" s="549"/>
      <c r="W140" s="549"/>
      <c r="X140" s="549"/>
      <c r="Y140" s="545"/>
      <c r="Z140" s="545"/>
      <c r="AA140" s="545"/>
      <c r="AB140" s="545"/>
      <c r="AC140" s="545"/>
    </row>
    <row r="141" spans="2:29" ht="21.95" hidden="1" customHeight="1">
      <c r="B141" s="54">
        <v>139</v>
      </c>
      <c r="C141" s="545" t="s">
        <v>372</v>
      </c>
      <c r="D141" s="545"/>
      <c r="E141" s="545"/>
      <c r="F141" s="546" t="s">
        <v>373</v>
      </c>
      <c r="G141" s="546"/>
      <c r="H141" s="546"/>
      <c r="I141" s="546"/>
      <c r="J141" s="546"/>
      <c r="K141" s="546"/>
      <c r="L141" s="545">
        <v>105026</v>
      </c>
      <c r="M141" s="545"/>
      <c r="N141" s="545"/>
      <c r="O141" s="545"/>
      <c r="P141" s="545"/>
      <c r="Q141" s="549"/>
      <c r="R141" s="549"/>
      <c r="S141" s="549"/>
      <c r="T141" s="549"/>
      <c r="U141" s="549"/>
      <c r="V141" s="549"/>
      <c r="W141" s="549"/>
      <c r="X141" s="549"/>
      <c r="Y141" s="545" t="s">
        <v>374</v>
      </c>
      <c r="Z141" s="545"/>
      <c r="AA141" s="545"/>
      <c r="AB141" s="545"/>
      <c r="AC141" s="545"/>
    </row>
    <row r="142" spans="2:29" ht="21.95" hidden="1" customHeight="1">
      <c r="B142" s="54">
        <v>140</v>
      </c>
      <c r="C142" s="550" t="s">
        <v>375</v>
      </c>
      <c r="D142" s="550"/>
      <c r="E142" s="550"/>
      <c r="F142" s="551" t="s">
        <v>294</v>
      </c>
      <c r="G142" s="551"/>
      <c r="H142" s="551"/>
      <c r="I142" s="551"/>
      <c r="J142" s="551"/>
      <c r="K142" s="551"/>
      <c r="L142" s="550" t="s">
        <v>376</v>
      </c>
      <c r="M142" s="550"/>
      <c r="N142" s="550"/>
      <c r="O142" s="550"/>
      <c r="P142" s="550"/>
      <c r="Q142" s="553"/>
      <c r="R142" s="553"/>
      <c r="S142" s="553"/>
      <c r="T142" s="553"/>
      <c r="U142" s="553"/>
      <c r="V142" s="553"/>
      <c r="W142" s="553"/>
      <c r="X142" s="553"/>
      <c r="Y142" s="550" t="s">
        <v>377</v>
      </c>
      <c r="Z142" s="550"/>
      <c r="AA142" s="550"/>
      <c r="AB142" s="550"/>
      <c r="AC142" s="550"/>
    </row>
    <row r="143" spans="2:29" ht="21.95" hidden="1" customHeight="1">
      <c r="B143" s="54">
        <v>141</v>
      </c>
      <c r="C143" s="550"/>
      <c r="D143" s="550"/>
      <c r="E143" s="550"/>
      <c r="F143" s="551"/>
      <c r="G143" s="551"/>
      <c r="H143" s="551"/>
      <c r="I143" s="551"/>
      <c r="J143" s="551"/>
      <c r="K143" s="551"/>
      <c r="L143" s="550"/>
      <c r="M143" s="550"/>
      <c r="N143" s="550"/>
      <c r="O143" s="550"/>
      <c r="P143" s="550"/>
      <c r="Q143" s="552"/>
      <c r="R143" s="552"/>
      <c r="S143" s="552"/>
      <c r="T143" s="552"/>
      <c r="U143" s="552"/>
      <c r="V143" s="552"/>
      <c r="W143" s="552"/>
      <c r="X143" s="552"/>
      <c r="Y143" s="550"/>
      <c r="Z143" s="550"/>
      <c r="AA143" s="550"/>
      <c r="AB143" s="550"/>
      <c r="AC143" s="550"/>
    </row>
    <row r="144" spans="2:29" ht="21.95" hidden="1" customHeight="1">
      <c r="B144" s="2"/>
      <c r="C144" s="3"/>
      <c r="D144" s="3"/>
      <c r="E144" s="3"/>
      <c r="F144" s="3"/>
      <c r="G144" s="3"/>
      <c r="H144" s="3"/>
      <c r="I144" s="3"/>
      <c r="J144" s="3"/>
      <c r="K144" s="3"/>
      <c r="L144" s="3"/>
      <c r="M144" s="3"/>
      <c r="N144" s="3"/>
      <c r="O144" s="3"/>
      <c r="P144" s="3"/>
      <c r="Q144" s="4"/>
      <c r="R144" s="4"/>
      <c r="S144" s="4"/>
      <c r="T144" s="4"/>
      <c r="U144" s="4"/>
      <c r="V144" s="4"/>
      <c r="W144" s="4"/>
      <c r="X144" s="4"/>
      <c r="Y144" s="3"/>
      <c r="Z144" s="3"/>
      <c r="AA144" s="3"/>
      <c r="AB144" s="3"/>
      <c r="AC144" s="3"/>
    </row>
  </sheetData>
  <autoFilter ref="B2:AC143">
    <filterColumn colId="1" showButton="0"/>
    <filterColumn colId="2"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5" showButton="0"/>
    <filterColumn colId="16" showButton="0"/>
    <filterColumn colId="17" showButton="0"/>
    <filterColumn colId="19" showButton="0"/>
    <filterColumn colId="20" showButton="0"/>
    <filterColumn colId="21" showButton="0"/>
    <filterColumn colId="23" showButton="0"/>
    <filterColumn colId="24" showButton="0"/>
    <filterColumn colId="25" showButton="0"/>
    <filterColumn colId="26" showButton="0"/>
  </autoFilter>
  <mergeCells count="840">
    <mergeCell ref="C143:E143"/>
    <mergeCell ref="F143:K143"/>
    <mergeCell ref="L143:P143"/>
    <mergeCell ref="Q143:T143"/>
    <mergeCell ref="U143:X143"/>
    <mergeCell ref="Y143:AC143"/>
    <mergeCell ref="C142:E142"/>
    <mergeCell ref="F142:K142"/>
    <mergeCell ref="L142:P142"/>
    <mergeCell ref="Q142:T142"/>
    <mergeCell ref="U142:X142"/>
    <mergeCell ref="Y142:AC142"/>
    <mergeCell ref="C141:E141"/>
    <mergeCell ref="F141:K141"/>
    <mergeCell ref="L141:P141"/>
    <mergeCell ref="Q141:T141"/>
    <mergeCell ref="U141:X141"/>
    <mergeCell ref="Y141:AC141"/>
    <mergeCell ref="C140:E140"/>
    <mergeCell ref="F140:K140"/>
    <mergeCell ref="L140:P140"/>
    <mergeCell ref="Q140:T140"/>
    <mergeCell ref="U140:X140"/>
    <mergeCell ref="Y140:AC140"/>
    <mergeCell ref="C139:E139"/>
    <mergeCell ref="F139:K139"/>
    <mergeCell ref="L139:P139"/>
    <mergeCell ref="Q139:T139"/>
    <mergeCell ref="U139:X139"/>
    <mergeCell ref="Y139:AC139"/>
    <mergeCell ref="C138:E138"/>
    <mergeCell ref="F138:K138"/>
    <mergeCell ref="L138:P138"/>
    <mergeCell ref="Q138:T138"/>
    <mergeCell ref="U138:X138"/>
    <mergeCell ref="Y138:AC138"/>
    <mergeCell ref="C137:E137"/>
    <mergeCell ref="F137:K137"/>
    <mergeCell ref="L137:P137"/>
    <mergeCell ref="Q137:T137"/>
    <mergeCell ref="U137:X137"/>
    <mergeCell ref="Y137:AC137"/>
    <mergeCell ref="C136:E136"/>
    <mergeCell ref="F136:K136"/>
    <mergeCell ref="L136:P136"/>
    <mergeCell ref="Q136:T136"/>
    <mergeCell ref="U136:X136"/>
    <mergeCell ref="Y136:AC136"/>
    <mergeCell ref="C135:E135"/>
    <mergeCell ref="F135:K135"/>
    <mergeCell ref="L135:P135"/>
    <mergeCell ref="Q135:T135"/>
    <mergeCell ref="U135:X135"/>
    <mergeCell ref="Y135:AC135"/>
    <mergeCell ref="C134:E134"/>
    <mergeCell ref="F134:K134"/>
    <mergeCell ref="L134:P134"/>
    <mergeCell ref="Q134:T134"/>
    <mergeCell ref="U134:X134"/>
    <mergeCell ref="Y134:AC134"/>
    <mergeCell ref="C133:E133"/>
    <mergeCell ref="F133:K133"/>
    <mergeCell ref="L133:P133"/>
    <mergeCell ref="Q133:T133"/>
    <mergeCell ref="U133:X133"/>
    <mergeCell ref="Y133:AC133"/>
    <mergeCell ref="C132:E132"/>
    <mergeCell ref="F132:K132"/>
    <mergeCell ref="L132:P132"/>
    <mergeCell ref="Q132:T132"/>
    <mergeCell ref="U132:X132"/>
    <mergeCell ref="Y132:AC132"/>
    <mergeCell ref="C131:E131"/>
    <mergeCell ref="F131:K131"/>
    <mergeCell ref="L131:P131"/>
    <mergeCell ref="Q131:T131"/>
    <mergeCell ref="U131:X131"/>
    <mergeCell ref="Y131:AC131"/>
    <mergeCell ref="C130:E130"/>
    <mergeCell ref="F130:K130"/>
    <mergeCell ref="L130:P130"/>
    <mergeCell ref="Q130:T130"/>
    <mergeCell ref="U130:X130"/>
    <mergeCell ref="Y130:AC130"/>
    <mergeCell ref="C129:E129"/>
    <mergeCell ref="F129:K129"/>
    <mergeCell ref="L129:P129"/>
    <mergeCell ref="Q129:T129"/>
    <mergeCell ref="U129:X129"/>
    <mergeCell ref="Y129:AC129"/>
    <mergeCell ref="C128:E128"/>
    <mergeCell ref="F128:K128"/>
    <mergeCell ref="L128:P128"/>
    <mergeCell ref="Q128:T128"/>
    <mergeCell ref="U128:X128"/>
    <mergeCell ref="Y128:AC128"/>
    <mergeCell ref="C127:E127"/>
    <mergeCell ref="F127:K127"/>
    <mergeCell ref="L127:P127"/>
    <mergeCell ref="Q127:T127"/>
    <mergeCell ref="U127:X127"/>
    <mergeCell ref="Y127:AC127"/>
    <mergeCell ref="C124:E124"/>
    <mergeCell ref="F124:K124"/>
    <mergeCell ref="L124:P124"/>
    <mergeCell ref="Q124:T124"/>
    <mergeCell ref="U124:X124"/>
    <mergeCell ref="Y124:AC124"/>
    <mergeCell ref="C123:E123"/>
    <mergeCell ref="F123:K123"/>
    <mergeCell ref="L123:P123"/>
    <mergeCell ref="Q123:T123"/>
    <mergeCell ref="U123:X123"/>
    <mergeCell ref="Y123:AC123"/>
    <mergeCell ref="C122:E122"/>
    <mergeCell ref="F122:K122"/>
    <mergeCell ref="L122:P122"/>
    <mergeCell ref="Q122:T122"/>
    <mergeCell ref="U122:X122"/>
    <mergeCell ref="Y122:AC122"/>
    <mergeCell ref="C121:E121"/>
    <mergeCell ref="F121:K121"/>
    <mergeCell ref="L121:P121"/>
    <mergeCell ref="Q121:T121"/>
    <mergeCell ref="U121:X121"/>
    <mergeCell ref="Y121:AC121"/>
    <mergeCell ref="C120:E120"/>
    <mergeCell ref="F120:K120"/>
    <mergeCell ref="L120:P120"/>
    <mergeCell ref="Q120:T120"/>
    <mergeCell ref="U120:X120"/>
    <mergeCell ref="Y120:AC120"/>
    <mergeCell ref="C119:E119"/>
    <mergeCell ref="F119:K119"/>
    <mergeCell ref="L119:P119"/>
    <mergeCell ref="Q119:T119"/>
    <mergeCell ref="U119:X119"/>
    <mergeCell ref="Y119:AC119"/>
    <mergeCell ref="C118:E118"/>
    <mergeCell ref="F118:K118"/>
    <mergeCell ref="L118:P118"/>
    <mergeCell ref="Q118:T118"/>
    <mergeCell ref="U118:X118"/>
    <mergeCell ref="Y118:AC118"/>
    <mergeCell ref="C117:E117"/>
    <mergeCell ref="F117:K117"/>
    <mergeCell ref="L117:P117"/>
    <mergeCell ref="Q117:T117"/>
    <mergeCell ref="U117:X117"/>
    <mergeCell ref="Y117:AC117"/>
    <mergeCell ref="C116:E116"/>
    <mergeCell ref="F116:K116"/>
    <mergeCell ref="L116:P116"/>
    <mergeCell ref="Q116:T116"/>
    <mergeCell ref="U116:X116"/>
    <mergeCell ref="Y116:AC116"/>
    <mergeCell ref="C115:E115"/>
    <mergeCell ref="F115:K115"/>
    <mergeCell ref="L115:P115"/>
    <mergeCell ref="Q115:T115"/>
    <mergeCell ref="U115:X115"/>
    <mergeCell ref="Y115:AC115"/>
    <mergeCell ref="C114:E114"/>
    <mergeCell ref="F114:K114"/>
    <mergeCell ref="L114:P114"/>
    <mergeCell ref="Q114:T114"/>
    <mergeCell ref="U114:X114"/>
    <mergeCell ref="Y114:AC114"/>
    <mergeCell ref="C113:E113"/>
    <mergeCell ref="F113:K113"/>
    <mergeCell ref="L113:P113"/>
    <mergeCell ref="Q113:T113"/>
    <mergeCell ref="U113:X113"/>
    <mergeCell ref="Y113:AC113"/>
    <mergeCell ref="C112:E112"/>
    <mergeCell ref="F112:K112"/>
    <mergeCell ref="L112:P112"/>
    <mergeCell ref="Q112:T112"/>
    <mergeCell ref="U112:X112"/>
    <mergeCell ref="Y112:AC112"/>
    <mergeCell ref="C111:E111"/>
    <mergeCell ref="F111:K111"/>
    <mergeCell ref="L111:P111"/>
    <mergeCell ref="Q111:T111"/>
    <mergeCell ref="U111:X111"/>
    <mergeCell ref="Y111:AC111"/>
    <mergeCell ref="C110:E110"/>
    <mergeCell ref="F110:K110"/>
    <mergeCell ref="L110:P110"/>
    <mergeCell ref="Q110:T110"/>
    <mergeCell ref="U110:X110"/>
    <mergeCell ref="Y110:AC110"/>
    <mergeCell ref="C109:E109"/>
    <mergeCell ref="F109:K109"/>
    <mergeCell ref="L109:P109"/>
    <mergeCell ref="Q109:T109"/>
    <mergeCell ref="U109:X109"/>
    <mergeCell ref="Y109:AC109"/>
    <mergeCell ref="C108:E108"/>
    <mergeCell ref="F108:K108"/>
    <mergeCell ref="L108:P108"/>
    <mergeCell ref="Q108:T108"/>
    <mergeCell ref="U108:X108"/>
    <mergeCell ref="Y108:AC108"/>
    <mergeCell ref="C107:E107"/>
    <mergeCell ref="F107:K107"/>
    <mergeCell ref="L107:P107"/>
    <mergeCell ref="Q107:T107"/>
    <mergeCell ref="U107:X107"/>
    <mergeCell ref="Y107:AC107"/>
    <mergeCell ref="C106:E106"/>
    <mergeCell ref="F106:K106"/>
    <mergeCell ref="L106:P106"/>
    <mergeCell ref="Q106:T106"/>
    <mergeCell ref="U106:X106"/>
    <mergeCell ref="Y106:AC106"/>
    <mergeCell ref="C105:E105"/>
    <mergeCell ref="F105:K105"/>
    <mergeCell ref="L105:P105"/>
    <mergeCell ref="Q105:T105"/>
    <mergeCell ref="U105:X105"/>
    <mergeCell ref="Y105:AC105"/>
    <mergeCell ref="C104:E104"/>
    <mergeCell ref="F104:K104"/>
    <mergeCell ref="L104:P104"/>
    <mergeCell ref="Q104:T104"/>
    <mergeCell ref="U104:X104"/>
    <mergeCell ref="Y104:AC104"/>
    <mergeCell ref="C103:E103"/>
    <mergeCell ref="F103:K103"/>
    <mergeCell ref="L103:P103"/>
    <mergeCell ref="Q103:T103"/>
    <mergeCell ref="U103:X103"/>
    <mergeCell ref="Y103:AC103"/>
    <mergeCell ref="C102:E102"/>
    <mergeCell ref="F102:K102"/>
    <mergeCell ref="L102:P102"/>
    <mergeCell ref="Q102:T102"/>
    <mergeCell ref="U102:X102"/>
    <mergeCell ref="Y102:AC102"/>
    <mergeCell ref="C101:E101"/>
    <mergeCell ref="F101:K101"/>
    <mergeCell ref="L101:P101"/>
    <mergeCell ref="Q101:T101"/>
    <mergeCell ref="U101:X101"/>
    <mergeCell ref="Y101:AC101"/>
    <mergeCell ref="C100:E100"/>
    <mergeCell ref="F100:K100"/>
    <mergeCell ref="L100:P100"/>
    <mergeCell ref="Q100:T100"/>
    <mergeCell ref="U100:X100"/>
    <mergeCell ref="Y100:AC100"/>
    <mergeCell ref="C99:E99"/>
    <mergeCell ref="F99:K99"/>
    <mergeCell ref="L99:P99"/>
    <mergeCell ref="Q99:T99"/>
    <mergeCell ref="U99:X99"/>
    <mergeCell ref="Y99:AC99"/>
    <mergeCell ref="C98:E98"/>
    <mergeCell ref="F98:K98"/>
    <mergeCell ref="L98:P98"/>
    <mergeCell ref="Q98:T98"/>
    <mergeCell ref="U98:X98"/>
    <mergeCell ref="Y98:AC98"/>
    <mergeCell ref="C97:E97"/>
    <mergeCell ref="F97:K97"/>
    <mergeCell ref="L97:P97"/>
    <mergeCell ref="Q97:T97"/>
    <mergeCell ref="U97:X97"/>
    <mergeCell ref="Y97:AC97"/>
    <mergeCell ref="C96:E96"/>
    <mergeCell ref="F96:K96"/>
    <mergeCell ref="L96:P96"/>
    <mergeCell ref="Q96:T96"/>
    <mergeCell ref="U96:X96"/>
    <mergeCell ref="Y96:AC96"/>
    <mergeCell ref="C95:E95"/>
    <mergeCell ref="F95:K95"/>
    <mergeCell ref="L95:P95"/>
    <mergeCell ref="Q95:T95"/>
    <mergeCell ref="U95:X95"/>
    <mergeCell ref="Y95:AC95"/>
    <mergeCell ref="C94:E94"/>
    <mergeCell ref="F94:K94"/>
    <mergeCell ref="L94:P94"/>
    <mergeCell ref="Q94:T94"/>
    <mergeCell ref="U94:X94"/>
    <mergeCell ref="Y94:AC94"/>
    <mergeCell ref="C93:E93"/>
    <mergeCell ref="F93:K93"/>
    <mergeCell ref="L93:P93"/>
    <mergeCell ref="Q93:T93"/>
    <mergeCell ref="U93:X93"/>
    <mergeCell ref="Y93:AC93"/>
    <mergeCell ref="C92:E92"/>
    <mergeCell ref="F92:K92"/>
    <mergeCell ref="L92:P92"/>
    <mergeCell ref="Q92:T92"/>
    <mergeCell ref="U92:X92"/>
    <mergeCell ref="Y92:AC92"/>
    <mergeCell ref="C91:E91"/>
    <mergeCell ref="F91:K91"/>
    <mergeCell ref="L91:P91"/>
    <mergeCell ref="Q91:T91"/>
    <mergeCell ref="U91:X91"/>
    <mergeCell ref="Y91:AC91"/>
    <mergeCell ref="C90:E90"/>
    <mergeCell ref="F90:K90"/>
    <mergeCell ref="L90:P90"/>
    <mergeCell ref="Q90:T90"/>
    <mergeCell ref="U90:X90"/>
    <mergeCell ref="Y90:AC90"/>
    <mergeCell ref="C89:E89"/>
    <mergeCell ref="F89:K89"/>
    <mergeCell ref="L89:P89"/>
    <mergeCell ref="Q89:T89"/>
    <mergeCell ref="U89:X89"/>
    <mergeCell ref="Y89:AC89"/>
    <mergeCell ref="C88:E88"/>
    <mergeCell ref="F88:K88"/>
    <mergeCell ref="L88:P88"/>
    <mergeCell ref="Q88:T88"/>
    <mergeCell ref="U88:X88"/>
    <mergeCell ref="Y88:AC88"/>
    <mergeCell ref="C87:E87"/>
    <mergeCell ref="F87:K87"/>
    <mergeCell ref="L87:P87"/>
    <mergeCell ref="Q87:T87"/>
    <mergeCell ref="U87:X87"/>
    <mergeCell ref="Y87:AC87"/>
    <mergeCell ref="C86:E86"/>
    <mergeCell ref="F86:K86"/>
    <mergeCell ref="L86:P86"/>
    <mergeCell ref="Q86:T86"/>
    <mergeCell ref="U86:X86"/>
    <mergeCell ref="Y86:AC86"/>
    <mergeCell ref="C85:E85"/>
    <mergeCell ref="F85:K85"/>
    <mergeCell ref="L85:P85"/>
    <mergeCell ref="Q85:T85"/>
    <mergeCell ref="U85:X85"/>
    <mergeCell ref="Y85:AC85"/>
    <mergeCell ref="C84:E84"/>
    <mergeCell ref="F84:K84"/>
    <mergeCell ref="L84:P84"/>
    <mergeCell ref="Q84:T84"/>
    <mergeCell ref="U84:X84"/>
    <mergeCell ref="Y84:AC84"/>
    <mergeCell ref="C83:E83"/>
    <mergeCell ref="F83:K83"/>
    <mergeCell ref="L83:P83"/>
    <mergeCell ref="Q83:T83"/>
    <mergeCell ref="U83:X83"/>
    <mergeCell ref="Y83:AC83"/>
    <mergeCell ref="C82:E82"/>
    <mergeCell ref="F82:K82"/>
    <mergeCell ref="L82:P82"/>
    <mergeCell ref="Q82:T82"/>
    <mergeCell ref="U82:X82"/>
    <mergeCell ref="Y82:AC82"/>
    <mergeCell ref="C81:E81"/>
    <mergeCell ref="F81:K81"/>
    <mergeCell ref="L81:P81"/>
    <mergeCell ref="Q81:T81"/>
    <mergeCell ref="U81:X81"/>
    <mergeCell ref="Y81:AC81"/>
    <mergeCell ref="C80:E80"/>
    <mergeCell ref="F80:K80"/>
    <mergeCell ref="L80:P80"/>
    <mergeCell ref="Q80:T80"/>
    <mergeCell ref="U80:X80"/>
    <mergeCell ref="Y80:AC80"/>
    <mergeCell ref="C79:E79"/>
    <mergeCell ref="F79:K79"/>
    <mergeCell ref="L79:P79"/>
    <mergeCell ref="Q79:T79"/>
    <mergeCell ref="U79:X79"/>
    <mergeCell ref="Y79:AC79"/>
    <mergeCell ref="C78:E78"/>
    <mergeCell ref="F78:K78"/>
    <mergeCell ref="L78:P78"/>
    <mergeCell ref="Q78:T78"/>
    <mergeCell ref="U78:X78"/>
    <mergeCell ref="Y78:AC78"/>
    <mergeCell ref="C77:E77"/>
    <mergeCell ref="F77:K77"/>
    <mergeCell ref="L77:P77"/>
    <mergeCell ref="Q77:T77"/>
    <mergeCell ref="U77:X77"/>
    <mergeCell ref="Y77:AC77"/>
    <mergeCell ref="C76:E76"/>
    <mergeCell ref="F76:K76"/>
    <mergeCell ref="L76:P76"/>
    <mergeCell ref="Q76:T76"/>
    <mergeCell ref="U76:X76"/>
    <mergeCell ref="Y76:AC76"/>
    <mergeCell ref="C75:E75"/>
    <mergeCell ref="F75:K75"/>
    <mergeCell ref="L75:P75"/>
    <mergeCell ref="Q75:T75"/>
    <mergeCell ref="U75:X75"/>
    <mergeCell ref="Y75:AC75"/>
    <mergeCell ref="C74:E74"/>
    <mergeCell ref="F74:K74"/>
    <mergeCell ref="L74:P74"/>
    <mergeCell ref="Q74:T74"/>
    <mergeCell ref="U74:X74"/>
    <mergeCell ref="Y74:AC74"/>
    <mergeCell ref="C73:E73"/>
    <mergeCell ref="F73:K73"/>
    <mergeCell ref="L73:P73"/>
    <mergeCell ref="Q73:T73"/>
    <mergeCell ref="U73:X73"/>
    <mergeCell ref="Y73:AC73"/>
    <mergeCell ref="C72:E72"/>
    <mergeCell ref="F72:K72"/>
    <mergeCell ref="L72:P72"/>
    <mergeCell ref="Q72:T72"/>
    <mergeCell ref="U72:X72"/>
    <mergeCell ref="Y72:AC72"/>
    <mergeCell ref="C71:E71"/>
    <mergeCell ref="F71:K71"/>
    <mergeCell ref="L71:P71"/>
    <mergeCell ref="Q71:T71"/>
    <mergeCell ref="U71:X71"/>
    <mergeCell ref="Y71:AC71"/>
    <mergeCell ref="C70:E70"/>
    <mergeCell ref="F70:K70"/>
    <mergeCell ref="L70:P70"/>
    <mergeCell ref="Q70:T70"/>
    <mergeCell ref="U70:X70"/>
    <mergeCell ref="Y70:AC70"/>
    <mergeCell ref="C69:E69"/>
    <mergeCell ref="F69:K69"/>
    <mergeCell ref="L69:P69"/>
    <mergeCell ref="Q69:T69"/>
    <mergeCell ref="U69:X69"/>
    <mergeCell ref="Y69:AC69"/>
    <mergeCell ref="C68:E68"/>
    <mergeCell ref="F68:K68"/>
    <mergeCell ref="L68:P68"/>
    <mergeCell ref="Q68:T68"/>
    <mergeCell ref="U68:X68"/>
    <mergeCell ref="Y68:AC68"/>
    <mergeCell ref="C67:E67"/>
    <mergeCell ref="F67:K67"/>
    <mergeCell ref="L67:P67"/>
    <mergeCell ref="Q67:T67"/>
    <mergeCell ref="U67:X67"/>
    <mergeCell ref="Y67:AC67"/>
    <mergeCell ref="C66:E66"/>
    <mergeCell ref="F66:K66"/>
    <mergeCell ref="L66:P66"/>
    <mergeCell ref="Q66:T66"/>
    <mergeCell ref="U66:X66"/>
    <mergeCell ref="Y66:AC66"/>
    <mergeCell ref="C65:E65"/>
    <mergeCell ref="F65:K65"/>
    <mergeCell ref="L65:P65"/>
    <mergeCell ref="Q65:T65"/>
    <mergeCell ref="U65:X65"/>
    <mergeCell ref="Y65:AC65"/>
    <mergeCell ref="C64:E64"/>
    <mergeCell ref="F64:K64"/>
    <mergeCell ref="L64:P64"/>
    <mergeCell ref="Q64:T64"/>
    <mergeCell ref="U64:X64"/>
    <mergeCell ref="Y64:AC64"/>
    <mergeCell ref="C63:E63"/>
    <mergeCell ref="F63:K63"/>
    <mergeCell ref="L63:P63"/>
    <mergeCell ref="Q63:T63"/>
    <mergeCell ref="U63:X63"/>
    <mergeCell ref="Y63:AC63"/>
    <mergeCell ref="C62:E62"/>
    <mergeCell ref="F62:K62"/>
    <mergeCell ref="L62:P62"/>
    <mergeCell ref="Q62:T62"/>
    <mergeCell ref="U62:X62"/>
    <mergeCell ref="Y62:AC62"/>
    <mergeCell ref="C61:E61"/>
    <mergeCell ref="F61:K61"/>
    <mergeCell ref="L61:P61"/>
    <mergeCell ref="Q61:T61"/>
    <mergeCell ref="U61:X61"/>
    <mergeCell ref="Y61:AC61"/>
    <mergeCell ref="C60:E60"/>
    <mergeCell ref="F60:K60"/>
    <mergeCell ref="L60:P60"/>
    <mergeCell ref="Q60:T60"/>
    <mergeCell ref="U60:X60"/>
    <mergeCell ref="Y60:AC60"/>
    <mergeCell ref="C59:E59"/>
    <mergeCell ref="F59:K59"/>
    <mergeCell ref="L59:P59"/>
    <mergeCell ref="Q59:T59"/>
    <mergeCell ref="U59:X59"/>
    <mergeCell ref="Y59:AC59"/>
    <mergeCell ref="C58:E58"/>
    <mergeCell ref="F58:K58"/>
    <mergeCell ref="L58:P58"/>
    <mergeCell ref="Q58:T58"/>
    <mergeCell ref="U58:X58"/>
    <mergeCell ref="Y58:AC58"/>
    <mergeCell ref="C57:E57"/>
    <mergeCell ref="F57:K57"/>
    <mergeCell ref="L57:P57"/>
    <mergeCell ref="Q57:T57"/>
    <mergeCell ref="U57:X57"/>
    <mergeCell ref="Y57:AC57"/>
    <mergeCell ref="C56:E56"/>
    <mergeCell ref="F56:K56"/>
    <mergeCell ref="L56:P56"/>
    <mergeCell ref="Q56:T56"/>
    <mergeCell ref="U56:X56"/>
    <mergeCell ref="Y56:AC56"/>
    <mergeCell ref="C55:E55"/>
    <mergeCell ref="F55:K55"/>
    <mergeCell ref="L55:P55"/>
    <mergeCell ref="Q55:T55"/>
    <mergeCell ref="U55:X55"/>
    <mergeCell ref="Y55:AC55"/>
    <mergeCell ref="C54:E54"/>
    <mergeCell ref="F54:K54"/>
    <mergeCell ref="L54:P54"/>
    <mergeCell ref="Q54:T54"/>
    <mergeCell ref="U54:X54"/>
    <mergeCell ref="Y54:AC54"/>
    <mergeCell ref="C53:E53"/>
    <mergeCell ref="F53:K53"/>
    <mergeCell ref="L53:P53"/>
    <mergeCell ref="Q53:T53"/>
    <mergeCell ref="U53:X53"/>
    <mergeCell ref="Y53:AC53"/>
    <mergeCell ref="C52:E52"/>
    <mergeCell ref="F52:K52"/>
    <mergeCell ref="L52:P52"/>
    <mergeCell ref="Q52:T52"/>
    <mergeCell ref="U52:X52"/>
    <mergeCell ref="Y52:AC52"/>
    <mergeCell ref="C51:E51"/>
    <mergeCell ref="F51:K51"/>
    <mergeCell ref="L51:P51"/>
    <mergeCell ref="Q51:T51"/>
    <mergeCell ref="U51:X51"/>
    <mergeCell ref="Y51:AC51"/>
    <mergeCell ref="C50:E50"/>
    <mergeCell ref="F50:K50"/>
    <mergeCell ref="L50:P50"/>
    <mergeCell ref="Q50:T50"/>
    <mergeCell ref="U50:X50"/>
    <mergeCell ref="Y50:AC50"/>
    <mergeCell ref="C49:E49"/>
    <mergeCell ref="F49:K49"/>
    <mergeCell ref="L49:P49"/>
    <mergeCell ref="Q49:T49"/>
    <mergeCell ref="U49:X49"/>
    <mergeCell ref="Y49:AC49"/>
    <mergeCell ref="C48:E48"/>
    <mergeCell ref="F48:K48"/>
    <mergeCell ref="L48:P48"/>
    <mergeCell ref="Q48:T48"/>
    <mergeCell ref="U48:X48"/>
    <mergeCell ref="Y48:AC48"/>
    <mergeCell ref="C47:E47"/>
    <mergeCell ref="F47:K47"/>
    <mergeCell ref="L47:P47"/>
    <mergeCell ref="Q47:T47"/>
    <mergeCell ref="U47:X47"/>
    <mergeCell ref="Y47:AC47"/>
    <mergeCell ref="C46:E46"/>
    <mergeCell ref="F46:K46"/>
    <mergeCell ref="L46:P46"/>
    <mergeCell ref="Q46:T46"/>
    <mergeCell ref="U46:X46"/>
    <mergeCell ref="Y46:AC46"/>
    <mergeCell ref="C45:E45"/>
    <mergeCell ref="F45:K45"/>
    <mergeCell ref="L45:P45"/>
    <mergeCell ref="Q45:T45"/>
    <mergeCell ref="U45:X45"/>
    <mergeCell ref="Y45:AC45"/>
    <mergeCell ref="C44:E44"/>
    <mergeCell ref="F44:K44"/>
    <mergeCell ref="L44:P44"/>
    <mergeCell ref="Q44:T44"/>
    <mergeCell ref="U44:X44"/>
    <mergeCell ref="Y44:AC44"/>
    <mergeCell ref="C43:E43"/>
    <mergeCell ref="F43:K43"/>
    <mergeCell ref="L43:P43"/>
    <mergeCell ref="Q43:T43"/>
    <mergeCell ref="U43:X43"/>
    <mergeCell ref="Y43:AC43"/>
    <mergeCell ref="C42:E42"/>
    <mergeCell ref="F42:K42"/>
    <mergeCell ref="L42:P42"/>
    <mergeCell ref="Q42:T42"/>
    <mergeCell ref="U42:X42"/>
    <mergeCell ref="Y42:AC42"/>
    <mergeCell ref="C41:E41"/>
    <mergeCell ref="F41:K41"/>
    <mergeCell ref="L41:P41"/>
    <mergeCell ref="Q41:T41"/>
    <mergeCell ref="U41:X41"/>
    <mergeCell ref="Y41:AC41"/>
    <mergeCell ref="C40:E40"/>
    <mergeCell ref="F40:K40"/>
    <mergeCell ref="L40:P40"/>
    <mergeCell ref="Q40:T40"/>
    <mergeCell ref="U40:X40"/>
    <mergeCell ref="Y40:AC40"/>
    <mergeCell ref="C39:E39"/>
    <mergeCell ref="F39:K39"/>
    <mergeCell ref="L39:P39"/>
    <mergeCell ref="Q39:T39"/>
    <mergeCell ref="U39:X39"/>
    <mergeCell ref="Y39:AC39"/>
    <mergeCell ref="C38:E38"/>
    <mergeCell ref="F38:K38"/>
    <mergeCell ref="L38:P38"/>
    <mergeCell ref="Q38:T38"/>
    <mergeCell ref="U38:X38"/>
    <mergeCell ref="Y38:AC38"/>
    <mergeCell ref="C37:E37"/>
    <mergeCell ref="F37:K37"/>
    <mergeCell ref="L37:P37"/>
    <mergeCell ref="Q37:T37"/>
    <mergeCell ref="U37:X37"/>
    <mergeCell ref="Y37:AC37"/>
    <mergeCell ref="C36:E36"/>
    <mergeCell ref="F36:K36"/>
    <mergeCell ref="L36:P36"/>
    <mergeCell ref="Q36:T36"/>
    <mergeCell ref="U36:X36"/>
    <mergeCell ref="Y36:AC36"/>
    <mergeCell ref="C35:E35"/>
    <mergeCell ref="F35:K35"/>
    <mergeCell ref="L35:P35"/>
    <mergeCell ref="Q35:T35"/>
    <mergeCell ref="U35:X35"/>
    <mergeCell ref="Y35:AC35"/>
    <mergeCell ref="C34:E34"/>
    <mergeCell ref="F34:K34"/>
    <mergeCell ref="L34:P34"/>
    <mergeCell ref="Q34:T34"/>
    <mergeCell ref="U34:X34"/>
    <mergeCell ref="Y34:AC34"/>
    <mergeCell ref="C33:E33"/>
    <mergeCell ref="F33:K33"/>
    <mergeCell ref="L33:P33"/>
    <mergeCell ref="Q33:T33"/>
    <mergeCell ref="U33:X33"/>
    <mergeCell ref="Y33:AC33"/>
    <mergeCell ref="C32:E32"/>
    <mergeCell ref="F32:K32"/>
    <mergeCell ref="L32:P32"/>
    <mergeCell ref="Q32:T32"/>
    <mergeCell ref="U32:X32"/>
    <mergeCell ref="Y32:AC32"/>
    <mergeCell ref="C31:E31"/>
    <mergeCell ref="F31:K31"/>
    <mergeCell ref="L31:P31"/>
    <mergeCell ref="Q31:T31"/>
    <mergeCell ref="U31:X31"/>
    <mergeCell ref="Y31:AC31"/>
    <mergeCell ref="C30:E30"/>
    <mergeCell ref="F30:K30"/>
    <mergeCell ref="L30:P30"/>
    <mergeCell ref="Q30:T30"/>
    <mergeCell ref="U30:X30"/>
    <mergeCell ref="Y30:AC30"/>
    <mergeCell ref="C29:E29"/>
    <mergeCell ref="F29:K29"/>
    <mergeCell ref="L29:P29"/>
    <mergeCell ref="Q29:T29"/>
    <mergeCell ref="U29:X29"/>
    <mergeCell ref="Y29:AC29"/>
    <mergeCell ref="C28:E28"/>
    <mergeCell ref="F28:K28"/>
    <mergeCell ref="L28:P28"/>
    <mergeCell ref="Q28:T28"/>
    <mergeCell ref="U28:X28"/>
    <mergeCell ref="Y28:AC28"/>
    <mergeCell ref="C27:E27"/>
    <mergeCell ref="F27:K27"/>
    <mergeCell ref="L27:P27"/>
    <mergeCell ref="Q27:T27"/>
    <mergeCell ref="U27:X27"/>
    <mergeCell ref="Y27:AC27"/>
    <mergeCell ref="C26:E26"/>
    <mergeCell ref="F26:K26"/>
    <mergeCell ref="L26:P26"/>
    <mergeCell ref="Q26:T26"/>
    <mergeCell ref="U26:X26"/>
    <mergeCell ref="Y26:AC26"/>
    <mergeCell ref="C25:E25"/>
    <mergeCell ref="F25:K25"/>
    <mergeCell ref="L25:P25"/>
    <mergeCell ref="Q25:T25"/>
    <mergeCell ref="U25:X25"/>
    <mergeCell ref="Y25:AC25"/>
    <mergeCell ref="C24:E24"/>
    <mergeCell ref="F24:K24"/>
    <mergeCell ref="L24:P24"/>
    <mergeCell ref="Q24:T24"/>
    <mergeCell ref="U24:X24"/>
    <mergeCell ref="Y24:AC24"/>
    <mergeCell ref="C23:E23"/>
    <mergeCell ref="F23:K23"/>
    <mergeCell ref="L23:P23"/>
    <mergeCell ref="Q23:T23"/>
    <mergeCell ref="U23:X23"/>
    <mergeCell ref="Y23:AC23"/>
    <mergeCell ref="C22:E22"/>
    <mergeCell ref="F22:K22"/>
    <mergeCell ref="L22:P22"/>
    <mergeCell ref="Q22:T22"/>
    <mergeCell ref="U22:X22"/>
    <mergeCell ref="Y22:AC22"/>
    <mergeCell ref="C21:E21"/>
    <mergeCell ref="F21:K21"/>
    <mergeCell ref="L21:P21"/>
    <mergeCell ref="Q21:T21"/>
    <mergeCell ref="U21:X21"/>
    <mergeCell ref="Y21:AC21"/>
    <mergeCell ref="C20:E20"/>
    <mergeCell ref="F20:K20"/>
    <mergeCell ref="L20:P20"/>
    <mergeCell ref="Q20:T20"/>
    <mergeCell ref="U20:X20"/>
    <mergeCell ref="Y20:AC20"/>
    <mergeCell ref="C19:E19"/>
    <mergeCell ref="F19:K19"/>
    <mergeCell ref="L19:P19"/>
    <mergeCell ref="Q19:T19"/>
    <mergeCell ref="U19:X19"/>
    <mergeCell ref="Y19:AC19"/>
    <mergeCell ref="C18:E18"/>
    <mergeCell ref="F18:K18"/>
    <mergeCell ref="L18:P18"/>
    <mergeCell ref="Q18:T18"/>
    <mergeCell ref="U18:X18"/>
    <mergeCell ref="Y18:AC18"/>
    <mergeCell ref="C17:E17"/>
    <mergeCell ref="F17:K17"/>
    <mergeCell ref="L17:P17"/>
    <mergeCell ref="Q17:T17"/>
    <mergeCell ref="U17:X17"/>
    <mergeCell ref="Y17:AC17"/>
    <mergeCell ref="C16:E16"/>
    <mergeCell ref="F16:K16"/>
    <mergeCell ref="L16:P16"/>
    <mergeCell ref="Q16:T16"/>
    <mergeCell ref="U16:X16"/>
    <mergeCell ref="Y16:AC16"/>
    <mergeCell ref="C15:E15"/>
    <mergeCell ref="F15:K15"/>
    <mergeCell ref="L15:P15"/>
    <mergeCell ref="Q15:T15"/>
    <mergeCell ref="U15:X15"/>
    <mergeCell ref="Y15:AC15"/>
    <mergeCell ref="C14:E14"/>
    <mergeCell ref="F14:K14"/>
    <mergeCell ref="L14:P14"/>
    <mergeCell ref="Q14:T14"/>
    <mergeCell ref="U14:X14"/>
    <mergeCell ref="Y14:AC14"/>
    <mergeCell ref="C13:E13"/>
    <mergeCell ref="F13:K13"/>
    <mergeCell ref="L13:P13"/>
    <mergeCell ref="Q13:T13"/>
    <mergeCell ref="U13:X13"/>
    <mergeCell ref="Y13:AC13"/>
    <mergeCell ref="C12:E12"/>
    <mergeCell ref="F12:K12"/>
    <mergeCell ref="L12:P12"/>
    <mergeCell ref="Q12:T12"/>
    <mergeCell ref="U12:X12"/>
    <mergeCell ref="Y12:AC12"/>
    <mergeCell ref="C11:E11"/>
    <mergeCell ref="F11:K11"/>
    <mergeCell ref="L11:P11"/>
    <mergeCell ref="Q11:T11"/>
    <mergeCell ref="U11:X11"/>
    <mergeCell ref="Y11:AC11"/>
    <mergeCell ref="C10:E10"/>
    <mergeCell ref="F10:K10"/>
    <mergeCell ref="L10:P10"/>
    <mergeCell ref="Q10:T10"/>
    <mergeCell ref="U10:X10"/>
    <mergeCell ref="Y10:AC10"/>
    <mergeCell ref="C9:E9"/>
    <mergeCell ref="F9:K9"/>
    <mergeCell ref="L9:P9"/>
    <mergeCell ref="Q9:T9"/>
    <mergeCell ref="U9:X9"/>
    <mergeCell ref="Y9:AC9"/>
    <mergeCell ref="C8:E8"/>
    <mergeCell ref="F8:K8"/>
    <mergeCell ref="L8:P8"/>
    <mergeCell ref="Q8:T8"/>
    <mergeCell ref="U8:X8"/>
    <mergeCell ref="Y8:AC8"/>
    <mergeCell ref="C7:E7"/>
    <mergeCell ref="F7:K7"/>
    <mergeCell ref="L7:P7"/>
    <mergeCell ref="Q7:T7"/>
    <mergeCell ref="U7:X7"/>
    <mergeCell ref="Y7:AC7"/>
    <mergeCell ref="C6:E6"/>
    <mergeCell ref="F6:K6"/>
    <mergeCell ref="L6:P6"/>
    <mergeCell ref="Q6:T6"/>
    <mergeCell ref="U6:X6"/>
    <mergeCell ref="Y6:AC6"/>
    <mergeCell ref="C5:E5"/>
    <mergeCell ref="F5:K5"/>
    <mergeCell ref="L5:P5"/>
    <mergeCell ref="Q5:T5"/>
    <mergeCell ref="U5:X5"/>
    <mergeCell ref="Y5:AC5"/>
    <mergeCell ref="C4:E4"/>
    <mergeCell ref="F4:K4"/>
    <mergeCell ref="L4:P4"/>
    <mergeCell ref="Q4:T4"/>
    <mergeCell ref="U4:X4"/>
    <mergeCell ref="Y4:AC4"/>
    <mergeCell ref="C3:E3"/>
    <mergeCell ref="F3:K3"/>
    <mergeCell ref="L3:P3"/>
    <mergeCell ref="Q3:T3"/>
    <mergeCell ref="U3:X3"/>
    <mergeCell ref="Y3:AC3"/>
    <mergeCell ref="C2:E2"/>
    <mergeCell ref="F2:K2"/>
    <mergeCell ref="L2:P2"/>
    <mergeCell ref="Q2:T2"/>
    <mergeCell ref="U2:X2"/>
    <mergeCell ref="Y2:AC2"/>
  </mergeCells>
  <conditionalFormatting sqref="AD3:AD123">
    <cfRule type="containsText" dxfId="14" priority="15" stopIfTrue="1" operator="containsText" text="fail">
      <formula>NOT(ISERROR(SEARCH("fail",AD3)))</formula>
    </cfRule>
  </conditionalFormatting>
  <conditionalFormatting sqref="AD3:AD124">
    <cfRule type="containsText" dxfId="13" priority="14" stopIfTrue="1" operator="containsText" text="fail">
      <formula>NOT(ISERROR(SEARCH("fail",AD3)))</formula>
    </cfRule>
  </conditionalFormatting>
  <conditionalFormatting sqref="AD3:AD124">
    <cfRule type="containsText" dxfId="12" priority="13" stopIfTrue="1" operator="containsText" text="fail">
      <formula>NOT(ISERROR(SEARCH("fail",AD3)))</formula>
    </cfRule>
  </conditionalFormatting>
  <conditionalFormatting sqref="AD3:AD124">
    <cfRule type="containsText" dxfId="11" priority="12" stopIfTrue="1" operator="containsText" text="fail">
      <formula>NOT(ISERROR(SEARCH("fail",AD3)))</formula>
    </cfRule>
  </conditionalFormatting>
  <conditionalFormatting sqref="AD3:AD124">
    <cfRule type="containsText" dxfId="10" priority="11" stopIfTrue="1" operator="containsText" text="fail">
      <formula>NOT(ISERROR(SEARCH("fail",AD3)))</formula>
    </cfRule>
  </conditionalFormatting>
  <conditionalFormatting sqref="AD3:AD123">
    <cfRule type="containsText" dxfId="9" priority="10" stopIfTrue="1" operator="containsText" text="fail">
      <formula>NOT(ISERROR(SEARCH("fail",AD3)))</formula>
    </cfRule>
  </conditionalFormatting>
  <conditionalFormatting sqref="AD3:AD124">
    <cfRule type="containsText" dxfId="8" priority="9" stopIfTrue="1" operator="containsText" text="fail">
      <formula>NOT(ISERROR(SEARCH("fail",AD3)))</formula>
    </cfRule>
  </conditionalFormatting>
  <conditionalFormatting sqref="AD3:AD124">
    <cfRule type="containsText" dxfId="7" priority="8" stopIfTrue="1" operator="containsText" text="fail">
      <formula>NOT(ISERROR(SEARCH("fail",AD3)))</formula>
    </cfRule>
  </conditionalFormatting>
  <conditionalFormatting sqref="AD3:AD124">
    <cfRule type="containsText" dxfId="6" priority="7" stopIfTrue="1" operator="containsText" text="fail">
      <formula>NOT(ISERROR(SEARCH("fail",AD3)))</formula>
    </cfRule>
  </conditionalFormatting>
  <conditionalFormatting sqref="AE3:AE47 AE49:AE124">
    <cfRule type="containsText" dxfId="5" priority="6" stopIfTrue="1" operator="containsText" text="fail">
      <formula>NOT(ISERROR(SEARCH("fail",AE3)))</formula>
    </cfRule>
  </conditionalFormatting>
  <conditionalFormatting sqref="AD3:AD123">
    <cfRule type="containsText" dxfId="4" priority="5" stopIfTrue="1" operator="containsText" text="fail">
      <formula>NOT(ISERROR(SEARCH("fail",AD3)))</formula>
    </cfRule>
  </conditionalFormatting>
  <conditionalFormatting sqref="AD3:AD124">
    <cfRule type="containsText" dxfId="3" priority="4" stopIfTrue="1" operator="containsText" text="fail">
      <formula>NOT(ISERROR(SEARCH("fail",AD3)))</formula>
    </cfRule>
  </conditionalFormatting>
  <conditionalFormatting sqref="AD3:AD124">
    <cfRule type="containsText" dxfId="2" priority="3" stopIfTrue="1" operator="containsText" text="fail">
      <formula>NOT(ISERROR(SEARCH("fail",AD3)))</formula>
    </cfRule>
  </conditionalFormatting>
  <conditionalFormatting sqref="AD3:AD124">
    <cfRule type="containsText" dxfId="1" priority="2" stopIfTrue="1" operator="containsText" text="fail">
      <formula>NOT(ISERROR(SEARCH("fail",AD3)))</formula>
    </cfRule>
  </conditionalFormatting>
  <conditionalFormatting sqref="AD3:AD124">
    <cfRule type="containsText" dxfId="0" priority="1" stopIfTrue="1" operator="containsText" text="fail">
      <formula>NOT(ISERROR(SEARCH("fail",AD3)))</formula>
    </cfRule>
  </conditionalFormatting>
  <pageMargins left="0.5" right="0" top="0.5" bottom="0.81" header="0.5" footer="0.5"/>
  <pageSetup paperSize="9" scale="80"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dimension ref="B3:R98"/>
  <sheetViews>
    <sheetView topLeftCell="E1" workbookViewId="0">
      <selection activeCell="H22" sqref="H22"/>
    </sheetView>
  </sheetViews>
  <sheetFormatPr defaultRowHeight="15"/>
  <cols>
    <col min="1" max="3" width="9.140625" style="218" customWidth="1"/>
    <col min="4" max="4" width="12.140625" style="218" customWidth="1"/>
    <col min="5" max="5" width="13.42578125" style="218" customWidth="1"/>
    <col min="6" max="6" width="13.28515625" style="218" customWidth="1"/>
    <col min="7" max="7" width="10.7109375" style="218" customWidth="1"/>
    <col min="8" max="8" width="11" style="218" customWidth="1"/>
    <col min="9" max="11" width="9.140625" style="218"/>
    <col min="12" max="12" width="10.85546875" style="218" customWidth="1"/>
    <col min="13" max="16384" width="9.140625" style="218"/>
  </cols>
  <sheetData>
    <row r="3" spans="2:16">
      <c r="E3" s="226" t="s">
        <v>233</v>
      </c>
      <c r="F3" s="218" t="s">
        <v>652</v>
      </c>
      <c r="M3" s="226" t="s">
        <v>624</v>
      </c>
      <c r="N3" s="218" t="s">
        <v>653</v>
      </c>
    </row>
    <row r="5" spans="2:16">
      <c r="B5" s="219" t="s">
        <v>623</v>
      </c>
      <c r="C5" s="219" t="s">
        <v>618</v>
      </c>
      <c r="D5" s="219" t="s">
        <v>642</v>
      </c>
      <c r="E5" s="219" t="s">
        <v>619</v>
      </c>
      <c r="F5" s="219" t="s">
        <v>620</v>
      </c>
      <c r="G5" s="219" t="s">
        <v>621</v>
      </c>
      <c r="H5" s="219" t="s">
        <v>622</v>
      </c>
      <c r="J5" s="219" t="s">
        <v>623</v>
      </c>
      <c r="K5" s="219" t="s">
        <v>618</v>
      </c>
      <c r="L5" s="219" t="s">
        <v>625</v>
      </c>
      <c r="M5" s="219" t="s">
        <v>619</v>
      </c>
      <c r="N5" s="219" t="s">
        <v>620</v>
      </c>
      <c r="O5" s="219" t="s">
        <v>621</v>
      </c>
      <c r="P5" s="219" t="s">
        <v>622</v>
      </c>
    </row>
    <row r="6" spans="2:16">
      <c r="B6" s="231">
        <f>MATCH('Raw Data'!C13,$D$6:$D$19,-1)</f>
        <v>3</v>
      </c>
      <c r="C6" s="219">
        <v>1</v>
      </c>
      <c r="D6" s="219">
        <v>500</v>
      </c>
      <c r="E6" s="219">
        <v>2.5000000000000001E-2</v>
      </c>
      <c r="F6" s="219">
        <v>0.01</v>
      </c>
      <c r="G6" s="219">
        <v>2.7E-2</v>
      </c>
      <c r="H6" s="219"/>
      <c r="J6" s="231">
        <f>MATCH('Raw Data'!C$13,L$6:L$19,-1)</f>
        <v>3</v>
      </c>
      <c r="K6" s="219">
        <v>1</v>
      </c>
      <c r="L6" s="219">
        <v>500</v>
      </c>
      <c r="M6" s="219">
        <v>1.7999999999999999E-2</v>
      </c>
      <c r="N6" s="219">
        <v>0.2</v>
      </c>
      <c r="O6" s="219">
        <v>0.18</v>
      </c>
      <c r="P6" s="219"/>
    </row>
    <row r="7" spans="2:16">
      <c r="B7" s="231">
        <f>MATCH('Raw Data'!$D$13,$D$6:$D$19,-1)</f>
        <v>2</v>
      </c>
      <c r="C7" s="219">
        <v>2</v>
      </c>
      <c r="D7" s="219">
        <v>250</v>
      </c>
      <c r="E7" s="219">
        <v>2.5000000000000001E-2</v>
      </c>
      <c r="F7" s="219">
        <v>0.01</v>
      </c>
      <c r="G7" s="219">
        <v>2.7E-2</v>
      </c>
      <c r="H7" s="219"/>
      <c r="J7" s="231">
        <f>MATCH('Raw Data'!$D$13,$L$6:$L$19,-1)</f>
        <v>2</v>
      </c>
      <c r="K7" s="219">
        <v>2</v>
      </c>
      <c r="L7" s="219">
        <v>250</v>
      </c>
      <c r="M7" s="219">
        <v>1.7999999999999999E-2</v>
      </c>
      <c r="N7" s="219">
        <v>0.2</v>
      </c>
      <c r="O7" s="219">
        <v>0.18</v>
      </c>
      <c r="P7" s="219"/>
    </row>
    <row r="8" spans="2:16">
      <c r="B8" s="231">
        <f>MATCH('Raw Data'!$E$13,$D$6:$D$19,-1)</f>
        <v>2</v>
      </c>
      <c r="C8" s="219">
        <v>3</v>
      </c>
      <c r="D8" s="219">
        <v>100</v>
      </c>
      <c r="E8" s="219">
        <v>2.5000000000000001E-2</v>
      </c>
      <c r="F8" s="219">
        <v>0.01</v>
      </c>
      <c r="G8" s="219">
        <v>2.7E-2</v>
      </c>
      <c r="H8" s="219"/>
      <c r="J8" s="231">
        <f>MATCH('Raw Data'!$E$13,$L$6:$L$19,-1)</f>
        <v>2</v>
      </c>
      <c r="K8" s="219">
        <v>3</v>
      </c>
      <c r="L8" s="219">
        <v>100</v>
      </c>
      <c r="M8" s="219">
        <v>1.7999999999999999E-2</v>
      </c>
      <c r="N8" s="219">
        <v>0.2</v>
      </c>
      <c r="O8" s="219">
        <v>0.18</v>
      </c>
      <c r="P8" s="219"/>
    </row>
    <row r="9" spans="2:16">
      <c r="B9" s="231">
        <f>MATCH('Raw Data'!$F$13,$D$6:$D$19,-1)</f>
        <v>1</v>
      </c>
      <c r="C9" s="219">
        <v>4</v>
      </c>
      <c r="D9" s="219">
        <v>0</v>
      </c>
      <c r="E9" s="219">
        <v>2.5000000000000001E-2</v>
      </c>
      <c r="F9" s="219">
        <v>0.01</v>
      </c>
      <c r="G9" s="219">
        <v>2.7E-2</v>
      </c>
      <c r="H9" s="219"/>
      <c r="J9" s="231">
        <f>MATCH('Raw Data'!$F$13,$L$6:$L$19,-1)</f>
        <v>1</v>
      </c>
      <c r="K9" s="219">
        <v>4</v>
      </c>
      <c r="L9" s="219">
        <v>0</v>
      </c>
      <c r="M9" s="219">
        <v>1.7999999999999999E-2</v>
      </c>
      <c r="N9" s="219">
        <v>0.2</v>
      </c>
      <c r="O9" s="219">
        <v>0.18</v>
      </c>
      <c r="P9" s="219"/>
    </row>
    <row r="10" spans="2:16">
      <c r="B10" s="231">
        <f>MATCH('Raw Data'!$G$13,$D$6:$D$19,-1)</f>
        <v>4</v>
      </c>
      <c r="C10" s="219">
        <v>5</v>
      </c>
      <c r="D10" s="219">
        <v>-30</v>
      </c>
      <c r="E10" s="219">
        <v>2.5000000000000001E-2</v>
      </c>
      <c r="F10" s="219">
        <v>0.01</v>
      </c>
      <c r="G10" s="219">
        <v>2.7E-2</v>
      </c>
      <c r="H10" s="219"/>
      <c r="J10" s="231">
        <f>MATCH('Raw Data'!$G$13,$L$6:$L$19,-1)</f>
        <v>4</v>
      </c>
      <c r="K10" s="219">
        <v>5</v>
      </c>
      <c r="L10" s="219"/>
      <c r="M10" s="219"/>
      <c r="N10" s="219"/>
      <c r="O10" s="219"/>
      <c r="P10" s="219"/>
    </row>
    <row r="11" spans="2:16">
      <c r="B11" s="231">
        <f>MATCH('Raw Data'!$H$13,$D$6:$D$19,-1)</f>
        <v>4</v>
      </c>
      <c r="C11" s="219">
        <v>6</v>
      </c>
      <c r="D11" s="219">
        <v>-75</v>
      </c>
      <c r="E11" s="219">
        <v>2.5000000000000001E-2</v>
      </c>
      <c r="F11" s="219">
        <v>0.01</v>
      </c>
      <c r="G11" s="219">
        <v>2.7E-2</v>
      </c>
      <c r="H11" s="219"/>
      <c r="J11" s="231">
        <f>MATCH('Raw Data'!$H$13,$L$6:$L$19,-1)</f>
        <v>4</v>
      </c>
      <c r="K11" s="219">
        <v>6</v>
      </c>
      <c r="L11" s="219"/>
      <c r="M11" s="219"/>
      <c r="N11" s="219"/>
      <c r="O11" s="219"/>
      <c r="P11" s="219"/>
    </row>
    <row r="12" spans="2:16">
      <c r="B12" s="231">
        <f>MATCH('Raw Data'!$I$13,$D$6:$D$19,-1)</f>
        <v>4</v>
      </c>
      <c r="C12" s="219"/>
      <c r="D12" s="219"/>
      <c r="E12" s="219"/>
      <c r="F12" s="219"/>
      <c r="G12" s="219"/>
      <c r="H12" s="219"/>
      <c r="J12" s="231">
        <f>MATCH('Raw Data'!$I$13,$L$6:$L$19,-1)</f>
        <v>4</v>
      </c>
      <c r="K12" s="219"/>
      <c r="L12" s="219"/>
      <c r="M12" s="219"/>
      <c r="N12" s="219"/>
      <c r="O12" s="219"/>
      <c r="P12" s="219"/>
    </row>
    <row r="13" spans="2:16">
      <c r="B13" s="231">
        <f>MATCH('Raw Data'!$J$13,$D$6:$D$19,-1)</f>
        <v>4</v>
      </c>
      <c r="C13" s="219"/>
      <c r="D13" s="219"/>
      <c r="E13" s="219"/>
      <c r="F13" s="219"/>
      <c r="G13" s="219"/>
      <c r="H13" s="219"/>
      <c r="J13" s="231">
        <f>MATCH('Raw Data'!$J$13,$L$6:$L$19,-1)</f>
        <v>4</v>
      </c>
      <c r="K13" s="219"/>
      <c r="L13" s="219"/>
      <c r="M13" s="219"/>
      <c r="N13" s="219"/>
      <c r="O13" s="219"/>
      <c r="P13" s="219"/>
    </row>
    <row r="14" spans="2:16">
      <c r="B14" s="231">
        <f>MATCH('Raw Data'!$K$13,$D$6:$D$19,-1)</f>
        <v>4</v>
      </c>
      <c r="C14" s="219"/>
      <c r="D14" s="219"/>
      <c r="E14" s="219"/>
      <c r="F14" s="219"/>
      <c r="G14" s="219"/>
      <c r="H14" s="219"/>
      <c r="J14" s="231">
        <f>MATCH('Raw Data'!$K$13,$L$6:$L$19,-1)</f>
        <v>4</v>
      </c>
      <c r="K14" s="219"/>
      <c r="L14" s="219"/>
      <c r="M14" s="219"/>
      <c r="N14" s="219"/>
      <c r="O14" s="219"/>
      <c r="P14" s="219"/>
    </row>
    <row r="15" spans="2:16">
      <c r="B15" s="231">
        <f>MATCH('Raw Data'!$L$13,$D$6:$D$19,-1)</f>
        <v>4</v>
      </c>
      <c r="C15" s="219"/>
      <c r="D15" s="219"/>
      <c r="E15" s="219"/>
      <c r="F15" s="219"/>
      <c r="G15" s="219"/>
      <c r="H15" s="219"/>
      <c r="J15" s="231">
        <f>MATCH('Raw Data'!$L$13,$L$6:$L$19,-1)</f>
        <v>4</v>
      </c>
      <c r="K15" s="219"/>
      <c r="L15" s="219"/>
      <c r="M15" s="219"/>
      <c r="N15" s="219"/>
      <c r="O15" s="219"/>
      <c r="P15" s="219"/>
    </row>
    <row r="16" spans="2:16">
      <c r="B16" s="231">
        <f>MATCH('Raw Data'!$M$13,$D$6:$D$19,-1)</f>
        <v>4</v>
      </c>
      <c r="C16" s="219"/>
      <c r="D16" s="219"/>
      <c r="E16" s="219"/>
      <c r="F16" s="219"/>
      <c r="G16" s="219"/>
      <c r="H16" s="219"/>
      <c r="J16" s="231">
        <f>MATCH('Raw Data'!$M$13,$L$6:$L$19,-1)</f>
        <v>4</v>
      </c>
      <c r="K16" s="219"/>
      <c r="L16" s="219"/>
      <c r="M16" s="219"/>
      <c r="N16" s="219"/>
      <c r="O16" s="219"/>
      <c r="P16" s="219"/>
    </row>
    <row r="17" spans="2:16">
      <c r="B17" s="231">
        <f>MATCH('Raw Data'!$N$13,$D$6:$D$19,-1)</f>
        <v>4</v>
      </c>
      <c r="C17" s="219"/>
      <c r="D17" s="219"/>
      <c r="E17" s="219"/>
      <c r="F17" s="219"/>
      <c r="G17" s="219"/>
      <c r="H17" s="219"/>
      <c r="J17" s="231">
        <f>MATCH('Raw Data'!$N$13,$L$6:$L$19,-1)</f>
        <v>4</v>
      </c>
      <c r="K17" s="219"/>
      <c r="L17" s="219"/>
      <c r="M17" s="219"/>
      <c r="N17" s="219"/>
      <c r="O17" s="219"/>
      <c r="P17" s="219"/>
    </row>
    <row r="18" spans="2:16">
      <c r="B18" s="231">
        <f>MATCH('Raw Data'!$O$13,$D$6:$D$19,-1)</f>
        <v>4</v>
      </c>
      <c r="C18" s="219"/>
      <c r="D18" s="219"/>
      <c r="E18" s="219"/>
      <c r="F18" s="219"/>
      <c r="G18" s="219"/>
      <c r="H18" s="219"/>
      <c r="J18" s="231">
        <f>MATCH('Raw Data'!$O$13,$L$6:$L$19,-1)</f>
        <v>4</v>
      </c>
      <c r="K18" s="219"/>
      <c r="L18" s="219"/>
      <c r="M18" s="219"/>
      <c r="N18" s="219"/>
      <c r="O18" s="219"/>
      <c r="P18" s="219"/>
    </row>
    <row r="19" spans="2:16">
      <c r="B19" s="231">
        <f>MATCH('Raw Data'!$T$13,$D$6:$D$19,-1)</f>
        <v>4</v>
      </c>
      <c r="C19" s="219"/>
      <c r="D19" s="219"/>
      <c r="E19" s="219"/>
      <c r="F19" s="219"/>
      <c r="G19" s="219"/>
      <c r="H19" s="219"/>
      <c r="J19" s="231">
        <f>MATCH('Raw Data'!$T$13,$L$6:$L$19,-1)</f>
        <v>4</v>
      </c>
      <c r="K19" s="219"/>
      <c r="L19" s="219"/>
      <c r="M19" s="219"/>
      <c r="N19" s="219"/>
      <c r="O19" s="219"/>
      <c r="P19" s="219"/>
    </row>
    <row r="22" spans="2:16">
      <c r="E22" s="226" t="s">
        <v>658</v>
      </c>
      <c r="F22" s="218" t="s">
        <v>660</v>
      </c>
      <c r="M22" s="226" t="s">
        <v>659</v>
      </c>
      <c r="O22" s="218" t="s">
        <v>657</v>
      </c>
    </row>
    <row r="24" spans="2:16">
      <c r="B24" s="219" t="s">
        <v>623</v>
      </c>
      <c r="C24" s="219" t="s">
        <v>618</v>
      </c>
      <c r="D24" s="219" t="s">
        <v>625</v>
      </c>
      <c r="E24" s="219" t="s">
        <v>619</v>
      </c>
      <c r="F24" s="219" t="s">
        <v>620</v>
      </c>
      <c r="G24" s="219" t="s">
        <v>621</v>
      </c>
      <c r="H24" s="219" t="s">
        <v>622</v>
      </c>
      <c r="J24" s="219" t="s">
        <v>623</v>
      </c>
      <c r="K24" s="219" t="s">
        <v>618</v>
      </c>
      <c r="L24" s="219" t="s">
        <v>625</v>
      </c>
      <c r="M24" s="219" t="s">
        <v>619</v>
      </c>
      <c r="N24" s="219" t="s">
        <v>620</v>
      </c>
      <c r="O24" s="219" t="s">
        <v>621</v>
      </c>
      <c r="P24" s="219" t="s">
        <v>622</v>
      </c>
    </row>
    <row r="25" spans="2:16">
      <c r="B25" s="231">
        <f>MATCH('Raw Data'!$C$13,$D$25:$D$38,-1)</f>
        <v>3</v>
      </c>
      <c r="C25" s="219">
        <v>1</v>
      </c>
      <c r="D25" s="219">
        <v>500</v>
      </c>
      <c r="E25" s="219">
        <v>8.0000000000000002E-3</v>
      </c>
      <c r="F25" s="219">
        <v>1.7000000000000001E-2</v>
      </c>
      <c r="G25" s="219"/>
      <c r="H25" s="219"/>
      <c r="J25" s="231">
        <f>MATCH('Raw Data'!$C$13,$L$25:$L$38,-1)</f>
        <v>3</v>
      </c>
      <c r="K25" s="219">
        <v>1</v>
      </c>
      <c r="L25" s="219">
        <v>500</v>
      </c>
      <c r="M25" s="219">
        <v>0.05</v>
      </c>
      <c r="N25" s="219">
        <v>0.1</v>
      </c>
      <c r="O25" s="219"/>
      <c r="P25" s="219"/>
    </row>
    <row r="26" spans="2:16">
      <c r="B26" s="231">
        <f>MATCH('Raw Data'!$D$13,$D$25:$D$38,-1)</f>
        <v>2</v>
      </c>
      <c r="C26" s="219">
        <v>2</v>
      </c>
      <c r="D26" s="219">
        <v>250</v>
      </c>
      <c r="E26" s="219">
        <v>8.0000000000000002E-3</v>
      </c>
      <c r="F26" s="219">
        <v>1.7000000000000001E-2</v>
      </c>
      <c r="G26" s="219"/>
      <c r="H26" s="219"/>
      <c r="J26" s="231">
        <f>MATCH('Raw Data'!$D$13,$L$25:$L$38,-1)</f>
        <v>2</v>
      </c>
      <c r="K26" s="219">
        <v>2</v>
      </c>
      <c r="L26" s="219">
        <v>250</v>
      </c>
      <c r="M26" s="219">
        <v>0.05</v>
      </c>
      <c r="N26" s="219">
        <v>0.1</v>
      </c>
      <c r="O26" s="219"/>
      <c r="P26" s="219"/>
    </row>
    <row r="27" spans="2:16">
      <c r="B27" s="231">
        <f>MATCH('Raw Data'!$E$13,$D$25:$D$38,-1)</f>
        <v>2</v>
      </c>
      <c r="C27" s="219">
        <v>3</v>
      </c>
      <c r="D27" s="219">
        <v>100</v>
      </c>
      <c r="E27" s="219">
        <v>4.0000000000000001E-3</v>
      </c>
      <c r="F27" s="219">
        <v>8.9999999999999993E-3</v>
      </c>
      <c r="G27" s="219"/>
      <c r="H27" s="219"/>
      <c r="J27" s="231">
        <f>MATCH('Raw Data'!$E$13,$L$25:$L$38,-1)</f>
        <v>2</v>
      </c>
      <c r="K27" s="219">
        <v>3</v>
      </c>
      <c r="L27" s="219">
        <v>100</v>
      </c>
      <c r="M27" s="219">
        <v>0.05</v>
      </c>
      <c r="N27" s="219">
        <v>0.1</v>
      </c>
      <c r="O27" s="219"/>
      <c r="P27" s="219"/>
    </row>
    <row r="28" spans="2:16">
      <c r="B28" s="231">
        <f>MATCH('Raw Data'!$F$13,$D$25:$D$38,-1)</f>
        <v>1</v>
      </c>
      <c r="C28" s="219">
        <v>4</v>
      </c>
      <c r="D28" s="219">
        <v>0</v>
      </c>
      <c r="E28" s="219">
        <v>4.0000000000000001E-3</v>
      </c>
      <c r="F28" s="219">
        <v>8.9999999999999993E-3</v>
      </c>
      <c r="G28" s="219"/>
      <c r="H28" s="219"/>
      <c r="J28" s="231">
        <f>MATCH('Raw Data'!$F$13,$L$25:$L$38,-1)</f>
        <v>1</v>
      </c>
      <c r="K28" s="219">
        <v>4</v>
      </c>
      <c r="L28" s="219">
        <v>0</v>
      </c>
      <c r="M28" s="219">
        <v>0.05</v>
      </c>
      <c r="N28" s="219">
        <v>0.1</v>
      </c>
      <c r="O28" s="219"/>
      <c r="P28" s="219"/>
    </row>
    <row r="29" spans="2:16">
      <c r="B29" s="231">
        <f>MATCH('Raw Data'!$G$13,$D$25:$D$38,-1)</f>
        <v>4</v>
      </c>
      <c r="C29" s="219">
        <v>5</v>
      </c>
      <c r="D29" s="219">
        <v>-30</v>
      </c>
      <c r="E29" s="219">
        <v>4.0000000000000001E-3</v>
      </c>
      <c r="F29" s="219">
        <v>8.9999999999999993E-3</v>
      </c>
      <c r="G29" s="219"/>
      <c r="H29" s="219"/>
      <c r="J29" s="231">
        <f>MATCH('Raw Data'!$G$13,$L$25:$L$38,-1)</f>
        <v>4</v>
      </c>
      <c r="K29" s="219">
        <v>5</v>
      </c>
      <c r="L29" s="219">
        <v>-30</v>
      </c>
      <c r="M29" s="219">
        <v>0.05</v>
      </c>
      <c r="N29" s="219">
        <v>0.1</v>
      </c>
      <c r="O29" s="219"/>
      <c r="P29" s="219"/>
    </row>
    <row r="30" spans="2:16">
      <c r="B30" s="231">
        <f>MATCH('Raw Data'!$H$13,$D$25:$D$38,-1)</f>
        <v>4</v>
      </c>
      <c r="C30" s="219">
        <v>6</v>
      </c>
      <c r="D30" s="219">
        <v>-75</v>
      </c>
      <c r="E30" s="219">
        <v>4.0000000000000001E-3</v>
      </c>
      <c r="F30" s="219">
        <v>8.9999999999999993E-3</v>
      </c>
      <c r="G30" s="219"/>
      <c r="H30" s="219"/>
      <c r="J30" s="231">
        <f>MATCH('Raw Data'!$H$13,$L$25:$L$38,-1)</f>
        <v>4</v>
      </c>
      <c r="K30" s="219">
        <v>6</v>
      </c>
      <c r="L30" s="219">
        <v>-75</v>
      </c>
      <c r="M30" s="219">
        <v>0.05</v>
      </c>
      <c r="N30" s="219">
        <v>0.1</v>
      </c>
      <c r="O30" s="219"/>
      <c r="P30" s="219"/>
    </row>
    <row r="31" spans="2:16">
      <c r="B31" s="231">
        <f>MATCH('Raw Data'!$I$13,$D$25:$D$38,-1)</f>
        <v>4</v>
      </c>
      <c r="C31" s="219"/>
      <c r="D31" s="219"/>
      <c r="E31" s="219"/>
      <c r="F31" s="219"/>
      <c r="G31" s="219"/>
      <c r="H31" s="219"/>
      <c r="J31" s="231">
        <f>MATCH('Raw Data'!$I$13,$L$25:$L$38,-1)</f>
        <v>4</v>
      </c>
      <c r="K31" s="219"/>
      <c r="L31" s="219"/>
      <c r="M31" s="219"/>
      <c r="N31" s="219"/>
      <c r="O31" s="219"/>
      <c r="P31" s="219"/>
    </row>
    <row r="32" spans="2:16">
      <c r="B32" s="231">
        <f>MATCH('Raw Data'!$J$13,$D$25:$D$38,-1)</f>
        <v>4</v>
      </c>
      <c r="C32" s="219"/>
      <c r="D32" s="219"/>
      <c r="E32" s="219"/>
      <c r="F32" s="219"/>
      <c r="G32" s="219"/>
      <c r="H32" s="219"/>
      <c r="J32" s="231">
        <f>MATCH('Raw Data'!$J$13,$L$25:$L$38,-1)</f>
        <v>4</v>
      </c>
      <c r="K32" s="219"/>
      <c r="L32" s="219"/>
      <c r="M32" s="219"/>
      <c r="N32" s="219"/>
      <c r="O32" s="219"/>
      <c r="P32" s="219"/>
    </row>
    <row r="33" spans="2:16">
      <c r="B33" s="231">
        <f>MATCH('Raw Data'!$K$13,$D$25:$D$38,-1)</f>
        <v>4</v>
      </c>
      <c r="C33" s="219"/>
      <c r="D33" s="219"/>
      <c r="E33" s="219"/>
      <c r="F33" s="219"/>
      <c r="G33" s="219"/>
      <c r="H33" s="219"/>
      <c r="J33" s="231">
        <f>MATCH('Raw Data'!$K$13,$L$25:$L$38,-1)</f>
        <v>4</v>
      </c>
      <c r="K33" s="219"/>
      <c r="L33" s="219"/>
      <c r="M33" s="219"/>
      <c r="N33" s="219"/>
      <c r="O33" s="219"/>
      <c r="P33" s="219"/>
    </row>
    <row r="34" spans="2:16">
      <c r="B34" s="231">
        <f>MATCH('Raw Data'!$L$13,$D$25:$D$38,-1)</f>
        <v>4</v>
      </c>
      <c r="C34" s="219"/>
      <c r="D34" s="219"/>
      <c r="E34" s="219"/>
      <c r="F34" s="219"/>
      <c r="G34" s="219"/>
      <c r="H34" s="219"/>
      <c r="J34" s="231">
        <f>MATCH('Raw Data'!$L$13,$L$25:$L$38,-1)</f>
        <v>4</v>
      </c>
      <c r="K34" s="219"/>
      <c r="L34" s="219"/>
      <c r="M34" s="219"/>
      <c r="N34" s="219"/>
      <c r="O34" s="219"/>
      <c r="P34" s="219"/>
    </row>
    <row r="35" spans="2:16">
      <c r="B35" s="231">
        <f>MATCH('Raw Data'!$M$13,$D$25:$D$38,-1)</f>
        <v>4</v>
      </c>
      <c r="C35" s="219"/>
      <c r="D35" s="219"/>
      <c r="E35" s="219"/>
      <c r="F35" s="219"/>
      <c r="G35" s="219"/>
      <c r="H35" s="219"/>
      <c r="J35" s="231">
        <f>MATCH('Raw Data'!$M$13,$L$25:$L$38,-1)</f>
        <v>4</v>
      </c>
      <c r="K35" s="219"/>
      <c r="L35" s="219"/>
      <c r="M35" s="219"/>
      <c r="N35" s="219"/>
      <c r="O35" s="219"/>
      <c r="P35" s="219"/>
    </row>
    <row r="36" spans="2:16">
      <c r="B36" s="231">
        <f>MATCH('Raw Data'!$N$13,$D$25:$D$38,-1)</f>
        <v>4</v>
      </c>
      <c r="C36" s="219"/>
      <c r="D36" s="219"/>
      <c r="E36" s="219"/>
      <c r="F36" s="219"/>
      <c r="G36" s="219"/>
      <c r="H36" s="219"/>
      <c r="J36" s="231">
        <f>MATCH('Raw Data'!$N$13,$L$25:$L$38,-1)</f>
        <v>4</v>
      </c>
      <c r="K36" s="219"/>
      <c r="L36" s="219"/>
      <c r="M36" s="219"/>
      <c r="N36" s="219"/>
      <c r="O36" s="219"/>
      <c r="P36" s="219"/>
    </row>
    <row r="37" spans="2:16">
      <c r="B37" s="231">
        <f>MATCH('Raw Data'!$O$13,$D$25:$D$38,-1)</f>
        <v>4</v>
      </c>
      <c r="C37" s="219"/>
      <c r="D37" s="219"/>
      <c r="E37" s="219"/>
      <c r="F37" s="219"/>
      <c r="G37" s="219"/>
      <c r="H37" s="219"/>
      <c r="J37" s="231">
        <f>MATCH('Raw Data'!$O$13,$L$25:$L$38,-1)</f>
        <v>4</v>
      </c>
      <c r="K37" s="219"/>
      <c r="L37" s="219"/>
      <c r="M37" s="219"/>
      <c r="N37" s="219"/>
      <c r="O37" s="219"/>
      <c r="P37" s="219"/>
    </row>
    <row r="38" spans="2:16">
      <c r="B38" s="231">
        <f>MATCH('Raw Data'!$T$13,$D$25:$D$38,-1)</f>
        <v>4</v>
      </c>
      <c r="C38" s="219"/>
      <c r="D38" s="219"/>
      <c r="E38" s="219"/>
      <c r="F38" s="219"/>
      <c r="G38" s="219"/>
      <c r="H38" s="219"/>
      <c r="J38" s="219">
        <f>MATCH('Raw Data'!$T$13,$L$25:$L$38,-1)</f>
        <v>4</v>
      </c>
      <c r="K38" s="219"/>
      <c r="L38" s="219"/>
      <c r="M38" s="219"/>
      <c r="N38" s="219"/>
      <c r="O38" s="219"/>
      <c r="P38" s="219"/>
    </row>
    <row r="42" spans="2:16">
      <c r="E42" s="226" t="s">
        <v>643</v>
      </c>
      <c r="F42" s="218" t="s">
        <v>654</v>
      </c>
      <c r="L42" s="226" t="s">
        <v>644</v>
      </c>
      <c r="M42" s="218" t="s">
        <v>655</v>
      </c>
    </row>
    <row r="44" spans="2:16">
      <c r="B44" s="219" t="s">
        <v>623</v>
      </c>
      <c r="C44" s="219" t="s">
        <v>618</v>
      </c>
      <c r="D44" s="219" t="s">
        <v>625</v>
      </c>
      <c r="E44" s="219" t="s">
        <v>619</v>
      </c>
      <c r="F44" s="219" t="s">
        <v>620</v>
      </c>
      <c r="G44" s="219" t="s">
        <v>621</v>
      </c>
      <c r="H44" s="219" t="s">
        <v>645</v>
      </c>
      <c r="J44" s="219" t="s">
        <v>623</v>
      </c>
      <c r="K44" s="219" t="s">
        <v>618</v>
      </c>
      <c r="L44" s="219" t="s">
        <v>625</v>
      </c>
      <c r="M44" s="219" t="s">
        <v>619</v>
      </c>
      <c r="N44" s="219" t="s">
        <v>620</v>
      </c>
      <c r="O44" s="219" t="s">
        <v>622</v>
      </c>
      <c r="P44" s="219" t="s">
        <v>622</v>
      </c>
    </row>
    <row r="45" spans="2:16">
      <c r="B45" s="231">
        <f>MATCH('Raw Data'!$C$13,$D$45:$D$58,-1)</f>
        <v>5</v>
      </c>
      <c r="C45" s="219">
        <v>1</v>
      </c>
      <c r="D45" s="219">
        <v>1000</v>
      </c>
      <c r="E45" s="219">
        <v>0.6</v>
      </c>
      <c r="F45" s="219">
        <v>0.5</v>
      </c>
      <c r="G45" s="219">
        <v>0.5</v>
      </c>
      <c r="H45" s="219">
        <v>0.2</v>
      </c>
      <c r="J45" s="231">
        <f>MATCH('Raw Data'!$C$13,$L$45:$L$58,-1)</f>
        <v>4</v>
      </c>
      <c r="K45" s="219">
        <v>1</v>
      </c>
      <c r="L45" s="219">
        <v>1000</v>
      </c>
      <c r="M45" s="219">
        <v>0.3</v>
      </c>
      <c r="N45" s="219">
        <v>0.4</v>
      </c>
      <c r="O45" s="219"/>
      <c r="P45" s="219"/>
    </row>
    <row r="46" spans="2:16">
      <c r="B46" s="231">
        <f>MATCH('Raw Data'!$D$13,$D$45:$D$58,-1)</f>
        <v>4</v>
      </c>
      <c r="C46" s="219">
        <v>2</v>
      </c>
      <c r="D46" s="219">
        <v>750</v>
      </c>
      <c r="E46" s="219">
        <v>0.6</v>
      </c>
      <c r="F46" s="219">
        <v>0.5</v>
      </c>
      <c r="G46" s="219">
        <v>0.1</v>
      </c>
      <c r="H46" s="219">
        <v>0.2</v>
      </c>
      <c r="J46" s="231">
        <f>MATCH('Raw Data'!$D$13,$L$45:$L$58,-1)</f>
        <v>4</v>
      </c>
      <c r="K46" s="219">
        <v>2</v>
      </c>
      <c r="L46" s="219">
        <v>800</v>
      </c>
      <c r="M46" s="219">
        <v>0.3</v>
      </c>
      <c r="N46" s="219">
        <v>0.4</v>
      </c>
      <c r="O46" s="219"/>
      <c r="P46" s="219"/>
    </row>
    <row r="47" spans="2:16">
      <c r="B47" s="231">
        <f>MATCH('Raw Data'!$E$13,$D$45:$D$58,-1)</f>
        <v>4</v>
      </c>
      <c r="C47" s="219">
        <v>3</v>
      </c>
      <c r="D47" s="219">
        <v>500</v>
      </c>
      <c r="E47" s="219">
        <v>0.6</v>
      </c>
      <c r="F47" s="219">
        <v>0.5</v>
      </c>
      <c r="G47" s="219">
        <v>0.1</v>
      </c>
      <c r="H47" s="219">
        <v>0.1</v>
      </c>
      <c r="J47" s="231">
        <f>MATCH('Raw Data'!$E$13,$L$45:$L$58,-1)</f>
        <v>4</v>
      </c>
      <c r="K47" s="219">
        <v>3</v>
      </c>
      <c r="L47" s="219">
        <v>500</v>
      </c>
      <c r="M47" s="219">
        <v>0.3</v>
      </c>
      <c r="N47" s="219">
        <v>0.4</v>
      </c>
      <c r="O47" s="219"/>
      <c r="P47" s="219"/>
    </row>
    <row r="48" spans="2:16">
      <c r="B48" s="231">
        <f>MATCH('Raw Data'!$F$13,$D$45:$D$58,-1)</f>
        <v>3</v>
      </c>
      <c r="C48" s="219">
        <v>4</v>
      </c>
      <c r="D48" s="219">
        <v>250</v>
      </c>
      <c r="E48" s="219">
        <v>0.4</v>
      </c>
      <c r="F48" s="219">
        <v>0.5</v>
      </c>
      <c r="G48" s="219">
        <v>0.1</v>
      </c>
      <c r="H48" s="219">
        <v>0.1</v>
      </c>
      <c r="J48" s="231">
        <f>MATCH('Raw Data'!$F$13,$L$45:$L$58,-1)</f>
        <v>3</v>
      </c>
      <c r="K48" s="219">
        <v>4</v>
      </c>
      <c r="L48" s="219">
        <v>300</v>
      </c>
      <c r="M48" s="219">
        <v>0.3</v>
      </c>
      <c r="N48" s="219">
        <v>0.4</v>
      </c>
      <c r="O48" s="219"/>
      <c r="P48" s="219"/>
    </row>
    <row r="49" spans="2:17">
      <c r="B49" s="231">
        <f>MATCH('Raw Data'!$G$13,$D$45:$D$58,-1)</f>
        <v>6</v>
      </c>
      <c r="C49" s="219">
        <v>5</v>
      </c>
      <c r="D49" s="219">
        <v>50</v>
      </c>
      <c r="E49" s="219">
        <v>0.4</v>
      </c>
      <c r="F49" s="219">
        <v>0.5</v>
      </c>
      <c r="G49" s="219">
        <v>0.1</v>
      </c>
      <c r="H49" s="219">
        <v>0.1</v>
      </c>
      <c r="J49" s="231">
        <f>MATCH('Raw Data'!$G$13,$L$45:$L$58,-1)</f>
        <v>5</v>
      </c>
      <c r="K49" s="219">
        <v>5</v>
      </c>
      <c r="L49" s="219">
        <v>0</v>
      </c>
      <c r="M49" s="219">
        <v>0.3</v>
      </c>
      <c r="N49" s="219">
        <v>0.4</v>
      </c>
      <c r="O49" s="219"/>
      <c r="P49" s="219"/>
    </row>
    <row r="50" spans="2:17">
      <c r="B50" s="231">
        <f>MATCH('Raw Data'!$H$13,$D$45:$D$58,-1)</f>
        <v>6</v>
      </c>
      <c r="C50" s="219">
        <v>6</v>
      </c>
      <c r="D50" s="219">
        <v>0</v>
      </c>
      <c r="E50" s="219">
        <v>0.4</v>
      </c>
      <c r="F50" s="219">
        <v>0.5</v>
      </c>
      <c r="G50" s="219">
        <v>0.1</v>
      </c>
      <c r="H50" s="219">
        <v>0.1</v>
      </c>
      <c r="J50" s="231">
        <f>MATCH('Raw Data'!$H$13,$L$45:$L$58,-1)</f>
        <v>5</v>
      </c>
      <c r="K50" s="219">
        <v>6</v>
      </c>
      <c r="L50" s="219">
        <v>-75</v>
      </c>
      <c r="M50" s="219">
        <v>0.3</v>
      </c>
      <c r="N50" s="219">
        <v>0.4</v>
      </c>
      <c r="O50" s="219"/>
      <c r="P50" s="219"/>
    </row>
    <row r="51" spans="2:17">
      <c r="B51" s="231">
        <f>MATCH('Raw Data'!$I$13,$D$45:$D$58,-1)</f>
        <v>6</v>
      </c>
      <c r="C51" s="219"/>
      <c r="D51" s="219"/>
      <c r="E51" s="219"/>
      <c r="F51" s="219"/>
      <c r="G51" s="219"/>
      <c r="H51" s="219"/>
      <c r="J51" s="231">
        <f>MATCH('Raw Data'!$I$13,$L$45:$L$58,-1)</f>
        <v>5</v>
      </c>
      <c r="K51" s="219"/>
      <c r="L51" s="219"/>
      <c r="M51" s="219"/>
      <c r="N51" s="219"/>
      <c r="O51" s="219"/>
      <c r="P51" s="219"/>
    </row>
    <row r="52" spans="2:17">
      <c r="B52" s="231">
        <f>MATCH('Raw Data'!$J$13,$D$45:$D$58,-1)</f>
        <v>6</v>
      </c>
      <c r="C52" s="219"/>
      <c r="D52" s="219"/>
      <c r="E52" s="219"/>
      <c r="F52" s="219"/>
      <c r="G52" s="219"/>
      <c r="H52" s="219"/>
      <c r="J52" s="231">
        <f>MATCH('Raw Data'!$J$13,$L$45:$L$58,-1)</f>
        <v>5</v>
      </c>
      <c r="K52" s="219"/>
      <c r="L52" s="219"/>
      <c r="M52" s="219"/>
      <c r="N52" s="219"/>
      <c r="O52" s="219"/>
      <c r="P52" s="219"/>
    </row>
    <row r="53" spans="2:17">
      <c r="B53" s="231">
        <f>MATCH('Raw Data'!$K$13,$D$45:$D$58,-1)</f>
        <v>6</v>
      </c>
      <c r="C53" s="219"/>
      <c r="D53" s="219"/>
      <c r="E53" s="219"/>
      <c r="F53" s="219"/>
      <c r="G53" s="219"/>
      <c r="H53" s="219"/>
      <c r="J53" s="231">
        <f>MATCH('Raw Data'!$K$13,$L$45:$L$58,-1)</f>
        <v>5</v>
      </c>
      <c r="K53" s="219"/>
      <c r="L53" s="219"/>
      <c r="M53" s="219"/>
      <c r="N53" s="219"/>
      <c r="O53" s="219"/>
      <c r="P53" s="219"/>
    </row>
    <row r="54" spans="2:17">
      <c r="B54" s="231">
        <f>MATCH('Raw Data'!$L$13,$D$45:$D$58,-1)</f>
        <v>6</v>
      </c>
      <c r="C54" s="219"/>
      <c r="D54" s="219"/>
      <c r="E54" s="219"/>
      <c r="F54" s="219"/>
      <c r="G54" s="219"/>
      <c r="H54" s="219"/>
      <c r="J54" s="231">
        <f>MATCH('Raw Data'!$L$13,$L$45:$L$58,-1)</f>
        <v>5</v>
      </c>
      <c r="K54" s="219"/>
      <c r="L54" s="219"/>
      <c r="M54" s="219"/>
      <c r="N54" s="219"/>
      <c r="O54" s="219"/>
      <c r="P54" s="219"/>
    </row>
    <row r="55" spans="2:17">
      <c r="B55" s="231">
        <f>MATCH('Raw Data'!$M$13,$D$45:$D$58,-1)</f>
        <v>6</v>
      </c>
      <c r="C55" s="219"/>
      <c r="D55" s="219"/>
      <c r="E55" s="219"/>
      <c r="F55" s="219"/>
      <c r="G55" s="219"/>
      <c r="H55" s="219"/>
      <c r="J55" s="231">
        <f>MATCH('Raw Data'!$M$13,$L$45:$L$58,-1)</f>
        <v>5</v>
      </c>
      <c r="K55" s="219"/>
      <c r="L55" s="219"/>
      <c r="M55" s="219"/>
      <c r="N55" s="219"/>
      <c r="O55" s="219"/>
      <c r="P55" s="219"/>
    </row>
    <row r="56" spans="2:17">
      <c r="B56" s="231">
        <f>MATCH('Raw Data'!$N$13,$D$45:$D$58,-1)</f>
        <v>6</v>
      </c>
      <c r="C56" s="219"/>
      <c r="D56" s="219"/>
      <c r="E56" s="219"/>
      <c r="F56" s="219"/>
      <c r="G56" s="219"/>
      <c r="H56" s="219"/>
      <c r="J56" s="231">
        <f>MATCH('Raw Data'!$N$13,$L$45:$L$58,-1)</f>
        <v>5</v>
      </c>
      <c r="K56" s="219"/>
      <c r="L56" s="219"/>
      <c r="M56" s="219"/>
      <c r="N56" s="219"/>
      <c r="O56" s="219"/>
      <c r="P56" s="219"/>
    </row>
    <row r="57" spans="2:17">
      <c r="B57" s="231">
        <f>MATCH('Raw Data'!$O$13,$D$45:$D$58,-1)</f>
        <v>6</v>
      </c>
      <c r="C57" s="219"/>
      <c r="D57" s="219"/>
      <c r="E57" s="219"/>
      <c r="F57" s="219"/>
      <c r="G57" s="219"/>
      <c r="H57" s="219"/>
      <c r="J57" s="231">
        <f>MATCH('Raw Data'!$O$13,$L$45:$L$58,-1)</f>
        <v>5</v>
      </c>
      <c r="K57" s="219"/>
      <c r="L57" s="219"/>
      <c r="M57" s="219"/>
      <c r="N57" s="219"/>
      <c r="O57" s="219"/>
      <c r="P57" s="219"/>
    </row>
    <row r="58" spans="2:17">
      <c r="B58" s="231">
        <f>MATCH('Raw Data'!$T$13,$D$45:$D$58,-1)</f>
        <v>6</v>
      </c>
      <c r="C58" s="219"/>
      <c r="D58" s="219"/>
      <c r="E58" s="219"/>
      <c r="F58" s="219"/>
      <c r="G58" s="219"/>
      <c r="H58" s="219"/>
      <c r="J58" s="231">
        <f>MATCH('Raw Data'!$T$13,$L$45:$L$58,-1)</f>
        <v>5</v>
      </c>
      <c r="K58" s="219"/>
      <c r="L58" s="219"/>
      <c r="M58" s="219"/>
      <c r="N58" s="219"/>
      <c r="O58" s="219"/>
      <c r="P58" s="219"/>
    </row>
    <row r="63" spans="2:17">
      <c r="E63" s="226" t="s">
        <v>669</v>
      </c>
      <c r="F63" s="218" t="s">
        <v>670</v>
      </c>
      <c r="M63" s="226" t="s">
        <v>669</v>
      </c>
      <c r="N63" s="218" t="s">
        <v>671</v>
      </c>
      <c r="Q63" s="218" t="s">
        <v>689</v>
      </c>
    </row>
    <row r="64" spans="2:17">
      <c r="Q64" s="218" t="s">
        <v>690</v>
      </c>
    </row>
    <row r="65" spans="2:17">
      <c r="B65" s="219" t="s">
        <v>623</v>
      </c>
      <c r="C65" s="219" t="s">
        <v>618</v>
      </c>
      <c r="D65" s="219" t="s">
        <v>625</v>
      </c>
      <c r="E65" s="219" t="s">
        <v>619</v>
      </c>
      <c r="F65" s="219" t="s">
        <v>620</v>
      </c>
      <c r="G65" s="219" t="s">
        <v>621</v>
      </c>
      <c r="H65" s="219" t="s">
        <v>622</v>
      </c>
      <c r="J65" s="219" t="s">
        <v>623</v>
      </c>
      <c r="K65" s="219" t="s">
        <v>618</v>
      </c>
      <c r="L65" s="219" t="s">
        <v>625</v>
      </c>
      <c r="M65" s="219" t="s">
        <v>619</v>
      </c>
      <c r="N65" s="219" t="s">
        <v>620</v>
      </c>
      <c r="O65" s="219" t="s">
        <v>621</v>
      </c>
      <c r="P65" s="219" t="s">
        <v>622</v>
      </c>
      <c r="Q65" s="232" t="s">
        <v>623</v>
      </c>
    </row>
    <row r="66" spans="2:17">
      <c r="B66" s="219">
        <f>MATCH('Raw Data'!$C$13,$D$66:$D$79,-1)</f>
        <v>4</v>
      </c>
      <c r="C66" s="219">
        <v>1</v>
      </c>
      <c r="D66" s="219">
        <v>80</v>
      </c>
      <c r="E66" s="219">
        <v>0.2</v>
      </c>
      <c r="F66" s="219">
        <v>0.2</v>
      </c>
      <c r="G66" s="219">
        <v>0.2</v>
      </c>
      <c r="H66" s="219"/>
      <c r="J66" s="219">
        <f>MATCH('Raw Data'!$C$13,$L$66:$L$79,-1)</f>
        <v>4</v>
      </c>
      <c r="K66" s="219">
        <v>1</v>
      </c>
      <c r="L66" s="219">
        <v>100</v>
      </c>
      <c r="M66" s="219">
        <v>1.5</v>
      </c>
      <c r="N66" s="219">
        <f>(1.5%*L66)+0.5</f>
        <v>2</v>
      </c>
      <c r="O66" s="219">
        <v>1.3</v>
      </c>
      <c r="P66" s="219"/>
      <c r="Q66" s="228">
        <f>MATCH('Raw Data'!$C$64,Sheet1!$L$66:$L$79,-1)</f>
        <v>3</v>
      </c>
    </row>
    <row r="67" spans="2:17">
      <c r="B67" s="219" t="e">
        <f>MATCH('Raw Data'!$D$13,$D$66:$D$79,-1)</f>
        <v>#N/A</v>
      </c>
      <c r="C67" s="219">
        <v>2</v>
      </c>
      <c r="D67" s="219">
        <v>50</v>
      </c>
      <c r="E67" s="219">
        <v>0.2</v>
      </c>
      <c r="F67" s="219">
        <v>0.2</v>
      </c>
      <c r="G67" s="219">
        <v>0.2</v>
      </c>
      <c r="H67" s="219"/>
      <c r="J67" s="219" t="e">
        <f>MATCH('Raw Data'!$D$13,$L$66:$L$79,-1)</f>
        <v>#N/A</v>
      </c>
      <c r="K67" s="219">
        <v>2</v>
      </c>
      <c r="L67" s="219">
        <v>85</v>
      </c>
      <c r="M67" s="219">
        <v>1.5</v>
      </c>
      <c r="N67" s="219">
        <f>(1.5%*L67)+0.5</f>
        <v>1.7749999999999999</v>
      </c>
      <c r="O67" s="219">
        <v>1.3</v>
      </c>
      <c r="P67" s="219"/>
      <c r="Q67" s="228">
        <f>MATCH('Raw Data'!$D$64,Sheet1!$L$66:$L$79,-1)</f>
        <v>2</v>
      </c>
    </row>
    <row r="68" spans="2:17">
      <c r="B68" s="219" t="e">
        <f>MATCH('Raw Data'!$E$13,$D$66:$D$79,-1)</f>
        <v>#N/A</v>
      </c>
      <c r="C68" s="219">
        <v>3</v>
      </c>
      <c r="D68" s="219">
        <v>20</v>
      </c>
      <c r="E68" s="219">
        <v>0.2</v>
      </c>
      <c r="F68" s="219">
        <v>0.2</v>
      </c>
      <c r="G68" s="219">
        <v>0.2</v>
      </c>
      <c r="H68" s="219"/>
      <c r="J68" s="219" t="e">
        <f>MATCH('Raw Data'!$E$13,$L$66:$L$79,-1)</f>
        <v>#N/A</v>
      </c>
      <c r="K68" s="219">
        <v>3</v>
      </c>
      <c r="L68" s="219">
        <v>55</v>
      </c>
      <c r="M68" s="219">
        <v>1.5</v>
      </c>
      <c r="N68" s="219">
        <f>(1.5%*L68)+0.5</f>
        <v>1.325</v>
      </c>
      <c r="O68" s="219">
        <v>1.3</v>
      </c>
      <c r="P68" s="219"/>
      <c r="Q68" s="228">
        <f>MATCH('Raw Data'!$E$64,Sheet1!$L$66:$L$79,-1)</f>
        <v>1</v>
      </c>
    </row>
    <row r="69" spans="2:17">
      <c r="B69" s="219" t="e">
        <f>MATCH('Raw Data'!$F$13,$D$66:$D$79,-1)</f>
        <v>#N/A</v>
      </c>
      <c r="C69" s="219">
        <v>4</v>
      </c>
      <c r="D69" s="219">
        <v>10</v>
      </c>
      <c r="E69" s="219">
        <v>0.2</v>
      </c>
      <c r="F69" s="219">
        <v>0.2</v>
      </c>
      <c r="G69" s="219">
        <v>0.2</v>
      </c>
      <c r="H69" s="219"/>
      <c r="J69" s="219" t="e">
        <f>MATCH('Raw Data'!$F$13,$L$66:$L$79,-1)</f>
        <v>#N/A</v>
      </c>
      <c r="K69" s="219">
        <v>4</v>
      </c>
      <c r="L69" s="219">
        <v>35</v>
      </c>
      <c r="M69" s="219">
        <v>1.5</v>
      </c>
      <c r="N69" s="219">
        <f>(1.5%*L69)+0.5</f>
        <v>1.0249999999999999</v>
      </c>
      <c r="O69" s="219">
        <v>1.3</v>
      </c>
      <c r="P69" s="219"/>
      <c r="Q69" s="228">
        <f>MATCH('Raw Data'!$F$64,Sheet1!$L$66:$L$79,-1)</f>
        <v>5</v>
      </c>
    </row>
    <row r="70" spans="2:17">
      <c r="B70" s="219">
        <f>MATCH('Raw Data'!$G$13,$D$66:$D$79,-1)</f>
        <v>5</v>
      </c>
      <c r="C70" s="219">
        <v>5</v>
      </c>
      <c r="D70" s="219">
        <v>0</v>
      </c>
      <c r="E70" s="219">
        <v>0.2</v>
      </c>
      <c r="F70" s="219">
        <v>0.2</v>
      </c>
      <c r="G70" s="219">
        <v>0.2</v>
      </c>
      <c r="H70" s="219"/>
      <c r="J70" s="219">
        <f>MATCH('Raw Data'!$G$13,$L$66:$L$79,-1)</f>
        <v>5</v>
      </c>
      <c r="K70" s="219">
        <v>5</v>
      </c>
      <c r="L70" s="219">
        <v>0</v>
      </c>
      <c r="M70" s="219">
        <v>1.5</v>
      </c>
      <c r="N70" s="219">
        <f>(1.5%*L70)+0.5</f>
        <v>0.5</v>
      </c>
      <c r="O70" s="219">
        <v>1.3</v>
      </c>
      <c r="P70" s="219"/>
      <c r="Q70" s="228">
        <f>MATCH('Raw Data'!$G$64,Sheet1!$L$66:$L$79,-1)</f>
        <v>5</v>
      </c>
    </row>
    <row r="71" spans="2:17">
      <c r="B71" s="219">
        <f>MATCH('Raw Data'!$H$13,$D$66:$D$79,-1)</f>
        <v>5</v>
      </c>
      <c r="C71" s="219"/>
      <c r="D71" s="219"/>
      <c r="E71" s="219"/>
      <c r="F71" s="219"/>
      <c r="G71" s="219"/>
      <c r="H71" s="219"/>
      <c r="J71" s="219">
        <f>MATCH('Raw Data'!$H$13,$L$66:$L$79,-1)</f>
        <v>5</v>
      </c>
      <c r="K71" s="219"/>
      <c r="L71" s="219"/>
      <c r="M71" s="219"/>
      <c r="N71" s="219"/>
      <c r="O71" s="219"/>
      <c r="P71" s="219"/>
      <c r="Q71" s="228">
        <f>MATCH('Raw Data'!$H$64,Sheet1!$L$66:$L$79,-1)</f>
        <v>5</v>
      </c>
    </row>
    <row r="72" spans="2:17">
      <c r="B72" s="219">
        <f>MATCH('Raw Data'!$I$13,$D$66:$D$79,-1)</f>
        <v>5</v>
      </c>
      <c r="C72" s="219"/>
      <c r="D72" s="219"/>
      <c r="E72" s="219"/>
      <c r="F72" s="219"/>
      <c r="G72" s="219"/>
      <c r="H72" s="219"/>
      <c r="J72" s="219">
        <f>MATCH('Raw Data'!$I$13,$L$66:$L$79,-1)</f>
        <v>5</v>
      </c>
      <c r="K72" s="219"/>
      <c r="L72" s="219"/>
      <c r="M72" s="219"/>
      <c r="N72" s="219"/>
      <c r="O72" s="219"/>
      <c r="P72" s="219"/>
      <c r="Q72" s="228">
        <f>MATCH('Raw Data'!$I$64,Sheet1!$L$66:$L$79,-1)</f>
        <v>5</v>
      </c>
    </row>
    <row r="73" spans="2:17">
      <c r="B73" s="219">
        <f>MATCH('Raw Data'!$J$13,$D$66:$D$79,-1)</f>
        <v>5</v>
      </c>
      <c r="C73" s="219"/>
      <c r="D73" s="219"/>
      <c r="E73" s="219"/>
      <c r="F73" s="219"/>
      <c r="G73" s="219"/>
      <c r="H73" s="219"/>
      <c r="J73" s="219">
        <f>MATCH('Raw Data'!$J$13,$L$66:$L$79,-1)</f>
        <v>5</v>
      </c>
      <c r="K73" s="219"/>
      <c r="L73" s="219"/>
      <c r="M73" s="219"/>
      <c r="N73" s="219"/>
      <c r="O73" s="219"/>
      <c r="P73" s="219"/>
      <c r="Q73" s="228">
        <f>MATCH('Raw Data'!$J$64,Sheet1!$L$66:$L$79,-1)</f>
        <v>5</v>
      </c>
    </row>
    <row r="74" spans="2:17">
      <c r="B74" s="219">
        <f>MATCH('Raw Data'!$K$13,$D$66:$D$79,-1)</f>
        <v>5</v>
      </c>
      <c r="C74" s="219"/>
      <c r="D74" s="219"/>
      <c r="E74" s="219"/>
      <c r="F74" s="219"/>
      <c r="G74" s="219"/>
      <c r="H74" s="219"/>
      <c r="J74" s="219">
        <f>MATCH('Raw Data'!$K$13,$L$66:$L$79,-1)</f>
        <v>5</v>
      </c>
      <c r="K74" s="219"/>
      <c r="L74" s="219"/>
      <c r="M74" s="219"/>
      <c r="N74" s="219"/>
      <c r="O74" s="219"/>
      <c r="P74" s="219"/>
      <c r="Q74" s="228">
        <f>MATCH('Raw Data'!$K$64,Sheet1!$L$66:$L$79,-1)</f>
        <v>5</v>
      </c>
    </row>
    <row r="75" spans="2:17">
      <c r="B75" s="219">
        <f>MATCH('Raw Data'!$L$13,$D$66:$D$79,-1)</f>
        <v>5</v>
      </c>
      <c r="C75" s="219"/>
      <c r="D75" s="219"/>
      <c r="E75" s="219"/>
      <c r="F75" s="219"/>
      <c r="G75" s="219"/>
      <c r="H75" s="219"/>
      <c r="J75" s="219">
        <f>MATCH('Raw Data'!$L$13,$L$66:$L$79,-1)</f>
        <v>5</v>
      </c>
      <c r="K75" s="219"/>
      <c r="L75" s="219"/>
      <c r="M75" s="219"/>
      <c r="N75" s="219"/>
      <c r="O75" s="219"/>
      <c r="P75" s="219"/>
      <c r="Q75" s="228">
        <f>MATCH('Raw Data'!$L$64,Sheet1!$L$66:$L$79,-1)</f>
        <v>5</v>
      </c>
    </row>
    <row r="76" spans="2:17">
      <c r="B76" s="219">
        <f>MATCH('Raw Data'!$M$13,$D$66:$D$79,-1)</f>
        <v>5</v>
      </c>
      <c r="C76" s="219"/>
      <c r="D76" s="219"/>
      <c r="E76" s="219"/>
      <c r="F76" s="219"/>
      <c r="G76" s="219"/>
      <c r="H76" s="219"/>
      <c r="J76" s="219">
        <f>MATCH('Raw Data'!$M$13,$L$66:$L$79,-1)</f>
        <v>5</v>
      </c>
      <c r="K76" s="219"/>
      <c r="L76" s="219"/>
      <c r="M76" s="219"/>
      <c r="N76" s="219"/>
      <c r="O76" s="219"/>
      <c r="P76" s="219"/>
      <c r="Q76" s="228">
        <f>MATCH('Raw Data'!$M$64,Sheet1!$L$66:$L$79,-1)</f>
        <v>5</v>
      </c>
    </row>
    <row r="77" spans="2:17">
      <c r="B77" s="219">
        <f>MATCH('Raw Data'!$N$13,$D$66:$D$79,-1)</f>
        <v>5</v>
      </c>
      <c r="C77" s="219"/>
      <c r="D77" s="219"/>
      <c r="E77" s="219"/>
      <c r="F77" s="219"/>
      <c r="G77" s="219"/>
      <c r="H77" s="219"/>
      <c r="J77" s="219">
        <f>MATCH('Raw Data'!$N$13,$L$66:$L$79,-1)</f>
        <v>5</v>
      </c>
      <c r="K77" s="219"/>
      <c r="L77" s="219"/>
      <c r="M77" s="219"/>
      <c r="N77" s="219"/>
      <c r="O77" s="219"/>
      <c r="P77" s="219"/>
      <c r="Q77" s="228">
        <f>MATCH('Raw Data'!$N$64,Sheet1!$L$66:$L$79,-1)</f>
        <v>5</v>
      </c>
    </row>
    <row r="78" spans="2:17">
      <c r="B78" s="219">
        <f>MATCH('Raw Data'!$O$13,$D$66:$D$79,-1)</f>
        <v>5</v>
      </c>
      <c r="C78" s="219"/>
      <c r="D78" s="219"/>
      <c r="E78" s="219"/>
      <c r="F78" s="219"/>
      <c r="G78" s="219"/>
      <c r="H78" s="219"/>
      <c r="J78" s="219">
        <f>MATCH('Raw Data'!$O$13,$L$66:$L$79,-1)</f>
        <v>5</v>
      </c>
      <c r="K78" s="219"/>
      <c r="L78" s="219"/>
      <c r="M78" s="219"/>
      <c r="N78" s="219"/>
      <c r="O78" s="219"/>
      <c r="P78" s="219"/>
      <c r="Q78" s="228">
        <f>MATCH('Raw Data'!$O$64,Sheet1!$L$66:$L$79,-1)</f>
        <v>5</v>
      </c>
    </row>
    <row r="79" spans="2:17">
      <c r="B79" s="219">
        <f>MATCH('Raw Data'!$T$13,$D$66:$D$79,-1)</f>
        <v>5</v>
      </c>
      <c r="C79" s="219"/>
      <c r="D79" s="219"/>
      <c r="E79" s="219"/>
      <c r="F79" s="219"/>
      <c r="G79" s="219"/>
      <c r="H79" s="219"/>
      <c r="J79" s="219">
        <f>MATCH('Raw Data'!$T$13,$L$66:$L$79,-1)</f>
        <v>5</v>
      </c>
      <c r="K79" s="219"/>
      <c r="L79" s="219"/>
      <c r="M79" s="219"/>
      <c r="N79" s="219"/>
      <c r="O79" s="219"/>
      <c r="P79" s="219"/>
      <c r="Q79" s="228">
        <f>MATCH('Raw Data'!$P$64,Sheet1!$L$66:$L$79,-1)</f>
        <v>5</v>
      </c>
    </row>
    <row r="82" spans="2:18">
      <c r="E82" s="226" t="s">
        <v>691</v>
      </c>
      <c r="F82" s="218" t="s">
        <v>695</v>
      </c>
      <c r="N82" s="226" t="s">
        <v>697</v>
      </c>
      <c r="O82" s="218" t="s">
        <v>698</v>
      </c>
      <c r="Q82" s="230"/>
      <c r="R82" s="230"/>
    </row>
    <row r="83" spans="2:18">
      <c r="Q83" s="230"/>
      <c r="R83" s="230"/>
    </row>
    <row r="84" spans="2:18">
      <c r="B84" s="219" t="s">
        <v>623</v>
      </c>
      <c r="C84" s="219" t="s">
        <v>618</v>
      </c>
      <c r="D84" s="219" t="s">
        <v>625</v>
      </c>
      <c r="E84" s="219" t="s">
        <v>693</v>
      </c>
      <c r="F84" s="219" t="s">
        <v>696</v>
      </c>
      <c r="G84" s="219" t="s">
        <v>621</v>
      </c>
      <c r="H84" s="219" t="s">
        <v>631</v>
      </c>
      <c r="I84" s="233" t="s">
        <v>632</v>
      </c>
      <c r="K84" s="219" t="s">
        <v>623</v>
      </c>
      <c r="L84" s="219" t="s">
        <v>618</v>
      </c>
      <c r="M84" s="219" t="s">
        <v>625</v>
      </c>
      <c r="N84" s="219" t="s">
        <v>699</v>
      </c>
      <c r="O84" s="219" t="s">
        <v>700</v>
      </c>
      <c r="P84" s="219"/>
      <c r="Q84" s="234"/>
      <c r="R84" s="235"/>
    </row>
    <row r="85" spans="2:18">
      <c r="B85" s="219">
        <f>MATCH('Raw Data'!$C$13,$D$85:$D$98,-1)</f>
        <v>5</v>
      </c>
      <c r="C85" s="219">
        <v>1</v>
      </c>
      <c r="D85" s="219">
        <v>1000</v>
      </c>
      <c r="E85" s="219">
        <v>0.5</v>
      </c>
      <c r="F85" s="219">
        <v>6</v>
      </c>
      <c r="G85" s="219">
        <v>0.1</v>
      </c>
      <c r="H85" s="219">
        <v>4</v>
      </c>
      <c r="I85" s="233">
        <v>4.5</v>
      </c>
      <c r="K85" s="219">
        <f>MATCH('Raw Data'!$C$13,$M$85:$M$98,-1)</f>
        <v>3</v>
      </c>
      <c r="L85" s="219">
        <v>1</v>
      </c>
      <c r="M85" s="219">
        <v>500</v>
      </c>
      <c r="N85" s="219">
        <v>0.22</v>
      </c>
      <c r="O85" s="219">
        <v>0.08</v>
      </c>
      <c r="P85" s="219"/>
      <c r="Q85" s="234"/>
      <c r="R85" s="230"/>
    </row>
    <row r="86" spans="2:18">
      <c r="B86" s="219">
        <f>MATCH('Raw Data'!$D$13,$D$85:$D$98,-1)</f>
        <v>5</v>
      </c>
      <c r="C86" s="219">
        <v>2</v>
      </c>
      <c r="D86" s="219">
        <v>800</v>
      </c>
      <c r="E86" s="219">
        <v>0.5</v>
      </c>
      <c r="F86" s="219">
        <v>4.8</v>
      </c>
      <c r="G86" s="219">
        <v>0.1</v>
      </c>
      <c r="H86" s="219">
        <v>4</v>
      </c>
      <c r="I86" s="233">
        <v>4.5</v>
      </c>
      <c r="K86" s="219">
        <f>MATCH('Raw Data'!$D$13,$M$85:$M$98,-1)</f>
        <v>2</v>
      </c>
      <c r="L86" s="219">
        <v>2</v>
      </c>
      <c r="M86" s="219">
        <v>300</v>
      </c>
      <c r="N86" s="219">
        <v>0.28000000000000003</v>
      </c>
      <c r="O86" s="219">
        <v>0.08</v>
      </c>
      <c r="P86" s="219"/>
      <c r="Q86" s="234"/>
      <c r="R86" s="230"/>
    </row>
    <row r="87" spans="2:18">
      <c r="B87" s="219">
        <f>MATCH('Raw Data'!$E$13,$D$85:$D$98,-1)</f>
        <v>4</v>
      </c>
      <c r="C87" s="219">
        <v>3</v>
      </c>
      <c r="D87" s="219">
        <v>600</v>
      </c>
      <c r="E87" s="219">
        <v>0.5</v>
      </c>
      <c r="F87" s="219">
        <v>3.6</v>
      </c>
      <c r="G87" s="219">
        <v>0.1</v>
      </c>
      <c r="H87" s="219">
        <v>4</v>
      </c>
      <c r="I87" s="233">
        <v>4.5</v>
      </c>
      <c r="K87" s="231">
        <f>MATCH('Raw Data'!$E$13,$M$85:$M$98,-1)</f>
        <v>2</v>
      </c>
      <c r="L87" s="219">
        <v>3</v>
      </c>
      <c r="M87" s="219">
        <v>100</v>
      </c>
      <c r="N87" s="219">
        <v>0.28000000000000003</v>
      </c>
      <c r="O87" s="219">
        <v>0.08</v>
      </c>
      <c r="P87" s="219"/>
      <c r="Q87" s="234"/>
      <c r="R87" s="230"/>
    </row>
    <row r="88" spans="2:18">
      <c r="B88" s="231">
        <f>MATCH('Raw Data'!$F$13,$D$85:$D$98,-1)</f>
        <v>3</v>
      </c>
      <c r="C88" s="219">
        <v>4</v>
      </c>
      <c r="D88" s="219">
        <v>300</v>
      </c>
      <c r="E88" s="219">
        <v>0.5</v>
      </c>
      <c r="F88" s="219">
        <v>2.7</v>
      </c>
      <c r="G88" s="219">
        <v>0.1</v>
      </c>
      <c r="H88" s="219">
        <v>4</v>
      </c>
      <c r="I88" s="233">
        <v>4.5</v>
      </c>
      <c r="K88" s="219">
        <f>MATCH('Raw Data'!$F$13,$M$85:$M$98,-1)</f>
        <v>1</v>
      </c>
      <c r="L88" s="219">
        <v>4</v>
      </c>
      <c r="M88" s="219">
        <v>0</v>
      </c>
      <c r="N88" s="219">
        <v>0.32</v>
      </c>
      <c r="O88" s="219">
        <v>0.08</v>
      </c>
      <c r="P88" s="219"/>
      <c r="Q88" s="234"/>
      <c r="R88" s="230"/>
    </row>
    <row r="89" spans="2:18">
      <c r="B89" s="231">
        <f>MATCH('Raw Data'!$G$13,$D$85:$D$98,-1)</f>
        <v>6</v>
      </c>
      <c r="C89" s="219">
        <v>5</v>
      </c>
      <c r="D89" s="219">
        <v>200</v>
      </c>
      <c r="E89" s="219">
        <v>0.5</v>
      </c>
      <c r="F89" s="219">
        <v>1.3</v>
      </c>
      <c r="G89" s="219">
        <v>0.1</v>
      </c>
      <c r="H89" s="219">
        <v>4</v>
      </c>
      <c r="I89" s="233">
        <v>4.5</v>
      </c>
      <c r="K89" s="219">
        <f>MATCH('Raw Data'!$G$13,$M$85:$M$98,-1)</f>
        <v>4</v>
      </c>
      <c r="L89" s="219">
        <v>5</v>
      </c>
      <c r="M89" s="219">
        <v>-75</v>
      </c>
      <c r="N89" s="219">
        <v>0.32</v>
      </c>
      <c r="O89" s="219">
        <v>0.08</v>
      </c>
      <c r="P89" s="219"/>
      <c r="Q89" s="234"/>
      <c r="R89" s="230"/>
    </row>
    <row r="90" spans="2:18">
      <c r="B90" s="219">
        <f>MATCH('Raw Data'!$H$13,$D$85:$D$98,-1)</f>
        <v>6</v>
      </c>
      <c r="C90" s="219">
        <v>6</v>
      </c>
      <c r="D90" s="219">
        <v>0</v>
      </c>
      <c r="E90" s="219">
        <v>0.5</v>
      </c>
      <c r="F90" s="219">
        <v>1.3</v>
      </c>
      <c r="G90" s="219">
        <v>0.1</v>
      </c>
      <c r="H90" s="219">
        <v>4</v>
      </c>
      <c r="I90" s="233">
        <v>4.5</v>
      </c>
      <c r="K90" s="219">
        <f>MATCH('Raw Data'!$H$13,$M$85:$M$98,-1)</f>
        <v>4</v>
      </c>
      <c r="L90" s="219"/>
      <c r="M90" s="219"/>
      <c r="N90" s="219"/>
      <c r="O90" s="219"/>
      <c r="P90" s="219"/>
      <c r="Q90" s="234"/>
      <c r="R90" s="230"/>
    </row>
    <row r="91" spans="2:18">
      <c r="B91" s="219">
        <f>MATCH('Raw Data'!$I$13,$D$85:$D$98,-1)</f>
        <v>6</v>
      </c>
      <c r="C91" s="219"/>
      <c r="D91" s="219"/>
      <c r="E91" s="219"/>
      <c r="F91" s="219"/>
      <c r="G91" s="219"/>
      <c r="H91" s="219"/>
      <c r="I91" s="233"/>
      <c r="K91" s="219">
        <f>MATCH('Raw Data'!$I$13,$M$85:$M$98,-1)</f>
        <v>4</v>
      </c>
      <c r="L91" s="219"/>
      <c r="M91" s="219"/>
      <c r="N91" s="219"/>
      <c r="O91" s="219"/>
      <c r="P91" s="219"/>
      <c r="Q91" s="234"/>
      <c r="R91" s="230"/>
    </row>
    <row r="92" spans="2:18">
      <c r="B92" s="219">
        <f>MATCH('Raw Data'!$J$13,$D$85:$D$98,-1)</f>
        <v>6</v>
      </c>
      <c r="C92" s="219"/>
      <c r="D92" s="219"/>
      <c r="E92" s="219"/>
      <c r="F92" s="219"/>
      <c r="G92" s="219"/>
      <c r="H92" s="219"/>
      <c r="I92" s="233"/>
      <c r="K92" s="219">
        <f>MATCH('Raw Data'!$J$13,$M$85:$M$98,-1)</f>
        <v>4</v>
      </c>
      <c r="L92" s="219"/>
      <c r="M92" s="219"/>
      <c r="N92" s="219"/>
      <c r="O92" s="219"/>
      <c r="P92" s="219"/>
      <c r="Q92" s="234"/>
      <c r="R92" s="230"/>
    </row>
    <row r="93" spans="2:18">
      <c r="B93" s="219">
        <f>MATCH('Raw Data'!$K$13,$D$85:$D$98,-1)</f>
        <v>6</v>
      </c>
      <c r="C93" s="219"/>
      <c r="D93" s="219"/>
      <c r="E93" s="219"/>
      <c r="F93" s="219"/>
      <c r="G93" s="219"/>
      <c r="H93" s="219"/>
      <c r="I93" s="233"/>
      <c r="K93" s="219">
        <f>MATCH('Raw Data'!$K$13,$M$85:$M$98,-1)</f>
        <v>4</v>
      </c>
      <c r="L93" s="219"/>
      <c r="M93" s="219"/>
      <c r="N93" s="219"/>
      <c r="O93" s="219"/>
      <c r="P93" s="219"/>
      <c r="Q93" s="234"/>
      <c r="R93" s="230"/>
    </row>
    <row r="94" spans="2:18">
      <c r="B94" s="219">
        <f>MATCH('Raw Data'!$L$13,$D$85:$D$98,-1)</f>
        <v>6</v>
      </c>
      <c r="C94" s="219"/>
      <c r="D94" s="219"/>
      <c r="E94" s="219"/>
      <c r="F94" s="219"/>
      <c r="G94" s="219"/>
      <c r="H94" s="219"/>
      <c r="I94" s="233"/>
      <c r="K94" s="219">
        <f>MATCH('Raw Data'!$L$13,$M$85:$M$98,-1)</f>
        <v>4</v>
      </c>
      <c r="L94" s="219"/>
      <c r="M94" s="219"/>
      <c r="N94" s="219"/>
      <c r="O94" s="219"/>
      <c r="P94" s="219"/>
      <c r="Q94" s="234"/>
      <c r="R94" s="230"/>
    </row>
    <row r="95" spans="2:18">
      <c r="B95" s="219">
        <f>MATCH('Raw Data'!$M$13,$D$85:$D$98,-1)</f>
        <v>6</v>
      </c>
      <c r="C95" s="219"/>
      <c r="D95" s="219"/>
      <c r="E95" s="219"/>
      <c r="F95" s="219"/>
      <c r="G95" s="219"/>
      <c r="H95" s="219"/>
      <c r="I95" s="233"/>
      <c r="K95" s="219">
        <f>MATCH('Raw Data'!$M$13,$M$85:$M$98,-1)</f>
        <v>4</v>
      </c>
      <c r="L95" s="219"/>
      <c r="M95" s="219"/>
      <c r="N95" s="219"/>
      <c r="O95" s="219"/>
      <c r="P95" s="219"/>
      <c r="Q95" s="234"/>
      <c r="R95" s="230"/>
    </row>
    <row r="96" spans="2:18">
      <c r="B96" s="219">
        <f>MATCH('Raw Data'!$N$13,$D$85:$D$98,-1)</f>
        <v>6</v>
      </c>
      <c r="C96" s="219"/>
      <c r="D96" s="219"/>
      <c r="E96" s="219"/>
      <c r="F96" s="219"/>
      <c r="G96" s="219"/>
      <c r="H96" s="219"/>
      <c r="I96" s="233"/>
      <c r="K96" s="219">
        <f>MATCH('Raw Data'!$N$13,$M$85:$M$98,-1)</f>
        <v>4</v>
      </c>
      <c r="L96" s="219"/>
      <c r="M96" s="219"/>
      <c r="N96" s="219"/>
      <c r="O96" s="219"/>
      <c r="P96" s="219"/>
      <c r="Q96" s="234"/>
      <c r="R96" s="230"/>
    </row>
    <row r="97" spans="2:18">
      <c r="B97" s="219">
        <f>MATCH('Raw Data'!$O$13,$D$85:$D$98,-1)</f>
        <v>6</v>
      </c>
      <c r="C97" s="219"/>
      <c r="D97" s="219"/>
      <c r="E97" s="219"/>
      <c r="F97" s="219"/>
      <c r="G97" s="219"/>
      <c r="H97" s="219"/>
      <c r="I97" s="233"/>
      <c r="K97" s="219">
        <f>MATCH('Raw Data'!$O$13,$M$85:$M$98,-1)</f>
        <v>4</v>
      </c>
      <c r="L97" s="219"/>
      <c r="M97" s="219"/>
      <c r="N97" s="219"/>
      <c r="O97" s="219"/>
      <c r="P97" s="219"/>
      <c r="Q97" s="234"/>
      <c r="R97" s="230"/>
    </row>
    <row r="98" spans="2:18">
      <c r="B98" s="219">
        <f>MATCH('Raw Data'!$P$13,$D$85:$D$98,-1)</f>
        <v>6</v>
      </c>
      <c r="C98" s="219"/>
      <c r="D98" s="219"/>
      <c r="E98" s="219"/>
      <c r="F98" s="219"/>
      <c r="G98" s="219"/>
      <c r="H98" s="219"/>
      <c r="I98" s="233"/>
      <c r="K98" s="219">
        <f>MATCH('Raw Data'!$P$13,$M$85:$M$98,-1)</f>
        <v>4</v>
      </c>
      <c r="L98" s="219"/>
      <c r="M98" s="219"/>
      <c r="N98" s="219"/>
      <c r="O98" s="219"/>
      <c r="P98" s="219"/>
      <c r="Q98" s="234"/>
      <c r="R98" s="230"/>
    </row>
  </sheetData>
  <sheetProtection password="C89B" sheet="1" objects="1" scenarios="1"/>
  <sortState ref="B85:I98">
    <sortCondition ref="F9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P58"/>
  <sheetViews>
    <sheetView workbookViewId="0">
      <selection activeCell="L9" sqref="L9"/>
    </sheetView>
  </sheetViews>
  <sheetFormatPr defaultRowHeight="15"/>
  <cols>
    <col min="1" max="16384" width="9.140625" style="218"/>
  </cols>
  <sheetData>
    <row r="1" spans="2:16">
      <c r="H1" s="218" t="s">
        <v>626</v>
      </c>
    </row>
    <row r="3" spans="2:16">
      <c r="D3" s="226" t="s">
        <v>627</v>
      </c>
      <c r="G3" s="218" t="s">
        <v>646</v>
      </c>
      <c r="L3" s="226" t="s">
        <v>628</v>
      </c>
      <c r="N3" s="218" t="s">
        <v>647</v>
      </c>
    </row>
    <row r="5" spans="2:16">
      <c r="B5" s="219" t="s">
        <v>623</v>
      </c>
      <c r="C5" s="219" t="s">
        <v>618</v>
      </c>
      <c r="D5" s="219" t="s">
        <v>625</v>
      </c>
      <c r="E5" s="219" t="s">
        <v>631</v>
      </c>
      <c r="F5" s="219" t="s">
        <v>632</v>
      </c>
      <c r="G5" s="219" t="s">
        <v>622</v>
      </c>
      <c r="H5" s="219" t="s">
        <v>622</v>
      </c>
      <c r="J5" s="219" t="s">
        <v>623</v>
      </c>
      <c r="K5" s="219" t="s">
        <v>618</v>
      </c>
      <c r="L5" s="219" t="s">
        <v>625</v>
      </c>
      <c r="M5" s="219" t="s">
        <v>631</v>
      </c>
      <c r="N5" s="219" t="s">
        <v>632</v>
      </c>
      <c r="O5" s="219" t="s">
        <v>622</v>
      </c>
      <c r="P5" s="219" t="s">
        <v>622</v>
      </c>
    </row>
    <row r="6" spans="2:16">
      <c r="B6" s="227">
        <f>MATCH('Raw Data'!$C$13,$D$6:$D$19,-1)</f>
        <v>1</v>
      </c>
      <c r="C6" s="219">
        <v>1</v>
      </c>
      <c r="D6" s="219">
        <v>100</v>
      </c>
      <c r="E6" s="219">
        <v>0.1</v>
      </c>
      <c r="F6" s="219">
        <v>0.08</v>
      </c>
      <c r="G6" s="219"/>
      <c r="H6" s="219"/>
      <c r="J6" s="227">
        <f>MATCH('Raw Data'!$C$13,$L$6:$L$19,-1)</f>
        <v>3</v>
      </c>
      <c r="K6" s="219">
        <v>1</v>
      </c>
      <c r="L6" s="219">
        <v>500</v>
      </c>
      <c r="M6" s="219">
        <v>0.1</v>
      </c>
      <c r="N6" s="219">
        <v>0.15</v>
      </c>
      <c r="O6" s="219"/>
      <c r="P6" s="219"/>
    </row>
    <row r="7" spans="2:16">
      <c r="B7" s="227" t="e">
        <f>MATCH('Raw Data'!$D$13,$D$6:$D$19,-1)</f>
        <v>#N/A</v>
      </c>
      <c r="C7" s="219">
        <v>2</v>
      </c>
      <c r="D7" s="219">
        <v>0</v>
      </c>
      <c r="E7" s="219">
        <v>0.08</v>
      </c>
      <c r="F7" s="219">
        <v>0.08</v>
      </c>
      <c r="G7" s="219"/>
      <c r="H7" s="219"/>
      <c r="J7" s="227">
        <f>MATCH('Raw Data'!$D$13,$L$6:$L$19,-1)</f>
        <v>2</v>
      </c>
      <c r="K7" s="219">
        <v>2</v>
      </c>
      <c r="L7" s="219">
        <v>300</v>
      </c>
      <c r="M7" s="219">
        <v>0.1</v>
      </c>
      <c r="N7" s="219">
        <v>0.15</v>
      </c>
      <c r="O7" s="219"/>
      <c r="P7" s="219"/>
    </row>
    <row r="8" spans="2:16">
      <c r="B8" s="227" t="e">
        <f>MATCH('Raw Data'!$E$13,$D$6:$D$19,-1)</f>
        <v>#N/A</v>
      </c>
      <c r="C8" s="219">
        <v>3</v>
      </c>
      <c r="D8" s="219">
        <v>-30</v>
      </c>
      <c r="E8" s="219">
        <v>0.12</v>
      </c>
      <c r="F8" s="219">
        <v>0.1</v>
      </c>
      <c r="G8" s="219"/>
      <c r="H8" s="219"/>
      <c r="J8" s="227">
        <f>MATCH('Raw Data'!$E$13,$L$6:$L$19,-1)</f>
        <v>2</v>
      </c>
      <c r="K8" s="219">
        <v>3</v>
      </c>
      <c r="L8" s="219">
        <v>100</v>
      </c>
      <c r="M8" s="219">
        <v>0.1</v>
      </c>
      <c r="N8" s="219">
        <v>0.15</v>
      </c>
      <c r="O8" s="219"/>
      <c r="P8" s="219"/>
    </row>
    <row r="9" spans="2:16">
      <c r="B9" s="227" t="e">
        <f>MATCH('Raw Data'!$F$13,$D$6:$D$19,-1)</f>
        <v>#N/A</v>
      </c>
      <c r="C9" s="219">
        <v>4</v>
      </c>
      <c r="D9" s="219">
        <v>-75</v>
      </c>
      <c r="E9" s="219">
        <v>0.12</v>
      </c>
      <c r="F9" s="219">
        <v>0.1</v>
      </c>
      <c r="G9" s="219"/>
      <c r="H9" s="219"/>
      <c r="J9" s="227">
        <f>MATCH('Raw Data'!$F$13,$L$6:$L$19,-1)</f>
        <v>1</v>
      </c>
      <c r="K9" s="219">
        <v>4</v>
      </c>
      <c r="L9" s="219">
        <v>0</v>
      </c>
      <c r="M9" s="219">
        <v>0.1</v>
      </c>
      <c r="N9" s="219">
        <v>0.15</v>
      </c>
      <c r="O9" s="219"/>
      <c r="P9" s="219"/>
    </row>
    <row r="10" spans="2:16">
      <c r="B10" s="227">
        <f>MATCH('Raw Data'!$G$13,$D$6:$D$19,-1)</f>
        <v>2</v>
      </c>
      <c r="C10" s="219">
        <v>5</v>
      </c>
      <c r="D10" s="219"/>
      <c r="E10" s="219"/>
      <c r="F10" s="219"/>
      <c r="G10" s="219"/>
      <c r="H10" s="219"/>
      <c r="J10" s="227">
        <f>MATCH('Raw Data'!$G$13,$L$6:$L$19,-1)</f>
        <v>4</v>
      </c>
      <c r="K10" s="219">
        <v>5</v>
      </c>
      <c r="L10" s="219"/>
      <c r="M10" s="219"/>
      <c r="N10" s="219"/>
      <c r="O10" s="219"/>
      <c r="P10" s="219"/>
    </row>
    <row r="11" spans="2:16">
      <c r="B11" s="227">
        <f>MATCH('Raw Data'!$H$13,$D$6:$D$19,-1)</f>
        <v>2</v>
      </c>
      <c r="C11" s="219">
        <v>6</v>
      </c>
      <c r="D11" s="219"/>
      <c r="E11" s="219"/>
      <c r="F11" s="219"/>
      <c r="G11" s="219"/>
      <c r="H11" s="219"/>
      <c r="J11" s="227">
        <f>MATCH('Raw Data'!$H$13,$L$6:$L$19,-1)</f>
        <v>4</v>
      </c>
      <c r="K11" s="219">
        <v>6</v>
      </c>
      <c r="L11" s="219"/>
      <c r="M11" s="219"/>
      <c r="N11" s="219"/>
      <c r="O11" s="219"/>
      <c r="P11" s="219"/>
    </row>
    <row r="12" spans="2:16">
      <c r="B12" s="227">
        <f>MATCH('Raw Data'!$I$13,$D$6:$D$19,-1)</f>
        <v>2</v>
      </c>
      <c r="C12" s="219">
        <v>7</v>
      </c>
      <c r="D12" s="219"/>
      <c r="E12" s="219"/>
      <c r="F12" s="219"/>
      <c r="G12" s="219"/>
      <c r="H12" s="219"/>
      <c r="J12" s="227">
        <f>MATCH('Raw Data'!$I$13,$L$6:$L$19,-1)</f>
        <v>4</v>
      </c>
      <c r="K12" s="219">
        <v>7</v>
      </c>
      <c r="L12" s="219"/>
      <c r="M12" s="219"/>
      <c r="N12" s="219"/>
      <c r="O12" s="219"/>
      <c r="P12" s="219"/>
    </row>
    <row r="13" spans="2:16">
      <c r="B13" s="227">
        <f>MATCH('Raw Data'!$J$13,$D$6:$D$19,-1)</f>
        <v>2</v>
      </c>
      <c r="C13" s="219"/>
      <c r="D13" s="219"/>
      <c r="E13" s="219"/>
      <c r="F13" s="219"/>
      <c r="G13" s="219"/>
      <c r="H13" s="219"/>
      <c r="J13" s="227">
        <f>MATCH('Raw Data'!$J$13,$L$6:$L$19,-1)</f>
        <v>4</v>
      </c>
      <c r="K13" s="219"/>
      <c r="L13" s="219"/>
      <c r="M13" s="219"/>
      <c r="N13" s="219"/>
      <c r="O13" s="219"/>
      <c r="P13" s="219"/>
    </row>
    <row r="14" spans="2:16">
      <c r="B14" s="227">
        <f>MATCH('Raw Data'!$K$13,$D$6:$D$19,-1)</f>
        <v>2</v>
      </c>
      <c r="C14" s="219"/>
      <c r="D14" s="219"/>
      <c r="E14" s="219"/>
      <c r="F14" s="219"/>
      <c r="G14" s="219"/>
      <c r="H14" s="219"/>
      <c r="J14" s="227">
        <f>MATCH('Raw Data'!$K$13,$L$6:$L$19,-1)</f>
        <v>4</v>
      </c>
      <c r="K14" s="219"/>
      <c r="L14" s="219"/>
      <c r="M14" s="219"/>
      <c r="N14" s="219"/>
      <c r="O14" s="219"/>
      <c r="P14" s="219"/>
    </row>
    <row r="15" spans="2:16">
      <c r="B15" s="227">
        <f>MATCH('Raw Data'!$L$13,$D$6:$D$19,-1)</f>
        <v>2</v>
      </c>
      <c r="C15" s="219"/>
      <c r="D15" s="219"/>
      <c r="E15" s="219"/>
      <c r="F15" s="219"/>
      <c r="G15" s="219"/>
      <c r="H15" s="219"/>
      <c r="J15" s="227">
        <f>MATCH('Raw Data'!$L$13,$L$6:$L$19,-1)</f>
        <v>4</v>
      </c>
      <c r="K15" s="219"/>
      <c r="L15" s="219"/>
      <c r="M15" s="219"/>
      <c r="N15" s="219"/>
      <c r="O15" s="219"/>
      <c r="P15" s="219"/>
    </row>
    <row r="16" spans="2:16">
      <c r="B16" s="227">
        <f>MATCH('Raw Data'!$M$13,$D$6:$D$19,-1)</f>
        <v>2</v>
      </c>
      <c r="C16" s="219"/>
      <c r="D16" s="219"/>
      <c r="E16" s="219"/>
      <c r="F16" s="219"/>
      <c r="G16" s="219"/>
      <c r="H16" s="219"/>
      <c r="J16" s="227">
        <f>MATCH('Raw Data'!$M$13,$L$6:$L$19,-1)</f>
        <v>4</v>
      </c>
      <c r="K16" s="219"/>
      <c r="L16" s="219"/>
      <c r="M16" s="219"/>
      <c r="N16" s="219"/>
      <c r="O16" s="219"/>
      <c r="P16" s="219"/>
    </row>
    <row r="17" spans="2:16">
      <c r="B17" s="227">
        <f>MATCH('Raw Data'!$N$13,$D$6:$D$19,-1)</f>
        <v>2</v>
      </c>
      <c r="C17" s="219"/>
      <c r="D17" s="219"/>
      <c r="E17" s="219"/>
      <c r="F17" s="219"/>
      <c r="G17" s="219"/>
      <c r="H17" s="219"/>
      <c r="J17" s="227">
        <f>MATCH('Raw Data'!$N$13,$L$6:$L$19,-1)</f>
        <v>4</v>
      </c>
      <c r="K17" s="219"/>
      <c r="L17" s="219"/>
      <c r="M17" s="219"/>
      <c r="N17" s="219"/>
      <c r="O17" s="219"/>
      <c r="P17" s="219"/>
    </row>
    <row r="18" spans="2:16">
      <c r="B18" s="227">
        <f>MATCH('Raw Data'!$O$13,$D$6:$D$19,-1)</f>
        <v>2</v>
      </c>
      <c r="C18" s="219"/>
      <c r="D18" s="219"/>
      <c r="E18" s="219"/>
      <c r="F18" s="219"/>
      <c r="G18" s="219"/>
      <c r="H18" s="219"/>
      <c r="J18" s="227">
        <f>MATCH('Raw Data'!$O$13,$L$6:$L$19,-1)</f>
        <v>4</v>
      </c>
      <c r="K18" s="219"/>
      <c r="L18" s="219"/>
      <c r="M18" s="219"/>
      <c r="N18" s="219"/>
      <c r="O18" s="219"/>
      <c r="P18" s="219"/>
    </row>
    <row r="19" spans="2:16">
      <c r="B19" s="227">
        <f>MATCH('Raw Data'!$T$13,$D$6:$D$19,-1)</f>
        <v>2</v>
      </c>
      <c r="C19" s="228"/>
      <c r="D19" s="228"/>
      <c r="E19" s="228"/>
      <c r="F19" s="228"/>
      <c r="G19" s="228"/>
      <c r="H19" s="228"/>
      <c r="J19" s="227">
        <f>MATCH('Raw Data'!$T$13,$L$6:$L$19,-1)</f>
        <v>4</v>
      </c>
      <c r="K19" s="228"/>
      <c r="L19" s="228"/>
      <c r="M19" s="228"/>
      <c r="N19" s="228"/>
      <c r="O19" s="228"/>
      <c r="P19" s="228"/>
    </row>
    <row r="21" spans="2:16">
      <c r="J21" s="218">
        <v>100</v>
      </c>
    </row>
    <row r="22" spans="2:16">
      <c r="D22" s="226" t="s">
        <v>629</v>
      </c>
      <c r="H22" s="218" t="s">
        <v>648</v>
      </c>
      <c r="J22" s="218">
        <f>MATCH(J21,L25:L30,-1)</f>
        <v>4</v>
      </c>
      <c r="M22" s="226" t="s">
        <v>630</v>
      </c>
      <c r="O22" s="218" t="s">
        <v>649</v>
      </c>
    </row>
    <row r="24" spans="2:16">
      <c r="B24" s="219" t="s">
        <v>623</v>
      </c>
      <c r="C24" s="219" t="s">
        <v>618</v>
      </c>
      <c r="D24" s="219" t="s">
        <v>625</v>
      </c>
      <c r="E24" s="219" t="s">
        <v>631</v>
      </c>
      <c r="F24" s="219" t="s">
        <v>632</v>
      </c>
      <c r="G24" s="219" t="s">
        <v>622</v>
      </c>
      <c r="H24" s="219" t="s">
        <v>622</v>
      </c>
      <c r="J24" s="219" t="s">
        <v>623</v>
      </c>
      <c r="K24" s="219" t="s">
        <v>618</v>
      </c>
      <c r="L24" s="219" t="s">
        <v>625</v>
      </c>
      <c r="M24" s="219" t="s">
        <v>631</v>
      </c>
      <c r="N24" s="219" t="s">
        <v>632</v>
      </c>
      <c r="O24" s="219" t="s">
        <v>621</v>
      </c>
      <c r="P24" s="219" t="s">
        <v>622</v>
      </c>
    </row>
    <row r="25" spans="2:16">
      <c r="B25" s="227">
        <f>MATCH('Raw Data'!$C$13,$D$25:$D$38,-1)</f>
        <v>5</v>
      </c>
      <c r="C25" s="219">
        <v>1</v>
      </c>
      <c r="D25" s="219">
        <v>1000</v>
      </c>
      <c r="E25" s="219">
        <v>0.5</v>
      </c>
      <c r="F25" s="219">
        <v>0.7</v>
      </c>
      <c r="G25" s="219"/>
      <c r="H25" s="219"/>
      <c r="J25" s="229">
        <f>MATCH('Raw Data'!$C$13,$L$25:$L$38,-1)</f>
        <v>5</v>
      </c>
      <c r="K25" s="219">
        <v>1</v>
      </c>
      <c r="L25" s="219">
        <v>450</v>
      </c>
      <c r="M25" s="219">
        <v>3.1</v>
      </c>
      <c r="N25" s="219">
        <v>3.5</v>
      </c>
      <c r="O25" s="219"/>
      <c r="P25" s="219"/>
    </row>
    <row r="26" spans="2:16">
      <c r="B26" s="227">
        <f>MATCH('Raw Data'!$D$13,$D$25:$D$38,-1)</f>
        <v>4</v>
      </c>
      <c r="C26" s="219">
        <v>2</v>
      </c>
      <c r="D26" s="219">
        <v>800</v>
      </c>
      <c r="E26" s="219">
        <v>0.5</v>
      </c>
      <c r="F26" s="219">
        <v>0.7</v>
      </c>
      <c r="G26" s="219"/>
      <c r="H26" s="219"/>
      <c r="J26" s="227">
        <f>MATCH('Raw Data'!$D$13,$L$25:$L$38,-1)</f>
        <v>3</v>
      </c>
      <c r="K26" s="219">
        <v>2</v>
      </c>
      <c r="L26" s="219">
        <v>400</v>
      </c>
      <c r="M26" s="219">
        <v>3.1</v>
      </c>
      <c r="N26" s="219">
        <v>3.5</v>
      </c>
      <c r="O26" s="219"/>
      <c r="P26" s="219"/>
    </row>
    <row r="27" spans="2:16">
      <c r="B27" s="227">
        <f>MATCH('Raw Data'!$E$13,$D$25:$D$38,-1)</f>
        <v>4</v>
      </c>
      <c r="C27" s="219">
        <v>3</v>
      </c>
      <c r="D27" s="219">
        <v>500</v>
      </c>
      <c r="E27" s="219">
        <v>0.5</v>
      </c>
      <c r="F27" s="219">
        <v>0.7</v>
      </c>
      <c r="G27" s="219"/>
      <c r="H27" s="219"/>
      <c r="J27" s="227">
        <f>MATCH('Raw Data'!$E$13,$L$25:$L$38,-1)</f>
        <v>3</v>
      </c>
      <c r="K27" s="219">
        <v>3</v>
      </c>
      <c r="L27" s="219">
        <v>250</v>
      </c>
      <c r="M27" s="219">
        <v>1.6</v>
      </c>
      <c r="N27" s="219">
        <v>2</v>
      </c>
      <c r="O27" s="219"/>
      <c r="P27" s="219"/>
    </row>
    <row r="28" spans="2:16">
      <c r="B28" s="227">
        <f>MATCH('Raw Data'!$F$13,$D$25:$D$38,-1)</f>
        <v>3</v>
      </c>
      <c r="C28" s="219">
        <v>4</v>
      </c>
      <c r="D28" s="219">
        <v>300</v>
      </c>
      <c r="E28" s="219">
        <v>0.5</v>
      </c>
      <c r="F28" s="219">
        <v>0.7</v>
      </c>
      <c r="G28" s="219"/>
      <c r="H28" s="219"/>
      <c r="J28" s="227">
        <f>MATCH('Raw Data'!$F$13,$L$25:$L$38,-1)</f>
        <v>2</v>
      </c>
      <c r="K28" s="219">
        <v>4</v>
      </c>
      <c r="L28" s="219">
        <v>100</v>
      </c>
      <c r="M28" s="219">
        <v>1.6</v>
      </c>
      <c r="N28" s="219">
        <v>2</v>
      </c>
      <c r="O28" s="219"/>
      <c r="P28" s="219"/>
    </row>
    <row r="29" spans="2:16">
      <c r="B29" s="227">
        <f>MATCH('Raw Data'!$G$13,$D$25:$D$38,-1)</f>
        <v>6</v>
      </c>
      <c r="C29" s="219">
        <v>5</v>
      </c>
      <c r="D29" s="219">
        <v>100</v>
      </c>
      <c r="E29" s="219">
        <v>0.5</v>
      </c>
      <c r="F29" s="219">
        <v>0.7</v>
      </c>
      <c r="G29" s="219"/>
      <c r="H29" s="219"/>
      <c r="J29" s="227">
        <f>MATCH('Raw Data'!$G$13,$L$25:$L$38,-1)</f>
        <v>6</v>
      </c>
      <c r="K29" s="219">
        <v>5</v>
      </c>
      <c r="L29" s="219">
        <v>50</v>
      </c>
      <c r="M29" s="219">
        <v>1.6</v>
      </c>
      <c r="N29" s="219">
        <v>2</v>
      </c>
      <c r="O29" s="219"/>
      <c r="P29" s="219"/>
    </row>
    <row r="30" spans="2:16">
      <c r="B30" s="227">
        <f>MATCH('Raw Data'!$H$13,$D$25:$D$38,-1)</f>
        <v>6</v>
      </c>
      <c r="C30" s="219">
        <v>6</v>
      </c>
      <c r="D30" s="219">
        <v>0</v>
      </c>
      <c r="E30" s="219">
        <v>0.5</v>
      </c>
      <c r="F30" s="219">
        <v>0.7</v>
      </c>
      <c r="G30" s="219"/>
      <c r="H30" s="219"/>
      <c r="J30" s="227">
        <f>MATCH('Raw Data'!$H$13,$L$25:$L$38,-1)</f>
        <v>6</v>
      </c>
      <c r="K30" s="219">
        <v>6</v>
      </c>
      <c r="L30" s="219">
        <v>0</v>
      </c>
      <c r="M30" s="219">
        <v>1.6</v>
      </c>
      <c r="N30" s="219">
        <v>2</v>
      </c>
      <c r="O30" s="219"/>
      <c r="P30" s="219"/>
    </row>
    <row r="31" spans="2:16">
      <c r="B31" s="227">
        <f>MATCH('Raw Data'!$I$13,$D$25:$D$38,-1)</f>
        <v>6</v>
      </c>
      <c r="C31" s="219">
        <v>7</v>
      </c>
      <c r="D31" s="219"/>
      <c r="E31" s="219"/>
      <c r="F31" s="219"/>
      <c r="G31" s="219"/>
      <c r="H31" s="219"/>
      <c r="J31" s="227">
        <f>MATCH('Raw Data'!$I$13,$L$25:$L$38,-1)</f>
        <v>6</v>
      </c>
      <c r="K31" s="219">
        <v>7</v>
      </c>
      <c r="L31" s="219"/>
      <c r="M31" s="219"/>
      <c r="N31" s="219"/>
      <c r="O31" s="219"/>
      <c r="P31" s="219"/>
    </row>
    <row r="32" spans="2:16">
      <c r="B32" s="227">
        <f>MATCH('Raw Data'!$J$13,$D$25:$D$38,-1)</f>
        <v>6</v>
      </c>
      <c r="C32" s="219"/>
      <c r="D32" s="219"/>
      <c r="E32" s="219"/>
      <c r="F32" s="219"/>
      <c r="G32" s="219"/>
      <c r="H32" s="219"/>
      <c r="J32" s="227">
        <f>MATCH('Raw Data'!$J$13,$L$25:$L$38,-1)</f>
        <v>6</v>
      </c>
      <c r="K32" s="219"/>
      <c r="L32" s="219"/>
      <c r="M32" s="219"/>
      <c r="N32" s="219"/>
      <c r="O32" s="219"/>
      <c r="P32" s="219"/>
    </row>
    <row r="33" spans="2:16">
      <c r="B33" s="227">
        <f>MATCH('Raw Data'!$K$13,$D$25:$D$38,-1)</f>
        <v>6</v>
      </c>
      <c r="C33" s="219"/>
      <c r="D33" s="219"/>
      <c r="E33" s="219"/>
      <c r="F33" s="219"/>
      <c r="G33" s="219"/>
      <c r="H33" s="219"/>
      <c r="J33" s="227">
        <f>MATCH('Raw Data'!$K$13,$L$25:$L$38,-1)</f>
        <v>6</v>
      </c>
      <c r="K33" s="219"/>
      <c r="L33" s="219"/>
      <c r="M33" s="219"/>
      <c r="N33" s="219"/>
      <c r="O33" s="219"/>
      <c r="P33" s="219"/>
    </row>
    <row r="34" spans="2:16">
      <c r="B34" s="227">
        <f>MATCH('Raw Data'!$L$13,$D$25:$D$38,-1)</f>
        <v>6</v>
      </c>
      <c r="C34" s="219"/>
      <c r="D34" s="219"/>
      <c r="E34" s="219"/>
      <c r="F34" s="219"/>
      <c r="G34" s="219"/>
      <c r="H34" s="219"/>
      <c r="J34" s="227">
        <f>MATCH('Raw Data'!$L$13,$L$25:$L$38,-1)</f>
        <v>6</v>
      </c>
      <c r="K34" s="219"/>
      <c r="L34" s="219"/>
      <c r="M34" s="219"/>
      <c r="N34" s="219"/>
      <c r="O34" s="219"/>
      <c r="P34" s="219"/>
    </row>
    <row r="35" spans="2:16">
      <c r="B35" s="227">
        <f>MATCH('Raw Data'!$M$13,$D$25:$D$38,-1)</f>
        <v>6</v>
      </c>
      <c r="C35" s="219"/>
      <c r="D35" s="219"/>
      <c r="E35" s="219"/>
      <c r="F35" s="219"/>
      <c r="G35" s="219"/>
      <c r="H35" s="219"/>
      <c r="J35" s="227">
        <f>MATCH('Raw Data'!$M$13,$L$25:$L$38,-1)</f>
        <v>6</v>
      </c>
      <c r="K35" s="219"/>
      <c r="L35" s="219"/>
      <c r="M35" s="219"/>
      <c r="N35" s="219"/>
      <c r="O35" s="219"/>
      <c r="P35" s="219"/>
    </row>
    <row r="36" spans="2:16">
      <c r="B36" s="227">
        <f>MATCH('Raw Data'!$N$13,$D$25:$D$38,-1)</f>
        <v>6</v>
      </c>
      <c r="C36" s="219"/>
      <c r="D36" s="219"/>
      <c r="E36" s="219"/>
      <c r="F36" s="219"/>
      <c r="G36" s="219"/>
      <c r="H36" s="219"/>
      <c r="J36" s="227">
        <f>MATCH('Raw Data'!$N$13,$L$25:$L$38,-1)</f>
        <v>6</v>
      </c>
      <c r="K36" s="219"/>
      <c r="L36" s="219"/>
      <c r="M36" s="219"/>
      <c r="N36" s="219"/>
      <c r="O36" s="219"/>
      <c r="P36" s="219"/>
    </row>
    <row r="37" spans="2:16">
      <c r="B37" s="227">
        <f>MATCH('Raw Data'!$O$13,$D$25:$D$38,-1)</f>
        <v>6</v>
      </c>
      <c r="C37" s="219"/>
      <c r="D37" s="219"/>
      <c r="E37" s="219"/>
      <c r="F37" s="219"/>
      <c r="G37" s="219"/>
      <c r="H37" s="219"/>
      <c r="J37" s="227">
        <f>MATCH('Raw Data'!$O$13,$L$25:$L$38,-1)</f>
        <v>6</v>
      </c>
      <c r="K37" s="219"/>
      <c r="L37" s="219"/>
      <c r="M37" s="219"/>
      <c r="N37" s="219"/>
      <c r="O37" s="219"/>
      <c r="P37" s="219"/>
    </row>
    <row r="38" spans="2:16">
      <c r="B38" s="227">
        <f>MATCH('Raw Data'!$T$13,$D$25:$D$38,-1)</f>
        <v>6</v>
      </c>
      <c r="C38" s="228"/>
      <c r="D38" s="228"/>
      <c r="E38" s="228"/>
      <c r="F38" s="228"/>
      <c r="G38" s="228"/>
      <c r="H38" s="228"/>
      <c r="J38" s="227">
        <f>MATCH('Raw Data'!$T$13,$L$25:$L$38,-1)</f>
        <v>6</v>
      </c>
      <c r="K38" s="228"/>
      <c r="L38" s="228"/>
      <c r="M38" s="219"/>
      <c r="N38" s="219"/>
      <c r="O38" s="228"/>
      <c r="P38" s="228"/>
    </row>
    <row r="39" spans="2:16">
      <c r="B39" s="220"/>
      <c r="C39" s="230"/>
      <c r="D39" s="230"/>
      <c r="E39" s="230"/>
      <c r="F39" s="230"/>
      <c r="G39" s="230"/>
      <c r="H39" s="230"/>
      <c r="J39" s="220"/>
      <c r="K39" s="230"/>
      <c r="L39" s="230"/>
      <c r="M39" s="230"/>
      <c r="N39" s="230"/>
      <c r="O39" s="230"/>
      <c r="P39" s="230"/>
    </row>
    <row r="40" spans="2:16">
      <c r="B40" s="220"/>
      <c r="C40" s="230"/>
      <c r="D40" s="230"/>
      <c r="E40" s="230"/>
      <c r="F40" s="230"/>
      <c r="G40" s="230"/>
      <c r="H40" s="230"/>
      <c r="J40" s="220"/>
      <c r="K40" s="230"/>
      <c r="L40" s="230"/>
      <c r="M40" s="230"/>
      <c r="N40" s="230"/>
      <c r="O40" s="230"/>
      <c r="P40" s="230"/>
    </row>
    <row r="41" spans="2:16">
      <c r="B41" s="220"/>
      <c r="C41" s="230"/>
      <c r="D41" s="230"/>
      <c r="E41" s="230"/>
      <c r="F41" s="230"/>
      <c r="G41" s="230"/>
      <c r="H41" s="230"/>
      <c r="J41" s="220"/>
      <c r="K41" s="230"/>
      <c r="L41" s="230"/>
      <c r="M41" s="230"/>
      <c r="N41" s="230"/>
      <c r="O41" s="230"/>
      <c r="P41" s="230"/>
    </row>
    <row r="42" spans="2:16">
      <c r="D42" s="226" t="s">
        <v>633</v>
      </c>
      <c r="G42" s="218" t="s">
        <v>650</v>
      </c>
      <c r="L42" s="226" t="s">
        <v>634</v>
      </c>
      <c r="O42" s="218" t="s">
        <v>651</v>
      </c>
    </row>
    <row r="44" spans="2:16">
      <c r="B44" s="219" t="s">
        <v>623</v>
      </c>
      <c r="C44" s="219" t="s">
        <v>618</v>
      </c>
      <c r="D44" s="219" t="s">
        <v>625</v>
      </c>
      <c r="E44" s="219" t="s">
        <v>631</v>
      </c>
      <c r="F44" s="219" t="s">
        <v>632</v>
      </c>
      <c r="G44" s="219" t="s">
        <v>622</v>
      </c>
      <c r="H44" s="219" t="s">
        <v>622</v>
      </c>
      <c r="J44" s="219" t="s">
        <v>623</v>
      </c>
      <c r="K44" s="219" t="s">
        <v>618</v>
      </c>
      <c r="L44" s="219" t="s">
        <v>625</v>
      </c>
      <c r="M44" s="219" t="s">
        <v>631</v>
      </c>
      <c r="N44" s="219" t="s">
        <v>632</v>
      </c>
      <c r="O44" s="219" t="s">
        <v>622</v>
      </c>
      <c r="P44" s="219" t="s">
        <v>622</v>
      </c>
    </row>
    <row r="45" spans="2:16">
      <c r="B45" s="231">
        <f>MATCH('Raw Data'!$C$13,$D$45:$D$58,-1)</f>
        <v>4</v>
      </c>
      <c r="C45" s="219">
        <v>1</v>
      </c>
      <c r="D45" s="219">
        <v>70</v>
      </c>
      <c r="E45" s="219">
        <v>0.15</v>
      </c>
      <c r="F45" s="219">
        <v>0.2</v>
      </c>
      <c r="G45" s="219"/>
      <c r="H45" s="219"/>
      <c r="J45" s="231">
        <f>MATCH('Raw Data'!$C$13,$L$45:$L$58,-1)</f>
        <v>5</v>
      </c>
      <c r="K45" s="219">
        <v>1</v>
      </c>
      <c r="L45" s="219">
        <v>100</v>
      </c>
      <c r="M45" s="219">
        <v>1</v>
      </c>
      <c r="N45" s="219">
        <v>1.5</v>
      </c>
      <c r="O45" s="219"/>
      <c r="P45" s="219"/>
    </row>
    <row r="46" spans="2:16">
      <c r="B46" s="219" t="e">
        <f>MATCH('Raw Data'!$D$13,$D$45:$D$58,-1)</f>
        <v>#N/A</v>
      </c>
      <c r="C46" s="219">
        <v>2</v>
      </c>
      <c r="D46" s="219">
        <v>40</v>
      </c>
      <c r="E46" s="219">
        <v>0.15</v>
      </c>
      <c r="F46" s="219">
        <v>0.2</v>
      </c>
      <c r="G46" s="219"/>
      <c r="H46" s="219"/>
      <c r="J46" s="231" t="e">
        <f>MATCH('Raw Data'!$D$13,$L$45:$L$58,-1)</f>
        <v>#N/A</v>
      </c>
      <c r="K46" s="219">
        <v>2</v>
      </c>
      <c r="L46" s="219">
        <v>80</v>
      </c>
      <c r="M46" s="219">
        <v>1</v>
      </c>
      <c r="N46" s="219">
        <v>1.5</v>
      </c>
      <c r="O46" s="219"/>
      <c r="P46" s="219"/>
    </row>
    <row r="47" spans="2:16">
      <c r="B47" s="219" t="e">
        <f>MATCH('Raw Data'!$E$13,$D$45:$D$58,-1)</f>
        <v>#N/A</v>
      </c>
      <c r="C47" s="219">
        <v>3</v>
      </c>
      <c r="D47" s="219">
        <v>20</v>
      </c>
      <c r="E47" s="219">
        <v>0.15</v>
      </c>
      <c r="F47" s="219">
        <v>0.2</v>
      </c>
      <c r="G47" s="219"/>
      <c r="H47" s="219"/>
      <c r="J47" s="231" t="e">
        <f>MATCH('Raw Data'!$E$13,$L$45:$L$58,-1)</f>
        <v>#N/A</v>
      </c>
      <c r="K47" s="219">
        <v>3</v>
      </c>
      <c r="L47" s="219">
        <v>50</v>
      </c>
      <c r="M47" s="219">
        <v>1</v>
      </c>
      <c r="N47" s="219">
        <v>1.5</v>
      </c>
      <c r="O47" s="219"/>
      <c r="P47" s="219"/>
    </row>
    <row r="48" spans="2:16">
      <c r="B48" s="219" t="e">
        <f>MATCH('Raw Data'!$F$13,$D$45:$D$58,-1)</f>
        <v>#N/A</v>
      </c>
      <c r="C48" s="219">
        <v>4</v>
      </c>
      <c r="D48" s="219">
        <v>10</v>
      </c>
      <c r="E48" s="219">
        <v>0.15</v>
      </c>
      <c r="F48" s="219">
        <v>0.2</v>
      </c>
      <c r="G48" s="219"/>
      <c r="H48" s="219"/>
      <c r="J48" s="231" t="e">
        <f>MATCH('Raw Data'!$F$13,$L$45:$L$58,-1)</f>
        <v>#N/A</v>
      </c>
      <c r="K48" s="219">
        <v>4</v>
      </c>
      <c r="L48" s="219">
        <v>30</v>
      </c>
      <c r="M48" s="219">
        <v>1</v>
      </c>
      <c r="N48" s="219">
        <v>1.5</v>
      </c>
      <c r="O48" s="219"/>
      <c r="P48" s="219"/>
    </row>
    <row r="49" spans="2:16">
      <c r="B49" s="219">
        <f>MATCH('Raw Data'!$G$13,$D$45:$D$58,-1)</f>
        <v>4</v>
      </c>
      <c r="C49" s="219">
        <v>5</v>
      </c>
      <c r="D49" s="219"/>
      <c r="E49" s="219"/>
      <c r="F49" s="219"/>
      <c r="G49" s="219"/>
      <c r="H49" s="219"/>
      <c r="J49" s="231">
        <f>MATCH('Raw Data'!$G$13,$L$45:$L$58,-1)</f>
        <v>5</v>
      </c>
      <c r="K49" s="219">
        <v>5</v>
      </c>
      <c r="L49" s="219">
        <v>10</v>
      </c>
      <c r="M49" s="219">
        <v>1</v>
      </c>
      <c r="N49" s="219">
        <v>1.5</v>
      </c>
      <c r="O49" s="219"/>
      <c r="P49" s="219"/>
    </row>
    <row r="50" spans="2:16">
      <c r="B50" s="219">
        <f>MATCH('Raw Data'!$H$13,$D$45:$D$58,-1)</f>
        <v>4</v>
      </c>
      <c r="C50" s="219">
        <v>6</v>
      </c>
      <c r="D50" s="219"/>
      <c r="E50" s="219"/>
      <c r="F50" s="219"/>
      <c r="G50" s="219"/>
      <c r="H50" s="219"/>
      <c r="J50" s="231">
        <f>MATCH('Raw Data'!$H$13,$L$45:$L$58,-1)</f>
        <v>5</v>
      </c>
      <c r="K50" s="219">
        <v>6</v>
      </c>
      <c r="L50" s="219"/>
      <c r="M50" s="219"/>
      <c r="N50" s="219"/>
      <c r="O50" s="219"/>
      <c r="P50" s="219"/>
    </row>
    <row r="51" spans="2:16">
      <c r="B51" s="219">
        <f>MATCH('Raw Data'!$I$13,$D$45:$D$58,-1)</f>
        <v>4</v>
      </c>
      <c r="C51" s="219">
        <v>7</v>
      </c>
      <c r="D51" s="219"/>
      <c r="E51" s="219"/>
      <c r="F51" s="219"/>
      <c r="G51" s="219"/>
      <c r="H51" s="219"/>
      <c r="J51" s="231">
        <f>MATCH('Raw Data'!$I$13,$L$45:$L$58,-1)</f>
        <v>5</v>
      </c>
      <c r="K51" s="219">
        <v>7</v>
      </c>
      <c r="L51" s="219"/>
      <c r="M51" s="219"/>
      <c r="N51" s="219"/>
      <c r="O51" s="219"/>
      <c r="P51" s="219"/>
    </row>
    <row r="52" spans="2:16">
      <c r="B52" s="219">
        <f>MATCH('Raw Data'!$J$13,$D$45:$D$58,-1)</f>
        <v>4</v>
      </c>
      <c r="C52" s="219"/>
      <c r="D52" s="219"/>
      <c r="E52" s="219"/>
      <c r="F52" s="219"/>
      <c r="G52" s="219"/>
      <c r="H52" s="219"/>
      <c r="J52" s="231">
        <f>MATCH('Raw Data'!$J$13,$L$45:$L$58,-1)</f>
        <v>5</v>
      </c>
      <c r="K52" s="219"/>
      <c r="L52" s="219"/>
      <c r="M52" s="219"/>
      <c r="N52" s="219"/>
      <c r="O52" s="219"/>
      <c r="P52" s="219"/>
    </row>
    <row r="53" spans="2:16">
      <c r="B53" s="231">
        <f>MATCH('Raw Data'!$K$13,$D$45:$D$58,-1)</f>
        <v>4</v>
      </c>
      <c r="C53" s="219"/>
      <c r="D53" s="219"/>
      <c r="E53" s="219"/>
      <c r="F53" s="219"/>
      <c r="G53" s="219"/>
      <c r="H53" s="219"/>
      <c r="J53" s="231">
        <f>MATCH('Raw Data'!$K$13,$L$45:$L$58,-1)</f>
        <v>5</v>
      </c>
      <c r="K53" s="219"/>
      <c r="L53" s="219"/>
      <c r="M53" s="219"/>
      <c r="N53" s="219"/>
      <c r="O53" s="219"/>
      <c r="P53" s="219"/>
    </row>
    <row r="54" spans="2:16">
      <c r="B54" s="231">
        <f>MATCH('Raw Data'!$L$13,$D$45:$D$58,-1)</f>
        <v>4</v>
      </c>
      <c r="C54" s="219"/>
      <c r="D54" s="219"/>
      <c r="E54" s="219"/>
      <c r="F54" s="219"/>
      <c r="G54" s="219"/>
      <c r="H54" s="219"/>
      <c r="J54" s="231">
        <f>MATCH('Raw Data'!$L$13,$L$45:$L$58,-1)</f>
        <v>5</v>
      </c>
      <c r="K54" s="219"/>
      <c r="L54" s="219"/>
      <c r="M54" s="219"/>
      <c r="N54" s="219"/>
      <c r="O54" s="219"/>
      <c r="P54" s="219"/>
    </row>
    <row r="55" spans="2:16">
      <c r="B55" s="231">
        <f>MATCH('Raw Data'!$M$13,$D$45:$D$58,-1)</f>
        <v>4</v>
      </c>
      <c r="C55" s="219"/>
      <c r="D55" s="219"/>
      <c r="E55" s="219"/>
      <c r="F55" s="219"/>
      <c r="G55" s="219"/>
      <c r="H55" s="219"/>
      <c r="J55" s="231">
        <f>MATCH('Raw Data'!$M$13,$L$45:$L$58,-1)</f>
        <v>5</v>
      </c>
      <c r="K55" s="219"/>
      <c r="L55" s="219"/>
      <c r="M55" s="219"/>
      <c r="N55" s="219"/>
      <c r="O55" s="219"/>
      <c r="P55" s="219"/>
    </row>
    <row r="56" spans="2:16">
      <c r="B56" s="231">
        <f>MATCH('Raw Data'!$N$13,$D$45:$D$58,-1)</f>
        <v>4</v>
      </c>
      <c r="C56" s="219"/>
      <c r="D56" s="219"/>
      <c r="E56" s="219"/>
      <c r="F56" s="219"/>
      <c r="G56" s="219"/>
      <c r="H56" s="219"/>
      <c r="J56" s="231">
        <f>MATCH('Raw Data'!$N$13,$L$45:$L$58,-1)</f>
        <v>5</v>
      </c>
      <c r="K56" s="219"/>
      <c r="L56" s="219"/>
      <c r="M56" s="219"/>
      <c r="N56" s="219"/>
      <c r="O56" s="219"/>
      <c r="P56" s="219"/>
    </row>
    <row r="57" spans="2:16">
      <c r="B57" s="231">
        <f>MATCH('Raw Data'!$O$13,$D$45:$D$58,-1)</f>
        <v>4</v>
      </c>
      <c r="C57" s="219"/>
      <c r="D57" s="219"/>
      <c r="E57" s="219"/>
      <c r="F57" s="219"/>
      <c r="G57" s="219"/>
      <c r="H57" s="219"/>
      <c r="J57" s="231">
        <f>MATCH('Raw Data'!$O$13,$L$45:$L$58,-1)</f>
        <v>5</v>
      </c>
      <c r="K57" s="219"/>
      <c r="L57" s="219"/>
      <c r="M57" s="219"/>
      <c r="N57" s="219"/>
      <c r="O57" s="219"/>
      <c r="P57" s="219"/>
    </row>
    <row r="58" spans="2:16">
      <c r="B58" s="231">
        <f>MATCH('Raw Data'!$P$13,$D$45:$D$58,-1)</f>
        <v>4</v>
      </c>
      <c r="C58" s="228"/>
      <c r="D58" s="228"/>
      <c r="E58" s="228"/>
      <c r="F58" s="228"/>
      <c r="G58" s="228"/>
      <c r="H58" s="228"/>
      <c r="J58" s="231">
        <f>MATCH('Raw Data'!$T$13,$L$45:$L$58,-1)</f>
        <v>5</v>
      </c>
      <c r="K58" s="228"/>
      <c r="L58" s="228"/>
      <c r="M58" s="228"/>
      <c r="N58" s="228"/>
      <c r="O58" s="228"/>
      <c r="P58" s="228"/>
    </row>
  </sheetData>
  <sheetProtection password="C89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FINAL 1&amp;2nd PAGE</vt:lpstr>
      <vt:lpstr>cert 2 page</vt:lpstr>
      <vt:lpstr>worksheet</vt:lpstr>
      <vt:lpstr>Raw Data</vt:lpstr>
      <vt:lpstr>REFERANCE</vt:lpstr>
      <vt:lpstr>Sheet1</vt:lpstr>
      <vt:lpstr>Sheet2</vt:lpstr>
      <vt:lpstr>'cert 2 page'!Print_Area</vt:lpstr>
      <vt:lpstr>'FINAL 1&amp;2nd PAGE'!Print_Area</vt:lpstr>
      <vt:lpstr>'Raw Data'!Print_Area</vt:lpstr>
      <vt:lpstr>REFERANCE!Print_Area</vt:lpstr>
      <vt:lpstr>worksheet!Print_Area</vt:lpstr>
      <vt:lpstr>'FINAL 1&amp;2nd PAGE'!Print_Titles</vt:lpstr>
      <vt:lpstr>'Raw Data'!Print_Titles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bs-electrical</dc:creator>
  <cp:lastModifiedBy>bstechhub</cp:lastModifiedBy>
  <cp:lastPrinted>2014-01-20T08:23:55Z</cp:lastPrinted>
  <dcterms:created xsi:type="dcterms:W3CDTF">2011-07-02T07:02:24Z</dcterms:created>
  <dcterms:modified xsi:type="dcterms:W3CDTF">2015-01-22T07:24:39Z</dcterms:modified>
</cp:coreProperties>
</file>