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7d406359c059dc/Documents/Learning and Teaching/ELVTR/Module 8/"/>
    </mc:Choice>
  </mc:AlternateContent>
  <xr:revisionPtr revIDLastSave="4" documentId="8_{86541A39-878C-472A-9F74-D4F964157652}" xr6:coauthVersionLast="47" xr6:coauthVersionMax="47" xr10:uidLastSave="{23E82B18-F0DF-43F6-A2B5-2A23F44AFE74}"/>
  <bookViews>
    <workbookView xWindow="0" yWindow="4335" windowWidth="22875" windowHeight="11145" xr2:uid="{00000000-000D-0000-FFFF-FFFF00000000}"/>
  </bookViews>
  <sheets>
    <sheet name="TSLA" sheetId="1" r:id="rId1"/>
    <sheet name="GSPC" sheetId="2" r:id="rId2"/>
    <sheet name="combo" sheetId="3" r:id="rId3"/>
    <sheet name="numpy nums" sheetId="4" r:id="rId4"/>
  </sheets>
  <definedNames>
    <definedName name="spx_pct">combo!$P$3:$P$61</definedName>
    <definedName name="spx_ret">combo!$Q$3:$Q$61</definedName>
    <definedName name="tsla_pct">combo!$G$3:$G$61</definedName>
    <definedName name="tsla_ret">combo!$I$3:$I$61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3" l="1"/>
  <c r="T4" i="3"/>
  <c r="S4" i="3"/>
  <c r="T7" i="3"/>
  <c r="T3" i="3"/>
  <c r="L3" i="4"/>
  <c r="M3" i="4"/>
  <c r="K3" i="4"/>
  <c r="J3" i="4"/>
  <c r="H61" i="4"/>
  <c r="F61" i="4"/>
  <c r="G3" i="4"/>
  <c r="H3" i="4" s="1"/>
  <c r="G4" i="4"/>
  <c r="H4" i="4"/>
  <c r="G5" i="4"/>
  <c r="H5" i="4" s="1"/>
  <c r="G6" i="4"/>
  <c r="H6" i="4" s="1"/>
  <c r="G7" i="4"/>
  <c r="H7" i="4" s="1"/>
  <c r="G8" i="4"/>
  <c r="H8" i="4"/>
  <c r="G9" i="4"/>
  <c r="H9" i="4"/>
  <c r="G10" i="4"/>
  <c r="H10" i="4" s="1"/>
  <c r="G11" i="4"/>
  <c r="H11" i="4"/>
  <c r="G12" i="4"/>
  <c r="H12" i="4"/>
  <c r="G13" i="4"/>
  <c r="H13" i="4" s="1"/>
  <c r="G14" i="4"/>
  <c r="H14" i="4" s="1"/>
  <c r="G15" i="4"/>
  <c r="H15" i="4" s="1"/>
  <c r="G16" i="4"/>
  <c r="H16" i="4"/>
  <c r="G17" i="4"/>
  <c r="H17" i="4"/>
  <c r="G18" i="4"/>
  <c r="H18" i="4" s="1"/>
  <c r="G19" i="4"/>
  <c r="H19" i="4"/>
  <c r="G20" i="4"/>
  <c r="H20" i="4"/>
  <c r="G21" i="4"/>
  <c r="H21" i="4" s="1"/>
  <c r="G22" i="4"/>
  <c r="H22" i="4" s="1"/>
  <c r="G23" i="4"/>
  <c r="H23" i="4" s="1"/>
  <c r="G24" i="4"/>
  <c r="H24" i="4"/>
  <c r="G25" i="4"/>
  <c r="H25" i="4"/>
  <c r="G26" i="4"/>
  <c r="H26" i="4" s="1"/>
  <c r="G27" i="4"/>
  <c r="H27" i="4"/>
  <c r="G28" i="4"/>
  <c r="H28" i="4"/>
  <c r="G29" i="4"/>
  <c r="H29" i="4" s="1"/>
  <c r="G30" i="4"/>
  <c r="H30" i="4" s="1"/>
  <c r="G31" i="4"/>
  <c r="H31" i="4" s="1"/>
  <c r="G32" i="4"/>
  <c r="H32" i="4"/>
  <c r="G33" i="4"/>
  <c r="H33" i="4"/>
  <c r="G34" i="4"/>
  <c r="H34" i="4" s="1"/>
  <c r="G35" i="4"/>
  <c r="H35" i="4"/>
  <c r="G36" i="4"/>
  <c r="H36" i="4"/>
  <c r="G37" i="4"/>
  <c r="H37" i="4" s="1"/>
  <c r="G38" i="4"/>
  <c r="H38" i="4" s="1"/>
  <c r="G39" i="4"/>
  <c r="H39" i="4" s="1"/>
  <c r="G40" i="4"/>
  <c r="H40" i="4"/>
  <c r="G41" i="4"/>
  <c r="H41" i="4"/>
  <c r="G42" i="4"/>
  <c r="H42" i="4" s="1"/>
  <c r="G43" i="4"/>
  <c r="H43" i="4"/>
  <c r="G44" i="4"/>
  <c r="H44" i="4"/>
  <c r="G45" i="4"/>
  <c r="H45" i="4" s="1"/>
  <c r="G46" i="4"/>
  <c r="H46" i="4" s="1"/>
  <c r="G47" i="4"/>
  <c r="H47" i="4" s="1"/>
  <c r="G48" i="4"/>
  <c r="H48" i="4"/>
  <c r="G49" i="4"/>
  <c r="H49" i="4"/>
  <c r="G50" i="4"/>
  <c r="H50" i="4" s="1"/>
  <c r="G51" i="4"/>
  <c r="H51" i="4"/>
  <c r="G52" i="4"/>
  <c r="H52" i="4"/>
  <c r="G53" i="4"/>
  <c r="H53" i="4" s="1"/>
  <c r="G54" i="4"/>
  <c r="H54" i="4" s="1"/>
  <c r="G55" i="4"/>
  <c r="H55" i="4" s="1"/>
  <c r="G56" i="4"/>
  <c r="H56" i="4"/>
  <c r="G57" i="4"/>
  <c r="H57" i="4"/>
  <c r="G58" i="4"/>
  <c r="H58" i="4" s="1"/>
  <c r="G59" i="4"/>
  <c r="H59" i="4"/>
  <c r="G60" i="4"/>
  <c r="H60" i="4"/>
  <c r="H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2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E2" i="4"/>
  <c r="D2" i="4"/>
  <c r="V7" i="3"/>
  <c r="S7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" i="3"/>
  <c r="G18" i="3"/>
  <c r="G19" i="3"/>
  <c r="G34" i="3"/>
  <c r="G35" i="3"/>
  <c r="G50" i="3"/>
  <c r="G51" i="3"/>
  <c r="Q12" i="3"/>
  <c r="Q18" i="3"/>
  <c r="Q20" i="3"/>
  <c r="J2" i="3"/>
  <c r="K2" i="3"/>
  <c r="L2" i="3"/>
  <c r="M2" i="3"/>
  <c r="N2" i="3"/>
  <c r="O2" i="3"/>
  <c r="Q3" i="3" s="1"/>
  <c r="J3" i="3"/>
  <c r="K3" i="3"/>
  <c r="L3" i="3"/>
  <c r="M3" i="3"/>
  <c r="N3" i="3"/>
  <c r="O3" i="3"/>
  <c r="J4" i="3"/>
  <c r="K4" i="3"/>
  <c r="L4" i="3"/>
  <c r="M4" i="3"/>
  <c r="N4" i="3"/>
  <c r="O4" i="3"/>
  <c r="Q4" i="3" s="1"/>
  <c r="J5" i="3"/>
  <c r="K5" i="3"/>
  <c r="L5" i="3"/>
  <c r="M5" i="3"/>
  <c r="N5" i="3"/>
  <c r="O5" i="3"/>
  <c r="Q5" i="3" s="1"/>
  <c r="J6" i="3"/>
  <c r="K6" i="3"/>
  <c r="L6" i="3"/>
  <c r="M6" i="3"/>
  <c r="N6" i="3"/>
  <c r="O6" i="3"/>
  <c r="Q6" i="3" s="1"/>
  <c r="J7" i="3"/>
  <c r="K7" i="3"/>
  <c r="L7" i="3"/>
  <c r="M7" i="3"/>
  <c r="N7" i="3"/>
  <c r="O7" i="3"/>
  <c r="Q7" i="3" s="1"/>
  <c r="J8" i="3"/>
  <c r="K8" i="3"/>
  <c r="L8" i="3"/>
  <c r="M8" i="3"/>
  <c r="N8" i="3"/>
  <c r="O8" i="3"/>
  <c r="J9" i="3"/>
  <c r="K9" i="3"/>
  <c r="L9" i="3"/>
  <c r="M9" i="3"/>
  <c r="N9" i="3"/>
  <c r="O9" i="3"/>
  <c r="Q9" i="3" s="1"/>
  <c r="J10" i="3"/>
  <c r="K10" i="3"/>
  <c r="L10" i="3"/>
  <c r="M10" i="3"/>
  <c r="N10" i="3"/>
  <c r="O10" i="3"/>
  <c r="Q10" i="3" s="1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Q13" i="3" s="1"/>
  <c r="J14" i="3"/>
  <c r="K14" i="3"/>
  <c r="L14" i="3"/>
  <c r="M14" i="3"/>
  <c r="N14" i="3"/>
  <c r="O14" i="3"/>
  <c r="Q14" i="3" s="1"/>
  <c r="J15" i="3"/>
  <c r="K15" i="3"/>
  <c r="L15" i="3"/>
  <c r="M15" i="3"/>
  <c r="N15" i="3"/>
  <c r="O15" i="3"/>
  <c r="Q15" i="3" s="1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Q21" i="3" s="1"/>
  <c r="J22" i="3"/>
  <c r="K22" i="3"/>
  <c r="L22" i="3"/>
  <c r="M22" i="3"/>
  <c r="N22" i="3"/>
  <c r="O22" i="3"/>
  <c r="Q22" i="3" s="1"/>
  <c r="J23" i="3"/>
  <c r="K23" i="3"/>
  <c r="L23" i="3"/>
  <c r="M23" i="3"/>
  <c r="N23" i="3"/>
  <c r="O23" i="3"/>
  <c r="Q23" i="3" s="1"/>
  <c r="J24" i="3"/>
  <c r="K24" i="3"/>
  <c r="L24" i="3"/>
  <c r="M24" i="3"/>
  <c r="N24" i="3"/>
  <c r="O24" i="3"/>
  <c r="J25" i="3"/>
  <c r="K25" i="3"/>
  <c r="L25" i="3"/>
  <c r="M25" i="3"/>
  <c r="N25" i="3"/>
  <c r="O25" i="3"/>
  <c r="Q25" i="3" s="1"/>
  <c r="J26" i="3"/>
  <c r="K26" i="3"/>
  <c r="L26" i="3"/>
  <c r="M26" i="3"/>
  <c r="N26" i="3"/>
  <c r="O26" i="3"/>
  <c r="Q26" i="3" s="1"/>
  <c r="J27" i="3"/>
  <c r="K27" i="3"/>
  <c r="L27" i="3"/>
  <c r="M27" i="3"/>
  <c r="N27" i="3"/>
  <c r="O27" i="3"/>
  <c r="J28" i="3"/>
  <c r="K28" i="3"/>
  <c r="L28" i="3"/>
  <c r="M28" i="3"/>
  <c r="N28" i="3"/>
  <c r="O28" i="3"/>
  <c r="Q28" i="3" s="1"/>
  <c r="J29" i="3"/>
  <c r="K29" i="3"/>
  <c r="L29" i="3"/>
  <c r="M29" i="3"/>
  <c r="N29" i="3"/>
  <c r="O29" i="3"/>
  <c r="Q29" i="3" s="1"/>
  <c r="J30" i="3"/>
  <c r="K30" i="3"/>
  <c r="L30" i="3"/>
  <c r="M30" i="3"/>
  <c r="N30" i="3"/>
  <c r="O30" i="3"/>
  <c r="Q30" i="3" s="1"/>
  <c r="J31" i="3"/>
  <c r="K31" i="3"/>
  <c r="L31" i="3"/>
  <c r="M31" i="3"/>
  <c r="N31" i="3"/>
  <c r="O31" i="3"/>
  <c r="Q31" i="3" s="1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Q34" i="3" s="1"/>
  <c r="J35" i="3"/>
  <c r="K35" i="3"/>
  <c r="L35" i="3"/>
  <c r="M35" i="3"/>
  <c r="N35" i="3"/>
  <c r="O35" i="3"/>
  <c r="J36" i="3"/>
  <c r="K36" i="3"/>
  <c r="L36" i="3"/>
  <c r="M36" i="3"/>
  <c r="N36" i="3"/>
  <c r="O36" i="3"/>
  <c r="Q36" i="3" s="1"/>
  <c r="J37" i="3"/>
  <c r="K37" i="3"/>
  <c r="L37" i="3"/>
  <c r="M37" i="3"/>
  <c r="N37" i="3"/>
  <c r="O37" i="3"/>
  <c r="Q37" i="3" s="1"/>
  <c r="J38" i="3"/>
  <c r="K38" i="3"/>
  <c r="L38" i="3"/>
  <c r="M38" i="3"/>
  <c r="N38" i="3"/>
  <c r="O38" i="3"/>
  <c r="Q38" i="3" s="1"/>
  <c r="J39" i="3"/>
  <c r="K39" i="3"/>
  <c r="L39" i="3"/>
  <c r="M39" i="3"/>
  <c r="N39" i="3"/>
  <c r="O39" i="3"/>
  <c r="Q39" i="3" s="1"/>
  <c r="J40" i="3"/>
  <c r="K40" i="3"/>
  <c r="L40" i="3"/>
  <c r="M40" i="3"/>
  <c r="N40" i="3"/>
  <c r="O40" i="3"/>
  <c r="J41" i="3"/>
  <c r="K41" i="3"/>
  <c r="L41" i="3"/>
  <c r="M41" i="3"/>
  <c r="N41" i="3"/>
  <c r="O41" i="3"/>
  <c r="Q41" i="3" s="1"/>
  <c r="J42" i="3"/>
  <c r="K42" i="3"/>
  <c r="L42" i="3"/>
  <c r="M42" i="3"/>
  <c r="N42" i="3"/>
  <c r="O42" i="3"/>
  <c r="Q42" i="3" s="1"/>
  <c r="J43" i="3"/>
  <c r="K43" i="3"/>
  <c r="L43" i="3"/>
  <c r="M43" i="3"/>
  <c r="N43" i="3"/>
  <c r="O43" i="3"/>
  <c r="J44" i="3"/>
  <c r="K44" i="3"/>
  <c r="L44" i="3"/>
  <c r="M44" i="3"/>
  <c r="N44" i="3"/>
  <c r="O44" i="3"/>
  <c r="Q44" i="3" s="1"/>
  <c r="J45" i="3"/>
  <c r="K45" i="3"/>
  <c r="L45" i="3"/>
  <c r="M45" i="3"/>
  <c r="N45" i="3"/>
  <c r="O45" i="3"/>
  <c r="Q45" i="3" s="1"/>
  <c r="J46" i="3"/>
  <c r="K46" i="3"/>
  <c r="L46" i="3"/>
  <c r="M46" i="3"/>
  <c r="N46" i="3"/>
  <c r="O46" i="3"/>
  <c r="Q46" i="3" s="1"/>
  <c r="J47" i="3"/>
  <c r="K47" i="3"/>
  <c r="L47" i="3"/>
  <c r="M47" i="3"/>
  <c r="N47" i="3"/>
  <c r="O47" i="3"/>
  <c r="Q47" i="3" s="1"/>
  <c r="J48" i="3"/>
  <c r="K48" i="3"/>
  <c r="L48" i="3"/>
  <c r="M48" i="3"/>
  <c r="N48" i="3"/>
  <c r="O48" i="3"/>
  <c r="J49" i="3"/>
  <c r="K49" i="3"/>
  <c r="L49" i="3"/>
  <c r="M49" i="3"/>
  <c r="N49" i="3"/>
  <c r="O49" i="3"/>
  <c r="Q49" i="3" s="1"/>
  <c r="J50" i="3"/>
  <c r="K50" i="3"/>
  <c r="L50" i="3"/>
  <c r="M50" i="3"/>
  <c r="N50" i="3"/>
  <c r="O50" i="3"/>
  <c r="Q50" i="3" s="1"/>
  <c r="J51" i="3"/>
  <c r="K51" i="3"/>
  <c r="L51" i="3"/>
  <c r="M51" i="3"/>
  <c r="N51" i="3"/>
  <c r="O51" i="3"/>
  <c r="J52" i="3"/>
  <c r="K52" i="3"/>
  <c r="L52" i="3"/>
  <c r="M52" i="3"/>
  <c r="N52" i="3"/>
  <c r="O52" i="3"/>
  <c r="Q52" i="3" s="1"/>
  <c r="J53" i="3"/>
  <c r="K53" i="3"/>
  <c r="L53" i="3"/>
  <c r="M53" i="3"/>
  <c r="N53" i="3"/>
  <c r="O53" i="3"/>
  <c r="Q53" i="3" s="1"/>
  <c r="J54" i="3"/>
  <c r="K54" i="3"/>
  <c r="L54" i="3"/>
  <c r="M54" i="3"/>
  <c r="N54" i="3"/>
  <c r="O54" i="3"/>
  <c r="J55" i="3"/>
  <c r="K55" i="3"/>
  <c r="L55" i="3"/>
  <c r="M55" i="3"/>
  <c r="N55" i="3"/>
  <c r="O55" i="3"/>
  <c r="Q55" i="3" s="1"/>
  <c r="J56" i="3"/>
  <c r="K56" i="3"/>
  <c r="L56" i="3"/>
  <c r="M56" i="3"/>
  <c r="N56" i="3"/>
  <c r="O56" i="3"/>
  <c r="J57" i="3"/>
  <c r="K57" i="3"/>
  <c r="L57" i="3"/>
  <c r="M57" i="3"/>
  <c r="N57" i="3"/>
  <c r="O57" i="3"/>
  <c r="Q57" i="3" s="1"/>
  <c r="J58" i="3"/>
  <c r="K58" i="3"/>
  <c r="L58" i="3"/>
  <c r="M58" i="3"/>
  <c r="N58" i="3"/>
  <c r="O58" i="3"/>
  <c r="Q58" i="3" s="1"/>
  <c r="J59" i="3"/>
  <c r="K59" i="3"/>
  <c r="L59" i="3"/>
  <c r="M59" i="3"/>
  <c r="N59" i="3"/>
  <c r="O59" i="3"/>
  <c r="J60" i="3"/>
  <c r="K60" i="3"/>
  <c r="L60" i="3"/>
  <c r="M60" i="3"/>
  <c r="N60" i="3"/>
  <c r="O60" i="3"/>
  <c r="Q60" i="3" s="1"/>
  <c r="J61" i="3"/>
  <c r="K61" i="3"/>
  <c r="L61" i="3"/>
  <c r="M61" i="3"/>
  <c r="N61" i="3"/>
  <c r="O61" i="3"/>
  <c r="Q61" i="3" s="1"/>
  <c r="J62" i="3"/>
  <c r="K62" i="3"/>
  <c r="L62" i="3"/>
  <c r="M62" i="3"/>
  <c r="N62" i="3"/>
  <c r="O62" i="3"/>
  <c r="K1" i="3"/>
  <c r="L1" i="3"/>
  <c r="M1" i="3"/>
  <c r="N1" i="3"/>
  <c r="J1" i="3"/>
  <c r="A2" i="3"/>
  <c r="B2" i="3"/>
  <c r="C2" i="3"/>
  <c r="D2" i="3"/>
  <c r="E2" i="3"/>
  <c r="F2" i="3"/>
  <c r="A3" i="3"/>
  <c r="B3" i="3"/>
  <c r="C3" i="3"/>
  <c r="D3" i="3"/>
  <c r="E3" i="3"/>
  <c r="F3" i="3"/>
  <c r="H3" i="3" s="1"/>
  <c r="A4" i="3"/>
  <c r="B4" i="3"/>
  <c r="C4" i="3"/>
  <c r="D4" i="3"/>
  <c r="E4" i="3"/>
  <c r="F4" i="3"/>
  <c r="H4" i="3" s="1"/>
  <c r="A5" i="3"/>
  <c r="B5" i="3"/>
  <c r="C5" i="3"/>
  <c r="D5" i="3"/>
  <c r="E5" i="3"/>
  <c r="F5" i="3"/>
  <c r="A6" i="3"/>
  <c r="B6" i="3"/>
  <c r="C6" i="3"/>
  <c r="D6" i="3"/>
  <c r="E6" i="3"/>
  <c r="F6" i="3"/>
  <c r="H6" i="3" s="1"/>
  <c r="A7" i="3"/>
  <c r="B7" i="3"/>
  <c r="C7" i="3"/>
  <c r="D7" i="3"/>
  <c r="E7" i="3"/>
  <c r="F7" i="3"/>
  <c r="G7" i="3" s="1"/>
  <c r="A8" i="3"/>
  <c r="B8" i="3"/>
  <c r="C8" i="3"/>
  <c r="D8" i="3"/>
  <c r="E8" i="3"/>
  <c r="F8" i="3"/>
  <c r="I8" i="3" s="1"/>
  <c r="A9" i="3"/>
  <c r="B9" i="3"/>
  <c r="C9" i="3"/>
  <c r="D9" i="3"/>
  <c r="E9" i="3"/>
  <c r="F9" i="3"/>
  <c r="I9" i="3" s="1"/>
  <c r="A10" i="3"/>
  <c r="B10" i="3"/>
  <c r="C10" i="3"/>
  <c r="D10" i="3"/>
  <c r="E10" i="3"/>
  <c r="F10" i="3"/>
  <c r="G10" i="3" s="1"/>
  <c r="A11" i="3"/>
  <c r="B11" i="3"/>
  <c r="C11" i="3"/>
  <c r="D11" i="3"/>
  <c r="E11" i="3"/>
  <c r="F11" i="3"/>
  <c r="H11" i="3" s="1"/>
  <c r="A12" i="3"/>
  <c r="B12" i="3"/>
  <c r="C12" i="3"/>
  <c r="D12" i="3"/>
  <c r="E12" i="3"/>
  <c r="F12" i="3"/>
  <c r="H12" i="3" s="1"/>
  <c r="A13" i="3"/>
  <c r="B13" i="3"/>
  <c r="C13" i="3"/>
  <c r="D13" i="3"/>
  <c r="E13" i="3"/>
  <c r="F13" i="3"/>
  <c r="G13" i="3" s="1"/>
  <c r="A14" i="3"/>
  <c r="B14" i="3"/>
  <c r="C14" i="3"/>
  <c r="D14" i="3"/>
  <c r="E14" i="3"/>
  <c r="F14" i="3"/>
  <c r="H14" i="3" s="1"/>
  <c r="A15" i="3"/>
  <c r="B15" i="3"/>
  <c r="C15" i="3"/>
  <c r="D15" i="3"/>
  <c r="E15" i="3"/>
  <c r="F15" i="3"/>
  <c r="G15" i="3" s="1"/>
  <c r="A16" i="3"/>
  <c r="B16" i="3"/>
  <c r="C16" i="3"/>
  <c r="D16" i="3"/>
  <c r="E16" i="3"/>
  <c r="F16" i="3"/>
  <c r="H16" i="3" s="1"/>
  <c r="A17" i="3"/>
  <c r="B17" i="3"/>
  <c r="C17" i="3"/>
  <c r="D17" i="3"/>
  <c r="E17" i="3"/>
  <c r="F17" i="3"/>
  <c r="H17" i="3" s="1"/>
  <c r="A18" i="3"/>
  <c r="B18" i="3"/>
  <c r="C18" i="3"/>
  <c r="D18" i="3"/>
  <c r="E18" i="3"/>
  <c r="F18" i="3"/>
  <c r="A19" i="3"/>
  <c r="B19" i="3"/>
  <c r="C19" i="3"/>
  <c r="D19" i="3"/>
  <c r="E19" i="3"/>
  <c r="F19" i="3"/>
  <c r="H19" i="3" s="1"/>
  <c r="A20" i="3"/>
  <c r="B20" i="3"/>
  <c r="C20" i="3"/>
  <c r="D20" i="3"/>
  <c r="E20" i="3"/>
  <c r="F20" i="3"/>
  <c r="H20" i="3" s="1"/>
  <c r="A21" i="3"/>
  <c r="B21" i="3"/>
  <c r="C21" i="3"/>
  <c r="D21" i="3"/>
  <c r="E21" i="3"/>
  <c r="F21" i="3"/>
  <c r="A22" i="3"/>
  <c r="B22" i="3"/>
  <c r="C22" i="3"/>
  <c r="D22" i="3"/>
  <c r="E22" i="3"/>
  <c r="F22" i="3"/>
  <c r="H22" i="3" s="1"/>
  <c r="A23" i="3"/>
  <c r="B23" i="3"/>
  <c r="C23" i="3"/>
  <c r="D23" i="3"/>
  <c r="E23" i="3"/>
  <c r="F23" i="3"/>
  <c r="G23" i="3" s="1"/>
  <c r="A24" i="3"/>
  <c r="B24" i="3"/>
  <c r="C24" i="3"/>
  <c r="D24" i="3"/>
  <c r="E24" i="3"/>
  <c r="F24" i="3"/>
  <c r="I24" i="3" s="1"/>
  <c r="A25" i="3"/>
  <c r="B25" i="3"/>
  <c r="C25" i="3"/>
  <c r="D25" i="3"/>
  <c r="E25" i="3"/>
  <c r="F25" i="3"/>
  <c r="I25" i="3" s="1"/>
  <c r="A26" i="3"/>
  <c r="B26" i="3"/>
  <c r="C26" i="3"/>
  <c r="D26" i="3"/>
  <c r="E26" i="3"/>
  <c r="F26" i="3"/>
  <c r="G26" i="3" s="1"/>
  <c r="A27" i="3"/>
  <c r="B27" i="3"/>
  <c r="C27" i="3"/>
  <c r="D27" i="3"/>
  <c r="E27" i="3"/>
  <c r="F27" i="3"/>
  <c r="H27" i="3" s="1"/>
  <c r="A28" i="3"/>
  <c r="B28" i="3"/>
  <c r="C28" i="3"/>
  <c r="D28" i="3"/>
  <c r="E28" i="3"/>
  <c r="F28" i="3"/>
  <c r="H28" i="3" s="1"/>
  <c r="A29" i="3"/>
  <c r="B29" i="3"/>
  <c r="C29" i="3"/>
  <c r="D29" i="3"/>
  <c r="E29" i="3"/>
  <c r="F29" i="3"/>
  <c r="G29" i="3" s="1"/>
  <c r="A30" i="3"/>
  <c r="B30" i="3"/>
  <c r="C30" i="3"/>
  <c r="D30" i="3"/>
  <c r="E30" i="3"/>
  <c r="F30" i="3"/>
  <c r="H30" i="3" s="1"/>
  <c r="A31" i="3"/>
  <c r="B31" i="3"/>
  <c r="C31" i="3"/>
  <c r="D31" i="3"/>
  <c r="E31" i="3"/>
  <c r="F31" i="3"/>
  <c r="G31" i="3" s="1"/>
  <c r="A32" i="3"/>
  <c r="B32" i="3"/>
  <c r="C32" i="3"/>
  <c r="D32" i="3"/>
  <c r="E32" i="3"/>
  <c r="F32" i="3"/>
  <c r="H32" i="3" s="1"/>
  <c r="A33" i="3"/>
  <c r="B33" i="3"/>
  <c r="C33" i="3"/>
  <c r="D33" i="3"/>
  <c r="E33" i="3"/>
  <c r="F33" i="3"/>
  <c r="H33" i="3" s="1"/>
  <c r="A34" i="3"/>
  <c r="B34" i="3"/>
  <c r="C34" i="3"/>
  <c r="D34" i="3"/>
  <c r="E34" i="3"/>
  <c r="F34" i="3"/>
  <c r="A35" i="3"/>
  <c r="B35" i="3"/>
  <c r="C35" i="3"/>
  <c r="D35" i="3"/>
  <c r="E35" i="3"/>
  <c r="F35" i="3"/>
  <c r="H35" i="3" s="1"/>
  <c r="A36" i="3"/>
  <c r="B36" i="3"/>
  <c r="C36" i="3"/>
  <c r="D36" i="3"/>
  <c r="E36" i="3"/>
  <c r="F36" i="3"/>
  <c r="H36" i="3" s="1"/>
  <c r="A37" i="3"/>
  <c r="B37" i="3"/>
  <c r="C37" i="3"/>
  <c r="D37" i="3"/>
  <c r="E37" i="3"/>
  <c r="F37" i="3"/>
  <c r="A38" i="3"/>
  <c r="B38" i="3"/>
  <c r="C38" i="3"/>
  <c r="D38" i="3"/>
  <c r="E38" i="3"/>
  <c r="F38" i="3"/>
  <c r="H38" i="3" s="1"/>
  <c r="A39" i="3"/>
  <c r="B39" i="3"/>
  <c r="C39" i="3"/>
  <c r="D39" i="3"/>
  <c r="E39" i="3"/>
  <c r="F39" i="3"/>
  <c r="G39" i="3" s="1"/>
  <c r="A40" i="3"/>
  <c r="B40" i="3"/>
  <c r="C40" i="3"/>
  <c r="D40" i="3"/>
  <c r="E40" i="3"/>
  <c r="F40" i="3"/>
  <c r="I40" i="3" s="1"/>
  <c r="A41" i="3"/>
  <c r="B41" i="3"/>
  <c r="C41" i="3"/>
  <c r="D41" i="3"/>
  <c r="E41" i="3"/>
  <c r="F41" i="3"/>
  <c r="I41" i="3" s="1"/>
  <c r="A42" i="3"/>
  <c r="B42" i="3"/>
  <c r="C42" i="3"/>
  <c r="D42" i="3"/>
  <c r="E42" i="3"/>
  <c r="F42" i="3"/>
  <c r="G42" i="3" s="1"/>
  <c r="A43" i="3"/>
  <c r="B43" i="3"/>
  <c r="C43" i="3"/>
  <c r="D43" i="3"/>
  <c r="E43" i="3"/>
  <c r="F43" i="3"/>
  <c r="H43" i="3" s="1"/>
  <c r="A44" i="3"/>
  <c r="B44" i="3"/>
  <c r="C44" i="3"/>
  <c r="D44" i="3"/>
  <c r="E44" i="3"/>
  <c r="F44" i="3"/>
  <c r="H44" i="3" s="1"/>
  <c r="A45" i="3"/>
  <c r="B45" i="3"/>
  <c r="C45" i="3"/>
  <c r="D45" i="3"/>
  <c r="E45" i="3"/>
  <c r="F45" i="3"/>
  <c r="G45" i="3" s="1"/>
  <c r="A46" i="3"/>
  <c r="B46" i="3"/>
  <c r="C46" i="3"/>
  <c r="D46" i="3"/>
  <c r="E46" i="3"/>
  <c r="F46" i="3"/>
  <c r="H46" i="3" s="1"/>
  <c r="A47" i="3"/>
  <c r="B47" i="3"/>
  <c r="C47" i="3"/>
  <c r="D47" i="3"/>
  <c r="E47" i="3"/>
  <c r="F47" i="3"/>
  <c r="G47" i="3" s="1"/>
  <c r="A48" i="3"/>
  <c r="B48" i="3"/>
  <c r="C48" i="3"/>
  <c r="D48" i="3"/>
  <c r="E48" i="3"/>
  <c r="F48" i="3"/>
  <c r="H48" i="3" s="1"/>
  <c r="A49" i="3"/>
  <c r="B49" i="3"/>
  <c r="C49" i="3"/>
  <c r="D49" i="3"/>
  <c r="E49" i="3"/>
  <c r="F49" i="3"/>
  <c r="H49" i="3" s="1"/>
  <c r="A50" i="3"/>
  <c r="B50" i="3"/>
  <c r="C50" i="3"/>
  <c r="D50" i="3"/>
  <c r="E50" i="3"/>
  <c r="F50" i="3"/>
  <c r="A51" i="3"/>
  <c r="B51" i="3"/>
  <c r="C51" i="3"/>
  <c r="D51" i="3"/>
  <c r="E51" i="3"/>
  <c r="F51" i="3"/>
  <c r="H51" i="3" s="1"/>
  <c r="A52" i="3"/>
  <c r="B52" i="3"/>
  <c r="C52" i="3"/>
  <c r="D52" i="3"/>
  <c r="E52" i="3"/>
  <c r="F52" i="3"/>
  <c r="H52" i="3" s="1"/>
  <c r="A53" i="3"/>
  <c r="B53" i="3"/>
  <c r="C53" i="3"/>
  <c r="D53" i="3"/>
  <c r="E53" i="3"/>
  <c r="F53" i="3"/>
  <c r="A54" i="3"/>
  <c r="B54" i="3"/>
  <c r="C54" i="3"/>
  <c r="D54" i="3"/>
  <c r="E54" i="3"/>
  <c r="F54" i="3"/>
  <c r="H54" i="3" s="1"/>
  <c r="A55" i="3"/>
  <c r="B55" i="3"/>
  <c r="C55" i="3"/>
  <c r="D55" i="3"/>
  <c r="E55" i="3"/>
  <c r="F55" i="3"/>
  <c r="G55" i="3" s="1"/>
  <c r="A56" i="3"/>
  <c r="B56" i="3"/>
  <c r="C56" i="3"/>
  <c r="D56" i="3"/>
  <c r="E56" i="3"/>
  <c r="F56" i="3"/>
  <c r="I56" i="3" s="1"/>
  <c r="A57" i="3"/>
  <c r="B57" i="3"/>
  <c r="C57" i="3"/>
  <c r="D57" i="3"/>
  <c r="E57" i="3"/>
  <c r="F57" i="3"/>
  <c r="I57" i="3" s="1"/>
  <c r="A58" i="3"/>
  <c r="B58" i="3"/>
  <c r="C58" i="3"/>
  <c r="D58" i="3"/>
  <c r="E58" i="3"/>
  <c r="F58" i="3"/>
  <c r="G58" i="3" s="1"/>
  <c r="A59" i="3"/>
  <c r="B59" i="3"/>
  <c r="C59" i="3"/>
  <c r="D59" i="3"/>
  <c r="E59" i="3"/>
  <c r="F59" i="3"/>
  <c r="H59" i="3" s="1"/>
  <c r="A60" i="3"/>
  <c r="B60" i="3"/>
  <c r="C60" i="3"/>
  <c r="D60" i="3"/>
  <c r="E60" i="3"/>
  <c r="F60" i="3"/>
  <c r="H60" i="3" s="1"/>
  <c r="A61" i="3"/>
  <c r="B61" i="3"/>
  <c r="C61" i="3"/>
  <c r="D61" i="3"/>
  <c r="E61" i="3"/>
  <c r="F61" i="3"/>
  <c r="G61" i="3" s="1"/>
  <c r="A62" i="3"/>
  <c r="B62" i="3"/>
  <c r="C62" i="3"/>
  <c r="D62" i="3"/>
  <c r="E62" i="3"/>
  <c r="F62" i="3"/>
  <c r="H62" i="3" s="1"/>
  <c r="E1" i="3"/>
  <c r="B1" i="3"/>
  <c r="C1" i="3"/>
  <c r="D1" i="3"/>
  <c r="A1" i="3"/>
  <c r="G17" i="3" l="1"/>
  <c r="G48" i="3"/>
  <c r="G32" i="3"/>
  <c r="G16" i="3"/>
  <c r="G33" i="3"/>
  <c r="G3" i="3"/>
  <c r="G49" i="3"/>
  <c r="H58" i="3"/>
  <c r="G62" i="3"/>
  <c r="G46" i="3"/>
  <c r="G30" i="3"/>
  <c r="G14" i="3"/>
  <c r="H42" i="3"/>
  <c r="Q62" i="3"/>
  <c r="Q54" i="3"/>
  <c r="H26" i="3"/>
  <c r="G60" i="3"/>
  <c r="G44" i="3"/>
  <c r="G28" i="3"/>
  <c r="G12" i="3"/>
  <c r="H10" i="3"/>
  <c r="G59" i="3"/>
  <c r="G43" i="3"/>
  <c r="G27" i="3"/>
  <c r="G11" i="3"/>
  <c r="Q59" i="3"/>
  <c r="Q51" i="3"/>
  <c r="Q43" i="3"/>
  <c r="Q35" i="3"/>
  <c r="Q27" i="3"/>
  <c r="Q19" i="3"/>
  <c r="Q11" i="3"/>
  <c r="H53" i="3"/>
  <c r="H45" i="3"/>
  <c r="H37" i="3"/>
  <c r="H29" i="3"/>
  <c r="H21" i="3"/>
  <c r="H13" i="3"/>
  <c r="H5" i="3"/>
  <c r="G57" i="3"/>
  <c r="G41" i="3"/>
  <c r="G25" i="3"/>
  <c r="G9" i="3"/>
  <c r="H61" i="3"/>
  <c r="Q56" i="3"/>
  <c r="Q48" i="3"/>
  <c r="Q40" i="3"/>
  <c r="Q32" i="3"/>
  <c r="Q24" i="3"/>
  <c r="Q16" i="3"/>
  <c r="Q8" i="3"/>
  <c r="G56" i="3"/>
  <c r="G40" i="3"/>
  <c r="G24" i="3"/>
  <c r="G8" i="3"/>
  <c r="I58" i="3"/>
  <c r="H50" i="3"/>
  <c r="I42" i="3"/>
  <c r="H34" i="3"/>
  <c r="I26" i="3"/>
  <c r="H18" i="3"/>
  <c r="I10" i="3"/>
  <c r="G54" i="3"/>
  <c r="G38" i="3"/>
  <c r="G22" i="3"/>
  <c r="G6" i="3"/>
  <c r="I55" i="3"/>
  <c r="H47" i="3"/>
  <c r="I39" i="3"/>
  <c r="H31" i="3"/>
  <c r="I23" i="3"/>
  <c r="H15" i="3"/>
  <c r="I7" i="3"/>
  <c r="G53" i="3"/>
  <c r="G37" i="3"/>
  <c r="G21" i="3"/>
  <c r="G5" i="3"/>
  <c r="G52" i="3"/>
  <c r="G36" i="3"/>
  <c r="G20" i="3"/>
  <c r="G4" i="3"/>
  <c r="H57" i="3"/>
  <c r="H41" i="3"/>
  <c r="H25" i="3"/>
  <c r="H9" i="3"/>
  <c r="I53" i="3"/>
  <c r="I37" i="3"/>
  <c r="I21" i="3"/>
  <c r="I5" i="3"/>
  <c r="Q33" i="3"/>
  <c r="Q17" i="3"/>
  <c r="I6" i="3"/>
  <c r="H56" i="3"/>
  <c r="H40" i="3"/>
  <c r="H24" i="3"/>
  <c r="H8" i="3"/>
  <c r="I52" i="3"/>
  <c r="I36" i="3"/>
  <c r="I20" i="3"/>
  <c r="I4" i="3"/>
  <c r="H55" i="3"/>
  <c r="H39" i="3"/>
  <c r="H23" i="3"/>
  <c r="H7" i="3"/>
  <c r="I51" i="3"/>
  <c r="I35" i="3"/>
  <c r="I19" i="3"/>
  <c r="I50" i="3"/>
  <c r="I34" i="3"/>
  <c r="I18" i="3"/>
  <c r="I54" i="3"/>
  <c r="I38" i="3"/>
  <c r="I22" i="3"/>
  <c r="I49" i="3"/>
  <c r="I33" i="3"/>
  <c r="I17" i="3"/>
  <c r="I48" i="3"/>
  <c r="I32" i="3"/>
  <c r="I16" i="3"/>
  <c r="I3" i="3"/>
  <c r="I47" i="3"/>
  <c r="I31" i="3"/>
  <c r="I15" i="3"/>
  <c r="I62" i="3"/>
  <c r="I46" i="3"/>
  <c r="I30" i="3"/>
  <c r="I14" i="3"/>
  <c r="I61" i="3"/>
  <c r="I45" i="3"/>
  <c r="I29" i="3"/>
  <c r="I13" i="3"/>
  <c r="I60" i="3"/>
  <c r="I44" i="3"/>
  <c r="I28" i="3"/>
  <c r="I12" i="3"/>
  <c r="I59" i="3"/>
  <c r="I43" i="3"/>
  <c r="I27" i="3"/>
  <c r="I11" i="3"/>
  <c r="S3" i="3"/>
  <c r="V3" i="3" s="1"/>
</calcChain>
</file>

<file path=xl/sharedStrings.xml><?xml version="1.0" encoding="utf-8"?>
<sst xmlns="http://schemas.openxmlformats.org/spreadsheetml/2006/main" count="39" uniqueCount="32">
  <si>
    <t>Date</t>
  </si>
  <si>
    <t>Open</t>
  </si>
  <si>
    <t>High</t>
  </si>
  <si>
    <t>Low</t>
  </si>
  <si>
    <t>Close</t>
  </si>
  <si>
    <t>Adj Close</t>
  </si>
  <si>
    <t>Volume</t>
  </si>
  <si>
    <t>Close*</t>
  </si>
  <si>
    <t>Adj Close**</t>
  </si>
  <si>
    <t>tsla Close</t>
  </si>
  <si>
    <t>spx close</t>
  </si>
  <si>
    <t>tsla_ln_ret</t>
  </si>
  <si>
    <t>spx_ln_ret</t>
  </si>
  <si>
    <t>Cov</t>
  </si>
  <si>
    <t>var</t>
  </si>
  <si>
    <t>mon_ret</t>
  </si>
  <si>
    <t>beta</t>
  </si>
  <si>
    <t>mon_pct</t>
  </si>
  <si>
    <t>Percentages</t>
  </si>
  <si>
    <t>Var</t>
  </si>
  <si>
    <t>TSLA</t>
  </si>
  <si>
    <t>SPX</t>
  </si>
  <si>
    <t>date</t>
  </si>
  <si>
    <t>tsla</t>
  </si>
  <si>
    <t>diff</t>
  </si>
  <si>
    <t>spx</t>
  </si>
  <si>
    <t>Var.p</t>
  </si>
  <si>
    <t>var.s</t>
  </si>
  <si>
    <t>var.s spx only</t>
  </si>
  <si>
    <t>var.p spx</t>
  </si>
  <si>
    <t>Pop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</si>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</sst>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5B636A"/>
      <name val="Arial"/>
      <family val="2"/>
    </font>
    <font>
      <sz val="10"/>
      <color rgb="FF000000"/>
      <name val="Arial"/>
      <family val="2"/>
    </font>
    <font>
      <sz val="11"/>
      <color rgb="FF00000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E0E4E9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center" vertical="center" wrapText="1"/>
    </xf>
    <xf numFmtId="15" fontId="19" fillId="33" borderId="10" xfId="0" applyNumberFormat="1" applyFont="1" applyFill="1" applyBorder="1" applyAlignment="1">
      <alignment horizontal="left" vertical="center" indent="1"/>
    </xf>
    <xf numFmtId="4" fontId="19" fillId="33" borderId="10" xfId="0" applyNumberFormat="1" applyFont="1" applyFill="1" applyBorder="1" applyAlignment="1">
      <alignment horizontal="right" vertical="center" indent="1"/>
    </xf>
    <xf numFmtId="3" fontId="19" fillId="33" borderId="10" xfId="0" applyNumberFormat="1" applyFont="1" applyFill="1" applyBorder="1" applyAlignment="1">
      <alignment horizontal="right" vertical="center" indent="1"/>
    </xf>
    <xf numFmtId="164" fontId="0" fillId="0" borderId="0" xfId="42" applyNumberFormat="1" applyFont="1"/>
    <xf numFmtId="0" fontId="20" fillId="0" borderId="0" xfId="0" applyFont="1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workbookViewId="0"/>
  </sheetViews>
  <sheetFormatPr defaultRowHeight="15" x14ac:dyDescent="0.25"/>
  <cols>
    <col min="1" max="1" width="9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42767</v>
      </c>
      <c r="B2">
        <v>50.610000999999997</v>
      </c>
      <c r="C2">
        <v>57.478000999999999</v>
      </c>
      <c r="D2">
        <v>48.402000000000001</v>
      </c>
      <c r="E2">
        <v>49.998001000000002</v>
      </c>
      <c r="F2">
        <v>49.998001000000002</v>
      </c>
      <c r="G2">
        <v>597700000</v>
      </c>
    </row>
    <row r="3" spans="1:7" x14ac:dyDescent="0.25">
      <c r="A3" s="1">
        <v>42795</v>
      </c>
      <c r="B3">
        <v>50.835999000000001</v>
      </c>
      <c r="C3">
        <v>56.400002000000001</v>
      </c>
      <c r="D3">
        <v>48.555999999999997</v>
      </c>
      <c r="E3">
        <v>55.66</v>
      </c>
      <c r="F3">
        <v>55.66</v>
      </c>
      <c r="G3">
        <v>535176500</v>
      </c>
    </row>
    <row r="4" spans="1:7" x14ac:dyDescent="0.25">
      <c r="A4" s="1">
        <v>42826</v>
      </c>
      <c r="B4">
        <v>57.380001</v>
      </c>
      <c r="C4">
        <v>62.959999000000003</v>
      </c>
      <c r="D4">
        <v>56.915999999999997</v>
      </c>
      <c r="E4">
        <v>62.813999000000003</v>
      </c>
      <c r="F4">
        <v>62.813999000000003</v>
      </c>
      <c r="G4">
        <v>584753000</v>
      </c>
    </row>
    <row r="5" spans="1:7" x14ac:dyDescent="0.25">
      <c r="A5" s="1">
        <v>42856</v>
      </c>
      <c r="B5">
        <v>62.976002000000001</v>
      </c>
      <c r="C5">
        <v>68.578002999999995</v>
      </c>
      <c r="D5">
        <v>58.152000000000001</v>
      </c>
      <c r="E5">
        <v>68.202003000000005</v>
      </c>
      <c r="F5">
        <v>68.202003000000005</v>
      </c>
      <c r="G5">
        <v>740231500</v>
      </c>
    </row>
    <row r="6" spans="1:7" x14ac:dyDescent="0.25">
      <c r="A6" s="1">
        <v>42887</v>
      </c>
      <c r="B6">
        <v>68.800003000000004</v>
      </c>
      <c r="C6">
        <v>77.398003000000003</v>
      </c>
      <c r="D6">
        <v>66.842003000000005</v>
      </c>
      <c r="E6">
        <v>72.321999000000005</v>
      </c>
      <c r="F6">
        <v>72.321999000000005</v>
      </c>
      <c r="G6">
        <v>929755500</v>
      </c>
    </row>
    <row r="7" spans="1:7" x14ac:dyDescent="0.25">
      <c r="A7" s="1">
        <v>42917</v>
      </c>
      <c r="B7">
        <v>74.047996999999995</v>
      </c>
      <c r="C7">
        <v>74.269997000000004</v>
      </c>
      <c r="D7">
        <v>60.625999</v>
      </c>
      <c r="E7">
        <v>64.694000000000003</v>
      </c>
      <c r="F7">
        <v>64.694000000000003</v>
      </c>
      <c r="G7">
        <v>908200000</v>
      </c>
    </row>
    <row r="8" spans="1:7" x14ac:dyDescent="0.25">
      <c r="A8" s="1">
        <v>42948</v>
      </c>
      <c r="B8">
        <v>64.599997999999999</v>
      </c>
      <c r="C8">
        <v>74</v>
      </c>
      <c r="D8">
        <v>62.243999000000002</v>
      </c>
      <c r="E8">
        <v>71.180000000000007</v>
      </c>
      <c r="F8">
        <v>71.180000000000007</v>
      </c>
      <c r="G8">
        <v>684708000</v>
      </c>
    </row>
    <row r="9" spans="1:7" x14ac:dyDescent="0.25">
      <c r="A9" s="1">
        <v>42979</v>
      </c>
      <c r="B9">
        <v>71.223999000000006</v>
      </c>
      <c r="C9">
        <v>77.921997000000005</v>
      </c>
      <c r="D9">
        <v>67.080001999999993</v>
      </c>
      <c r="E9">
        <v>68.220000999999996</v>
      </c>
      <c r="F9">
        <v>68.220000999999996</v>
      </c>
      <c r="G9">
        <v>557563500</v>
      </c>
    </row>
    <row r="10" spans="1:7" x14ac:dyDescent="0.25">
      <c r="A10" s="1">
        <v>43009</v>
      </c>
      <c r="B10">
        <v>68.503997999999996</v>
      </c>
      <c r="C10">
        <v>72.599997999999999</v>
      </c>
      <c r="D10">
        <v>63.332000999999998</v>
      </c>
      <c r="E10">
        <v>66.305999999999997</v>
      </c>
      <c r="F10">
        <v>66.305999999999997</v>
      </c>
      <c r="G10">
        <v>615183500</v>
      </c>
    </row>
    <row r="11" spans="1:7" x14ac:dyDescent="0.25">
      <c r="A11" s="1">
        <v>43040</v>
      </c>
      <c r="B11">
        <v>66.449996999999996</v>
      </c>
      <c r="C11">
        <v>66.522002999999998</v>
      </c>
      <c r="D11">
        <v>58.526001000000001</v>
      </c>
      <c r="E11">
        <v>61.77</v>
      </c>
      <c r="F11">
        <v>61.77</v>
      </c>
      <c r="G11">
        <v>744064000</v>
      </c>
    </row>
    <row r="12" spans="1:7" x14ac:dyDescent="0.25">
      <c r="A12" s="1">
        <v>43070</v>
      </c>
      <c r="B12">
        <v>61.088000999999998</v>
      </c>
      <c r="C12">
        <v>69.487999000000002</v>
      </c>
      <c r="D12">
        <v>60</v>
      </c>
      <c r="E12">
        <v>62.27</v>
      </c>
      <c r="F12">
        <v>62.27</v>
      </c>
      <c r="G12">
        <v>549423500</v>
      </c>
    </row>
    <row r="13" spans="1:7" x14ac:dyDescent="0.25">
      <c r="A13" s="1">
        <v>43101</v>
      </c>
      <c r="B13">
        <v>62.400002000000001</v>
      </c>
      <c r="C13">
        <v>72.099997999999999</v>
      </c>
      <c r="D13">
        <v>61.136001999999998</v>
      </c>
      <c r="E13">
        <v>70.861999999999995</v>
      </c>
      <c r="F13">
        <v>70.861999999999995</v>
      </c>
      <c r="G13">
        <v>621357500</v>
      </c>
    </row>
    <row r="14" spans="1:7" x14ac:dyDescent="0.25">
      <c r="A14" s="1">
        <v>43132</v>
      </c>
      <c r="B14">
        <v>70.199996999999996</v>
      </c>
      <c r="C14">
        <v>71.998001000000002</v>
      </c>
      <c r="D14">
        <v>58.951999999999998</v>
      </c>
      <c r="E14">
        <v>68.611999999999995</v>
      </c>
      <c r="F14">
        <v>68.611999999999995</v>
      </c>
      <c r="G14">
        <v>545950000</v>
      </c>
    </row>
    <row r="15" spans="1:7" x14ac:dyDescent="0.25">
      <c r="A15" s="1">
        <v>43160</v>
      </c>
      <c r="B15">
        <v>69.001998999999998</v>
      </c>
      <c r="C15">
        <v>69.734001000000006</v>
      </c>
      <c r="D15">
        <v>49.641998000000001</v>
      </c>
      <c r="E15">
        <v>53.226002000000001</v>
      </c>
      <c r="F15">
        <v>53.226002000000001</v>
      </c>
      <c r="G15">
        <v>786342500</v>
      </c>
    </row>
    <row r="16" spans="1:7" x14ac:dyDescent="0.25">
      <c r="A16" s="1">
        <v>43191</v>
      </c>
      <c r="B16">
        <v>51.251998999999998</v>
      </c>
      <c r="C16">
        <v>61.900002000000001</v>
      </c>
      <c r="D16">
        <v>48.917999000000002</v>
      </c>
      <c r="E16">
        <v>58.779998999999997</v>
      </c>
      <c r="F16">
        <v>58.779998999999997</v>
      </c>
      <c r="G16">
        <v>951554000</v>
      </c>
    </row>
    <row r="17" spans="1:7" x14ac:dyDescent="0.25">
      <c r="A17" s="1">
        <v>43221</v>
      </c>
      <c r="B17">
        <v>58.701999999999998</v>
      </c>
      <c r="C17">
        <v>62.597999999999999</v>
      </c>
      <c r="D17">
        <v>54.683998000000003</v>
      </c>
      <c r="E17">
        <v>56.945999</v>
      </c>
      <c r="F17">
        <v>56.945999</v>
      </c>
      <c r="G17">
        <v>777890500</v>
      </c>
    </row>
    <row r="18" spans="1:7" x14ac:dyDescent="0.25">
      <c r="A18" s="1">
        <v>43252</v>
      </c>
      <c r="B18">
        <v>57.172001000000002</v>
      </c>
      <c r="C18">
        <v>74.746002000000004</v>
      </c>
      <c r="D18">
        <v>56.768002000000003</v>
      </c>
      <c r="E18">
        <v>68.589995999999999</v>
      </c>
      <c r="F18">
        <v>68.589995999999999</v>
      </c>
      <c r="G18">
        <v>1067125500</v>
      </c>
    </row>
    <row r="19" spans="1:7" x14ac:dyDescent="0.25">
      <c r="A19" s="1">
        <v>43282</v>
      </c>
      <c r="B19">
        <v>72.013999999999996</v>
      </c>
      <c r="C19">
        <v>72.956001000000001</v>
      </c>
      <c r="D19">
        <v>57.226002000000001</v>
      </c>
      <c r="E19">
        <v>59.627997999999998</v>
      </c>
      <c r="F19">
        <v>59.627997999999998</v>
      </c>
      <c r="G19">
        <v>861641000</v>
      </c>
    </row>
    <row r="20" spans="1:7" x14ac:dyDescent="0.25">
      <c r="A20" s="1">
        <v>43313</v>
      </c>
      <c r="B20">
        <v>59.597999999999999</v>
      </c>
      <c r="C20">
        <v>77.491996999999998</v>
      </c>
      <c r="D20">
        <v>57.639999000000003</v>
      </c>
      <c r="E20">
        <v>60.332000999999998</v>
      </c>
      <c r="F20">
        <v>60.332000999999998</v>
      </c>
      <c r="G20">
        <v>1386801000</v>
      </c>
    </row>
    <row r="21" spans="1:7" x14ac:dyDescent="0.25">
      <c r="A21" s="1">
        <v>43344</v>
      </c>
      <c r="B21">
        <v>59.387999999999998</v>
      </c>
      <c r="C21">
        <v>62.992001000000002</v>
      </c>
      <c r="D21">
        <v>50.450001</v>
      </c>
      <c r="E21">
        <v>52.953999000000003</v>
      </c>
      <c r="F21">
        <v>52.953999000000003</v>
      </c>
      <c r="G21">
        <v>980377000</v>
      </c>
    </row>
    <row r="22" spans="1:7" x14ac:dyDescent="0.25">
      <c r="A22" s="1">
        <v>43374</v>
      </c>
      <c r="B22">
        <v>61.153998999999999</v>
      </c>
      <c r="C22">
        <v>69.431999000000005</v>
      </c>
      <c r="D22">
        <v>49.554001</v>
      </c>
      <c r="E22">
        <v>67.463997000000006</v>
      </c>
      <c r="F22">
        <v>67.463997000000006</v>
      </c>
      <c r="G22">
        <v>1431803500</v>
      </c>
    </row>
    <row r="23" spans="1:7" x14ac:dyDescent="0.25">
      <c r="A23" s="1">
        <v>43405</v>
      </c>
      <c r="B23">
        <v>67.652000000000001</v>
      </c>
      <c r="C23">
        <v>73.349997999999999</v>
      </c>
      <c r="D23">
        <v>65</v>
      </c>
      <c r="E23">
        <v>70.096001000000001</v>
      </c>
      <c r="F23">
        <v>70.096001000000001</v>
      </c>
      <c r="G23">
        <v>665095500</v>
      </c>
    </row>
    <row r="24" spans="1:7" x14ac:dyDescent="0.25">
      <c r="A24" s="1">
        <v>43435</v>
      </c>
      <c r="B24">
        <v>72</v>
      </c>
      <c r="C24">
        <v>75.898003000000003</v>
      </c>
      <c r="D24">
        <v>58.818001000000002</v>
      </c>
      <c r="E24">
        <v>66.559997999999993</v>
      </c>
      <c r="F24">
        <v>66.559997999999993</v>
      </c>
      <c r="G24">
        <v>732256000</v>
      </c>
    </row>
    <row r="25" spans="1:7" x14ac:dyDescent="0.25">
      <c r="A25" s="1">
        <v>43466</v>
      </c>
      <c r="B25">
        <v>61.220001000000003</v>
      </c>
      <c r="C25">
        <v>70.400002000000001</v>
      </c>
      <c r="D25">
        <v>55.855998999999997</v>
      </c>
      <c r="E25">
        <v>61.403998999999999</v>
      </c>
      <c r="F25">
        <v>61.403998999999999</v>
      </c>
      <c r="G25">
        <v>878260500</v>
      </c>
    </row>
    <row r="26" spans="1:7" x14ac:dyDescent="0.25">
      <c r="A26" s="1">
        <v>43497</v>
      </c>
      <c r="B26">
        <v>61.084000000000003</v>
      </c>
      <c r="C26">
        <v>64.847999999999999</v>
      </c>
      <c r="D26">
        <v>57.754002</v>
      </c>
      <c r="E26">
        <v>63.976002000000001</v>
      </c>
      <c r="F26">
        <v>63.976002000000001</v>
      </c>
      <c r="G26">
        <v>642750500</v>
      </c>
    </row>
    <row r="27" spans="1:7" x14ac:dyDescent="0.25">
      <c r="A27" s="1">
        <v>43525</v>
      </c>
      <c r="B27">
        <v>61.387999999999998</v>
      </c>
      <c r="C27">
        <v>61.425998999999997</v>
      </c>
      <c r="D27">
        <v>50.891998000000001</v>
      </c>
      <c r="E27">
        <v>55.972000000000001</v>
      </c>
      <c r="F27">
        <v>55.972000000000001</v>
      </c>
      <c r="G27">
        <v>1068967500</v>
      </c>
    </row>
    <row r="28" spans="1:7" x14ac:dyDescent="0.25">
      <c r="A28" s="1">
        <v>43556</v>
      </c>
      <c r="B28">
        <v>56.523997999999999</v>
      </c>
      <c r="C28">
        <v>59.234000999999999</v>
      </c>
      <c r="D28">
        <v>46.226002000000001</v>
      </c>
      <c r="E28">
        <v>47.737999000000002</v>
      </c>
      <c r="F28">
        <v>47.737999000000002</v>
      </c>
      <c r="G28">
        <v>1153736500</v>
      </c>
    </row>
    <row r="29" spans="1:7" x14ac:dyDescent="0.25">
      <c r="A29" s="1">
        <v>43586</v>
      </c>
      <c r="B29">
        <v>47.77</v>
      </c>
      <c r="C29">
        <v>51.669998</v>
      </c>
      <c r="D29">
        <v>36.82</v>
      </c>
      <c r="E29">
        <v>37.032001000000001</v>
      </c>
      <c r="F29">
        <v>37.032001000000001</v>
      </c>
      <c r="G29">
        <v>1412994000</v>
      </c>
    </row>
    <row r="30" spans="1:7" x14ac:dyDescent="0.25">
      <c r="A30" s="1">
        <v>43617</v>
      </c>
      <c r="B30">
        <v>37.102001000000001</v>
      </c>
      <c r="C30">
        <v>46.948002000000002</v>
      </c>
      <c r="D30">
        <v>35.397998999999999</v>
      </c>
      <c r="E30">
        <v>44.692000999999998</v>
      </c>
      <c r="F30">
        <v>44.692000999999998</v>
      </c>
      <c r="G30">
        <v>1074853000</v>
      </c>
    </row>
    <row r="31" spans="1:7" x14ac:dyDescent="0.25">
      <c r="A31" s="1">
        <v>43647</v>
      </c>
      <c r="B31">
        <v>46.042000000000002</v>
      </c>
      <c r="C31">
        <v>53.214001000000003</v>
      </c>
      <c r="D31">
        <v>44.444000000000003</v>
      </c>
      <c r="E31">
        <v>48.321998999999998</v>
      </c>
      <c r="F31">
        <v>48.321998999999998</v>
      </c>
      <c r="G31">
        <v>996683500</v>
      </c>
    </row>
    <row r="32" spans="1:7" x14ac:dyDescent="0.25">
      <c r="A32" s="1">
        <v>43678</v>
      </c>
      <c r="B32">
        <v>48.529998999999997</v>
      </c>
      <c r="C32">
        <v>48.902000000000001</v>
      </c>
      <c r="D32">
        <v>42.200001</v>
      </c>
      <c r="E32">
        <v>45.122002000000002</v>
      </c>
      <c r="F32">
        <v>45.122002000000002</v>
      </c>
      <c r="G32">
        <v>668953000</v>
      </c>
    </row>
    <row r="33" spans="1:7" x14ac:dyDescent="0.25">
      <c r="A33" s="1">
        <v>43709</v>
      </c>
      <c r="B33">
        <v>44.816001999999997</v>
      </c>
      <c r="C33">
        <v>50.700001</v>
      </c>
      <c r="D33">
        <v>43.672001000000002</v>
      </c>
      <c r="E33">
        <v>48.173999999999999</v>
      </c>
      <c r="F33">
        <v>48.173999999999999</v>
      </c>
      <c r="G33">
        <v>678876500</v>
      </c>
    </row>
    <row r="34" spans="1:7" x14ac:dyDescent="0.25">
      <c r="A34" s="1">
        <v>43739</v>
      </c>
      <c r="B34">
        <v>48.299999</v>
      </c>
      <c r="C34">
        <v>68.167998999999995</v>
      </c>
      <c r="D34">
        <v>44.855998999999997</v>
      </c>
      <c r="E34">
        <v>62.984000999999999</v>
      </c>
      <c r="F34">
        <v>62.984000999999999</v>
      </c>
      <c r="G34">
        <v>1139913000</v>
      </c>
    </row>
    <row r="35" spans="1:7" x14ac:dyDescent="0.25">
      <c r="A35" s="1">
        <v>43770</v>
      </c>
      <c r="B35">
        <v>63.264000000000003</v>
      </c>
      <c r="C35">
        <v>72.239998</v>
      </c>
      <c r="D35">
        <v>61.852001000000001</v>
      </c>
      <c r="E35">
        <v>65.987999000000002</v>
      </c>
      <c r="F35">
        <v>65.987999000000002</v>
      </c>
      <c r="G35">
        <v>788854000</v>
      </c>
    </row>
    <row r="36" spans="1:7" x14ac:dyDescent="0.25">
      <c r="A36" s="1">
        <v>43800</v>
      </c>
      <c r="B36">
        <v>65.879997000000003</v>
      </c>
      <c r="C36">
        <v>87.061995999999994</v>
      </c>
      <c r="D36">
        <v>65.449996999999996</v>
      </c>
      <c r="E36">
        <v>83.665999999999997</v>
      </c>
      <c r="F36">
        <v>83.665999999999997</v>
      </c>
      <c r="G36">
        <v>1035400000</v>
      </c>
    </row>
    <row r="37" spans="1:7" x14ac:dyDescent="0.25">
      <c r="A37" s="1">
        <v>43831</v>
      </c>
      <c r="B37">
        <v>84.900002000000001</v>
      </c>
      <c r="C37">
        <v>130.60000600000001</v>
      </c>
      <c r="D37">
        <v>84.342003000000005</v>
      </c>
      <c r="E37">
        <v>130.11399800000001</v>
      </c>
      <c r="F37">
        <v>130.11399800000001</v>
      </c>
      <c r="G37">
        <v>2036092500</v>
      </c>
    </row>
    <row r="38" spans="1:7" x14ac:dyDescent="0.25">
      <c r="A38" s="1">
        <v>43862</v>
      </c>
      <c r="B38">
        <v>134.73800700000001</v>
      </c>
      <c r="C38">
        <v>193.79800399999999</v>
      </c>
      <c r="D38">
        <v>122.304001</v>
      </c>
      <c r="E38">
        <v>133.598007</v>
      </c>
      <c r="F38">
        <v>133.598007</v>
      </c>
      <c r="G38">
        <v>2362934000</v>
      </c>
    </row>
    <row r="39" spans="1:7" x14ac:dyDescent="0.25">
      <c r="A39" s="1">
        <v>43891</v>
      </c>
      <c r="B39">
        <v>142.25199900000001</v>
      </c>
      <c r="C39">
        <v>161.395996</v>
      </c>
      <c r="D39">
        <v>70.101996999999997</v>
      </c>
      <c r="E39">
        <v>104.800003</v>
      </c>
      <c r="F39">
        <v>104.800003</v>
      </c>
      <c r="G39">
        <v>2104675000</v>
      </c>
    </row>
    <row r="40" spans="1:7" x14ac:dyDescent="0.25">
      <c r="A40" s="1">
        <v>43922</v>
      </c>
      <c r="B40">
        <v>100.800003</v>
      </c>
      <c r="C40">
        <v>173.96400499999999</v>
      </c>
      <c r="D40">
        <v>89.279999000000004</v>
      </c>
      <c r="E40">
        <v>156.37600699999999</v>
      </c>
      <c r="F40">
        <v>156.37600699999999</v>
      </c>
      <c r="G40">
        <v>1907387500</v>
      </c>
    </row>
    <row r="41" spans="1:7" x14ac:dyDescent="0.25">
      <c r="A41" s="1">
        <v>43952</v>
      </c>
      <c r="B41">
        <v>151</v>
      </c>
      <c r="C41">
        <v>168.658005</v>
      </c>
      <c r="D41">
        <v>136.608002</v>
      </c>
      <c r="E41">
        <v>167</v>
      </c>
      <c r="F41">
        <v>167</v>
      </c>
      <c r="G41">
        <v>1363518000</v>
      </c>
    </row>
    <row r="42" spans="1:7" x14ac:dyDescent="0.25">
      <c r="A42" s="1">
        <v>43983</v>
      </c>
      <c r="B42">
        <v>171.60000600000001</v>
      </c>
      <c r="C42">
        <v>217.537994</v>
      </c>
      <c r="D42">
        <v>170.820007</v>
      </c>
      <c r="E42">
        <v>215.962006</v>
      </c>
      <c r="F42">
        <v>215.962006</v>
      </c>
      <c r="G42">
        <v>1278863500</v>
      </c>
    </row>
    <row r="43" spans="1:7" x14ac:dyDescent="0.25">
      <c r="A43" s="1">
        <v>44013</v>
      </c>
      <c r="B43">
        <v>216.60000600000001</v>
      </c>
      <c r="C43">
        <v>358.99798600000003</v>
      </c>
      <c r="D43">
        <v>216.10000600000001</v>
      </c>
      <c r="E43">
        <v>286.15200800000002</v>
      </c>
      <c r="F43">
        <v>286.15200800000002</v>
      </c>
      <c r="G43">
        <v>1893167500</v>
      </c>
    </row>
    <row r="44" spans="1:7" x14ac:dyDescent="0.25">
      <c r="A44" s="1">
        <v>44044</v>
      </c>
      <c r="B44">
        <v>289.83999599999999</v>
      </c>
      <c r="C44">
        <v>500.14001500000001</v>
      </c>
      <c r="D44">
        <v>273</v>
      </c>
      <c r="E44">
        <v>498.32000699999998</v>
      </c>
      <c r="F44">
        <v>498.32000699999998</v>
      </c>
      <c r="G44">
        <v>1557378400</v>
      </c>
    </row>
    <row r="45" spans="1:7" x14ac:dyDescent="0.25">
      <c r="A45" s="1">
        <v>44075</v>
      </c>
      <c r="B45">
        <v>502.14001500000001</v>
      </c>
      <c r="C45">
        <v>502.48998999999998</v>
      </c>
      <c r="D45">
        <v>329.88000499999998</v>
      </c>
      <c r="E45">
        <v>429.01001000000002</v>
      </c>
      <c r="F45">
        <v>429.01001000000002</v>
      </c>
      <c r="G45">
        <v>1736284800</v>
      </c>
    </row>
    <row r="46" spans="1:7" x14ac:dyDescent="0.25">
      <c r="A46" s="1">
        <v>44105</v>
      </c>
      <c r="B46">
        <v>440.76001000000002</v>
      </c>
      <c r="C46">
        <v>465.89999399999999</v>
      </c>
      <c r="D46">
        <v>379.10998499999999</v>
      </c>
      <c r="E46">
        <v>388.040009</v>
      </c>
      <c r="F46">
        <v>388.040009</v>
      </c>
      <c r="G46">
        <v>833666400</v>
      </c>
    </row>
    <row r="47" spans="1:7" x14ac:dyDescent="0.25">
      <c r="A47" s="1">
        <v>44136</v>
      </c>
      <c r="B47">
        <v>394</v>
      </c>
      <c r="C47">
        <v>607.79998799999998</v>
      </c>
      <c r="D47">
        <v>392.29998799999998</v>
      </c>
      <c r="E47">
        <v>567.59997599999997</v>
      </c>
      <c r="F47">
        <v>567.59997599999997</v>
      </c>
      <c r="G47">
        <v>782598800</v>
      </c>
    </row>
    <row r="48" spans="1:7" x14ac:dyDescent="0.25">
      <c r="A48" s="1">
        <v>44166</v>
      </c>
      <c r="B48">
        <v>597.59002699999996</v>
      </c>
      <c r="C48">
        <v>718.71997099999999</v>
      </c>
      <c r="D48">
        <v>541.21002199999998</v>
      </c>
      <c r="E48">
        <v>705.669983</v>
      </c>
      <c r="F48">
        <v>705.669983</v>
      </c>
      <c r="G48">
        <v>1196346000</v>
      </c>
    </row>
    <row r="49" spans="1:7" x14ac:dyDescent="0.25">
      <c r="A49" s="1">
        <v>44197</v>
      </c>
      <c r="B49">
        <v>719.46002199999998</v>
      </c>
      <c r="C49">
        <v>900.40002400000003</v>
      </c>
      <c r="D49">
        <v>717.19000200000005</v>
      </c>
      <c r="E49">
        <v>793.53002900000001</v>
      </c>
      <c r="F49">
        <v>793.53002900000001</v>
      </c>
      <c r="G49">
        <v>705694800</v>
      </c>
    </row>
    <row r="50" spans="1:7" x14ac:dyDescent="0.25">
      <c r="A50" s="1">
        <v>44228</v>
      </c>
      <c r="B50">
        <v>814.28997800000002</v>
      </c>
      <c r="C50">
        <v>880.5</v>
      </c>
      <c r="D50">
        <v>619</v>
      </c>
      <c r="E50">
        <v>675.5</v>
      </c>
      <c r="F50">
        <v>675.5</v>
      </c>
      <c r="G50">
        <v>522857900</v>
      </c>
    </row>
    <row r="51" spans="1:7" x14ac:dyDescent="0.25">
      <c r="A51" s="1">
        <v>44256</v>
      </c>
      <c r="B51">
        <v>690.10998500000005</v>
      </c>
      <c r="C51">
        <v>721.10998500000005</v>
      </c>
      <c r="D51">
        <v>539.48999000000003</v>
      </c>
      <c r="E51">
        <v>667.92999299999997</v>
      </c>
      <c r="F51">
        <v>667.92999299999997</v>
      </c>
      <c r="G51">
        <v>942452400</v>
      </c>
    </row>
    <row r="52" spans="1:7" x14ac:dyDescent="0.25">
      <c r="A52" s="1">
        <v>44287</v>
      </c>
      <c r="B52">
        <v>688.36999500000002</v>
      </c>
      <c r="C52">
        <v>780.78997800000002</v>
      </c>
      <c r="D52">
        <v>659.419983</v>
      </c>
      <c r="E52">
        <v>709.44000200000005</v>
      </c>
      <c r="F52">
        <v>709.44000200000005</v>
      </c>
      <c r="G52">
        <v>678539700</v>
      </c>
    </row>
    <row r="53" spans="1:7" x14ac:dyDescent="0.25">
      <c r="A53" s="1">
        <v>44317</v>
      </c>
      <c r="B53">
        <v>703.79998799999998</v>
      </c>
      <c r="C53">
        <v>706</v>
      </c>
      <c r="D53">
        <v>546.97997999999995</v>
      </c>
      <c r="E53">
        <v>625.21997099999999</v>
      </c>
      <c r="F53">
        <v>625.21997099999999</v>
      </c>
      <c r="G53">
        <v>625175800</v>
      </c>
    </row>
    <row r="54" spans="1:7" x14ac:dyDescent="0.25">
      <c r="A54" s="1">
        <v>44348</v>
      </c>
      <c r="B54">
        <v>627.79998799999998</v>
      </c>
      <c r="C54">
        <v>697.61999500000002</v>
      </c>
      <c r="D54">
        <v>571.21997099999999</v>
      </c>
      <c r="E54">
        <v>679.70001200000002</v>
      </c>
      <c r="F54">
        <v>679.70001200000002</v>
      </c>
      <c r="G54">
        <v>519921900</v>
      </c>
    </row>
    <row r="55" spans="1:7" x14ac:dyDescent="0.25">
      <c r="A55" s="1">
        <v>44378</v>
      </c>
      <c r="B55">
        <v>683.919983</v>
      </c>
      <c r="C55">
        <v>700</v>
      </c>
      <c r="D55">
        <v>620.46002199999998</v>
      </c>
      <c r="E55">
        <v>687.20001200000002</v>
      </c>
      <c r="F55">
        <v>687.20001200000002</v>
      </c>
      <c r="G55">
        <v>448393900</v>
      </c>
    </row>
    <row r="56" spans="1:7" x14ac:dyDescent="0.25">
      <c r="A56" s="1">
        <v>44409</v>
      </c>
      <c r="B56">
        <v>700</v>
      </c>
      <c r="C56">
        <v>740.39001499999995</v>
      </c>
      <c r="D56">
        <v>648.84002699999996</v>
      </c>
      <c r="E56">
        <v>735.71997099999999</v>
      </c>
      <c r="F56">
        <v>735.71997099999999</v>
      </c>
      <c r="G56">
        <v>381113700</v>
      </c>
    </row>
    <row r="57" spans="1:7" x14ac:dyDescent="0.25">
      <c r="A57" s="1">
        <v>44440</v>
      </c>
      <c r="B57">
        <v>734.080017</v>
      </c>
      <c r="C57">
        <v>799</v>
      </c>
      <c r="D57">
        <v>708.84997599999997</v>
      </c>
      <c r="E57">
        <v>775.47997999999995</v>
      </c>
      <c r="F57">
        <v>775.47997999999995</v>
      </c>
      <c r="G57">
        <v>390101400</v>
      </c>
    </row>
    <row r="58" spans="1:7" x14ac:dyDescent="0.25">
      <c r="A58" s="1">
        <v>44470</v>
      </c>
      <c r="B58">
        <v>778.40002400000003</v>
      </c>
      <c r="C58">
        <v>1115.209961</v>
      </c>
      <c r="D58">
        <v>763.59002699999996</v>
      </c>
      <c r="E58">
        <v>1114</v>
      </c>
      <c r="F58">
        <v>1114</v>
      </c>
      <c r="G58">
        <v>528800500</v>
      </c>
    </row>
    <row r="59" spans="1:7" x14ac:dyDescent="0.25">
      <c r="A59" s="1">
        <v>44501</v>
      </c>
      <c r="B59">
        <v>1145</v>
      </c>
      <c r="C59">
        <v>1243.48999</v>
      </c>
      <c r="D59">
        <v>978.59997599999997</v>
      </c>
      <c r="E59">
        <v>1144.76001</v>
      </c>
      <c r="F59">
        <v>1144.76001</v>
      </c>
      <c r="G59">
        <v>648671800</v>
      </c>
    </row>
    <row r="60" spans="1:7" x14ac:dyDescent="0.25">
      <c r="A60" s="1">
        <v>44531</v>
      </c>
      <c r="B60">
        <v>1160.6999510000001</v>
      </c>
      <c r="C60">
        <v>1172.839966</v>
      </c>
      <c r="D60">
        <v>886.11999500000002</v>
      </c>
      <c r="E60">
        <v>1056.780029</v>
      </c>
      <c r="F60">
        <v>1056.780029</v>
      </c>
      <c r="G60">
        <v>509895900</v>
      </c>
    </row>
    <row r="61" spans="1:7" x14ac:dyDescent="0.25">
      <c r="A61" s="1">
        <v>44562</v>
      </c>
      <c r="B61">
        <v>1147.75</v>
      </c>
      <c r="C61">
        <v>1208</v>
      </c>
      <c r="D61">
        <v>980</v>
      </c>
      <c r="E61">
        <v>1049.6099850000001</v>
      </c>
      <c r="F61">
        <v>1049.6099850000001</v>
      </c>
      <c r="G61">
        <v>289986700</v>
      </c>
    </row>
    <row r="62" spans="1:7" x14ac:dyDescent="0.25">
      <c r="A62" s="1">
        <v>44575</v>
      </c>
      <c r="B62">
        <v>1019.880005</v>
      </c>
      <c r="C62">
        <v>1051.9998780000001</v>
      </c>
      <c r="D62">
        <v>1013.378784</v>
      </c>
      <c r="E62">
        <v>1049.6099850000001</v>
      </c>
      <c r="F62">
        <v>1049.6099850000001</v>
      </c>
      <c r="G62">
        <v>24310671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selection activeCell="A2" sqref="A2"/>
    </sheetView>
  </sheetViews>
  <sheetFormatPr defaultRowHeight="15" x14ac:dyDescent="0.25"/>
  <cols>
    <col min="1" max="1" width="11" bestFit="1" customWidth="1"/>
    <col min="7" max="7" width="16.140625" bestFit="1" customWidth="1"/>
  </cols>
  <sheetData>
    <row r="1" spans="1:7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6</v>
      </c>
    </row>
    <row r="2" spans="1:7" ht="15.75" thickBot="1" x14ac:dyDescent="0.3">
      <c r="A2" s="4">
        <v>42767</v>
      </c>
      <c r="B2" s="5">
        <v>2285.59</v>
      </c>
      <c r="C2" s="5">
        <v>2371.54</v>
      </c>
      <c r="D2" s="5">
        <v>2271.65</v>
      </c>
      <c r="E2" s="5">
        <v>2363.64</v>
      </c>
      <c r="F2" s="5">
        <v>2363.64</v>
      </c>
      <c r="G2" s="6">
        <v>69162420000</v>
      </c>
    </row>
    <row r="3" spans="1:7" ht="15.75" thickBot="1" x14ac:dyDescent="0.3">
      <c r="A3" s="4">
        <v>42795</v>
      </c>
      <c r="B3" s="5">
        <v>2380.13</v>
      </c>
      <c r="C3" s="5">
        <v>2400.98</v>
      </c>
      <c r="D3" s="5">
        <v>2322.25</v>
      </c>
      <c r="E3" s="5">
        <v>2362.7199999999998</v>
      </c>
      <c r="F3" s="5">
        <v>2362.7199999999998</v>
      </c>
      <c r="G3" s="6">
        <v>81547770000</v>
      </c>
    </row>
    <row r="4" spans="1:7" ht="15.75" thickBot="1" x14ac:dyDescent="0.3">
      <c r="A4" s="4">
        <v>42825</v>
      </c>
      <c r="B4" s="5">
        <v>2362.34</v>
      </c>
      <c r="C4" s="5">
        <v>2398.16</v>
      </c>
      <c r="D4" s="5">
        <v>2328.9499999999998</v>
      </c>
      <c r="E4" s="5">
        <v>2384.1999999999998</v>
      </c>
      <c r="F4" s="5">
        <v>2384.1999999999998</v>
      </c>
      <c r="G4" s="6">
        <v>65265670000</v>
      </c>
    </row>
    <row r="5" spans="1:7" ht="15.75" thickBot="1" x14ac:dyDescent="0.3">
      <c r="A5" s="4">
        <v>42855</v>
      </c>
      <c r="B5" s="5">
        <v>2388.5</v>
      </c>
      <c r="C5" s="5">
        <v>2418.71</v>
      </c>
      <c r="D5" s="5">
        <v>2352.7199999999998</v>
      </c>
      <c r="E5" s="5">
        <v>2411.8000000000002</v>
      </c>
      <c r="F5" s="5">
        <v>2411.8000000000002</v>
      </c>
      <c r="G5" s="6">
        <v>79607170000</v>
      </c>
    </row>
    <row r="6" spans="1:7" ht="15.75" thickBot="1" x14ac:dyDescent="0.3">
      <c r="A6" s="4">
        <v>42886</v>
      </c>
      <c r="B6" s="5">
        <v>2415.65</v>
      </c>
      <c r="C6" s="5">
        <v>2453.8200000000002</v>
      </c>
      <c r="D6" s="5">
        <v>2405.6999999999998</v>
      </c>
      <c r="E6" s="5">
        <v>2423.41</v>
      </c>
      <c r="F6" s="5">
        <v>2423.41</v>
      </c>
      <c r="G6" s="6">
        <v>81002490000</v>
      </c>
    </row>
    <row r="7" spans="1:7" ht="15.75" thickBot="1" x14ac:dyDescent="0.3">
      <c r="A7" s="4">
        <v>42916</v>
      </c>
      <c r="B7" s="5">
        <v>2431.39</v>
      </c>
      <c r="C7" s="5">
        <v>2484.04</v>
      </c>
      <c r="D7" s="5">
        <v>2407.6999999999998</v>
      </c>
      <c r="E7" s="5">
        <v>2470.3000000000002</v>
      </c>
      <c r="F7" s="5">
        <v>2470.3000000000002</v>
      </c>
      <c r="G7" s="6">
        <v>63169400000</v>
      </c>
    </row>
    <row r="8" spans="1:7" ht="15.75" thickBot="1" x14ac:dyDescent="0.3">
      <c r="A8" s="4">
        <v>42947</v>
      </c>
      <c r="B8" s="5">
        <v>2477.1</v>
      </c>
      <c r="C8" s="5">
        <v>2490.87</v>
      </c>
      <c r="D8" s="5">
        <v>2417.35</v>
      </c>
      <c r="E8" s="5">
        <v>2471.65</v>
      </c>
      <c r="F8" s="5">
        <v>2471.65</v>
      </c>
      <c r="G8" s="6">
        <v>70616030000</v>
      </c>
    </row>
    <row r="9" spans="1:7" ht="15.75" thickBot="1" x14ac:dyDescent="0.3">
      <c r="A9" s="4">
        <v>42978</v>
      </c>
      <c r="B9" s="5">
        <v>2474.42</v>
      </c>
      <c r="C9" s="5">
        <v>2519.44</v>
      </c>
      <c r="D9" s="5">
        <v>2446.5500000000002</v>
      </c>
      <c r="E9" s="5">
        <v>2519.36</v>
      </c>
      <c r="F9" s="5">
        <v>2519.36</v>
      </c>
      <c r="G9" s="6">
        <v>66337980000</v>
      </c>
    </row>
    <row r="10" spans="1:7" ht="15.75" thickBot="1" x14ac:dyDescent="0.3">
      <c r="A10" s="4">
        <v>43008</v>
      </c>
      <c r="B10" s="5">
        <v>2521.1999999999998</v>
      </c>
      <c r="C10" s="5">
        <v>2582.98</v>
      </c>
      <c r="D10" s="5">
        <v>2520.4</v>
      </c>
      <c r="E10" s="5">
        <v>2575.2600000000002</v>
      </c>
      <c r="F10" s="5">
        <v>2575.2600000000002</v>
      </c>
      <c r="G10" s="6">
        <v>70871570000</v>
      </c>
    </row>
    <row r="11" spans="1:7" ht="15.75" thickBot="1" x14ac:dyDescent="0.3">
      <c r="A11" s="4">
        <v>43039</v>
      </c>
      <c r="B11" s="5">
        <v>2583.21</v>
      </c>
      <c r="C11" s="5">
        <v>2657.74</v>
      </c>
      <c r="D11" s="5">
        <v>2557.4499999999998</v>
      </c>
      <c r="E11" s="5">
        <v>2647.58</v>
      </c>
      <c r="F11" s="5">
        <v>2647.58</v>
      </c>
      <c r="G11" s="6">
        <v>73173260000</v>
      </c>
    </row>
    <row r="12" spans="1:7" ht="15.75" thickBot="1" x14ac:dyDescent="0.3">
      <c r="A12" s="4">
        <v>43070</v>
      </c>
      <c r="B12" s="5">
        <v>2645.1</v>
      </c>
      <c r="C12" s="5">
        <v>2694.97</v>
      </c>
      <c r="D12" s="5">
        <v>2605.52</v>
      </c>
      <c r="E12" s="5">
        <v>2673.61</v>
      </c>
      <c r="F12" s="5">
        <v>2673.61</v>
      </c>
      <c r="G12" s="6">
        <v>65251190000</v>
      </c>
    </row>
    <row r="13" spans="1:7" ht="15.75" thickBot="1" x14ac:dyDescent="0.3">
      <c r="A13" s="4">
        <v>43101</v>
      </c>
      <c r="B13" s="5">
        <v>2683.73</v>
      </c>
      <c r="C13" s="5">
        <v>2872.87</v>
      </c>
      <c r="D13" s="5">
        <v>2682.36</v>
      </c>
      <c r="E13" s="5">
        <v>2823.81</v>
      </c>
      <c r="F13" s="5">
        <v>2823.81</v>
      </c>
      <c r="G13" s="6">
        <v>76860120000</v>
      </c>
    </row>
    <row r="14" spans="1:7" ht="15.75" thickBot="1" x14ac:dyDescent="0.3">
      <c r="A14" s="4">
        <v>43132</v>
      </c>
      <c r="B14" s="5">
        <v>2816.45</v>
      </c>
      <c r="C14" s="5">
        <v>2835.96</v>
      </c>
      <c r="D14" s="5">
        <v>2532.69</v>
      </c>
      <c r="E14" s="5">
        <v>2713.83</v>
      </c>
      <c r="F14" s="5">
        <v>2713.83</v>
      </c>
      <c r="G14" s="6">
        <v>79579410000</v>
      </c>
    </row>
    <row r="15" spans="1:7" ht="15.75" thickBot="1" x14ac:dyDescent="0.3">
      <c r="A15" s="4">
        <v>43160</v>
      </c>
      <c r="B15" s="5">
        <v>2715.22</v>
      </c>
      <c r="C15" s="5">
        <v>2801.9</v>
      </c>
      <c r="D15" s="5">
        <v>2585.89</v>
      </c>
      <c r="E15" s="5">
        <v>2640.87</v>
      </c>
      <c r="F15" s="5">
        <v>2640.87</v>
      </c>
      <c r="G15" s="6">
        <v>76369800000</v>
      </c>
    </row>
    <row r="16" spans="1:7" ht="15.75" thickBot="1" x14ac:dyDescent="0.3">
      <c r="A16" s="4">
        <v>43190</v>
      </c>
      <c r="B16" s="5">
        <v>2633.45</v>
      </c>
      <c r="C16" s="5">
        <v>2717.49</v>
      </c>
      <c r="D16" s="5">
        <v>2553.8000000000002</v>
      </c>
      <c r="E16" s="5">
        <v>2648.05</v>
      </c>
      <c r="F16" s="5">
        <v>2648.05</v>
      </c>
      <c r="G16" s="6">
        <v>69648590000</v>
      </c>
    </row>
    <row r="17" spans="1:7" ht="15.75" thickBot="1" x14ac:dyDescent="0.3">
      <c r="A17" s="4">
        <v>43220</v>
      </c>
      <c r="B17" s="5">
        <v>2642.96</v>
      </c>
      <c r="C17" s="5">
        <v>2742.24</v>
      </c>
      <c r="D17" s="5">
        <v>2594.62</v>
      </c>
      <c r="E17" s="5">
        <v>2705.27</v>
      </c>
      <c r="F17" s="5">
        <v>2705.27</v>
      </c>
      <c r="G17" s="6">
        <v>75617280000</v>
      </c>
    </row>
    <row r="18" spans="1:7" ht="15.75" thickBot="1" x14ac:dyDescent="0.3">
      <c r="A18" s="4">
        <v>43251</v>
      </c>
      <c r="B18" s="5">
        <v>2718.7</v>
      </c>
      <c r="C18" s="5">
        <v>2791.47</v>
      </c>
      <c r="D18" s="5">
        <v>2691.99</v>
      </c>
      <c r="E18" s="5">
        <v>2718.37</v>
      </c>
      <c r="F18" s="5">
        <v>2718.37</v>
      </c>
      <c r="G18" s="6">
        <v>77439710000</v>
      </c>
    </row>
    <row r="19" spans="1:7" ht="15.75" thickBot="1" x14ac:dyDescent="0.3">
      <c r="A19" s="4">
        <v>43281</v>
      </c>
      <c r="B19" s="5">
        <v>2704.95</v>
      </c>
      <c r="C19" s="5">
        <v>2848.03</v>
      </c>
      <c r="D19" s="5">
        <v>2698.95</v>
      </c>
      <c r="E19" s="5">
        <v>2816.29</v>
      </c>
      <c r="F19" s="5">
        <v>2816.29</v>
      </c>
      <c r="G19" s="6">
        <v>64542170000</v>
      </c>
    </row>
    <row r="20" spans="1:7" ht="15.75" thickBot="1" x14ac:dyDescent="0.3">
      <c r="A20" s="4">
        <v>43312</v>
      </c>
      <c r="B20" s="5">
        <v>2821.17</v>
      </c>
      <c r="C20" s="5">
        <v>2916.5</v>
      </c>
      <c r="D20" s="5">
        <v>2796.34</v>
      </c>
      <c r="E20" s="5">
        <v>2901.52</v>
      </c>
      <c r="F20" s="5">
        <v>2901.52</v>
      </c>
      <c r="G20" s="6">
        <v>69238220000</v>
      </c>
    </row>
    <row r="21" spans="1:7" ht="15.75" thickBot="1" x14ac:dyDescent="0.3">
      <c r="A21" s="4">
        <v>43343</v>
      </c>
      <c r="B21" s="5">
        <v>2896.96</v>
      </c>
      <c r="C21" s="5">
        <v>2940.91</v>
      </c>
      <c r="D21" s="5">
        <v>2864.12</v>
      </c>
      <c r="E21" s="5">
        <v>2913.98</v>
      </c>
      <c r="F21" s="5">
        <v>2913.98</v>
      </c>
      <c r="G21" s="6">
        <v>62492080000</v>
      </c>
    </row>
    <row r="22" spans="1:7" ht="15.75" thickBot="1" x14ac:dyDescent="0.3">
      <c r="A22" s="4">
        <v>43373</v>
      </c>
      <c r="B22" s="5">
        <v>2926.29</v>
      </c>
      <c r="C22" s="5">
        <v>2939.86</v>
      </c>
      <c r="D22" s="5">
        <v>2603.54</v>
      </c>
      <c r="E22" s="5">
        <v>2711.74</v>
      </c>
      <c r="F22" s="5">
        <v>2711.74</v>
      </c>
      <c r="G22" s="6">
        <v>91327930000</v>
      </c>
    </row>
    <row r="23" spans="1:7" ht="15.75" thickBot="1" x14ac:dyDescent="0.3">
      <c r="A23" s="4">
        <v>43404</v>
      </c>
      <c r="B23" s="5">
        <v>2717.58</v>
      </c>
      <c r="C23" s="5">
        <v>2815.15</v>
      </c>
      <c r="D23" s="5">
        <v>2631.09</v>
      </c>
      <c r="E23" s="5">
        <v>2760.17</v>
      </c>
      <c r="F23" s="5">
        <v>2760.17</v>
      </c>
      <c r="G23" s="6">
        <v>80080110000</v>
      </c>
    </row>
    <row r="24" spans="1:7" ht="15.75" thickBot="1" x14ac:dyDescent="0.3">
      <c r="A24" s="4">
        <v>43435</v>
      </c>
      <c r="B24" s="5">
        <v>2790.5</v>
      </c>
      <c r="C24" s="5">
        <v>2800.18</v>
      </c>
      <c r="D24" s="5">
        <v>2346.58</v>
      </c>
      <c r="E24" s="5">
        <v>2506.85</v>
      </c>
      <c r="F24" s="5">
        <v>2506.85</v>
      </c>
      <c r="G24" s="6">
        <v>83522570000</v>
      </c>
    </row>
    <row r="25" spans="1:7" ht="15.75" thickBot="1" x14ac:dyDescent="0.3">
      <c r="A25" s="4">
        <v>43466</v>
      </c>
      <c r="B25" s="5">
        <v>2476.96</v>
      </c>
      <c r="C25" s="5">
        <v>2708.95</v>
      </c>
      <c r="D25" s="5">
        <v>2443.96</v>
      </c>
      <c r="E25" s="5">
        <v>2704.1</v>
      </c>
      <c r="F25" s="5">
        <v>2704.1</v>
      </c>
      <c r="G25" s="6">
        <v>80401630000</v>
      </c>
    </row>
    <row r="26" spans="1:7" ht="15.75" thickBot="1" x14ac:dyDescent="0.3">
      <c r="A26" s="4">
        <v>43497</v>
      </c>
      <c r="B26" s="5">
        <v>2702.32</v>
      </c>
      <c r="C26" s="5">
        <v>2813.49</v>
      </c>
      <c r="D26" s="5">
        <v>2681.83</v>
      </c>
      <c r="E26" s="5">
        <v>2784.49</v>
      </c>
      <c r="F26" s="5">
        <v>2784.49</v>
      </c>
      <c r="G26" s="6">
        <v>70183430000</v>
      </c>
    </row>
    <row r="27" spans="1:7" ht="15.75" thickBot="1" x14ac:dyDescent="0.3">
      <c r="A27" s="4">
        <v>43525</v>
      </c>
      <c r="B27" s="5">
        <v>2798.22</v>
      </c>
      <c r="C27" s="5">
        <v>2860.31</v>
      </c>
      <c r="D27" s="5">
        <v>2722.27</v>
      </c>
      <c r="E27" s="5">
        <v>2834.4</v>
      </c>
      <c r="F27" s="5">
        <v>2834.4</v>
      </c>
      <c r="G27" s="6">
        <v>78596280000</v>
      </c>
    </row>
    <row r="28" spans="1:7" ht="15.75" thickBot="1" x14ac:dyDescent="0.3">
      <c r="A28" s="4">
        <v>43555</v>
      </c>
      <c r="B28" s="5">
        <v>2848.63</v>
      </c>
      <c r="C28" s="5">
        <v>2949.52</v>
      </c>
      <c r="D28" s="5">
        <v>2848.63</v>
      </c>
      <c r="E28" s="5">
        <v>2945.83</v>
      </c>
      <c r="F28" s="5">
        <v>2945.83</v>
      </c>
      <c r="G28" s="6">
        <v>69604840000</v>
      </c>
    </row>
    <row r="29" spans="1:7" ht="15.75" thickBot="1" x14ac:dyDescent="0.3">
      <c r="A29" s="4">
        <v>43585</v>
      </c>
      <c r="B29" s="5">
        <v>2952.33</v>
      </c>
      <c r="C29" s="5">
        <v>2954.13</v>
      </c>
      <c r="D29" s="5">
        <v>2750.52</v>
      </c>
      <c r="E29" s="5">
        <v>2752.06</v>
      </c>
      <c r="F29" s="5">
        <v>2752.06</v>
      </c>
      <c r="G29" s="6">
        <v>76860120000</v>
      </c>
    </row>
    <row r="30" spans="1:7" ht="15.75" thickBot="1" x14ac:dyDescent="0.3">
      <c r="A30" s="4">
        <v>43616</v>
      </c>
      <c r="B30" s="5">
        <v>2751.53</v>
      </c>
      <c r="C30" s="5">
        <v>2964.15</v>
      </c>
      <c r="D30" s="5">
        <v>2728.81</v>
      </c>
      <c r="E30" s="5">
        <v>2941.76</v>
      </c>
      <c r="F30" s="5">
        <v>2941.76</v>
      </c>
      <c r="G30" s="6">
        <v>70904280000</v>
      </c>
    </row>
    <row r="31" spans="1:7" ht="15.75" thickBot="1" x14ac:dyDescent="0.3">
      <c r="A31" s="4">
        <v>43646</v>
      </c>
      <c r="B31" s="5">
        <v>2971.41</v>
      </c>
      <c r="C31" s="5">
        <v>3027.98</v>
      </c>
      <c r="D31" s="5">
        <v>2952.22</v>
      </c>
      <c r="E31" s="5">
        <v>2980.38</v>
      </c>
      <c r="F31" s="5">
        <v>2980.38</v>
      </c>
      <c r="G31" s="6">
        <v>70349470000</v>
      </c>
    </row>
    <row r="32" spans="1:7" ht="15.75" thickBot="1" x14ac:dyDescent="0.3">
      <c r="A32" s="4">
        <v>43677</v>
      </c>
      <c r="B32" s="5">
        <v>2980.32</v>
      </c>
      <c r="C32" s="5">
        <v>3013.59</v>
      </c>
      <c r="D32" s="5">
        <v>2822.12</v>
      </c>
      <c r="E32" s="5">
        <v>2926.46</v>
      </c>
      <c r="F32" s="5">
        <v>2926.46</v>
      </c>
      <c r="G32" s="6">
        <v>79599440000</v>
      </c>
    </row>
    <row r="33" spans="1:7" ht="15.75" thickBot="1" x14ac:dyDescent="0.3">
      <c r="A33" s="4">
        <v>43708</v>
      </c>
      <c r="B33" s="5">
        <v>2909.01</v>
      </c>
      <c r="C33" s="5">
        <v>3021.99</v>
      </c>
      <c r="D33" s="5">
        <v>2891.85</v>
      </c>
      <c r="E33" s="5">
        <v>2976.74</v>
      </c>
      <c r="F33" s="5">
        <v>2976.74</v>
      </c>
      <c r="G33" s="6">
        <v>73992330000</v>
      </c>
    </row>
    <row r="34" spans="1:7" ht="15.75" thickBot="1" x14ac:dyDescent="0.3">
      <c r="A34" s="4">
        <v>43738</v>
      </c>
      <c r="B34" s="5">
        <v>2983.69</v>
      </c>
      <c r="C34" s="5">
        <v>3050.1</v>
      </c>
      <c r="D34" s="5">
        <v>2855.94</v>
      </c>
      <c r="E34" s="5">
        <v>3037.56</v>
      </c>
      <c r="F34" s="5">
        <v>3037.56</v>
      </c>
      <c r="G34" s="6">
        <v>77564550000</v>
      </c>
    </row>
    <row r="35" spans="1:7" ht="15.75" thickBot="1" x14ac:dyDescent="0.3">
      <c r="A35" s="4">
        <v>43769</v>
      </c>
      <c r="B35" s="5">
        <v>3050.72</v>
      </c>
      <c r="C35" s="5">
        <v>3154.26</v>
      </c>
      <c r="D35" s="5">
        <v>3050.72</v>
      </c>
      <c r="E35" s="5">
        <v>3140.98</v>
      </c>
      <c r="F35" s="5">
        <v>3140.98</v>
      </c>
      <c r="G35" s="6">
        <v>72179920000</v>
      </c>
    </row>
    <row r="36" spans="1:7" ht="15.75" thickBot="1" x14ac:dyDescent="0.3">
      <c r="A36" s="4">
        <v>43800</v>
      </c>
      <c r="B36" s="5">
        <v>3143.85</v>
      </c>
      <c r="C36" s="5">
        <v>3247.93</v>
      </c>
      <c r="D36" s="5">
        <v>3070.33</v>
      </c>
      <c r="E36" s="5">
        <v>3230.78</v>
      </c>
      <c r="F36" s="5">
        <v>3230.78</v>
      </c>
      <c r="G36" s="6">
        <v>72054000000</v>
      </c>
    </row>
    <row r="37" spans="1:7" ht="15.75" thickBot="1" x14ac:dyDescent="0.3">
      <c r="A37" s="4">
        <v>43831</v>
      </c>
      <c r="B37" s="5">
        <v>3244.67</v>
      </c>
      <c r="C37" s="5">
        <v>3337.77</v>
      </c>
      <c r="D37" s="5">
        <v>3214.64</v>
      </c>
      <c r="E37" s="5">
        <v>3225.52</v>
      </c>
      <c r="F37" s="5">
        <v>3225.52</v>
      </c>
      <c r="G37" s="6">
        <v>77104420000</v>
      </c>
    </row>
    <row r="38" spans="1:7" ht="15.75" thickBot="1" x14ac:dyDescent="0.3">
      <c r="A38" s="4">
        <v>43862</v>
      </c>
      <c r="B38" s="5">
        <v>3235.66</v>
      </c>
      <c r="C38" s="5">
        <v>3393.52</v>
      </c>
      <c r="D38" s="5">
        <v>2855.84</v>
      </c>
      <c r="E38" s="5">
        <v>2954.22</v>
      </c>
      <c r="F38" s="5">
        <v>2954.22</v>
      </c>
      <c r="G38" s="6">
        <v>84292270000</v>
      </c>
    </row>
    <row r="39" spans="1:7" ht="15.75" thickBot="1" x14ac:dyDescent="0.3">
      <c r="A39" s="4">
        <v>43891</v>
      </c>
      <c r="B39" s="5">
        <v>2974.28</v>
      </c>
      <c r="C39" s="5">
        <v>3136.72</v>
      </c>
      <c r="D39" s="5">
        <v>2191.86</v>
      </c>
      <c r="E39" s="5">
        <v>2584.59</v>
      </c>
      <c r="F39" s="5">
        <v>2584.59</v>
      </c>
      <c r="G39" s="6">
        <v>161801100000</v>
      </c>
    </row>
    <row r="40" spans="1:7" ht="15.75" thickBot="1" x14ac:dyDescent="0.3">
      <c r="A40" s="4">
        <v>43921</v>
      </c>
      <c r="B40" s="5">
        <v>2498.08</v>
      </c>
      <c r="C40" s="5">
        <v>2954.86</v>
      </c>
      <c r="D40" s="5">
        <v>2447.4899999999998</v>
      </c>
      <c r="E40" s="5">
        <v>2912.43</v>
      </c>
      <c r="F40" s="5">
        <v>2912.43</v>
      </c>
      <c r="G40" s="6">
        <v>123163450000</v>
      </c>
    </row>
    <row r="41" spans="1:7" ht="15.75" thickBot="1" x14ac:dyDescent="0.3">
      <c r="A41" s="4">
        <v>43951</v>
      </c>
      <c r="B41" s="5">
        <v>2869.09</v>
      </c>
      <c r="C41" s="5">
        <v>3068.67</v>
      </c>
      <c r="D41" s="5">
        <v>2766.64</v>
      </c>
      <c r="E41" s="5">
        <v>3044.31</v>
      </c>
      <c r="F41" s="5">
        <v>3044.31</v>
      </c>
      <c r="G41" s="6">
        <v>106799100000</v>
      </c>
    </row>
    <row r="42" spans="1:7" ht="15.75" thickBot="1" x14ac:dyDescent="0.3">
      <c r="A42" s="4">
        <v>43982</v>
      </c>
      <c r="B42" s="5">
        <v>3038.78</v>
      </c>
      <c r="C42" s="5">
        <v>3233.13</v>
      </c>
      <c r="D42" s="5">
        <v>2965.66</v>
      </c>
      <c r="E42" s="5">
        <v>3100.29</v>
      </c>
      <c r="F42" s="5">
        <v>3100.29</v>
      </c>
      <c r="G42" s="6">
        <v>131044000000</v>
      </c>
    </row>
    <row r="43" spans="1:7" ht="15.75" thickBot="1" x14ac:dyDescent="0.3">
      <c r="A43" s="4">
        <v>44012</v>
      </c>
      <c r="B43" s="5">
        <v>3105.92</v>
      </c>
      <c r="C43" s="5">
        <v>3279.99</v>
      </c>
      <c r="D43" s="5">
        <v>3101.17</v>
      </c>
      <c r="E43" s="5">
        <v>3271.12</v>
      </c>
      <c r="F43" s="5">
        <v>3271.12</v>
      </c>
      <c r="G43" s="6">
        <v>97197020000</v>
      </c>
    </row>
    <row r="44" spans="1:7" ht="15.75" thickBot="1" x14ac:dyDescent="0.3">
      <c r="A44" s="4">
        <v>44043</v>
      </c>
      <c r="B44" s="5">
        <v>3288.26</v>
      </c>
      <c r="C44" s="5">
        <v>3514.77</v>
      </c>
      <c r="D44" s="5">
        <v>3284.53</v>
      </c>
      <c r="E44" s="5">
        <v>3500.31</v>
      </c>
      <c r="F44" s="5">
        <v>3500.31</v>
      </c>
      <c r="G44" s="6">
        <v>84402300000</v>
      </c>
    </row>
    <row r="45" spans="1:7" ht="15.75" thickBot="1" x14ac:dyDescent="0.3">
      <c r="A45" s="4">
        <v>44074</v>
      </c>
      <c r="B45" s="5">
        <v>3507.44</v>
      </c>
      <c r="C45" s="5">
        <v>3588.11</v>
      </c>
      <c r="D45" s="5">
        <v>3209.45</v>
      </c>
      <c r="E45" s="5">
        <v>3363</v>
      </c>
      <c r="F45" s="5">
        <v>3363</v>
      </c>
      <c r="G45" s="6">
        <v>92084120000</v>
      </c>
    </row>
    <row r="46" spans="1:7" ht="15.75" thickBot="1" x14ac:dyDescent="0.3">
      <c r="A46" s="4">
        <v>44104</v>
      </c>
      <c r="B46" s="5">
        <v>3385.87</v>
      </c>
      <c r="C46" s="5">
        <v>3549.85</v>
      </c>
      <c r="D46" s="5">
        <v>3233.94</v>
      </c>
      <c r="E46" s="5">
        <v>3269.96</v>
      </c>
      <c r="F46" s="5">
        <v>3269.96</v>
      </c>
      <c r="G46" s="6">
        <v>89737600000</v>
      </c>
    </row>
    <row r="47" spans="1:7" ht="15.75" thickBot="1" x14ac:dyDescent="0.3">
      <c r="A47" s="4">
        <v>44135</v>
      </c>
      <c r="B47" s="5">
        <v>3296.2</v>
      </c>
      <c r="C47" s="5">
        <v>3645.99</v>
      </c>
      <c r="D47" s="5">
        <v>3279.74</v>
      </c>
      <c r="E47" s="5">
        <v>3621.63</v>
      </c>
      <c r="F47" s="5">
        <v>3621.63</v>
      </c>
      <c r="G47" s="6">
        <v>100977880000</v>
      </c>
    </row>
    <row r="48" spans="1:7" ht="15.75" thickBot="1" x14ac:dyDescent="0.3">
      <c r="A48" s="4">
        <v>44166</v>
      </c>
      <c r="B48" s="5">
        <v>3645.87</v>
      </c>
      <c r="C48" s="5">
        <v>3760.2</v>
      </c>
      <c r="D48" s="5">
        <v>3633.4</v>
      </c>
      <c r="E48" s="5">
        <v>3756.07</v>
      </c>
      <c r="F48" s="5">
        <v>3756.07</v>
      </c>
      <c r="G48" s="6">
        <v>96056410000</v>
      </c>
    </row>
    <row r="49" spans="1:7" ht="15.75" thickBot="1" x14ac:dyDescent="0.3">
      <c r="A49" s="4">
        <v>44197</v>
      </c>
      <c r="B49" s="5">
        <v>3764.61</v>
      </c>
      <c r="C49" s="5">
        <v>3870.9</v>
      </c>
      <c r="D49" s="5">
        <v>3662.71</v>
      </c>
      <c r="E49" s="5">
        <v>3714.24</v>
      </c>
      <c r="F49" s="5">
        <v>3714.24</v>
      </c>
      <c r="G49" s="6">
        <v>105548790000</v>
      </c>
    </row>
    <row r="50" spans="1:7" ht="15.75" thickBot="1" x14ac:dyDescent="0.3">
      <c r="A50" s="4">
        <v>44228</v>
      </c>
      <c r="B50" s="5">
        <v>3731.17</v>
      </c>
      <c r="C50" s="5">
        <v>3950.43</v>
      </c>
      <c r="D50" s="5">
        <v>3725.62</v>
      </c>
      <c r="E50" s="5">
        <v>3811.15</v>
      </c>
      <c r="F50" s="5">
        <v>3811.15</v>
      </c>
      <c r="G50" s="6">
        <v>98596960000</v>
      </c>
    </row>
    <row r="51" spans="1:7" ht="15.75" thickBot="1" x14ac:dyDescent="0.3">
      <c r="A51" s="4">
        <v>44256</v>
      </c>
      <c r="B51" s="5">
        <v>3842.51</v>
      </c>
      <c r="C51" s="5">
        <v>3994.41</v>
      </c>
      <c r="D51" s="5">
        <v>3723.34</v>
      </c>
      <c r="E51" s="5">
        <v>3972.89</v>
      </c>
      <c r="F51" s="5">
        <v>3972.89</v>
      </c>
      <c r="G51" s="6">
        <v>120863560000</v>
      </c>
    </row>
    <row r="52" spans="1:7" ht="15.75" thickBot="1" x14ac:dyDescent="0.3">
      <c r="A52" s="4">
        <v>44286</v>
      </c>
      <c r="B52" s="5">
        <v>3992.78</v>
      </c>
      <c r="C52" s="5">
        <v>4218.78</v>
      </c>
      <c r="D52" s="5">
        <v>3992.78</v>
      </c>
      <c r="E52" s="5">
        <v>4181.17</v>
      </c>
      <c r="F52" s="5">
        <v>4181.17</v>
      </c>
      <c r="G52" s="6">
        <v>82869290000</v>
      </c>
    </row>
    <row r="53" spans="1:7" ht="15.75" thickBot="1" x14ac:dyDescent="0.3">
      <c r="A53" s="4">
        <v>44316</v>
      </c>
      <c r="B53" s="5">
        <v>4191.9799999999996</v>
      </c>
      <c r="C53" s="5">
        <v>4238.04</v>
      </c>
      <c r="D53" s="5">
        <v>4056.88</v>
      </c>
      <c r="E53" s="5">
        <v>4204.1099999999997</v>
      </c>
      <c r="F53" s="5">
        <v>4204.1099999999997</v>
      </c>
      <c r="G53" s="6">
        <v>75155370000</v>
      </c>
    </row>
    <row r="54" spans="1:7" ht="15.75" thickBot="1" x14ac:dyDescent="0.3">
      <c r="A54" s="4">
        <v>44347</v>
      </c>
      <c r="B54" s="5">
        <v>4216.5200000000004</v>
      </c>
      <c r="C54" s="5">
        <v>4302.43</v>
      </c>
      <c r="D54" s="5">
        <v>4164.3999999999996</v>
      </c>
      <c r="E54" s="5">
        <v>4297.5</v>
      </c>
      <c r="F54" s="5">
        <v>4297.5</v>
      </c>
      <c r="G54" s="6">
        <v>85705180000</v>
      </c>
    </row>
    <row r="55" spans="1:7" ht="15.75" thickBot="1" x14ac:dyDescent="0.3">
      <c r="A55" s="4">
        <v>44377</v>
      </c>
      <c r="B55" s="5">
        <v>4300.7299999999996</v>
      </c>
      <c r="C55" s="5">
        <v>4429.97</v>
      </c>
      <c r="D55" s="5">
        <v>4233.13</v>
      </c>
      <c r="E55" s="5">
        <v>4395.26</v>
      </c>
      <c r="F55" s="5">
        <v>4395.26</v>
      </c>
      <c r="G55" s="6">
        <v>66496430000</v>
      </c>
    </row>
    <row r="56" spans="1:7" ht="15.75" thickBot="1" x14ac:dyDescent="0.3">
      <c r="A56" s="4">
        <v>44408</v>
      </c>
      <c r="B56" s="5">
        <v>4406.8599999999997</v>
      </c>
      <c r="C56" s="5">
        <v>4537.3599999999997</v>
      </c>
      <c r="D56" s="5">
        <v>4367.7299999999996</v>
      </c>
      <c r="E56" s="5">
        <v>4522.68</v>
      </c>
      <c r="F56" s="5">
        <v>4522.68</v>
      </c>
      <c r="G56" s="6">
        <v>63217960000</v>
      </c>
    </row>
    <row r="57" spans="1:7" ht="15.75" thickBot="1" x14ac:dyDescent="0.3">
      <c r="A57" s="4">
        <v>44439</v>
      </c>
      <c r="B57" s="5">
        <v>4528.8</v>
      </c>
      <c r="C57" s="5">
        <v>4545.8500000000004</v>
      </c>
      <c r="D57" s="5">
        <v>4305.91</v>
      </c>
      <c r="E57" s="5">
        <v>4307.54</v>
      </c>
      <c r="F57" s="5">
        <v>4307.54</v>
      </c>
      <c r="G57" s="6">
        <v>66268850000</v>
      </c>
    </row>
    <row r="58" spans="1:7" ht="15.75" thickBot="1" x14ac:dyDescent="0.3">
      <c r="A58" s="4">
        <v>44469</v>
      </c>
      <c r="B58" s="5">
        <v>4317.16</v>
      </c>
      <c r="C58" s="5">
        <v>4608.08</v>
      </c>
      <c r="D58" s="5">
        <v>4278.9399999999996</v>
      </c>
      <c r="E58" s="5">
        <v>4605.38</v>
      </c>
      <c r="F58" s="5">
        <v>4605.38</v>
      </c>
      <c r="G58" s="6">
        <v>61874700000</v>
      </c>
    </row>
    <row r="59" spans="1:7" ht="15.75" thickBot="1" x14ac:dyDescent="0.3">
      <c r="A59" s="4">
        <v>44500</v>
      </c>
      <c r="B59" s="5">
        <v>4610.62</v>
      </c>
      <c r="C59" s="5">
        <v>4743.83</v>
      </c>
      <c r="D59" s="5">
        <v>4560</v>
      </c>
      <c r="E59" s="5">
        <v>4567</v>
      </c>
      <c r="F59" s="5">
        <v>4567</v>
      </c>
      <c r="G59" s="6">
        <v>67520800000</v>
      </c>
    </row>
    <row r="60" spans="1:7" ht="15.75" thickBot="1" x14ac:dyDescent="0.3">
      <c r="A60" s="4">
        <v>44531</v>
      </c>
      <c r="B60" s="5">
        <v>4602.82</v>
      </c>
      <c r="C60" s="5">
        <v>4808.93</v>
      </c>
      <c r="D60" s="5">
        <v>4495.12</v>
      </c>
      <c r="E60" s="5">
        <v>4766.18</v>
      </c>
      <c r="F60" s="5">
        <v>4766.18</v>
      </c>
      <c r="G60" s="6">
        <v>68699830000</v>
      </c>
    </row>
    <row r="61" spans="1:7" ht="15.75" thickBot="1" x14ac:dyDescent="0.3">
      <c r="A61" s="4">
        <v>44562</v>
      </c>
      <c r="B61" s="5">
        <v>4778.1400000000003</v>
      </c>
      <c r="C61" s="5">
        <v>4818.62</v>
      </c>
      <c r="D61" s="5">
        <v>4582.24</v>
      </c>
      <c r="E61" s="5">
        <v>4662.8500000000004</v>
      </c>
      <c r="F61" s="5">
        <v>4662.8500000000004</v>
      </c>
      <c r="G61" s="6">
        <v>33927700000</v>
      </c>
    </row>
    <row r="62" spans="1:7" x14ac:dyDescent="0.25">
      <c r="A62" s="4">
        <v>44575</v>
      </c>
      <c r="B62" s="5">
        <v>4637.99</v>
      </c>
      <c r="C62" s="5">
        <v>4665.13</v>
      </c>
      <c r="D62" s="5">
        <v>4614.75</v>
      </c>
      <c r="E62" s="5">
        <v>4662.8500000000004</v>
      </c>
      <c r="F62" s="5">
        <v>4662.8500000000004</v>
      </c>
      <c r="G62" s="6">
        <v>2521962000</v>
      </c>
    </row>
  </sheetData>
  <sortState xmlns:xlrd2="http://schemas.microsoft.com/office/spreadsheetml/2017/richdata2" ref="A2:G62">
    <sortCondition ref="A2:A6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8948-C55F-4832-B13B-4ACA66D4BE30}">
  <dimension ref="A1:V62"/>
  <sheetViews>
    <sheetView workbookViewId="0">
      <selection activeCell="V4" sqref="V4"/>
    </sheetView>
  </sheetViews>
  <sheetFormatPr defaultRowHeight="15" x14ac:dyDescent="0.25"/>
  <cols>
    <col min="1" max="1" width="9.7109375" style="1" bestFit="1" customWidth="1"/>
    <col min="2" max="5" width="0" hidden="1" customWidth="1"/>
    <col min="7" max="7" width="9.140625" style="7"/>
    <col min="10" max="10" width="10.7109375" style="1" hidden="1" customWidth="1"/>
    <col min="11" max="14" width="0" hidden="1" customWidth="1"/>
    <col min="16" max="16" width="9.140625" style="7"/>
  </cols>
  <sheetData>
    <row r="1" spans="1:22" x14ac:dyDescent="0.25">
      <c r="A1" s="1" t="str">
        <f>TSLA!A1</f>
        <v>Date</v>
      </c>
      <c r="B1" t="str">
        <f>TSLA!B1</f>
        <v>Open</v>
      </c>
      <c r="C1" t="str">
        <f>TSLA!C1</f>
        <v>High</v>
      </c>
      <c r="D1" t="str">
        <f>TSLA!D1</f>
        <v>Low</v>
      </c>
      <c r="E1" t="str">
        <f>TSLA!E1</f>
        <v>Close</v>
      </c>
      <c r="F1" t="s">
        <v>9</v>
      </c>
      <c r="G1" s="7" t="s">
        <v>17</v>
      </c>
      <c r="H1" t="s">
        <v>15</v>
      </c>
      <c r="I1" t="s">
        <v>11</v>
      </c>
      <c r="J1" s="1" t="str">
        <f>GSPC!A1</f>
        <v>Date</v>
      </c>
      <c r="K1" t="str">
        <f>GSPC!B1</f>
        <v>Open</v>
      </c>
      <c r="L1" t="str">
        <f>GSPC!C1</f>
        <v>High</v>
      </c>
      <c r="M1" t="str">
        <f>GSPC!D1</f>
        <v>Low</v>
      </c>
      <c r="N1" t="str">
        <f>GSPC!E1</f>
        <v>Close*</v>
      </c>
      <c r="O1" t="s">
        <v>10</v>
      </c>
      <c r="P1" s="7" t="s">
        <v>17</v>
      </c>
      <c r="Q1" t="s">
        <v>12</v>
      </c>
    </row>
    <row r="2" spans="1:22" x14ac:dyDescent="0.25">
      <c r="A2" s="1">
        <f>TSLA!A2</f>
        <v>42767</v>
      </c>
      <c r="B2">
        <f>TSLA!B2</f>
        <v>50.610000999999997</v>
      </c>
      <c r="C2">
        <f>TSLA!C2</f>
        <v>57.478000999999999</v>
      </c>
      <c r="D2">
        <f>TSLA!D2</f>
        <v>48.402000000000001</v>
      </c>
      <c r="E2">
        <f>TSLA!E2</f>
        <v>49.998001000000002</v>
      </c>
      <c r="F2">
        <f>TSLA!F2</f>
        <v>49.998001000000002</v>
      </c>
      <c r="J2" s="1">
        <f>GSPC!A2</f>
        <v>42767</v>
      </c>
      <c r="K2">
        <f>GSPC!B2</f>
        <v>2285.59</v>
      </c>
      <c r="L2">
        <f>GSPC!C2</f>
        <v>2371.54</v>
      </c>
      <c r="M2">
        <f>GSPC!D2</f>
        <v>2271.65</v>
      </c>
      <c r="N2">
        <f>GSPC!E2</f>
        <v>2363.64</v>
      </c>
      <c r="O2">
        <f>GSPC!F2</f>
        <v>2363.64</v>
      </c>
      <c r="S2" t="s">
        <v>13</v>
      </c>
      <c r="T2" t="s">
        <v>14</v>
      </c>
      <c r="V2" t="s">
        <v>16</v>
      </c>
    </row>
    <row r="3" spans="1:22" x14ac:dyDescent="0.25">
      <c r="A3" s="1">
        <f>TSLA!A3</f>
        <v>42795</v>
      </c>
      <c r="B3">
        <f>TSLA!B3</f>
        <v>50.835999000000001</v>
      </c>
      <c r="C3">
        <f>TSLA!C3</f>
        <v>56.400002000000001</v>
      </c>
      <c r="D3">
        <f>TSLA!D3</f>
        <v>48.555999999999997</v>
      </c>
      <c r="E3">
        <f>TSLA!E3</f>
        <v>55.66</v>
      </c>
      <c r="F3">
        <f>TSLA!F3</f>
        <v>55.66</v>
      </c>
      <c r="G3" s="7">
        <f>F3/F2-1</f>
        <v>0.11324450751541026</v>
      </c>
      <c r="H3">
        <f>F3/F2</f>
        <v>1.1132445075154103</v>
      </c>
      <c r="I3">
        <f>LN(F3/F2)</f>
        <v>0.10727873146881999</v>
      </c>
      <c r="J3" s="1">
        <f>GSPC!A3</f>
        <v>42795</v>
      </c>
      <c r="K3">
        <f>GSPC!B3</f>
        <v>2380.13</v>
      </c>
      <c r="L3">
        <f>GSPC!C3</f>
        <v>2400.98</v>
      </c>
      <c r="M3">
        <f>GSPC!D3</f>
        <v>2322.25</v>
      </c>
      <c r="N3">
        <f>GSPC!E3</f>
        <v>2362.7199999999998</v>
      </c>
      <c r="O3">
        <f>GSPC!F3</f>
        <v>2362.7199999999998</v>
      </c>
      <c r="P3" s="7">
        <f>O3/O2-1</f>
        <v>-3.8923017041514463E-4</v>
      </c>
      <c r="Q3">
        <f>LN(O3/O2)</f>
        <v>-3.8930594013980509E-4</v>
      </c>
      <c r="R3" t="s">
        <v>30</v>
      </c>
      <c r="S3">
        <f>_xlfn.COVARIANCE.P(tsla_ret, spx_ret)</f>
        <v>3.4883440373601007E-3</v>
      </c>
      <c r="T3">
        <f>_xlfn.VAR.P(spx_ret)</f>
        <v>1.9953857529041289E-3</v>
      </c>
      <c r="V3">
        <f>S3/T3</f>
        <v>1.7482053443967347</v>
      </c>
    </row>
    <row r="4" spans="1:22" x14ac:dyDescent="0.25">
      <c r="A4" s="1">
        <f>TSLA!A4</f>
        <v>42826</v>
      </c>
      <c r="B4">
        <f>TSLA!B4</f>
        <v>57.380001</v>
      </c>
      <c r="C4">
        <f>TSLA!C4</f>
        <v>62.959999000000003</v>
      </c>
      <c r="D4">
        <f>TSLA!D4</f>
        <v>56.915999999999997</v>
      </c>
      <c r="E4">
        <f>TSLA!E4</f>
        <v>62.813999000000003</v>
      </c>
      <c r="F4">
        <f>TSLA!F4</f>
        <v>62.813999000000003</v>
      </c>
      <c r="G4" s="7">
        <f t="shared" ref="G4:G62" si="0">F4/F3-1</f>
        <v>0.1285303449514914</v>
      </c>
      <c r="H4">
        <f t="shared" ref="H4:H62" si="1">F4/F3</f>
        <v>1.1285303449514914</v>
      </c>
      <c r="I4">
        <f t="shared" ref="I4:I62" si="2">LN(F4/F3)</f>
        <v>0.1209162065475104</v>
      </c>
      <c r="J4" s="1">
        <f>GSPC!A4</f>
        <v>42825</v>
      </c>
      <c r="K4">
        <f>GSPC!B4</f>
        <v>2362.34</v>
      </c>
      <c r="L4">
        <f>GSPC!C4</f>
        <v>2398.16</v>
      </c>
      <c r="M4">
        <f>GSPC!D4</f>
        <v>2328.9499999999998</v>
      </c>
      <c r="N4">
        <f>GSPC!E4</f>
        <v>2384.1999999999998</v>
      </c>
      <c r="O4">
        <f>GSPC!F4</f>
        <v>2384.1999999999998</v>
      </c>
      <c r="P4" s="7">
        <f t="shared" ref="P4:P62" si="3">O4/O3-1</f>
        <v>9.0912169025529899E-3</v>
      </c>
      <c r="Q4">
        <f t="shared" ref="Q4:Q62" si="4">LN(O4/O3)</f>
        <v>9.0501405584374091E-3</v>
      </c>
      <c r="R4" t="s">
        <v>31</v>
      </c>
      <c r="S4">
        <f>_xlfn.COVARIANCE.S(tsla_ret, spx_ret)</f>
        <v>3.5484879000732055E-3</v>
      </c>
      <c r="T4">
        <f>_xlfn.VAR.S(spx_ret)</f>
        <v>2.029788955540407E-3</v>
      </c>
      <c r="V4">
        <f>S4/T4</f>
        <v>1.7482053443967347</v>
      </c>
    </row>
    <row r="5" spans="1:22" x14ac:dyDescent="0.25">
      <c r="A5" s="1">
        <f>TSLA!A5</f>
        <v>42856</v>
      </c>
      <c r="B5">
        <f>TSLA!B5</f>
        <v>62.976002000000001</v>
      </c>
      <c r="C5">
        <f>TSLA!C5</f>
        <v>68.578002999999995</v>
      </c>
      <c r="D5">
        <f>TSLA!D5</f>
        <v>58.152000000000001</v>
      </c>
      <c r="E5">
        <f>TSLA!E5</f>
        <v>68.202003000000005</v>
      </c>
      <c r="F5">
        <f>TSLA!F5</f>
        <v>68.202003000000005</v>
      </c>
      <c r="G5" s="7">
        <f t="shared" si="0"/>
        <v>8.5777121115947486E-2</v>
      </c>
      <c r="H5">
        <f t="shared" si="1"/>
        <v>1.0857771211159475</v>
      </c>
      <c r="I5">
        <f t="shared" si="2"/>
        <v>8.2295971274352453E-2</v>
      </c>
      <c r="J5" s="1">
        <f>GSPC!A5</f>
        <v>42855</v>
      </c>
      <c r="K5">
        <f>GSPC!B5</f>
        <v>2388.5</v>
      </c>
      <c r="L5">
        <f>GSPC!C5</f>
        <v>2418.71</v>
      </c>
      <c r="M5">
        <f>GSPC!D5</f>
        <v>2352.7199999999998</v>
      </c>
      <c r="N5">
        <f>GSPC!E5</f>
        <v>2411.8000000000002</v>
      </c>
      <c r="O5">
        <f>GSPC!F5</f>
        <v>2411.8000000000002</v>
      </c>
      <c r="P5" s="7">
        <f t="shared" si="3"/>
        <v>1.1576210049492719E-2</v>
      </c>
      <c r="Q5">
        <f t="shared" si="4"/>
        <v>1.1509718385591177E-2</v>
      </c>
      <c r="S5" t="s">
        <v>18</v>
      </c>
    </row>
    <row r="6" spans="1:22" x14ac:dyDescent="0.25">
      <c r="A6" s="1">
        <f>TSLA!A6</f>
        <v>42887</v>
      </c>
      <c r="B6">
        <f>TSLA!B6</f>
        <v>68.800003000000004</v>
      </c>
      <c r="C6">
        <f>TSLA!C6</f>
        <v>77.398003000000003</v>
      </c>
      <c r="D6">
        <f>TSLA!D6</f>
        <v>66.842003000000005</v>
      </c>
      <c r="E6">
        <f>TSLA!E6</f>
        <v>72.321999000000005</v>
      </c>
      <c r="F6">
        <f>TSLA!F6</f>
        <v>72.321999000000005</v>
      </c>
      <c r="G6" s="7">
        <f t="shared" si="0"/>
        <v>6.0408724359605648E-2</v>
      </c>
      <c r="H6">
        <f t="shared" si="1"/>
        <v>1.0604087243596056</v>
      </c>
      <c r="I6">
        <f t="shared" si="2"/>
        <v>5.8654422822130202E-2</v>
      </c>
      <c r="J6" s="1">
        <f>GSPC!A6</f>
        <v>42886</v>
      </c>
      <c r="K6">
        <f>GSPC!B6</f>
        <v>2415.65</v>
      </c>
      <c r="L6">
        <f>GSPC!C6</f>
        <v>2453.8200000000002</v>
      </c>
      <c r="M6">
        <f>GSPC!D6</f>
        <v>2405.6999999999998</v>
      </c>
      <c r="N6">
        <f>GSPC!E6</f>
        <v>2423.41</v>
      </c>
      <c r="O6">
        <f>GSPC!F6</f>
        <v>2423.41</v>
      </c>
      <c r="P6" s="7">
        <f t="shared" si="3"/>
        <v>4.8138319927024664E-3</v>
      </c>
      <c r="Q6">
        <f t="shared" si="4"/>
        <v>4.802282553352028E-3</v>
      </c>
      <c r="S6" t="s">
        <v>13</v>
      </c>
      <c r="T6" t="s">
        <v>19</v>
      </c>
    </row>
    <row r="7" spans="1:22" x14ac:dyDescent="0.25">
      <c r="A7" s="1">
        <f>TSLA!A7</f>
        <v>42917</v>
      </c>
      <c r="B7">
        <f>TSLA!B7</f>
        <v>74.047996999999995</v>
      </c>
      <c r="C7">
        <f>TSLA!C7</f>
        <v>74.269997000000004</v>
      </c>
      <c r="D7">
        <f>TSLA!D7</f>
        <v>60.625999</v>
      </c>
      <c r="E7">
        <f>TSLA!E7</f>
        <v>64.694000000000003</v>
      </c>
      <c r="F7">
        <f>TSLA!F7</f>
        <v>64.694000000000003</v>
      </c>
      <c r="G7" s="7">
        <f t="shared" si="0"/>
        <v>-0.10547273451332562</v>
      </c>
      <c r="H7">
        <f t="shared" si="1"/>
        <v>0.89452726548667438</v>
      </c>
      <c r="I7">
        <f t="shared" si="2"/>
        <v>-0.11145989523834963</v>
      </c>
      <c r="J7" s="1">
        <f>GSPC!A7</f>
        <v>42916</v>
      </c>
      <c r="K7">
        <f>GSPC!B7</f>
        <v>2431.39</v>
      </c>
      <c r="L7">
        <f>GSPC!C7</f>
        <v>2484.04</v>
      </c>
      <c r="M7">
        <f>GSPC!D7</f>
        <v>2407.6999999999998</v>
      </c>
      <c r="N7">
        <f>GSPC!E7</f>
        <v>2470.3000000000002</v>
      </c>
      <c r="O7">
        <f>GSPC!F7</f>
        <v>2470.3000000000002</v>
      </c>
      <c r="P7" s="7">
        <f t="shared" si="3"/>
        <v>1.9348768883515444E-2</v>
      </c>
      <c r="Q7">
        <f t="shared" si="4"/>
        <v>1.9163961513693484E-2</v>
      </c>
      <c r="S7">
        <f>_xlfn.COVARIANCE.P(tsla_pct, spx_pct)</f>
        <v>3.9778770211107454E-3</v>
      </c>
      <c r="T7">
        <f>_xlfn.VAR.P(spx_pct)</f>
        <v>1.9837903637368042E-3</v>
      </c>
      <c r="V7">
        <f>S7/T7</f>
        <v>2.0051902125473289</v>
      </c>
    </row>
    <row r="8" spans="1:22" x14ac:dyDescent="0.25">
      <c r="A8" s="1">
        <f>TSLA!A8</f>
        <v>42948</v>
      </c>
      <c r="B8">
        <f>TSLA!B8</f>
        <v>64.599997999999999</v>
      </c>
      <c r="C8">
        <f>TSLA!C8</f>
        <v>74</v>
      </c>
      <c r="D8">
        <f>TSLA!D8</f>
        <v>62.243999000000002</v>
      </c>
      <c r="E8">
        <f>TSLA!E8</f>
        <v>71.180000000000007</v>
      </c>
      <c r="F8">
        <f>TSLA!F8</f>
        <v>71.180000000000007</v>
      </c>
      <c r="G8" s="7">
        <f t="shared" si="0"/>
        <v>0.10025659257427288</v>
      </c>
      <c r="H8">
        <f t="shared" si="1"/>
        <v>1.1002565925742729</v>
      </c>
      <c r="I8">
        <f t="shared" si="2"/>
        <v>9.5543418578658806E-2</v>
      </c>
      <c r="J8" s="1">
        <f>GSPC!A8</f>
        <v>42947</v>
      </c>
      <c r="K8">
        <f>GSPC!B8</f>
        <v>2477.1</v>
      </c>
      <c r="L8">
        <f>GSPC!C8</f>
        <v>2490.87</v>
      </c>
      <c r="M8">
        <f>GSPC!D8</f>
        <v>2417.35</v>
      </c>
      <c r="N8">
        <f>GSPC!E8</f>
        <v>2471.65</v>
      </c>
      <c r="O8">
        <f>GSPC!F8</f>
        <v>2471.65</v>
      </c>
      <c r="P8" s="7">
        <f t="shared" si="3"/>
        <v>5.4649232886694321E-4</v>
      </c>
      <c r="Q8">
        <f t="shared" si="4"/>
        <v>5.4634305631591474E-4</v>
      </c>
    </row>
    <row r="9" spans="1:22" x14ac:dyDescent="0.25">
      <c r="A9" s="1">
        <f>TSLA!A9</f>
        <v>42979</v>
      </c>
      <c r="B9">
        <f>TSLA!B9</f>
        <v>71.223999000000006</v>
      </c>
      <c r="C9">
        <f>TSLA!C9</f>
        <v>77.921997000000005</v>
      </c>
      <c r="D9">
        <f>TSLA!D9</f>
        <v>67.080001999999993</v>
      </c>
      <c r="E9">
        <f>TSLA!E9</f>
        <v>68.220000999999996</v>
      </c>
      <c r="F9">
        <f>TSLA!F9</f>
        <v>68.220000999999996</v>
      </c>
      <c r="G9" s="7">
        <f t="shared" si="0"/>
        <v>-4.1584700758640181E-2</v>
      </c>
      <c r="H9">
        <f t="shared" si="1"/>
        <v>0.95841529924135982</v>
      </c>
      <c r="I9">
        <f t="shared" si="2"/>
        <v>-4.2474088433089238E-2</v>
      </c>
      <c r="J9" s="1">
        <f>GSPC!A9</f>
        <v>42978</v>
      </c>
      <c r="K9">
        <f>GSPC!B9</f>
        <v>2474.42</v>
      </c>
      <c r="L9">
        <f>GSPC!C9</f>
        <v>2519.44</v>
      </c>
      <c r="M9">
        <f>GSPC!D9</f>
        <v>2446.5500000000002</v>
      </c>
      <c r="N9">
        <f>GSPC!E9</f>
        <v>2519.36</v>
      </c>
      <c r="O9">
        <f>GSPC!F9</f>
        <v>2519.36</v>
      </c>
      <c r="P9" s="7">
        <f t="shared" si="3"/>
        <v>1.9302894827342154E-2</v>
      </c>
      <c r="Q9">
        <f t="shared" si="4"/>
        <v>1.9118957203248872E-2</v>
      </c>
    </row>
    <row r="10" spans="1:22" x14ac:dyDescent="0.25">
      <c r="A10" s="1">
        <f>TSLA!A10</f>
        <v>43009</v>
      </c>
      <c r="B10">
        <f>TSLA!B10</f>
        <v>68.503997999999996</v>
      </c>
      <c r="C10">
        <f>TSLA!C10</f>
        <v>72.599997999999999</v>
      </c>
      <c r="D10">
        <f>TSLA!D10</f>
        <v>63.332000999999998</v>
      </c>
      <c r="E10">
        <f>TSLA!E10</f>
        <v>66.305999999999997</v>
      </c>
      <c r="F10">
        <f>TSLA!F10</f>
        <v>66.305999999999997</v>
      </c>
      <c r="G10" s="7">
        <f t="shared" si="0"/>
        <v>-2.8056302725647853E-2</v>
      </c>
      <c r="H10">
        <f t="shared" si="1"/>
        <v>0.97194369727435215</v>
      </c>
      <c r="I10">
        <f t="shared" si="2"/>
        <v>-2.8457400814257312E-2</v>
      </c>
      <c r="J10" s="1">
        <f>GSPC!A10</f>
        <v>43008</v>
      </c>
      <c r="K10">
        <f>GSPC!B10</f>
        <v>2521.1999999999998</v>
      </c>
      <c r="L10">
        <f>GSPC!C10</f>
        <v>2582.98</v>
      </c>
      <c r="M10">
        <f>GSPC!D10</f>
        <v>2520.4</v>
      </c>
      <c r="N10">
        <f>GSPC!E10</f>
        <v>2575.2600000000002</v>
      </c>
      <c r="O10">
        <f>GSPC!F10</f>
        <v>2575.2600000000002</v>
      </c>
      <c r="P10" s="7">
        <f t="shared" si="3"/>
        <v>2.2188174774546043E-2</v>
      </c>
      <c r="Q10">
        <f t="shared" si="4"/>
        <v>2.1945598878305109E-2</v>
      </c>
    </row>
    <row r="11" spans="1:22" x14ac:dyDescent="0.25">
      <c r="A11" s="1">
        <f>TSLA!A11</f>
        <v>43040</v>
      </c>
      <c r="B11">
        <f>TSLA!B11</f>
        <v>66.449996999999996</v>
      </c>
      <c r="C11">
        <f>TSLA!C11</f>
        <v>66.522002999999998</v>
      </c>
      <c r="D11">
        <f>TSLA!D11</f>
        <v>58.526001000000001</v>
      </c>
      <c r="E11">
        <f>TSLA!E11</f>
        <v>61.77</v>
      </c>
      <c r="F11">
        <f>TSLA!F11</f>
        <v>61.77</v>
      </c>
      <c r="G11" s="7">
        <f t="shared" si="0"/>
        <v>-6.8410098633607697E-2</v>
      </c>
      <c r="H11">
        <f t="shared" si="1"/>
        <v>0.9315899013663923</v>
      </c>
      <c r="I11">
        <f t="shared" si="2"/>
        <v>-7.0862581126892268E-2</v>
      </c>
      <c r="J11" s="1">
        <f>GSPC!A11</f>
        <v>43039</v>
      </c>
      <c r="K11">
        <f>GSPC!B11</f>
        <v>2583.21</v>
      </c>
      <c r="L11">
        <f>GSPC!C11</f>
        <v>2657.74</v>
      </c>
      <c r="M11">
        <f>GSPC!D11</f>
        <v>2557.4499999999998</v>
      </c>
      <c r="N11">
        <f>GSPC!E11</f>
        <v>2647.58</v>
      </c>
      <c r="O11">
        <f>GSPC!F11</f>
        <v>2647.58</v>
      </c>
      <c r="P11" s="7">
        <f t="shared" si="3"/>
        <v>2.8082601368405458E-2</v>
      </c>
      <c r="Q11">
        <f t="shared" si="4"/>
        <v>2.7695515330648682E-2</v>
      </c>
    </row>
    <row r="12" spans="1:22" x14ac:dyDescent="0.25">
      <c r="A12" s="1">
        <f>TSLA!A12</f>
        <v>43070</v>
      </c>
      <c r="B12">
        <f>TSLA!B12</f>
        <v>61.088000999999998</v>
      </c>
      <c r="C12">
        <f>TSLA!C12</f>
        <v>69.487999000000002</v>
      </c>
      <c r="D12">
        <f>TSLA!D12</f>
        <v>60</v>
      </c>
      <c r="E12">
        <f>TSLA!E12</f>
        <v>62.27</v>
      </c>
      <c r="F12">
        <f>TSLA!F12</f>
        <v>62.27</v>
      </c>
      <c r="G12" s="7">
        <f t="shared" si="0"/>
        <v>8.0945442771571674E-3</v>
      </c>
      <c r="H12">
        <f t="shared" si="1"/>
        <v>1.0080945442771572</v>
      </c>
      <c r="I12">
        <f t="shared" si="2"/>
        <v>8.0619591765528024E-3</v>
      </c>
      <c r="J12" s="1">
        <f>GSPC!A12</f>
        <v>43070</v>
      </c>
      <c r="K12">
        <f>GSPC!B12</f>
        <v>2645.1</v>
      </c>
      <c r="L12">
        <f>GSPC!C12</f>
        <v>2694.97</v>
      </c>
      <c r="M12">
        <f>GSPC!D12</f>
        <v>2605.52</v>
      </c>
      <c r="N12">
        <f>GSPC!E12</f>
        <v>2673.61</v>
      </c>
      <c r="O12">
        <f>GSPC!F12</f>
        <v>2673.61</v>
      </c>
      <c r="P12" s="7">
        <f t="shared" si="3"/>
        <v>9.8316198188534987E-3</v>
      </c>
      <c r="Q12">
        <f t="shared" si="4"/>
        <v>9.783603904362663E-3</v>
      </c>
    </row>
    <row r="13" spans="1:22" x14ac:dyDescent="0.25">
      <c r="A13" s="1">
        <f>TSLA!A13</f>
        <v>43101</v>
      </c>
      <c r="B13">
        <f>TSLA!B13</f>
        <v>62.400002000000001</v>
      </c>
      <c r="C13">
        <f>TSLA!C13</f>
        <v>72.099997999999999</v>
      </c>
      <c r="D13">
        <f>TSLA!D13</f>
        <v>61.136001999999998</v>
      </c>
      <c r="E13">
        <f>TSLA!E13</f>
        <v>70.861999999999995</v>
      </c>
      <c r="F13">
        <f>TSLA!F13</f>
        <v>70.861999999999995</v>
      </c>
      <c r="G13" s="7">
        <f t="shared" si="0"/>
        <v>0.13797976553717661</v>
      </c>
      <c r="H13">
        <f t="shared" si="1"/>
        <v>1.1379797655371766</v>
      </c>
      <c r="I13">
        <f t="shared" si="2"/>
        <v>0.12925455482301684</v>
      </c>
      <c r="J13" s="1">
        <f>GSPC!A13</f>
        <v>43101</v>
      </c>
      <c r="K13">
        <f>GSPC!B13</f>
        <v>2683.73</v>
      </c>
      <c r="L13">
        <f>GSPC!C13</f>
        <v>2872.87</v>
      </c>
      <c r="M13">
        <f>GSPC!D13</f>
        <v>2682.36</v>
      </c>
      <c r="N13">
        <f>GSPC!E13</f>
        <v>2823.81</v>
      </c>
      <c r="O13">
        <f>GSPC!F13</f>
        <v>2823.81</v>
      </c>
      <c r="P13" s="7">
        <f t="shared" si="3"/>
        <v>5.6178724645703726E-2</v>
      </c>
      <c r="Q13">
        <f t="shared" si="4"/>
        <v>5.4657417787024952E-2</v>
      </c>
    </row>
    <row r="14" spans="1:22" x14ac:dyDescent="0.25">
      <c r="A14" s="1">
        <f>TSLA!A14</f>
        <v>43132</v>
      </c>
      <c r="B14">
        <f>TSLA!B14</f>
        <v>70.199996999999996</v>
      </c>
      <c r="C14">
        <f>TSLA!C14</f>
        <v>71.998001000000002</v>
      </c>
      <c r="D14">
        <f>TSLA!D14</f>
        <v>58.951999999999998</v>
      </c>
      <c r="E14">
        <f>TSLA!E14</f>
        <v>68.611999999999995</v>
      </c>
      <c r="F14">
        <f>TSLA!F14</f>
        <v>68.611999999999995</v>
      </c>
      <c r="G14" s="7">
        <f t="shared" si="0"/>
        <v>-3.1751855719567623E-2</v>
      </c>
      <c r="H14">
        <f t="shared" si="1"/>
        <v>0.96824814428043238</v>
      </c>
      <c r="I14">
        <f t="shared" si="2"/>
        <v>-3.2266877159799034E-2</v>
      </c>
      <c r="J14" s="1">
        <f>GSPC!A14</f>
        <v>43132</v>
      </c>
      <c r="K14">
        <f>GSPC!B14</f>
        <v>2816.45</v>
      </c>
      <c r="L14">
        <f>GSPC!C14</f>
        <v>2835.96</v>
      </c>
      <c r="M14">
        <f>GSPC!D14</f>
        <v>2532.69</v>
      </c>
      <c r="N14">
        <f>GSPC!E14</f>
        <v>2713.83</v>
      </c>
      <c r="O14">
        <f>GSPC!F14</f>
        <v>2713.83</v>
      </c>
      <c r="P14" s="7">
        <f t="shared" si="3"/>
        <v>-3.8947379604151844E-2</v>
      </c>
      <c r="Q14">
        <f t="shared" si="4"/>
        <v>-3.9726115635920697E-2</v>
      </c>
    </row>
    <row r="15" spans="1:22" x14ac:dyDescent="0.25">
      <c r="A15" s="1">
        <f>TSLA!A15</f>
        <v>43160</v>
      </c>
      <c r="B15">
        <f>TSLA!B15</f>
        <v>69.001998999999998</v>
      </c>
      <c r="C15">
        <f>TSLA!C15</f>
        <v>69.734001000000006</v>
      </c>
      <c r="D15">
        <f>TSLA!D15</f>
        <v>49.641998000000001</v>
      </c>
      <c r="E15">
        <f>TSLA!E15</f>
        <v>53.226002000000001</v>
      </c>
      <c r="F15">
        <f>TSLA!F15</f>
        <v>53.226002000000001</v>
      </c>
      <c r="G15" s="7">
        <f t="shared" si="0"/>
        <v>-0.22424645834547885</v>
      </c>
      <c r="H15">
        <f t="shared" si="1"/>
        <v>0.77575354165452115</v>
      </c>
      <c r="I15">
        <f t="shared" si="2"/>
        <v>-0.25392041020545342</v>
      </c>
      <c r="J15" s="1">
        <f>GSPC!A15</f>
        <v>43160</v>
      </c>
      <c r="K15">
        <f>GSPC!B15</f>
        <v>2715.22</v>
      </c>
      <c r="L15">
        <f>GSPC!C15</f>
        <v>2801.9</v>
      </c>
      <c r="M15">
        <f>GSPC!D15</f>
        <v>2585.89</v>
      </c>
      <c r="N15">
        <f>GSPC!E15</f>
        <v>2640.87</v>
      </c>
      <c r="O15">
        <f>GSPC!F15</f>
        <v>2640.87</v>
      </c>
      <c r="P15" s="7">
        <f t="shared" si="3"/>
        <v>-2.6884513768364315E-2</v>
      </c>
      <c r="Q15">
        <f t="shared" si="4"/>
        <v>-2.725251295379243E-2</v>
      </c>
    </row>
    <row r="16" spans="1:22" x14ac:dyDescent="0.25">
      <c r="A16" s="1">
        <f>TSLA!A16</f>
        <v>43191</v>
      </c>
      <c r="B16">
        <f>TSLA!B16</f>
        <v>51.251998999999998</v>
      </c>
      <c r="C16">
        <f>TSLA!C16</f>
        <v>61.900002000000001</v>
      </c>
      <c r="D16">
        <f>TSLA!D16</f>
        <v>48.917999000000002</v>
      </c>
      <c r="E16">
        <f>TSLA!E16</f>
        <v>58.779998999999997</v>
      </c>
      <c r="F16">
        <f>TSLA!F16</f>
        <v>58.779998999999997</v>
      </c>
      <c r="G16" s="7">
        <f t="shared" si="0"/>
        <v>0.10434743905807542</v>
      </c>
      <c r="H16">
        <f t="shared" si="1"/>
        <v>1.1043474390580754</v>
      </c>
      <c r="I16">
        <f t="shared" si="2"/>
        <v>9.9254607636056758E-2</v>
      </c>
      <c r="J16" s="1">
        <f>GSPC!A16</f>
        <v>43190</v>
      </c>
      <c r="K16">
        <f>GSPC!B16</f>
        <v>2633.45</v>
      </c>
      <c r="L16">
        <f>GSPC!C16</f>
        <v>2717.49</v>
      </c>
      <c r="M16">
        <f>GSPC!D16</f>
        <v>2553.8000000000002</v>
      </c>
      <c r="N16">
        <f>GSPC!E16</f>
        <v>2648.05</v>
      </c>
      <c r="O16">
        <f>GSPC!F16</f>
        <v>2648.05</v>
      </c>
      <c r="P16" s="7">
        <f t="shared" si="3"/>
        <v>2.718801001185378E-3</v>
      </c>
      <c r="Q16">
        <f t="shared" si="4"/>
        <v>2.7151117471289339E-3</v>
      </c>
    </row>
    <row r="17" spans="1:17" x14ac:dyDescent="0.25">
      <c r="A17" s="1">
        <f>TSLA!A17</f>
        <v>43221</v>
      </c>
      <c r="B17">
        <f>TSLA!B17</f>
        <v>58.701999999999998</v>
      </c>
      <c r="C17">
        <f>TSLA!C17</f>
        <v>62.597999999999999</v>
      </c>
      <c r="D17">
        <f>TSLA!D17</f>
        <v>54.683998000000003</v>
      </c>
      <c r="E17">
        <f>TSLA!E17</f>
        <v>56.945999</v>
      </c>
      <c r="F17">
        <f>TSLA!F17</f>
        <v>56.945999</v>
      </c>
      <c r="G17" s="7">
        <f t="shared" si="0"/>
        <v>-3.1201089336527432E-2</v>
      </c>
      <c r="H17">
        <f t="shared" si="1"/>
        <v>0.96879891066347257</v>
      </c>
      <c r="I17">
        <f t="shared" si="2"/>
        <v>-3.1698211162267634E-2</v>
      </c>
      <c r="J17" s="1">
        <f>GSPC!A17</f>
        <v>43220</v>
      </c>
      <c r="K17">
        <f>GSPC!B17</f>
        <v>2642.96</v>
      </c>
      <c r="L17">
        <f>GSPC!C17</f>
        <v>2742.24</v>
      </c>
      <c r="M17">
        <f>GSPC!D17</f>
        <v>2594.62</v>
      </c>
      <c r="N17">
        <f>GSPC!E17</f>
        <v>2705.27</v>
      </c>
      <c r="O17">
        <f>GSPC!F17</f>
        <v>2705.27</v>
      </c>
      <c r="P17" s="7">
        <f t="shared" si="3"/>
        <v>2.1608353316591389E-2</v>
      </c>
      <c r="Q17">
        <f t="shared" si="4"/>
        <v>2.1378202402637565E-2</v>
      </c>
    </row>
    <row r="18" spans="1:17" x14ac:dyDescent="0.25">
      <c r="A18" s="1">
        <f>TSLA!A18</f>
        <v>43252</v>
      </c>
      <c r="B18">
        <f>TSLA!B18</f>
        <v>57.172001000000002</v>
      </c>
      <c r="C18">
        <f>TSLA!C18</f>
        <v>74.746002000000004</v>
      </c>
      <c r="D18">
        <f>TSLA!D18</f>
        <v>56.768002000000003</v>
      </c>
      <c r="E18">
        <f>TSLA!E18</f>
        <v>68.589995999999999</v>
      </c>
      <c r="F18">
        <f>TSLA!F18</f>
        <v>68.589995999999999</v>
      </c>
      <c r="G18" s="7">
        <f t="shared" si="0"/>
        <v>0.20447436526664498</v>
      </c>
      <c r="H18">
        <f t="shared" si="1"/>
        <v>1.204474365266645</v>
      </c>
      <c r="I18">
        <f t="shared" si="2"/>
        <v>0.18604326037777522</v>
      </c>
      <c r="J18" s="1">
        <f>GSPC!A18</f>
        <v>43251</v>
      </c>
      <c r="K18">
        <f>GSPC!B18</f>
        <v>2718.7</v>
      </c>
      <c r="L18">
        <f>GSPC!C18</f>
        <v>2791.47</v>
      </c>
      <c r="M18">
        <f>GSPC!D18</f>
        <v>2691.99</v>
      </c>
      <c r="N18">
        <f>GSPC!E18</f>
        <v>2718.37</v>
      </c>
      <c r="O18">
        <f>GSPC!F18</f>
        <v>2718.37</v>
      </c>
      <c r="P18" s="7">
        <f t="shared" si="3"/>
        <v>4.8424002040461378E-3</v>
      </c>
      <c r="Q18">
        <f t="shared" si="4"/>
        <v>4.8307134968018613E-3</v>
      </c>
    </row>
    <row r="19" spans="1:17" x14ac:dyDescent="0.25">
      <c r="A19" s="1">
        <f>TSLA!A19</f>
        <v>43282</v>
      </c>
      <c r="B19">
        <f>TSLA!B19</f>
        <v>72.013999999999996</v>
      </c>
      <c r="C19">
        <f>TSLA!C19</f>
        <v>72.956001000000001</v>
      </c>
      <c r="D19">
        <f>TSLA!D19</f>
        <v>57.226002000000001</v>
      </c>
      <c r="E19">
        <f>TSLA!E19</f>
        <v>59.627997999999998</v>
      </c>
      <c r="F19">
        <f>TSLA!F19</f>
        <v>59.627997999999998</v>
      </c>
      <c r="G19" s="7">
        <f t="shared" si="0"/>
        <v>-0.13066042459019822</v>
      </c>
      <c r="H19">
        <f t="shared" si="1"/>
        <v>0.86933957540980178</v>
      </c>
      <c r="I19">
        <f t="shared" si="2"/>
        <v>-0.14002146432679533</v>
      </c>
      <c r="J19" s="1">
        <f>GSPC!A19</f>
        <v>43281</v>
      </c>
      <c r="K19">
        <f>GSPC!B19</f>
        <v>2704.95</v>
      </c>
      <c r="L19">
        <f>GSPC!C19</f>
        <v>2848.03</v>
      </c>
      <c r="M19">
        <f>GSPC!D19</f>
        <v>2698.95</v>
      </c>
      <c r="N19">
        <f>GSPC!E19</f>
        <v>2816.29</v>
      </c>
      <c r="O19">
        <f>GSPC!F19</f>
        <v>2816.29</v>
      </c>
      <c r="P19" s="7">
        <f t="shared" si="3"/>
        <v>3.6021586465418753E-2</v>
      </c>
      <c r="Q19">
        <f t="shared" si="4"/>
        <v>3.5387979976799259E-2</v>
      </c>
    </row>
    <row r="20" spans="1:17" x14ac:dyDescent="0.25">
      <c r="A20" s="1">
        <f>TSLA!A20</f>
        <v>43313</v>
      </c>
      <c r="B20">
        <f>TSLA!B20</f>
        <v>59.597999999999999</v>
      </c>
      <c r="C20">
        <f>TSLA!C20</f>
        <v>77.491996999999998</v>
      </c>
      <c r="D20">
        <f>TSLA!D20</f>
        <v>57.639999000000003</v>
      </c>
      <c r="E20">
        <f>TSLA!E20</f>
        <v>60.332000999999998</v>
      </c>
      <c r="F20">
        <f>TSLA!F20</f>
        <v>60.332000999999998</v>
      </c>
      <c r="G20" s="7">
        <f t="shared" si="0"/>
        <v>1.1806584551103061E-2</v>
      </c>
      <c r="H20">
        <f t="shared" si="1"/>
        <v>1.0118065845511031</v>
      </c>
      <c r="I20">
        <f t="shared" si="2"/>
        <v>1.1737430614063776E-2</v>
      </c>
      <c r="J20" s="1">
        <f>GSPC!A20</f>
        <v>43312</v>
      </c>
      <c r="K20">
        <f>GSPC!B20</f>
        <v>2821.17</v>
      </c>
      <c r="L20">
        <f>GSPC!C20</f>
        <v>2916.5</v>
      </c>
      <c r="M20">
        <f>GSPC!D20</f>
        <v>2796.34</v>
      </c>
      <c r="N20">
        <f>GSPC!E20</f>
        <v>2901.52</v>
      </c>
      <c r="O20">
        <f>GSPC!F20</f>
        <v>2901.52</v>
      </c>
      <c r="P20" s="7">
        <f t="shared" si="3"/>
        <v>3.0263218631604083E-2</v>
      </c>
      <c r="Q20">
        <f t="shared" si="4"/>
        <v>2.9814321663194848E-2</v>
      </c>
    </row>
    <row r="21" spans="1:17" x14ac:dyDescent="0.25">
      <c r="A21" s="1">
        <f>TSLA!A21</f>
        <v>43344</v>
      </c>
      <c r="B21">
        <f>TSLA!B21</f>
        <v>59.387999999999998</v>
      </c>
      <c r="C21">
        <f>TSLA!C21</f>
        <v>62.992001000000002</v>
      </c>
      <c r="D21">
        <f>TSLA!D21</f>
        <v>50.450001</v>
      </c>
      <c r="E21">
        <f>TSLA!E21</f>
        <v>52.953999000000003</v>
      </c>
      <c r="F21">
        <f>TSLA!F21</f>
        <v>52.953999000000003</v>
      </c>
      <c r="G21" s="7">
        <f t="shared" si="0"/>
        <v>-0.12229002648196596</v>
      </c>
      <c r="H21">
        <f t="shared" si="1"/>
        <v>0.87770997351803404</v>
      </c>
      <c r="I21">
        <f t="shared" si="2"/>
        <v>-0.13043906620602172</v>
      </c>
      <c r="J21" s="1">
        <f>GSPC!A21</f>
        <v>43343</v>
      </c>
      <c r="K21">
        <f>GSPC!B21</f>
        <v>2896.96</v>
      </c>
      <c r="L21">
        <f>GSPC!C21</f>
        <v>2940.91</v>
      </c>
      <c r="M21">
        <f>GSPC!D21</f>
        <v>2864.12</v>
      </c>
      <c r="N21">
        <f>GSPC!E21</f>
        <v>2913.98</v>
      </c>
      <c r="O21">
        <f>GSPC!F21</f>
        <v>2913.98</v>
      </c>
      <c r="P21" s="7">
        <f t="shared" si="3"/>
        <v>4.2943009181395375E-3</v>
      </c>
      <c r="Q21">
        <f t="shared" si="4"/>
        <v>4.2851067203219049E-3</v>
      </c>
    </row>
    <row r="22" spans="1:17" x14ac:dyDescent="0.25">
      <c r="A22" s="1">
        <f>TSLA!A22</f>
        <v>43374</v>
      </c>
      <c r="B22">
        <f>TSLA!B22</f>
        <v>61.153998999999999</v>
      </c>
      <c r="C22">
        <f>TSLA!C22</f>
        <v>69.431999000000005</v>
      </c>
      <c r="D22">
        <f>TSLA!D22</f>
        <v>49.554001</v>
      </c>
      <c r="E22">
        <f>TSLA!E22</f>
        <v>67.463997000000006</v>
      </c>
      <c r="F22">
        <f>TSLA!F22</f>
        <v>67.463997000000006</v>
      </c>
      <c r="G22" s="7">
        <f t="shared" si="0"/>
        <v>0.27401137353195937</v>
      </c>
      <c r="H22">
        <f t="shared" si="1"/>
        <v>1.2740113735319594</v>
      </c>
      <c r="I22">
        <f t="shared" si="2"/>
        <v>0.24217048452924281</v>
      </c>
      <c r="J22" s="1">
        <f>GSPC!A22</f>
        <v>43373</v>
      </c>
      <c r="K22">
        <f>GSPC!B22</f>
        <v>2926.29</v>
      </c>
      <c r="L22">
        <f>GSPC!C22</f>
        <v>2939.86</v>
      </c>
      <c r="M22">
        <f>GSPC!D22</f>
        <v>2603.54</v>
      </c>
      <c r="N22">
        <f>GSPC!E22</f>
        <v>2711.74</v>
      </c>
      <c r="O22">
        <f>GSPC!F22</f>
        <v>2711.74</v>
      </c>
      <c r="P22" s="7">
        <f t="shared" si="3"/>
        <v>-6.9403358979814644E-2</v>
      </c>
      <c r="Q22">
        <f t="shared" si="4"/>
        <v>-7.1929349055660202E-2</v>
      </c>
    </row>
    <row r="23" spans="1:17" x14ac:dyDescent="0.25">
      <c r="A23" s="1">
        <f>TSLA!A23</f>
        <v>43405</v>
      </c>
      <c r="B23">
        <f>TSLA!B23</f>
        <v>67.652000000000001</v>
      </c>
      <c r="C23">
        <f>TSLA!C23</f>
        <v>73.349997999999999</v>
      </c>
      <c r="D23">
        <f>TSLA!D23</f>
        <v>65</v>
      </c>
      <c r="E23">
        <f>TSLA!E23</f>
        <v>70.096001000000001</v>
      </c>
      <c r="F23">
        <f>TSLA!F23</f>
        <v>70.096001000000001</v>
      </c>
      <c r="G23" s="7">
        <f t="shared" si="0"/>
        <v>3.901346076485801E-2</v>
      </c>
      <c r="H23">
        <f t="shared" si="1"/>
        <v>1.039013460764858</v>
      </c>
      <c r="I23">
        <f t="shared" si="2"/>
        <v>3.8271667533513146E-2</v>
      </c>
      <c r="J23" s="1">
        <f>GSPC!A23</f>
        <v>43404</v>
      </c>
      <c r="K23">
        <f>GSPC!B23</f>
        <v>2717.58</v>
      </c>
      <c r="L23">
        <f>GSPC!C23</f>
        <v>2815.15</v>
      </c>
      <c r="M23">
        <f>GSPC!D23</f>
        <v>2631.09</v>
      </c>
      <c r="N23">
        <f>GSPC!E23</f>
        <v>2760.17</v>
      </c>
      <c r="O23">
        <f>GSPC!F23</f>
        <v>2760.17</v>
      </c>
      <c r="P23" s="7">
        <f t="shared" si="3"/>
        <v>1.785938179914015E-2</v>
      </c>
      <c r="Q23">
        <f t="shared" si="4"/>
        <v>1.7701776759294796E-2</v>
      </c>
    </row>
    <row r="24" spans="1:17" x14ac:dyDescent="0.25">
      <c r="A24" s="1">
        <f>TSLA!A24</f>
        <v>43435</v>
      </c>
      <c r="B24">
        <f>TSLA!B24</f>
        <v>72</v>
      </c>
      <c r="C24">
        <f>TSLA!C24</f>
        <v>75.898003000000003</v>
      </c>
      <c r="D24">
        <f>TSLA!D24</f>
        <v>58.818001000000002</v>
      </c>
      <c r="E24">
        <f>TSLA!E24</f>
        <v>66.559997999999993</v>
      </c>
      <c r="F24">
        <f>TSLA!F24</f>
        <v>66.559997999999993</v>
      </c>
      <c r="G24" s="7">
        <f t="shared" si="0"/>
        <v>-5.0445145936356739E-2</v>
      </c>
      <c r="H24">
        <f t="shared" si="1"/>
        <v>0.94955485406364326</v>
      </c>
      <c r="I24">
        <f t="shared" si="2"/>
        <v>-5.1761978872816167E-2</v>
      </c>
      <c r="J24" s="1">
        <f>GSPC!A24</f>
        <v>43435</v>
      </c>
      <c r="K24">
        <f>GSPC!B24</f>
        <v>2790.5</v>
      </c>
      <c r="L24">
        <f>GSPC!C24</f>
        <v>2800.18</v>
      </c>
      <c r="M24">
        <f>GSPC!D24</f>
        <v>2346.58</v>
      </c>
      <c r="N24">
        <f>GSPC!E24</f>
        <v>2506.85</v>
      </c>
      <c r="O24">
        <f>GSPC!F24</f>
        <v>2506.85</v>
      </c>
      <c r="P24" s="7">
        <f t="shared" si="3"/>
        <v>-9.1776955767217339E-2</v>
      </c>
      <c r="Q24">
        <f t="shared" si="4"/>
        <v>-9.6265287118076068E-2</v>
      </c>
    </row>
    <row r="25" spans="1:17" x14ac:dyDescent="0.25">
      <c r="A25" s="1">
        <f>TSLA!A25</f>
        <v>43466</v>
      </c>
      <c r="B25">
        <f>TSLA!B25</f>
        <v>61.220001000000003</v>
      </c>
      <c r="C25">
        <f>TSLA!C25</f>
        <v>70.400002000000001</v>
      </c>
      <c r="D25">
        <f>TSLA!D25</f>
        <v>55.855998999999997</v>
      </c>
      <c r="E25">
        <f>TSLA!E25</f>
        <v>61.403998999999999</v>
      </c>
      <c r="F25">
        <f>TSLA!F25</f>
        <v>61.403998999999999</v>
      </c>
      <c r="G25" s="7">
        <f t="shared" si="0"/>
        <v>-7.746392961129589E-2</v>
      </c>
      <c r="H25">
        <f t="shared" si="1"/>
        <v>0.92253607038870411</v>
      </c>
      <c r="I25">
        <f t="shared" si="2"/>
        <v>-8.0628803139504768E-2</v>
      </c>
      <c r="J25" s="1">
        <f>GSPC!A25</f>
        <v>43466</v>
      </c>
      <c r="K25">
        <f>GSPC!B25</f>
        <v>2476.96</v>
      </c>
      <c r="L25">
        <f>GSPC!C25</f>
        <v>2708.95</v>
      </c>
      <c r="M25">
        <f>GSPC!D25</f>
        <v>2443.96</v>
      </c>
      <c r="N25">
        <f>GSPC!E25</f>
        <v>2704.1</v>
      </c>
      <c r="O25">
        <f>GSPC!F25</f>
        <v>2704.1</v>
      </c>
      <c r="P25" s="7">
        <f t="shared" si="3"/>
        <v>7.8684404731036883E-2</v>
      </c>
      <c r="Q25">
        <f t="shared" si="4"/>
        <v>7.574215482837561E-2</v>
      </c>
    </row>
    <row r="26" spans="1:17" x14ac:dyDescent="0.25">
      <c r="A26" s="1">
        <f>TSLA!A26</f>
        <v>43497</v>
      </c>
      <c r="B26">
        <f>TSLA!B26</f>
        <v>61.084000000000003</v>
      </c>
      <c r="C26">
        <f>TSLA!C26</f>
        <v>64.847999999999999</v>
      </c>
      <c r="D26">
        <f>TSLA!D26</f>
        <v>57.754002</v>
      </c>
      <c r="E26">
        <f>TSLA!E26</f>
        <v>63.976002000000001</v>
      </c>
      <c r="F26">
        <f>TSLA!F26</f>
        <v>63.976002000000001</v>
      </c>
      <c r="G26" s="7">
        <f t="shared" si="0"/>
        <v>4.188657158957998E-2</v>
      </c>
      <c r="H26">
        <f t="shared" si="1"/>
        <v>1.04188657158958</v>
      </c>
      <c r="I26">
        <f t="shared" si="2"/>
        <v>4.1033080965940473E-2</v>
      </c>
      <c r="J26" s="1">
        <f>GSPC!A26</f>
        <v>43497</v>
      </c>
      <c r="K26">
        <f>GSPC!B26</f>
        <v>2702.32</v>
      </c>
      <c r="L26">
        <f>GSPC!C26</f>
        <v>2813.49</v>
      </c>
      <c r="M26">
        <f>GSPC!D26</f>
        <v>2681.83</v>
      </c>
      <c r="N26">
        <f>GSPC!E26</f>
        <v>2784.49</v>
      </c>
      <c r="O26">
        <f>GSPC!F26</f>
        <v>2784.49</v>
      </c>
      <c r="P26" s="7">
        <f t="shared" si="3"/>
        <v>2.9728930143116061E-2</v>
      </c>
      <c r="Q26">
        <f t="shared" si="4"/>
        <v>2.9295592986693514E-2</v>
      </c>
    </row>
    <row r="27" spans="1:17" x14ac:dyDescent="0.25">
      <c r="A27" s="1">
        <f>TSLA!A27</f>
        <v>43525</v>
      </c>
      <c r="B27">
        <f>TSLA!B27</f>
        <v>61.387999999999998</v>
      </c>
      <c r="C27">
        <f>TSLA!C27</f>
        <v>61.425998999999997</v>
      </c>
      <c r="D27">
        <f>TSLA!D27</f>
        <v>50.891998000000001</v>
      </c>
      <c r="E27">
        <f>TSLA!E27</f>
        <v>55.972000000000001</v>
      </c>
      <c r="F27">
        <f>TSLA!F27</f>
        <v>55.972000000000001</v>
      </c>
      <c r="G27" s="7">
        <f t="shared" si="0"/>
        <v>-0.12510944338159802</v>
      </c>
      <c r="H27">
        <f t="shared" si="1"/>
        <v>0.87489055661840198</v>
      </c>
      <c r="I27">
        <f t="shared" si="2"/>
        <v>-0.13365647859784455</v>
      </c>
      <c r="J27" s="1">
        <f>GSPC!A27</f>
        <v>43525</v>
      </c>
      <c r="K27">
        <f>GSPC!B27</f>
        <v>2798.22</v>
      </c>
      <c r="L27">
        <f>GSPC!C27</f>
        <v>2860.31</v>
      </c>
      <c r="M27">
        <f>GSPC!D27</f>
        <v>2722.27</v>
      </c>
      <c r="N27">
        <f>GSPC!E27</f>
        <v>2834.4</v>
      </c>
      <c r="O27">
        <f>GSPC!F27</f>
        <v>2834.4</v>
      </c>
      <c r="P27" s="7">
        <f t="shared" si="3"/>
        <v>1.7924287751078349E-2</v>
      </c>
      <c r="Q27">
        <f t="shared" si="4"/>
        <v>1.7765541837019908E-2</v>
      </c>
    </row>
    <row r="28" spans="1:17" x14ac:dyDescent="0.25">
      <c r="A28" s="1">
        <f>TSLA!A28</f>
        <v>43556</v>
      </c>
      <c r="B28">
        <f>TSLA!B28</f>
        <v>56.523997999999999</v>
      </c>
      <c r="C28">
        <f>TSLA!C28</f>
        <v>59.234000999999999</v>
      </c>
      <c r="D28">
        <f>TSLA!D28</f>
        <v>46.226002000000001</v>
      </c>
      <c r="E28">
        <f>TSLA!E28</f>
        <v>47.737999000000002</v>
      </c>
      <c r="F28">
        <f>TSLA!F28</f>
        <v>47.737999000000002</v>
      </c>
      <c r="G28" s="7">
        <f t="shared" si="0"/>
        <v>-0.14710928678625024</v>
      </c>
      <c r="H28">
        <f t="shared" si="1"/>
        <v>0.85289071321374976</v>
      </c>
      <c r="I28">
        <f t="shared" si="2"/>
        <v>-0.15912386019829744</v>
      </c>
      <c r="J28" s="1">
        <f>GSPC!A28</f>
        <v>43555</v>
      </c>
      <c r="K28">
        <f>GSPC!B28</f>
        <v>2848.63</v>
      </c>
      <c r="L28">
        <f>GSPC!C28</f>
        <v>2949.52</v>
      </c>
      <c r="M28">
        <f>GSPC!D28</f>
        <v>2848.63</v>
      </c>
      <c r="N28">
        <f>GSPC!E28</f>
        <v>2945.83</v>
      </c>
      <c r="O28">
        <f>GSPC!F28</f>
        <v>2945.83</v>
      </c>
      <c r="P28" s="7">
        <f t="shared" si="3"/>
        <v>3.9313434942139347E-2</v>
      </c>
      <c r="Q28">
        <f t="shared" si="4"/>
        <v>3.8560336443090391E-2</v>
      </c>
    </row>
    <row r="29" spans="1:17" x14ac:dyDescent="0.25">
      <c r="A29" s="1">
        <f>TSLA!A29</f>
        <v>43586</v>
      </c>
      <c r="B29">
        <f>TSLA!B29</f>
        <v>47.77</v>
      </c>
      <c r="C29">
        <f>TSLA!C29</f>
        <v>51.669998</v>
      </c>
      <c r="D29">
        <f>TSLA!D29</f>
        <v>36.82</v>
      </c>
      <c r="E29">
        <f>TSLA!E29</f>
        <v>37.032001000000001</v>
      </c>
      <c r="F29">
        <f>TSLA!F29</f>
        <v>37.032001000000001</v>
      </c>
      <c r="G29" s="7">
        <f t="shared" si="0"/>
        <v>-0.22426574687388967</v>
      </c>
      <c r="H29">
        <f t="shared" si="1"/>
        <v>0.77573425312611033</v>
      </c>
      <c r="I29">
        <f t="shared" si="2"/>
        <v>-0.25394527476252787</v>
      </c>
      <c r="J29" s="1">
        <f>GSPC!A29</f>
        <v>43585</v>
      </c>
      <c r="K29">
        <f>GSPC!B29</f>
        <v>2952.33</v>
      </c>
      <c r="L29">
        <f>GSPC!C29</f>
        <v>2954.13</v>
      </c>
      <c r="M29">
        <f>GSPC!D29</f>
        <v>2750.52</v>
      </c>
      <c r="N29">
        <f>GSPC!E29</f>
        <v>2752.06</v>
      </c>
      <c r="O29">
        <f>GSPC!F29</f>
        <v>2752.06</v>
      </c>
      <c r="P29" s="7">
        <f t="shared" si="3"/>
        <v>-6.5777726481161536E-2</v>
      </c>
      <c r="Q29">
        <f t="shared" si="4"/>
        <v>-6.8040888853204307E-2</v>
      </c>
    </row>
    <row r="30" spans="1:17" x14ac:dyDescent="0.25">
      <c r="A30" s="1">
        <f>TSLA!A30</f>
        <v>43617</v>
      </c>
      <c r="B30">
        <f>TSLA!B30</f>
        <v>37.102001000000001</v>
      </c>
      <c r="C30">
        <f>TSLA!C30</f>
        <v>46.948002000000002</v>
      </c>
      <c r="D30">
        <f>TSLA!D30</f>
        <v>35.397998999999999</v>
      </c>
      <c r="E30">
        <f>TSLA!E30</f>
        <v>44.692000999999998</v>
      </c>
      <c r="F30">
        <f>TSLA!F30</f>
        <v>44.692000999999998</v>
      </c>
      <c r="G30" s="7">
        <f t="shared" si="0"/>
        <v>0.20684812576020395</v>
      </c>
      <c r="H30">
        <f t="shared" si="1"/>
        <v>1.2068481257602039</v>
      </c>
      <c r="I30">
        <f t="shared" si="2"/>
        <v>0.18801210632781884</v>
      </c>
      <c r="J30" s="1">
        <f>GSPC!A30</f>
        <v>43616</v>
      </c>
      <c r="K30">
        <f>GSPC!B30</f>
        <v>2751.53</v>
      </c>
      <c r="L30">
        <f>GSPC!C30</f>
        <v>2964.15</v>
      </c>
      <c r="M30">
        <f>GSPC!D30</f>
        <v>2728.81</v>
      </c>
      <c r="N30">
        <f>GSPC!E30</f>
        <v>2941.76</v>
      </c>
      <c r="O30">
        <f>GSPC!F30</f>
        <v>2941.76</v>
      </c>
      <c r="P30" s="7">
        <f t="shared" si="3"/>
        <v>6.8930183208214979E-2</v>
      </c>
      <c r="Q30">
        <f t="shared" si="4"/>
        <v>6.6658319534241436E-2</v>
      </c>
    </row>
    <row r="31" spans="1:17" x14ac:dyDescent="0.25">
      <c r="A31" s="1">
        <f>TSLA!A31</f>
        <v>43647</v>
      </c>
      <c r="B31">
        <f>TSLA!B31</f>
        <v>46.042000000000002</v>
      </c>
      <c r="C31">
        <f>TSLA!C31</f>
        <v>53.214001000000003</v>
      </c>
      <c r="D31">
        <f>TSLA!D31</f>
        <v>44.444000000000003</v>
      </c>
      <c r="E31">
        <f>TSLA!E31</f>
        <v>48.321998999999998</v>
      </c>
      <c r="F31">
        <f>TSLA!F31</f>
        <v>48.321998999999998</v>
      </c>
      <c r="G31" s="7">
        <f t="shared" si="0"/>
        <v>8.1222543604615005E-2</v>
      </c>
      <c r="H31">
        <f t="shared" si="1"/>
        <v>1.081222543604615</v>
      </c>
      <c r="I31">
        <f t="shared" si="2"/>
        <v>7.8092385743495391E-2</v>
      </c>
      <c r="J31" s="1">
        <f>GSPC!A31</f>
        <v>43646</v>
      </c>
      <c r="K31">
        <f>GSPC!B31</f>
        <v>2971.41</v>
      </c>
      <c r="L31">
        <f>GSPC!C31</f>
        <v>3027.98</v>
      </c>
      <c r="M31">
        <f>GSPC!D31</f>
        <v>2952.22</v>
      </c>
      <c r="N31">
        <f>GSPC!E31</f>
        <v>2980.38</v>
      </c>
      <c r="O31">
        <f>GSPC!F31</f>
        <v>2980.38</v>
      </c>
      <c r="P31" s="7">
        <f t="shared" si="3"/>
        <v>1.3128195366039375E-2</v>
      </c>
      <c r="Q31">
        <f t="shared" si="4"/>
        <v>1.3042767473010496E-2</v>
      </c>
    </row>
    <row r="32" spans="1:17" x14ac:dyDescent="0.25">
      <c r="A32" s="1">
        <f>TSLA!A32</f>
        <v>43678</v>
      </c>
      <c r="B32">
        <f>TSLA!B32</f>
        <v>48.529998999999997</v>
      </c>
      <c r="C32">
        <f>TSLA!C32</f>
        <v>48.902000000000001</v>
      </c>
      <c r="D32">
        <f>TSLA!D32</f>
        <v>42.200001</v>
      </c>
      <c r="E32">
        <f>TSLA!E32</f>
        <v>45.122002000000002</v>
      </c>
      <c r="F32">
        <f>TSLA!F32</f>
        <v>45.122002000000002</v>
      </c>
      <c r="G32" s="7">
        <f t="shared" si="0"/>
        <v>-6.6222363855435673E-2</v>
      </c>
      <c r="H32">
        <f t="shared" si="1"/>
        <v>0.93377763614456433</v>
      </c>
      <c r="I32">
        <f t="shared" si="2"/>
        <v>-6.8516946031121004E-2</v>
      </c>
      <c r="J32" s="1">
        <f>GSPC!A32</f>
        <v>43677</v>
      </c>
      <c r="K32">
        <f>GSPC!B32</f>
        <v>2980.32</v>
      </c>
      <c r="L32">
        <f>GSPC!C32</f>
        <v>3013.59</v>
      </c>
      <c r="M32">
        <f>GSPC!D32</f>
        <v>2822.12</v>
      </c>
      <c r="N32">
        <f>GSPC!E32</f>
        <v>2926.46</v>
      </c>
      <c r="O32">
        <f>GSPC!F32</f>
        <v>2926.46</v>
      </c>
      <c r="P32" s="7">
        <f t="shared" si="3"/>
        <v>-1.8091652742267761E-2</v>
      </c>
      <c r="Q32">
        <f t="shared" si="4"/>
        <v>-1.8257307714875135E-2</v>
      </c>
    </row>
    <row r="33" spans="1:17" x14ac:dyDescent="0.25">
      <c r="A33" s="1">
        <f>TSLA!A33</f>
        <v>43709</v>
      </c>
      <c r="B33">
        <f>TSLA!B33</f>
        <v>44.816001999999997</v>
      </c>
      <c r="C33">
        <f>TSLA!C33</f>
        <v>50.700001</v>
      </c>
      <c r="D33">
        <f>TSLA!D33</f>
        <v>43.672001000000002</v>
      </c>
      <c r="E33">
        <f>TSLA!E33</f>
        <v>48.173999999999999</v>
      </c>
      <c r="F33">
        <f>TSLA!F33</f>
        <v>48.173999999999999</v>
      </c>
      <c r="G33" s="7">
        <f t="shared" si="0"/>
        <v>6.7638798473525164E-2</v>
      </c>
      <c r="H33">
        <f t="shared" si="1"/>
        <v>1.0676387984735252</v>
      </c>
      <c r="I33">
        <f t="shared" si="2"/>
        <v>6.5449479657767096E-2</v>
      </c>
      <c r="J33" s="1">
        <f>GSPC!A33</f>
        <v>43708</v>
      </c>
      <c r="K33">
        <f>GSPC!B33</f>
        <v>2909.01</v>
      </c>
      <c r="L33">
        <f>GSPC!C33</f>
        <v>3021.99</v>
      </c>
      <c r="M33">
        <f>GSPC!D33</f>
        <v>2891.85</v>
      </c>
      <c r="N33">
        <f>GSPC!E33</f>
        <v>2976.74</v>
      </c>
      <c r="O33">
        <f>GSPC!F33</f>
        <v>2976.74</v>
      </c>
      <c r="P33" s="7">
        <f t="shared" si="3"/>
        <v>1.7181167690656807E-2</v>
      </c>
      <c r="Q33">
        <f t="shared" si="4"/>
        <v>1.7035240523677681E-2</v>
      </c>
    </row>
    <row r="34" spans="1:17" x14ac:dyDescent="0.25">
      <c r="A34" s="1">
        <f>TSLA!A34</f>
        <v>43739</v>
      </c>
      <c r="B34">
        <f>TSLA!B34</f>
        <v>48.299999</v>
      </c>
      <c r="C34">
        <f>TSLA!C34</f>
        <v>68.167998999999995</v>
      </c>
      <c r="D34">
        <f>TSLA!D34</f>
        <v>44.855998999999997</v>
      </c>
      <c r="E34">
        <f>TSLA!E34</f>
        <v>62.984000999999999</v>
      </c>
      <c r="F34">
        <f>TSLA!F34</f>
        <v>62.984000999999999</v>
      </c>
      <c r="G34" s="7">
        <f t="shared" si="0"/>
        <v>0.30742726366919926</v>
      </c>
      <c r="H34">
        <f t="shared" si="1"/>
        <v>1.3074272636691993</v>
      </c>
      <c r="I34">
        <f t="shared" si="2"/>
        <v>0.26806128532861223</v>
      </c>
      <c r="J34" s="1">
        <f>GSPC!A34</f>
        <v>43738</v>
      </c>
      <c r="K34">
        <f>GSPC!B34</f>
        <v>2983.69</v>
      </c>
      <c r="L34">
        <f>GSPC!C34</f>
        <v>3050.1</v>
      </c>
      <c r="M34">
        <f>GSPC!D34</f>
        <v>2855.94</v>
      </c>
      <c r="N34">
        <f>GSPC!E34</f>
        <v>3037.56</v>
      </c>
      <c r="O34">
        <f>GSPC!F34</f>
        <v>3037.56</v>
      </c>
      <c r="P34" s="7">
        <f t="shared" si="3"/>
        <v>2.0431747482144935E-2</v>
      </c>
      <c r="Q34">
        <f t="shared" si="4"/>
        <v>2.0225819582931022E-2</v>
      </c>
    </row>
    <row r="35" spans="1:17" x14ac:dyDescent="0.25">
      <c r="A35" s="1">
        <f>TSLA!A35</f>
        <v>43770</v>
      </c>
      <c r="B35">
        <f>TSLA!B35</f>
        <v>63.264000000000003</v>
      </c>
      <c r="C35">
        <f>TSLA!C35</f>
        <v>72.239998</v>
      </c>
      <c r="D35">
        <f>TSLA!D35</f>
        <v>61.852001000000001</v>
      </c>
      <c r="E35">
        <f>TSLA!E35</f>
        <v>65.987999000000002</v>
      </c>
      <c r="F35">
        <f>TSLA!F35</f>
        <v>65.987999000000002</v>
      </c>
      <c r="G35" s="7">
        <f t="shared" si="0"/>
        <v>4.7694620098840623E-2</v>
      </c>
      <c r="H35">
        <f t="shared" si="1"/>
        <v>1.0476946200988406</v>
      </c>
      <c r="I35">
        <f t="shared" si="2"/>
        <v>4.6592150400193252E-2</v>
      </c>
      <c r="J35" s="1">
        <f>GSPC!A35</f>
        <v>43769</v>
      </c>
      <c r="K35">
        <f>GSPC!B35</f>
        <v>3050.72</v>
      </c>
      <c r="L35">
        <f>GSPC!C35</f>
        <v>3154.26</v>
      </c>
      <c r="M35">
        <f>GSPC!D35</f>
        <v>3050.72</v>
      </c>
      <c r="N35">
        <f>GSPC!E35</f>
        <v>3140.98</v>
      </c>
      <c r="O35">
        <f>GSPC!F35</f>
        <v>3140.98</v>
      </c>
      <c r="P35" s="7">
        <f t="shared" si="3"/>
        <v>3.404706409091518E-2</v>
      </c>
      <c r="Q35">
        <f t="shared" si="4"/>
        <v>3.3480291579323126E-2</v>
      </c>
    </row>
    <row r="36" spans="1:17" x14ac:dyDescent="0.25">
      <c r="A36" s="1">
        <f>TSLA!A36</f>
        <v>43800</v>
      </c>
      <c r="B36">
        <f>TSLA!B36</f>
        <v>65.879997000000003</v>
      </c>
      <c r="C36">
        <f>TSLA!C36</f>
        <v>87.061995999999994</v>
      </c>
      <c r="D36">
        <f>TSLA!D36</f>
        <v>65.449996999999996</v>
      </c>
      <c r="E36">
        <f>TSLA!E36</f>
        <v>83.665999999999997</v>
      </c>
      <c r="F36">
        <f>TSLA!F36</f>
        <v>83.665999999999997</v>
      </c>
      <c r="G36" s="7">
        <f t="shared" si="0"/>
        <v>0.26789721264316557</v>
      </c>
      <c r="H36">
        <f t="shared" si="1"/>
        <v>1.2678972126431656</v>
      </c>
      <c r="I36">
        <f t="shared" si="2"/>
        <v>0.23735979014503106</v>
      </c>
      <c r="J36" s="1">
        <f>GSPC!A36</f>
        <v>43800</v>
      </c>
      <c r="K36">
        <f>GSPC!B36</f>
        <v>3143.85</v>
      </c>
      <c r="L36">
        <f>GSPC!C36</f>
        <v>3247.93</v>
      </c>
      <c r="M36">
        <f>GSPC!D36</f>
        <v>3070.33</v>
      </c>
      <c r="N36">
        <f>GSPC!E36</f>
        <v>3230.78</v>
      </c>
      <c r="O36">
        <f>GSPC!F36</f>
        <v>3230.78</v>
      </c>
      <c r="P36" s="7">
        <f t="shared" si="3"/>
        <v>2.8589803182446305E-2</v>
      </c>
      <c r="Q36">
        <f t="shared" si="4"/>
        <v>2.818874101228944E-2</v>
      </c>
    </row>
    <row r="37" spans="1:17" x14ac:dyDescent="0.25">
      <c r="A37" s="1">
        <f>TSLA!A37</f>
        <v>43831</v>
      </c>
      <c r="B37">
        <f>TSLA!B37</f>
        <v>84.900002000000001</v>
      </c>
      <c r="C37">
        <f>TSLA!C37</f>
        <v>130.60000600000001</v>
      </c>
      <c r="D37">
        <f>TSLA!D37</f>
        <v>84.342003000000005</v>
      </c>
      <c r="E37">
        <f>TSLA!E37</f>
        <v>130.11399800000001</v>
      </c>
      <c r="F37">
        <f>TSLA!F37</f>
        <v>130.11399800000001</v>
      </c>
      <c r="G37" s="7">
        <f t="shared" si="0"/>
        <v>0.55515977816556328</v>
      </c>
      <c r="H37">
        <f t="shared" si="1"/>
        <v>1.5551597781655633</v>
      </c>
      <c r="I37">
        <f t="shared" si="2"/>
        <v>0.44157829158452472</v>
      </c>
      <c r="J37" s="1">
        <f>GSPC!A37</f>
        <v>43831</v>
      </c>
      <c r="K37">
        <f>GSPC!B37</f>
        <v>3244.67</v>
      </c>
      <c r="L37">
        <f>GSPC!C37</f>
        <v>3337.77</v>
      </c>
      <c r="M37">
        <f>GSPC!D37</f>
        <v>3214.64</v>
      </c>
      <c r="N37">
        <f>GSPC!E37</f>
        <v>3225.52</v>
      </c>
      <c r="O37">
        <f>GSPC!F37</f>
        <v>3225.52</v>
      </c>
      <c r="P37" s="7">
        <f t="shared" si="3"/>
        <v>-1.6280898111292741E-3</v>
      </c>
      <c r="Q37">
        <f t="shared" si="4"/>
        <v>-1.6294165896177356E-3</v>
      </c>
    </row>
    <row r="38" spans="1:17" x14ac:dyDescent="0.25">
      <c r="A38" s="1">
        <f>TSLA!A38</f>
        <v>43862</v>
      </c>
      <c r="B38">
        <f>TSLA!B38</f>
        <v>134.73800700000001</v>
      </c>
      <c r="C38">
        <f>TSLA!C38</f>
        <v>193.79800399999999</v>
      </c>
      <c r="D38">
        <f>TSLA!D38</f>
        <v>122.304001</v>
      </c>
      <c r="E38">
        <f>TSLA!E38</f>
        <v>133.598007</v>
      </c>
      <c r="F38">
        <f>TSLA!F38</f>
        <v>133.598007</v>
      </c>
      <c r="G38" s="7">
        <f t="shared" si="0"/>
        <v>2.6776588634221943E-2</v>
      </c>
      <c r="H38">
        <f t="shared" si="1"/>
        <v>1.0267765886342219</v>
      </c>
      <c r="I38">
        <f t="shared" si="2"/>
        <v>2.6424369437642023E-2</v>
      </c>
      <c r="J38" s="1">
        <f>GSPC!A38</f>
        <v>43862</v>
      </c>
      <c r="K38">
        <f>GSPC!B38</f>
        <v>3235.66</v>
      </c>
      <c r="L38">
        <f>GSPC!C38</f>
        <v>3393.52</v>
      </c>
      <c r="M38">
        <f>GSPC!D38</f>
        <v>2855.84</v>
      </c>
      <c r="N38">
        <f>GSPC!E38</f>
        <v>2954.22</v>
      </c>
      <c r="O38">
        <f>GSPC!F38</f>
        <v>2954.22</v>
      </c>
      <c r="P38" s="7">
        <f t="shared" si="3"/>
        <v>-8.4110469009648137E-2</v>
      </c>
      <c r="Q38">
        <f t="shared" si="4"/>
        <v>-8.7859520936204846E-2</v>
      </c>
    </row>
    <row r="39" spans="1:17" x14ac:dyDescent="0.25">
      <c r="A39" s="1">
        <f>TSLA!A39</f>
        <v>43891</v>
      </c>
      <c r="B39">
        <f>TSLA!B39</f>
        <v>142.25199900000001</v>
      </c>
      <c r="C39">
        <f>TSLA!C39</f>
        <v>161.395996</v>
      </c>
      <c r="D39">
        <f>TSLA!D39</f>
        <v>70.101996999999997</v>
      </c>
      <c r="E39">
        <f>TSLA!E39</f>
        <v>104.800003</v>
      </c>
      <c r="F39">
        <f>TSLA!F39</f>
        <v>104.800003</v>
      </c>
      <c r="G39" s="7">
        <f t="shared" si="0"/>
        <v>-0.21555713776478713</v>
      </c>
      <c r="H39">
        <f t="shared" si="1"/>
        <v>0.78444286223521287</v>
      </c>
      <c r="I39">
        <f t="shared" si="2"/>
        <v>-0.24278154281370962</v>
      </c>
      <c r="J39" s="1">
        <f>GSPC!A39</f>
        <v>43891</v>
      </c>
      <c r="K39">
        <f>GSPC!B39</f>
        <v>2974.28</v>
      </c>
      <c r="L39">
        <f>GSPC!C39</f>
        <v>3136.72</v>
      </c>
      <c r="M39">
        <f>GSPC!D39</f>
        <v>2191.86</v>
      </c>
      <c r="N39">
        <f>GSPC!E39</f>
        <v>2584.59</v>
      </c>
      <c r="O39">
        <f>GSPC!F39</f>
        <v>2584.59</v>
      </c>
      <c r="P39" s="7">
        <f t="shared" si="3"/>
        <v>-0.12511932083595656</v>
      </c>
      <c r="Q39">
        <f t="shared" si="4"/>
        <v>-0.13366776859296695</v>
      </c>
    </row>
    <row r="40" spans="1:17" x14ac:dyDescent="0.25">
      <c r="A40" s="1">
        <f>TSLA!A40</f>
        <v>43922</v>
      </c>
      <c r="B40">
        <f>TSLA!B40</f>
        <v>100.800003</v>
      </c>
      <c r="C40">
        <f>TSLA!C40</f>
        <v>173.96400499999999</v>
      </c>
      <c r="D40">
        <f>TSLA!D40</f>
        <v>89.279999000000004</v>
      </c>
      <c r="E40">
        <f>TSLA!E40</f>
        <v>156.37600699999999</v>
      </c>
      <c r="F40">
        <f>TSLA!F40</f>
        <v>156.37600699999999</v>
      </c>
      <c r="G40" s="7">
        <f t="shared" si="0"/>
        <v>0.49213742866018784</v>
      </c>
      <c r="H40">
        <f t="shared" si="1"/>
        <v>1.4921374286601878</v>
      </c>
      <c r="I40">
        <f t="shared" si="2"/>
        <v>0.40020960790172638</v>
      </c>
      <c r="J40" s="1">
        <f>GSPC!A40</f>
        <v>43921</v>
      </c>
      <c r="K40">
        <f>GSPC!B40</f>
        <v>2498.08</v>
      </c>
      <c r="L40">
        <f>GSPC!C40</f>
        <v>2954.86</v>
      </c>
      <c r="M40">
        <f>GSPC!D40</f>
        <v>2447.4899999999998</v>
      </c>
      <c r="N40">
        <f>GSPC!E40</f>
        <v>2912.43</v>
      </c>
      <c r="O40">
        <f>GSPC!F40</f>
        <v>2912.43</v>
      </c>
      <c r="P40" s="7">
        <f t="shared" si="3"/>
        <v>0.12684410293315374</v>
      </c>
      <c r="Q40">
        <f t="shared" si="4"/>
        <v>0.11942089623740584</v>
      </c>
    </row>
    <row r="41" spans="1:17" x14ac:dyDescent="0.25">
      <c r="A41" s="1">
        <f>TSLA!A41</f>
        <v>43952</v>
      </c>
      <c r="B41">
        <f>TSLA!B41</f>
        <v>151</v>
      </c>
      <c r="C41">
        <f>TSLA!C41</f>
        <v>168.658005</v>
      </c>
      <c r="D41">
        <f>TSLA!D41</f>
        <v>136.608002</v>
      </c>
      <c r="E41">
        <f>TSLA!E41</f>
        <v>167</v>
      </c>
      <c r="F41">
        <f>TSLA!F41</f>
        <v>167</v>
      </c>
      <c r="G41" s="7">
        <f t="shared" si="0"/>
        <v>6.7938766335170708E-2</v>
      </c>
      <c r="H41">
        <f t="shared" si="1"/>
        <v>1.0679387663351707</v>
      </c>
      <c r="I41">
        <f t="shared" si="2"/>
        <v>6.5730404002133078E-2</v>
      </c>
      <c r="J41" s="1">
        <f>GSPC!A41</f>
        <v>43951</v>
      </c>
      <c r="K41">
        <f>GSPC!B41</f>
        <v>2869.09</v>
      </c>
      <c r="L41">
        <f>GSPC!C41</f>
        <v>3068.67</v>
      </c>
      <c r="M41">
        <f>GSPC!D41</f>
        <v>2766.64</v>
      </c>
      <c r="N41">
        <f>GSPC!E41</f>
        <v>3044.31</v>
      </c>
      <c r="O41">
        <f>GSPC!F41</f>
        <v>3044.31</v>
      </c>
      <c r="P41" s="7">
        <f t="shared" si="3"/>
        <v>4.528177501261843E-2</v>
      </c>
      <c r="Q41">
        <f t="shared" si="4"/>
        <v>4.4286490230530599E-2</v>
      </c>
    </row>
    <row r="42" spans="1:17" x14ac:dyDescent="0.25">
      <c r="A42" s="1">
        <f>TSLA!A42</f>
        <v>43983</v>
      </c>
      <c r="B42">
        <f>TSLA!B42</f>
        <v>171.60000600000001</v>
      </c>
      <c r="C42">
        <f>TSLA!C42</f>
        <v>217.537994</v>
      </c>
      <c r="D42">
        <f>TSLA!D42</f>
        <v>170.820007</v>
      </c>
      <c r="E42">
        <f>TSLA!E42</f>
        <v>215.962006</v>
      </c>
      <c r="F42">
        <f>TSLA!F42</f>
        <v>215.962006</v>
      </c>
      <c r="G42" s="7">
        <f t="shared" si="0"/>
        <v>0.29318566467065876</v>
      </c>
      <c r="H42">
        <f t="shared" si="1"/>
        <v>1.2931856646706588</v>
      </c>
      <c r="I42">
        <f t="shared" si="2"/>
        <v>0.25710868164736822</v>
      </c>
      <c r="J42" s="1">
        <f>GSPC!A42</f>
        <v>43982</v>
      </c>
      <c r="K42">
        <f>GSPC!B42</f>
        <v>3038.78</v>
      </c>
      <c r="L42">
        <f>GSPC!C42</f>
        <v>3233.13</v>
      </c>
      <c r="M42">
        <f>GSPC!D42</f>
        <v>2965.66</v>
      </c>
      <c r="N42">
        <f>GSPC!E42</f>
        <v>3100.29</v>
      </c>
      <c r="O42">
        <f>GSPC!F42</f>
        <v>3100.29</v>
      </c>
      <c r="P42" s="7">
        <f t="shared" si="3"/>
        <v>1.8388403283502663E-2</v>
      </c>
      <c r="Q42">
        <f t="shared" si="4"/>
        <v>1.8221381004063585E-2</v>
      </c>
    </row>
    <row r="43" spans="1:17" x14ac:dyDescent="0.25">
      <c r="A43" s="1">
        <f>TSLA!A43</f>
        <v>44013</v>
      </c>
      <c r="B43">
        <f>TSLA!B43</f>
        <v>216.60000600000001</v>
      </c>
      <c r="C43">
        <f>TSLA!C43</f>
        <v>358.99798600000003</v>
      </c>
      <c r="D43">
        <f>TSLA!D43</f>
        <v>216.10000600000001</v>
      </c>
      <c r="E43">
        <f>TSLA!E43</f>
        <v>286.15200800000002</v>
      </c>
      <c r="F43">
        <f>TSLA!F43</f>
        <v>286.15200800000002</v>
      </c>
      <c r="G43" s="7">
        <f t="shared" si="0"/>
        <v>0.32501088177519533</v>
      </c>
      <c r="H43">
        <f t="shared" si="1"/>
        <v>1.3250108817751953</v>
      </c>
      <c r="I43">
        <f t="shared" si="2"/>
        <v>0.28142067206498661</v>
      </c>
      <c r="J43" s="1">
        <f>GSPC!A43</f>
        <v>44012</v>
      </c>
      <c r="K43">
        <f>GSPC!B43</f>
        <v>3105.92</v>
      </c>
      <c r="L43">
        <f>GSPC!C43</f>
        <v>3279.99</v>
      </c>
      <c r="M43">
        <f>GSPC!D43</f>
        <v>3101.17</v>
      </c>
      <c r="N43">
        <f>GSPC!E43</f>
        <v>3271.12</v>
      </c>
      <c r="O43">
        <f>GSPC!F43</f>
        <v>3271.12</v>
      </c>
      <c r="P43" s="7">
        <f t="shared" si="3"/>
        <v>5.5101296975444303E-2</v>
      </c>
      <c r="Q43">
        <f t="shared" si="4"/>
        <v>5.3636778409248576E-2</v>
      </c>
    </row>
    <row r="44" spans="1:17" x14ac:dyDescent="0.25">
      <c r="A44" s="1">
        <f>TSLA!A44</f>
        <v>44044</v>
      </c>
      <c r="B44">
        <f>TSLA!B44</f>
        <v>289.83999599999999</v>
      </c>
      <c r="C44">
        <f>TSLA!C44</f>
        <v>500.14001500000001</v>
      </c>
      <c r="D44">
        <f>TSLA!D44</f>
        <v>273</v>
      </c>
      <c r="E44">
        <f>TSLA!E44</f>
        <v>498.32000699999998</v>
      </c>
      <c r="F44">
        <f>TSLA!F44</f>
        <v>498.32000699999998</v>
      </c>
      <c r="G44" s="7">
        <f t="shared" si="0"/>
        <v>0.74145207116631506</v>
      </c>
      <c r="H44">
        <f t="shared" si="1"/>
        <v>1.7414520711663151</v>
      </c>
      <c r="I44">
        <f t="shared" si="2"/>
        <v>0.5547192888639787</v>
      </c>
      <c r="J44" s="1">
        <f>GSPC!A44</f>
        <v>44043</v>
      </c>
      <c r="K44">
        <f>GSPC!B44</f>
        <v>3288.26</v>
      </c>
      <c r="L44">
        <f>GSPC!C44</f>
        <v>3514.77</v>
      </c>
      <c r="M44">
        <f>GSPC!D44</f>
        <v>3284.53</v>
      </c>
      <c r="N44">
        <f>GSPC!E44</f>
        <v>3500.31</v>
      </c>
      <c r="O44">
        <f>GSPC!F44</f>
        <v>3500.31</v>
      </c>
      <c r="P44" s="7">
        <f t="shared" si="3"/>
        <v>7.0064687324219221E-2</v>
      </c>
      <c r="Q44">
        <f t="shared" si="4"/>
        <v>6.7719102089653677E-2</v>
      </c>
    </row>
    <row r="45" spans="1:17" x14ac:dyDescent="0.25">
      <c r="A45" s="1">
        <f>TSLA!A45</f>
        <v>44075</v>
      </c>
      <c r="B45">
        <f>TSLA!B45</f>
        <v>502.14001500000001</v>
      </c>
      <c r="C45">
        <f>TSLA!C45</f>
        <v>502.48998999999998</v>
      </c>
      <c r="D45">
        <f>TSLA!D45</f>
        <v>329.88000499999998</v>
      </c>
      <c r="E45">
        <f>TSLA!E45</f>
        <v>429.01001000000002</v>
      </c>
      <c r="F45">
        <f>TSLA!F45</f>
        <v>429.01001000000002</v>
      </c>
      <c r="G45" s="7">
        <f t="shared" si="0"/>
        <v>-0.13908732546634428</v>
      </c>
      <c r="H45">
        <f t="shared" si="1"/>
        <v>0.86091267453365572</v>
      </c>
      <c r="I45">
        <f t="shared" si="2"/>
        <v>-0.14976220300395615</v>
      </c>
      <c r="J45" s="1">
        <f>GSPC!A45</f>
        <v>44074</v>
      </c>
      <c r="K45">
        <f>GSPC!B45</f>
        <v>3507.44</v>
      </c>
      <c r="L45">
        <f>GSPC!C45</f>
        <v>3588.11</v>
      </c>
      <c r="M45">
        <f>GSPC!D45</f>
        <v>3209.45</v>
      </c>
      <c r="N45">
        <f>GSPC!E45</f>
        <v>3363</v>
      </c>
      <c r="O45">
        <f>GSPC!F45</f>
        <v>3363</v>
      </c>
      <c r="P45" s="7">
        <f t="shared" si="3"/>
        <v>-3.9227954095494399E-2</v>
      </c>
      <c r="Q45">
        <f t="shared" si="4"/>
        <v>-4.0018103243589488E-2</v>
      </c>
    </row>
    <row r="46" spans="1:17" x14ac:dyDescent="0.25">
      <c r="A46" s="1">
        <f>TSLA!A46</f>
        <v>44105</v>
      </c>
      <c r="B46">
        <f>TSLA!B46</f>
        <v>440.76001000000002</v>
      </c>
      <c r="C46">
        <f>TSLA!C46</f>
        <v>465.89999399999999</v>
      </c>
      <c r="D46">
        <f>TSLA!D46</f>
        <v>379.10998499999999</v>
      </c>
      <c r="E46">
        <f>TSLA!E46</f>
        <v>388.040009</v>
      </c>
      <c r="F46">
        <f>TSLA!F46</f>
        <v>388.040009</v>
      </c>
      <c r="G46" s="7">
        <f t="shared" si="0"/>
        <v>-9.5498939523579018E-2</v>
      </c>
      <c r="H46">
        <f t="shared" si="1"/>
        <v>0.90450106047642098</v>
      </c>
      <c r="I46">
        <f t="shared" si="2"/>
        <v>-0.10037180170256467</v>
      </c>
      <c r="J46" s="1">
        <f>GSPC!A46</f>
        <v>44104</v>
      </c>
      <c r="K46">
        <f>GSPC!B46</f>
        <v>3385.87</v>
      </c>
      <c r="L46">
        <f>GSPC!C46</f>
        <v>3549.85</v>
      </c>
      <c r="M46">
        <f>GSPC!D46</f>
        <v>3233.94</v>
      </c>
      <c r="N46">
        <f>GSPC!E46</f>
        <v>3269.96</v>
      </c>
      <c r="O46">
        <f>GSPC!F46</f>
        <v>3269.96</v>
      </c>
      <c r="P46" s="7">
        <f t="shared" si="3"/>
        <v>-2.7665774606006499E-2</v>
      </c>
      <c r="Q46">
        <f t="shared" si="4"/>
        <v>-2.8055680339689231E-2</v>
      </c>
    </row>
    <row r="47" spans="1:17" x14ac:dyDescent="0.25">
      <c r="A47" s="1">
        <f>TSLA!A47</f>
        <v>44136</v>
      </c>
      <c r="B47">
        <f>TSLA!B47</f>
        <v>394</v>
      </c>
      <c r="C47">
        <f>TSLA!C47</f>
        <v>607.79998799999998</v>
      </c>
      <c r="D47">
        <f>TSLA!D47</f>
        <v>392.29998799999998</v>
      </c>
      <c r="E47">
        <f>TSLA!E47</f>
        <v>567.59997599999997</v>
      </c>
      <c r="F47">
        <f>TSLA!F47</f>
        <v>567.59997599999997</v>
      </c>
      <c r="G47" s="7">
        <f t="shared" si="0"/>
        <v>0.46273570465771208</v>
      </c>
      <c r="H47">
        <f t="shared" si="1"/>
        <v>1.4627357046577121</v>
      </c>
      <c r="I47">
        <f t="shared" si="2"/>
        <v>0.38030845271602076</v>
      </c>
      <c r="J47" s="1">
        <f>GSPC!A47</f>
        <v>44135</v>
      </c>
      <c r="K47">
        <f>GSPC!B47</f>
        <v>3296.2</v>
      </c>
      <c r="L47">
        <f>GSPC!C47</f>
        <v>3645.99</v>
      </c>
      <c r="M47">
        <f>GSPC!D47</f>
        <v>3279.74</v>
      </c>
      <c r="N47">
        <f>GSPC!E47</f>
        <v>3621.63</v>
      </c>
      <c r="O47">
        <f>GSPC!F47</f>
        <v>3621.63</v>
      </c>
      <c r="P47" s="7">
        <f t="shared" si="3"/>
        <v>0.10754565805086314</v>
      </c>
      <c r="Q47">
        <f t="shared" si="4"/>
        <v>0.10214644831840361</v>
      </c>
    </row>
    <row r="48" spans="1:17" x14ac:dyDescent="0.25">
      <c r="A48" s="1">
        <f>TSLA!A48</f>
        <v>44166</v>
      </c>
      <c r="B48">
        <f>TSLA!B48</f>
        <v>597.59002699999996</v>
      </c>
      <c r="C48">
        <f>TSLA!C48</f>
        <v>718.71997099999999</v>
      </c>
      <c r="D48">
        <f>TSLA!D48</f>
        <v>541.21002199999998</v>
      </c>
      <c r="E48">
        <f>TSLA!E48</f>
        <v>705.669983</v>
      </c>
      <c r="F48">
        <f>TSLA!F48</f>
        <v>705.669983</v>
      </c>
      <c r="G48" s="7">
        <f t="shared" si="0"/>
        <v>0.24325231296345229</v>
      </c>
      <c r="H48">
        <f t="shared" si="1"/>
        <v>1.2432523129634523</v>
      </c>
      <c r="I48">
        <f t="shared" si="2"/>
        <v>0.21773077902799401</v>
      </c>
      <c r="J48" s="1">
        <f>GSPC!A48</f>
        <v>44166</v>
      </c>
      <c r="K48">
        <f>GSPC!B48</f>
        <v>3645.87</v>
      </c>
      <c r="L48">
        <f>GSPC!C48</f>
        <v>3760.2</v>
      </c>
      <c r="M48">
        <f>GSPC!D48</f>
        <v>3633.4</v>
      </c>
      <c r="N48">
        <f>GSPC!E48</f>
        <v>3756.07</v>
      </c>
      <c r="O48">
        <f>GSPC!F48</f>
        <v>3756.07</v>
      </c>
      <c r="P48" s="7">
        <f t="shared" si="3"/>
        <v>3.712140665943231E-2</v>
      </c>
      <c r="Q48">
        <f t="shared" si="4"/>
        <v>3.6448997283216107E-2</v>
      </c>
    </row>
    <row r="49" spans="1:17" x14ac:dyDescent="0.25">
      <c r="A49" s="1">
        <f>TSLA!A49</f>
        <v>44197</v>
      </c>
      <c r="B49">
        <f>TSLA!B49</f>
        <v>719.46002199999998</v>
      </c>
      <c r="C49">
        <f>TSLA!C49</f>
        <v>900.40002400000003</v>
      </c>
      <c r="D49">
        <f>TSLA!D49</f>
        <v>717.19000200000005</v>
      </c>
      <c r="E49">
        <f>TSLA!E49</f>
        <v>793.53002900000001</v>
      </c>
      <c r="F49">
        <f>TSLA!F49</f>
        <v>793.53002900000001</v>
      </c>
      <c r="G49" s="7">
        <f t="shared" si="0"/>
        <v>0.12450585701049999</v>
      </c>
      <c r="H49">
        <f t="shared" si="1"/>
        <v>1.1245058570105</v>
      </c>
      <c r="I49">
        <f t="shared" si="2"/>
        <v>0.11734370095013398</v>
      </c>
      <c r="J49" s="1">
        <f>GSPC!A49</f>
        <v>44197</v>
      </c>
      <c r="K49">
        <f>GSPC!B49</f>
        <v>3764.61</v>
      </c>
      <c r="L49">
        <f>GSPC!C49</f>
        <v>3870.9</v>
      </c>
      <c r="M49">
        <f>GSPC!D49</f>
        <v>3662.71</v>
      </c>
      <c r="N49">
        <f>GSPC!E49</f>
        <v>3714.24</v>
      </c>
      <c r="O49">
        <f>GSPC!F49</f>
        <v>3714.24</v>
      </c>
      <c r="P49" s="7">
        <f t="shared" si="3"/>
        <v>-1.1136640158463607E-2</v>
      </c>
      <c r="Q49">
        <f t="shared" si="4"/>
        <v>-1.1199116821942242E-2</v>
      </c>
    </row>
    <row r="50" spans="1:17" x14ac:dyDescent="0.25">
      <c r="A50" s="1">
        <f>TSLA!A50</f>
        <v>44228</v>
      </c>
      <c r="B50">
        <f>TSLA!B50</f>
        <v>814.28997800000002</v>
      </c>
      <c r="C50">
        <f>TSLA!C50</f>
        <v>880.5</v>
      </c>
      <c r="D50">
        <f>TSLA!D50</f>
        <v>619</v>
      </c>
      <c r="E50">
        <f>TSLA!E50</f>
        <v>675.5</v>
      </c>
      <c r="F50">
        <f>TSLA!F50</f>
        <v>675.5</v>
      </c>
      <c r="G50" s="7">
        <f t="shared" si="0"/>
        <v>-0.14874046940446661</v>
      </c>
      <c r="H50">
        <f t="shared" si="1"/>
        <v>0.85125953059553339</v>
      </c>
      <c r="I50">
        <f t="shared" si="2"/>
        <v>-0.16103822558046307</v>
      </c>
      <c r="J50" s="1">
        <f>GSPC!A50</f>
        <v>44228</v>
      </c>
      <c r="K50">
        <f>GSPC!B50</f>
        <v>3731.17</v>
      </c>
      <c r="L50">
        <f>GSPC!C50</f>
        <v>3950.43</v>
      </c>
      <c r="M50">
        <f>GSPC!D50</f>
        <v>3725.62</v>
      </c>
      <c r="N50">
        <f>GSPC!E50</f>
        <v>3811.15</v>
      </c>
      <c r="O50">
        <f>GSPC!F50</f>
        <v>3811.15</v>
      </c>
      <c r="P50" s="7">
        <f t="shared" si="3"/>
        <v>2.6091474971999817E-2</v>
      </c>
      <c r="Q50">
        <f t="shared" si="4"/>
        <v>2.5756899667125591E-2</v>
      </c>
    </row>
    <row r="51" spans="1:17" x14ac:dyDescent="0.25">
      <c r="A51" s="1">
        <f>TSLA!A51</f>
        <v>44256</v>
      </c>
      <c r="B51">
        <f>TSLA!B51</f>
        <v>690.10998500000005</v>
      </c>
      <c r="C51">
        <f>TSLA!C51</f>
        <v>721.10998500000005</v>
      </c>
      <c r="D51">
        <f>TSLA!D51</f>
        <v>539.48999000000003</v>
      </c>
      <c r="E51">
        <f>TSLA!E51</f>
        <v>667.92999299999997</v>
      </c>
      <c r="F51">
        <f>TSLA!F51</f>
        <v>667.92999299999997</v>
      </c>
      <c r="G51" s="7">
        <f t="shared" si="0"/>
        <v>-1.1206524056254663E-2</v>
      </c>
      <c r="H51">
        <f t="shared" si="1"/>
        <v>0.98879347594374534</v>
      </c>
      <c r="I51">
        <f t="shared" si="2"/>
        <v>-1.1269790253809298E-2</v>
      </c>
      <c r="J51" s="1">
        <f>GSPC!A51</f>
        <v>44256</v>
      </c>
      <c r="K51">
        <f>GSPC!B51</f>
        <v>3842.51</v>
      </c>
      <c r="L51">
        <f>GSPC!C51</f>
        <v>3994.41</v>
      </c>
      <c r="M51">
        <f>GSPC!D51</f>
        <v>3723.34</v>
      </c>
      <c r="N51">
        <f>GSPC!E51</f>
        <v>3972.89</v>
      </c>
      <c r="O51">
        <f>GSPC!F51</f>
        <v>3972.89</v>
      </c>
      <c r="P51" s="7">
        <f t="shared" si="3"/>
        <v>4.2438634008107767E-2</v>
      </c>
      <c r="Q51">
        <f t="shared" si="4"/>
        <v>4.1562808697442971E-2</v>
      </c>
    </row>
    <row r="52" spans="1:17" x14ac:dyDescent="0.25">
      <c r="A52" s="1">
        <f>TSLA!A52</f>
        <v>44287</v>
      </c>
      <c r="B52">
        <f>TSLA!B52</f>
        <v>688.36999500000002</v>
      </c>
      <c r="C52">
        <f>TSLA!C52</f>
        <v>780.78997800000002</v>
      </c>
      <c r="D52">
        <f>TSLA!D52</f>
        <v>659.419983</v>
      </c>
      <c r="E52">
        <f>TSLA!E52</f>
        <v>709.44000200000005</v>
      </c>
      <c r="F52">
        <f>TSLA!F52</f>
        <v>709.44000200000005</v>
      </c>
      <c r="G52" s="7">
        <f t="shared" si="0"/>
        <v>6.2147245123038042E-2</v>
      </c>
      <c r="H52">
        <f t="shared" si="1"/>
        <v>1.062147245123038</v>
      </c>
      <c r="I52">
        <f t="shared" si="2"/>
        <v>6.0292562100627417E-2</v>
      </c>
      <c r="J52" s="1">
        <f>GSPC!A52</f>
        <v>44286</v>
      </c>
      <c r="K52">
        <f>GSPC!B52</f>
        <v>3992.78</v>
      </c>
      <c r="L52">
        <f>GSPC!C52</f>
        <v>4218.78</v>
      </c>
      <c r="M52">
        <f>GSPC!D52</f>
        <v>3992.78</v>
      </c>
      <c r="N52">
        <f>GSPC!E52</f>
        <v>4181.17</v>
      </c>
      <c r="O52">
        <f>GSPC!F52</f>
        <v>4181.17</v>
      </c>
      <c r="P52" s="7">
        <f t="shared" si="3"/>
        <v>5.242531255584737E-2</v>
      </c>
      <c r="Q52">
        <f t="shared" si="4"/>
        <v>5.1097322114293922E-2</v>
      </c>
    </row>
    <row r="53" spans="1:17" x14ac:dyDescent="0.25">
      <c r="A53" s="1">
        <f>TSLA!A53</f>
        <v>44317</v>
      </c>
      <c r="B53">
        <f>TSLA!B53</f>
        <v>703.79998799999998</v>
      </c>
      <c r="C53">
        <f>TSLA!C53</f>
        <v>706</v>
      </c>
      <c r="D53">
        <f>TSLA!D53</f>
        <v>546.97997999999995</v>
      </c>
      <c r="E53">
        <f>TSLA!E53</f>
        <v>625.21997099999999</v>
      </c>
      <c r="F53">
        <f>TSLA!F53</f>
        <v>625.21997099999999</v>
      </c>
      <c r="G53" s="7">
        <f t="shared" si="0"/>
        <v>-0.11871339473750175</v>
      </c>
      <c r="H53">
        <f t="shared" si="1"/>
        <v>0.88128660526249825</v>
      </c>
      <c r="I53">
        <f t="shared" si="2"/>
        <v>-0.12637238783180993</v>
      </c>
      <c r="J53" s="1">
        <f>GSPC!A53</f>
        <v>44316</v>
      </c>
      <c r="K53">
        <f>GSPC!B53</f>
        <v>4191.9799999999996</v>
      </c>
      <c r="L53">
        <f>GSPC!C53</f>
        <v>4238.04</v>
      </c>
      <c r="M53">
        <f>GSPC!D53</f>
        <v>4056.88</v>
      </c>
      <c r="N53">
        <f>GSPC!E53</f>
        <v>4204.1099999999997</v>
      </c>
      <c r="O53">
        <f>GSPC!F53</f>
        <v>4204.1099999999997</v>
      </c>
      <c r="P53" s="7">
        <f t="shared" si="3"/>
        <v>5.4865025818131574E-3</v>
      </c>
      <c r="Q53">
        <f t="shared" si="4"/>
        <v>5.4715065520221503E-3</v>
      </c>
    </row>
    <row r="54" spans="1:17" x14ac:dyDescent="0.25">
      <c r="A54" s="1">
        <f>TSLA!A54</f>
        <v>44348</v>
      </c>
      <c r="B54">
        <f>TSLA!B54</f>
        <v>627.79998799999998</v>
      </c>
      <c r="C54">
        <f>TSLA!C54</f>
        <v>697.61999500000002</v>
      </c>
      <c r="D54">
        <f>TSLA!D54</f>
        <v>571.21997099999999</v>
      </c>
      <c r="E54">
        <f>TSLA!E54</f>
        <v>679.70001200000002</v>
      </c>
      <c r="F54">
        <f>TSLA!F54</f>
        <v>679.70001200000002</v>
      </c>
      <c r="G54" s="7">
        <f t="shared" si="0"/>
        <v>8.7137397279333006E-2</v>
      </c>
      <c r="H54">
        <f t="shared" si="1"/>
        <v>1.087137397279333</v>
      </c>
      <c r="I54">
        <f t="shared" si="2"/>
        <v>8.3548000592178484E-2</v>
      </c>
      <c r="J54" s="1">
        <f>GSPC!A54</f>
        <v>44347</v>
      </c>
      <c r="K54">
        <f>GSPC!B54</f>
        <v>4216.5200000000004</v>
      </c>
      <c r="L54">
        <f>GSPC!C54</f>
        <v>4302.43</v>
      </c>
      <c r="M54">
        <f>GSPC!D54</f>
        <v>4164.3999999999996</v>
      </c>
      <c r="N54">
        <f>GSPC!E54</f>
        <v>4297.5</v>
      </c>
      <c r="O54">
        <f>GSPC!F54</f>
        <v>4297.5</v>
      </c>
      <c r="P54" s="7">
        <f t="shared" si="3"/>
        <v>2.221397632316946E-2</v>
      </c>
      <c r="Q54">
        <f t="shared" si="4"/>
        <v>2.1970840045862021E-2</v>
      </c>
    </row>
    <row r="55" spans="1:17" x14ac:dyDescent="0.25">
      <c r="A55" s="1">
        <f>TSLA!A55</f>
        <v>44378</v>
      </c>
      <c r="B55">
        <f>TSLA!B55</f>
        <v>683.919983</v>
      </c>
      <c r="C55">
        <f>TSLA!C55</f>
        <v>700</v>
      </c>
      <c r="D55">
        <f>TSLA!D55</f>
        <v>620.46002199999998</v>
      </c>
      <c r="E55">
        <f>TSLA!E55</f>
        <v>687.20001200000002</v>
      </c>
      <c r="F55">
        <f>TSLA!F55</f>
        <v>687.20001200000002</v>
      </c>
      <c r="G55" s="7">
        <f t="shared" si="0"/>
        <v>1.1034279634527966E-2</v>
      </c>
      <c r="H55">
        <f t="shared" si="1"/>
        <v>1.011034279634528</v>
      </c>
      <c r="I55">
        <f t="shared" si="2"/>
        <v>1.0973846124770689E-2</v>
      </c>
      <c r="J55" s="1">
        <f>GSPC!A55</f>
        <v>44377</v>
      </c>
      <c r="K55">
        <f>GSPC!B55</f>
        <v>4300.7299999999996</v>
      </c>
      <c r="L55">
        <f>GSPC!C55</f>
        <v>4429.97</v>
      </c>
      <c r="M55">
        <f>GSPC!D55</f>
        <v>4233.13</v>
      </c>
      <c r="N55">
        <f>GSPC!E55</f>
        <v>4395.26</v>
      </c>
      <c r="O55">
        <f>GSPC!F55</f>
        <v>4395.26</v>
      </c>
      <c r="P55" s="7">
        <f t="shared" si="3"/>
        <v>2.274810936591054E-2</v>
      </c>
      <c r="Q55">
        <f t="shared" si="4"/>
        <v>2.249322924674322E-2</v>
      </c>
    </row>
    <row r="56" spans="1:17" x14ac:dyDescent="0.25">
      <c r="A56" s="1">
        <f>TSLA!A56</f>
        <v>44409</v>
      </c>
      <c r="B56">
        <f>TSLA!B56</f>
        <v>700</v>
      </c>
      <c r="C56">
        <f>TSLA!C56</f>
        <v>740.39001499999995</v>
      </c>
      <c r="D56">
        <f>TSLA!D56</f>
        <v>648.84002699999996</v>
      </c>
      <c r="E56">
        <f>TSLA!E56</f>
        <v>735.71997099999999</v>
      </c>
      <c r="F56">
        <f>TSLA!F56</f>
        <v>735.71997099999999</v>
      </c>
      <c r="G56" s="7">
        <f t="shared" si="0"/>
        <v>7.0605294168708532E-2</v>
      </c>
      <c r="H56">
        <f t="shared" si="1"/>
        <v>1.0706052941687085</v>
      </c>
      <c r="I56">
        <f t="shared" si="2"/>
        <v>6.8224184013215797E-2</v>
      </c>
      <c r="J56" s="1">
        <f>GSPC!A56</f>
        <v>44408</v>
      </c>
      <c r="K56">
        <f>GSPC!B56</f>
        <v>4406.8599999999997</v>
      </c>
      <c r="L56">
        <f>GSPC!C56</f>
        <v>4537.3599999999997</v>
      </c>
      <c r="M56">
        <f>GSPC!D56</f>
        <v>4367.7299999999996</v>
      </c>
      <c r="N56">
        <f>GSPC!E56</f>
        <v>4522.68</v>
      </c>
      <c r="O56">
        <f>GSPC!F56</f>
        <v>4522.68</v>
      </c>
      <c r="P56" s="7">
        <f t="shared" si="3"/>
        <v>2.8990321391681118E-2</v>
      </c>
      <c r="Q56">
        <f t="shared" si="4"/>
        <v>2.857805096868915E-2</v>
      </c>
    </row>
    <row r="57" spans="1:17" x14ac:dyDescent="0.25">
      <c r="A57" s="1">
        <f>TSLA!A57</f>
        <v>44440</v>
      </c>
      <c r="B57">
        <f>TSLA!B57</f>
        <v>734.080017</v>
      </c>
      <c r="C57">
        <f>TSLA!C57</f>
        <v>799</v>
      </c>
      <c r="D57">
        <f>TSLA!D57</f>
        <v>708.84997599999997</v>
      </c>
      <c r="E57">
        <f>TSLA!E57</f>
        <v>775.47997999999995</v>
      </c>
      <c r="F57">
        <f>TSLA!F57</f>
        <v>775.47997999999995</v>
      </c>
      <c r="G57" s="7">
        <f t="shared" si="0"/>
        <v>5.4042313063702219E-2</v>
      </c>
      <c r="H57">
        <f t="shared" si="1"/>
        <v>1.0540423130637022</v>
      </c>
      <c r="I57">
        <f t="shared" si="2"/>
        <v>5.2632594535101593E-2</v>
      </c>
      <c r="J57" s="1">
        <f>GSPC!A57</f>
        <v>44439</v>
      </c>
      <c r="K57">
        <f>GSPC!B57</f>
        <v>4528.8</v>
      </c>
      <c r="L57">
        <f>GSPC!C57</f>
        <v>4545.8500000000004</v>
      </c>
      <c r="M57">
        <f>GSPC!D57</f>
        <v>4305.91</v>
      </c>
      <c r="N57">
        <f>GSPC!E57</f>
        <v>4307.54</v>
      </c>
      <c r="O57">
        <f>GSPC!F57</f>
        <v>4307.54</v>
      </c>
      <c r="P57" s="7">
        <f t="shared" si="3"/>
        <v>-4.7569140421166334E-2</v>
      </c>
      <c r="Q57">
        <f t="shared" si="4"/>
        <v>-4.8737762984622721E-2</v>
      </c>
    </row>
    <row r="58" spans="1:17" x14ac:dyDescent="0.25">
      <c r="A58" s="1">
        <f>TSLA!A58</f>
        <v>44470</v>
      </c>
      <c r="B58">
        <f>TSLA!B58</f>
        <v>778.40002400000003</v>
      </c>
      <c r="C58">
        <f>TSLA!C58</f>
        <v>1115.209961</v>
      </c>
      <c r="D58">
        <f>TSLA!D58</f>
        <v>763.59002699999996</v>
      </c>
      <c r="E58">
        <f>TSLA!E58</f>
        <v>1114</v>
      </c>
      <c r="F58">
        <f>TSLA!F58</f>
        <v>1114</v>
      </c>
      <c r="G58" s="7">
        <f t="shared" si="0"/>
        <v>0.43652967030818779</v>
      </c>
      <c r="H58">
        <f t="shared" si="1"/>
        <v>1.4365296703081878</v>
      </c>
      <c r="I58">
        <f t="shared" si="2"/>
        <v>0.36223025380670115</v>
      </c>
      <c r="J58" s="1">
        <f>GSPC!A58</f>
        <v>44469</v>
      </c>
      <c r="K58">
        <f>GSPC!B58</f>
        <v>4317.16</v>
      </c>
      <c r="L58">
        <f>GSPC!C58</f>
        <v>4608.08</v>
      </c>
      <c r="M58">
        <f>GSPC!D58</f>
        <v>4278.9399999999996</v>
      </c>
      <c r="N58">
        <f>GSPC!E58</f>
        <v>4605.38</v>
      </c>
      <c r="O58">
        <f>GSPC!F58</f>
        <v>4605.38</v>
      </c>
      <c r="P58" s="7">
        <f t="shared" si="3"/>
        <v>6.9143873301234615E-2</v>
      </c>
      <c r="Q58">
        <f t="shared" si="4"/>
        <v>6.6858209798173654E-2</v>
      </c>
    </row>
    <row r="59" spans="1:17" x14ac:dyDescent="0.25">
      <c r="A59" s="1">
        <f>TSLA!A59</f>
        <v>44501</v>
      </c>
      <c r="B59">
        <f>TSLA!B59</f>
        <v>1145</v>
      </c>
      <c r="C59">
        <f>TSLA!C59</f>
        <v>1243.48999</v>
      </c>
      <c r="D59">
        <f>TSLA!D59</f>
        <v>978.59997599999997</v>
      </c>
      <c r="E59">
        <f>TSLA!E59</f>
        <v>1144.76001</v>
      </c>
      <c r="F59">
        <f>TSLA!F59</f>
        <v>1144.76001</v>
      </c>
      <c r="G59" s="7">
        <f t="shared" si="0"/>
        <v>2.7612217235188474E-2</v>
      </c>
      <c r="H59">
        <f t="shared" si="1"/>
        <v>1.0276122172351885</v>
      </c>
      <c r="I59">
        <f t="shared" si="2"/>
        <v>2.723787527905186E-2</v>
      </c>
      <c r="J59" s="1">
        <f>GSPC!A59</f>
        <v>44500</v>
      </c>
      <c r="K59">
        <f>GSPC!B59</f>
        <v>4610.62</v>
      </c>
      <c r="L59">
        <f>GSPC!C59</f>
        <v>4743.83</v>
      </c>
      <c r="M59">
        <f>GSPC!D59</f>
        <v>4560</v>
      </c>
      <c r="N59">
        <f>GSPC!E59</f>
        <v>4567</v>
      </c>
      <c r="O59">
        <f>GSPC!F59</f>
        <v>4567</v>
      </c>
      <c r="P59" s="7">
        <f t="shared" si="3"/>
        <v>-8.3337314184714906E-3</v>
      </c>
      <c r="Q59">
        <f t="shared" si="4"/>
        <v>-8.3686511009886007E-3</v>
      </c>
    </row>
    <row r="60" spans="1:17" x14ac:dyDescent="0.25">
      <c r="A60" s="1">
        <f>TSLA!A60</f>
        <v>44531</v>
      </c>
      <c r="B60">
        <f>TSLA!B60</f>
        <v>1160.6999510000001</v>
      </c>
      <c r="C60">
        <f>TSLA!C60</f>
        <v>1172.839966</v>
      </c>
      <c r="D60">
        <f>TSLA!D60</f>
        <v>886.11999500000002</v>
      </c>
      <c r="E60">
        <f>TSLA!E60</f>
        <v>1056.780029</v>
      </c>
      <c r="F60">
        <f>TSLA!F60</f>
        <v>1056.780029</v>
      </c>
      <c r="G60" s="7">
        <f t="shared" si="0"/>
        <v>-7.6854519926844667E-2</v>
      </c>
      <c r="H60">
        <f t="shared" si="1"/>
        <v>0.92314548007315533</v>
      </c>
      <c r="I60">
        <f t="shared" si="2"/>
        <v>-7.99684403521706E-2</v>
      </c>
      <c r="J60" s="1">
        <f>GSPC!A60</f>
        <v>44531</v>
      </c>
      <c r="K60">
        <f>GSPC!B60</f>
        <v>4602.82</v>
      </c>
      <c r="L60">
        <f>GSPC!C60</f>
        <v>4808.93</v>
      </c>
      <c r="M60">
        <f>GSPC!D60</f>
        <v>4495.12</v>
      </c>
      <c r="N60">
        <f>GSPC!E60</f>
        <v>4766.18</v>
      </c>
      <c r="O60">
        <f>GSPC!F60</f>
        <v>4766.18</v>
      </c>
      <c r="P60" s="7">
        <f t="shared" si="3"/>
        <v>4.3612874972629889E-2</v>
      </c>
      <c r="Q60">
        <f t="shared" si="4"/>
        <v>4.2688611280446646E-2</v>
      </c>
    </row>
    <row r="61" spans="1:17" x14ac:dyDescent="0.25">
      <c r="A61" s="1">
        <f>TSLA!A61</f>
        <v>44562</v>
      </c>
      <c r="B61">
        <f>TSLA!B61</f>
        <v>1147.75</v>
      </c>
      <c r="C61">
        <f>TSLA!C61</f>
        <v>1208</v>
      </c>
      <c r="D61">
        <f>TSLA!D61</f>
        <v>980</v>
      </c>
      <c r="E61">
        <f>TSLA!E61</f>
        <v>1049.6099850000001</v>
      </c>
      <c r="F61">
        <f>TSLA!F61</f>
        <v>1049.6099850000001</v>
      </c>
      <c r="G61" s="7">
        <f t="shared" si="0"/>
        <v>-6.7848027056157667E-3</v>
      </c>
      <c r="H61">
        <f t="shared" si="1"/>
        <v>0.99321519729438423</v>
      </c>
      <c r="I61">
        <f t="shared" si="2"/>
        <v>-6.8079241216697003E-3</v>
      </c>
      <c r="J61" s="1">
        <f>GSPC!A61</f>
        <v>44562</v>
      </c>
      <c r="K61">
        <f>GSPC!B61</f>
        <v>4778.1400000000003</v>
      </c>
      <c r="L61">
        <f>GSPC!C61</f>
        <v>4818.62</v>
      </c>
      <c r="M61">
        <f>GSPC!D61</f>
        <v>4582.24</v>
      </c>
      <c r="N61">
        <f>GSPC!E61</f>
        <v>4662.8500000000004</v>
      </c>
      <c r="O61">
        <f>GSPC!F61</f>
        <v>4662.8500000000004</v>
      </c>
      <c r="P61" s="7">
        <f t="shared" si="3"/>
        <v>-2.1679835843379847E-2</v>
      </c>
      <c r="Q61">
        <f t="shared" si="4"/>
        <v>-2.1918296306633892E-2</v>
      </c>
    </row>
    <row r="62" spans="1:17" x14ac:dyDescent="0.25">
      <c r="A62" s="1">
        <f>TSLA!A62</f>
        <v>44575</v>
      </c>
      <c r="B62">
        <f>TSLA!B62</f>
        <v>1019.880005</v>
      </c>
      <c r="C62">
        <f>TSLA!C62</f>
        <v>1051.9998780000001</v>
      </c>
      <c r="D62">
        <f>TSLA!D62</f>
        <v>1013.378784</v>
      </c>
      <c r="E62">
        <f>TSLA!E62</f>
        <v>1049.6099850000001</v>
      </c>
      <c r="F62">
        <f>TSLA!F62</f>
        <v>1049.6099850000001</v>
      </c>
      <c r="G62" s="7">
        <f t="shared" si="0"/>
        <v>0</v>
      </c>
      <c r="H62">
        <f t="shared" si="1"/>
        <v>1</v>
      </c>
      <c r="I62">
        <f t="shared" si="2"/>
        <v>0</v>
      </c>
      <c r="J62" s="1">
        <f>GSPC!A62</f>
        <v>44575</v>
      </c>
      <c r="K62">
        <f>GSPC!B62</f>
        <v>4637.99</v>
      </c>
      <c r="L62">
        <f>GSPC!C62</f>
        <v>4665.13</v>
      </c>
      <c r="M62">
        <f>GSPC!D62</f>
        <v>4614.75</v>
      </c>
      <c r="N62">
        <f>GSPC!E62</f>
        <v>4662.8500000000004</v>
      </c>
      <c r="O62">
        <f>GSPC!F62</f>
        <v>4662.8500000000004</v>
      </c>
      <c r="P62" s="7">
        <f t="shared" si="3"/>
        <v>0</v>
      </c>
      <c r="Q62">
        <f t="shared" si="4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EF38-2B4E-48C6-BFCE-45F6769D1305}">
  <dimension ref="A1:M61"/>
  <sheetViews>
    <sheetView topLeftCell="A2" workbookViewId="0">
      <selection activeCell="L4" sqref="L4"/>
    </sheetView>
  </sheetViews>
  <sheetFormatPr defaultRowHeight="15" x14ac:dyDescent="0.25"/>
  <cols>
    <col min="1" max="2" width="16.85546875" bestFit="1" customWidth="1"/>
    <col min="6" max="6" width="12" bestFit="1" customWidth="1"/>
    <col min="8" max="8" width="11" bestFit="1" customWidth="1"/>
  </cols>
  <sheetData>
    <row r="1" spans="1:13" x14ac:dyDescent="0.25">
      <c r="A1" t="s">
        <v>20</v>
      </c>
      <c r="B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3" x14ac:dyDescent="0.25">
      <c r="A2" s="8">
        <v>0.107278731468819</v>
      </c>
      <c r="B2" s="8">
        <v>-3.8930594013980498E-4</v>
      </c>
      <c r="D2" s="1">
        <f>combo!A3</f>
        <v>42795</v>
      </c>
      <c r="E2">
        <f>combo!I3</f>
        <v>0.10727873146881999</v>
      </c>
      <c r="F2">
        <f>ABS(E2-A2)</f>
        <v>9.8532293435482643E-16</v>
      </c>
      <c r="G2">
        <f>combo!Q3</f>
        <v>-3.8930594013980509E-4</v>
      </c>
      <c r="H2">
        <f>ABS(G2-B2)</f>
        <v>1.0842021724855044E-19</v>
      </c>
      <c r="J2" t="s">
        <v>26</v>
      </c>
      <c r="K2" t="s">
        <v>27</v>
      </c>
      <c r="L2" t="s">
        <v>28</v>
      </c>
      <c r="M2" t="s">
        <v>29</v>
      </c>
    </row>
    <row r="3" spans="1:13" x14ac:dyDescent="0.25">
      <c r="A3" s="8">
        <v>0.12091620654750999</v>
      </c>
      <c r="B3" s="8">
        <v>9.0501405584374004E-3</v>
      </c>
      <c r="D3" s="1">
        <f>combo!A4</f>
        <v>42826</v>
      </c>
      <c r="E3">
        <f>combo!I4</f>
        <v>0.1209162065475104</v>
      </c>
      <c r="F3">
        <f t="shared" ref="F3:F60" si="0">ABS(E3-A3)</f>
        <v>4.0245584642661925E-16</v>
      </c>
      <c r="G3">
        <f>combo!Q4</f>
        <v>9.0501405584374091E-3</v>
      </c>
      <c r="H3">
        <f t="shared" ref="H3:H60" si="1">ABS(G3-B3)</f>
        <v>8.6736173798840355E-18</v>
      </c>
      <c r="J3">
        <f>_xlfn.VAR.P(A2:A60, B2:B60)</f>
        <v>1.6157370852745156E-2</v>
      </c>
      <c r="K3">
        <f>_xlfn.VAR.S(A2:A60, B2:B60)</f>
        <v>1.6295468039520755E-2</v>
      </c>
      <c r="L3">
        <f>_xlfn.VAR.S(B2:B60)</f>
        <v>2.0297889555403953E-3</v>
      </c>
      <c r="M3">
        <f>_xlfn.VAR.P(B2:B60)</f>
        <v>1.9953857529041172E-3</v>
      </c>
    </row>
    <row r="4" spans="1:13" x14ac:dyDescent="0.25">
      <c r="A4" s="8">
        <v>8.2295971274352397E-2</v>
      </c>
      <c r="B4" s="8">
        <v>1.1509718385591099E-2</v>
      </c>
      <c r="D4" s="1">
        <f>combo!A5</f>
        <v>42856</v>
      </c>
      <c r="E4">
        <f>combo!I5</f>
        <v>8.2295971274352453E-2</v>
      </c>
      <c r="F4">
        <f t="shared" si="0"/>
        <v>5.5511151231257827E-17</v>
      </c>
      <c r="G4">
        <f>combo!Q5</f>
        <v>1.1509718385591177E-2</v>
      </c>
      <c r="H4">
        <f t="shared" si="1"/>
        <v>7.8062556418956319E-17</v>
      </c>
    </row>
    <row r="5" spans="1:13" x14ac:dyDescent="0.25">
      <c r="A5" s="8">
        <v>5.8654422822130202E-2</v>
      </c>
      <c r="B5" s="8">
        <v>4.8022825533520202E-3</v>
      </c>
      <c r="D5" s="1">
        <f>combo!A6</f>
        <v>42887</v>
      </c>
      <c r="E5">
        <f>combo!I6</f>
        <v>5.8654422822130202E-2</v>
      </c>
      <c r="F5">
        <f t="shared" si="0"/>
        <v>0</v>
      </c>
      <c r="G5">
        <f>combo!Q6</f>
        <v>4.802282553352028E-3</v>
      </c>
      <c r="H5">
        <f t="shared" si="1"/>
        <v>7.8062556418956319E-18</v>
      </c>
    </row>
    <row r="6" spans="1:13" x14ac:dyDescent="0.25">
      <c r="A6" s="8">
        <v>-0.111459895238349</v>
      </c>
      <c r="B6" s="8">
        <v>1.9163961513693401E-2</v>
      </c>
      <c r="D6" s="1">
        <f>combo!A7</f>
        <v>42917</v>
      </c>
      <c r="E6">
        <f>combo!I7</f>
        <v>-0.11145989523834963</v>
      </c>
      <c r="F6">
        <f t="shared" si="0"/>
        <v>6.3837823915946501E-16</v>
      </c>
      <c r="G6">
        <f>combo!Q7</f>
        <v>1.9163961513693484E-2</v>
      </c>
      <c r="H6">
        <f t="shared" si="1"/>
        <v>8.3266726846886741E-17</v>
      </c>
    </row>
    <row r="7" spans="1:13" x14ac:dyDescent="0.25">
      <c r="A7" s="8">
        <v>9.5543418578658806E-2</v>
      </c>
      <c r="B7" s="8">
        <v>5.4634305631591398E-4</v>
      </c>
      <c r="D7" s="1">
        <f>combo!A8</f>
        <v>42948</v>
      </c>
      <c r="E7">
        <f>combo!I8</f>
        <v>9.5543418578658806E-2</v>
      </c>
      <c r="F7">
        <f t="shared" si="0"/>
        <v>0</v>
      </c>
      <c r="G7">
        <f>combo!Q8</f>
        <v>5.4634305631591474E-4</v>
      </c>
      <c r="H7">
        <f t="shared" si="1"/>
        <v>7.589415207398531E-19</v>
      </c>
    </row>
    <row r="8" spans="1:13" x14ac:dyDescent="0.25">
      <c r="A8" s="8">
        <v>-4.2474088433089197E-2</v>
      </c>
      <c r="B8" s="8">
        <v>1.9118957203248799E-2</v>
      </c>
      <c r="D8" s="1">
        <f>combo!A9</f>
        <v>42979</v>
      </c>
      <c r="E8">
        <f>combo!I9</f>
        <v>-4.2474088433089238E-2</v>
      </c>
      <c r="F8">
        <f t="shared" si="0"/>
        <v>4.163336342344337E-17</v>
      </c>
      <c r="G8">
        <f>combo!Q9</f>
        <v>1.9118957203248872E-2</v>
      </c>
      <c r="H8">
        <f t="shared" si="1"/>
        <v>7.2858385991025898E-17</v>
      </c>
    </row>
    <row r="9" spans="1:13" x14ac:dyDescent="0.25">
      <c r="A9" s="8">
        <v>-2.8457400814257301E-2</v>
      </c>
      <c r="B9" s="8">
        <v>2.1945598878305099E-2</v>
      </c>
      <c r="D9" s="1">
        <f>combo!A10</f>
        <v>43009</v>
      </c>
      <c r="E9">
        <f>combo!I10</f>
        <v>-2.8457400814257312E-2</v>
      </c>
      <c r="F9">
        <f t="shared" si="0"/>
        <v>1.0408340855860843E-17</v>
      </c>
      <c r="G9">
        <f>combo!Q10</f>
        <v>2.1945598878305109E-2</v>
      </c>
      <c r="H9">
        <f t="shared" si="1"/>
        <v>1.0408340855860843E-17</v>
      </c>
    </row>
    <row r="10" spans="1:13" x14ac:dyDescent="0.25">
      <c r="A10" s="8">
        <v>-7.0862581126892199E-2</v>
      </c>
      <c r="B10" s="8">
        <v>2.7695515330648599E-2</v>
      </c>
      <c r="D10" s="1">
        <f>combo!A11</f>
        <v>43040</v>
      </c>
      <c r="E10">
        <f>combo!I11</f>
        <v>-7.0862581126892268E-2</v>
      </c>
      <c r="F10">
        <f t="shared" si="0"/>
        <v>6.9388939039072284E-17</v>
      </c>
      <c r="G10">
        <f>combo!Q11</f>
        <v>2.7695515330648682E-2</v>
      </c>
      <c r="H10">
        <f t="shared" si="1"/>
        <v>8.3266726846886741E-17</v>
      </c>
    </row>
    <row r="11" spans="1:13" x14ac:dyDescent="0.25">
      <c r="A11" s="8">
        <v>8.0619591765528006E-3</v>
      </c>
      <c r="B11" s="8">
        <v>9.7836039043626595E-3</v>
      </c>
      <c r="D11" s="1">
        <f>combo!A12</f>
        <v>43070</v>
      </c>
      <c r="E11">
        <f>combo!I12</f>
        <v>8.0619591765528024E-3</v>
      </c>
      <c r="F11">
        <f t="shared" si="0"/>
        <v>1.7347234759768071E-18</v>
      </c>
      <c r="G11">
        <f>combo!Q12</f>
        <v>9.783603904362663E-3</v>
      </c>
      <c r="H11">
        <f t="shared" si="1"/>
        <v>3.4694469519536142E-18</v>
      </c>
    </row>
    <row r="12" spans="1:13" x14ac:dyDescent="0.25">
      <c r="A12" s="8">
        <v>0.12925455482301601</v>
      </c>
      <c r="B12" s="8">
        <v>5.4657417787024903E-2</v>
      </c>
      <c r="D12" s="1">
        <f>combo!A13</f>
        <v>43101</v>
      </c>
      <c r="E12">
        <f>combo!I13</f>
        <v>0.12925455482301684</v>
      </c>
      <c r="F12">
        <f t="shared" si="0"/>
        <v>8.3266726846886741E-16</v>
      </c>
      <c r="G12">
        <f>combo!Q13</f>
        <v>5.4657417787024952E-2</v>
      </c>
      <c r="H12">
        <f t="shared" si="1"/>
        <v>4.8572257327350599E-17</v>
      </c>
    </row>
    <row r="13" spans="1:13" x14ac:dyDescent="0.25">
      <c r="A13" s="8">
        <v>-3.2266877159799E-2</v>
      </c>
      <c r="B13" s="8">
        <v>-3.9726115635920697E-2</v>
      </c>
      <c r="D13" s="1">
        <f>combo!A14</f>
        <v>43132</v>
      </c>
      <c r="E13">
        <f>combo!I14</f>
        <v>-3.2266877159799034E-2</v>
      </c>
      <c r="F13">
        <f t="shared" si="0"/>
        <v>3.4694469519536142E-17</v>
      </c>
      <c r="G13">
        <f>combo!Q14</f>
        <v>-3.9726115635920697E-2</v>
      </c>
      <c r="H13">
        <f t="shared" si="1"/>
        <v>0</v>
      </c>
    </row>
    <row r="14" spans="1:13" x14ac:dyDescent="0.25">
      <c r="A14" s="8">
        <v>-0.25392041020545297</v>
      </c>
      <c r="B14" s="8">
        <v>-2.7252512953792399E-2</v>
      </c>
      <c r="D14" s="1">
        <f>combo!A15</f>
        <v>43160</v>
      </c>
      <c r="E14">
        <f>combo!I15</f>
        <v>-0.25392041020545342</v>
      </c>
      <c r="F14">
        <f t="shared" si="0"/>
        <v>4.4408920985006262E-16</v>
      </c>
      <c r="G14">
        <f>combo!Q15</f>
        <v>-2.725251295379243E-2</v>
      </c>
      <c r="H14">
        <f t="shared" si="1"/>
        <v>3.1225022567582528E-17</v>
      </c>
    </row>
    <row r="15" spans="1:13" x14ac:dyDescent="0.25">
      <c r="A15" s="8">
        <v>9.9254607636056702E-2</v>
      </c>
      <c r="B15" s="8">
        <v>2.71511174712893E-3</v>
      </c>
      <c r="D15" s="1">
        <f>combo!A16</f>
        <v>43191</v>
      </c>
      <c r="E15">
        <f>combo!I16</f>
        <v>9.9254607636056758E-2</v>
      </c>
      <c r="F15">
        <f t="shared" si="0"/>
        <v>5.5511151231257827E-17</v>
      </c>
      <c r="G15">
        <f>combo!Q16</f>
        <v>2.7151117471289339E-3</v>
      </c>
      <c r="H15">
        <f t="shared" si="1"/>
        <v>3.903127820947816E-18</v>
      </c>
    </row>
    <row r="16" spans="1:13" x14ac:dyDescent="0.25">
      <c r="A16" s="8">
        <v>-3.1698211162267599E-2</v>
      </c>
      <c r="B16" s="8">
        <v>2.1378202402637499E-2</v>
      </c>
      <c r="D16" s="1">
        <f>combo!A17</f>
        <v>43221</v>
      </c>
      <c r="E16">
        <f>combo!I17</f>
        <v>-3.1698211162267634E-2</v>
      </c>
      <c r="F16">
        <f t="shared" si="0"/>
        <v>3.4694469519536142E-17</v>
      </c>
      <c r="G16">
        <f>combo!Q17</f>
        <v>2.1378202402637565E-2</v>
      </c>
      <c r="H16">
        <f t="shared" si="1"/>
        <v>6.591949208711867E-17</v>
      </c>
    </row>
    <row r="17" spans="1:8" x14ac:dyDescent="0.25">
      <c r="A17" s="8">
        <v>0.18604326037777499</v>
      </c>
      <c r="B17" s="8">
        <v>4.8307134968018596E-3</v>
      </c>
      <c r="D17" s="1">
        <f>combo!A18</f>
        <v>43252</v>
      </c>
      <c r="E17">
        <f>combo!I18</f>
        <v>0.18604326037777522</v>
      </c>
      <c r="F17">
        <f t="shared" si="0"/>
        <v>2.2204460492503131E-16</v>
      </c>
      <c r="G17">
        <f>combo!Q18</f>
        <v>4.8307134968018613E-3</v>
      </c>
      <c r="H17">
        <f t="shared" si="1"/>
        <v>1.7347234759768071E-18</v>
      </c>
    </row>
    <row r="18" spans="1:8" x14ac:dyDescent="0.25">
      <c r="A18" s="8">
        <v>-0.14002146432679499</v>
      </c>
      <c r="B18" s="8">
        <v>3.5387979976799197E-2</v>
      </c>
      <c r="D18" s="1">
        <f>combo!A19</f>
        <v>43282</v>
      </c>
      <c r="E18">
        <f>combo!I19</f>
        <v>-0.14002146432679533</v>
      </c>
      <c r="F18">
        <f t="shared" si="0"/>
        <v>3.3306690738754696E-16</v>
      </c>
      <c r="G18">
        <f>combo!Q19</f>
        <v>3.5387979976799259E-2</v>
      </c>
      <c r="H18">
        <f t="shared" si="1"/>
        <v>6.2450045135165055E-17</v>
      </c>
    </row>
    <row r="19" spans="1:8" x14ac:dyDescent="0.25">
      <c r="A19" s="8">
        <v>1.1737430614063699E-2</v>
      </c>
      <c r="B19" s="8">
        <v>2.9814321663194799E-2</v>
      </c>
      <c r="D19" s="1">
        <f>combo!A20</f>
        <v>43313</v>
      </c>
      <c r="E19">
        <f>combo!I20</f>
        <v>1.1737430614063776E-2</v>
      </c>
      <c r="F19">
        <f t="shared" si="0"/>
        <v>7.6327832942979512E-17</v>
      </c>
      <c r="G19">
        <f>combo!Q20</f>
        <v>2.9814321663194848E-2</v>
      </c>
      <c r="H19">
        <f t="shared" si="1"/>
        <v>4.8572257327350599E-17</v>
      </c>
    </row>
    <row r="20" spans="1:8" x14ac:dyDescent="0.25">
      <c r="A20" s="8">
        <v>-0.130439066206021</v>
      </c>
      <c r="B20" s="8">
        <v>4.2851067203218997E-3</v>
      </c>
      <c r="D20" s="1">
        <f>combo!A21</f>
        <v>43344</v>
      </c>
      <c r="E20">
        <f>combo!I21</f>
        <v>-0.13043906620602172</v>
      </c>
      <c r="F20">
        <f t="shared" si="0"/>
        <v>7.2164496600635175E-16</v>
      </c>
      <c r="G20">
        <f>combo!Q21</f>
        <v>4.2851067203219049E-3</v>
      </c>
      <c r="H20">
        <f t="shared" si="1"/>
        <v>5.2041704279304213E-18</v>
      </c>
    </row>
    <row r="21" spans="1:8" x14ac:dyDescent="0.25">
      <c r="A21" s="8">
        <v>0.242170484529242</v>
      </c>
      <c r="B21" s="8">
        <v>-7.1929349055660202E-2</v>
      </c>
      <c r="D21" s="1">
        <f>combo!A22</f>
        <v>43374</v>
      </c>
      <c r="E21">
        <f>combo!I22</f>
        <v>0.24217048452924281</v>
      </c>
      <c r="F21">
        <f t="shared" si="0"/>
        <v>8.0491169285323849E-16</v>
      </c>
      <c r="G21">
        <f>combo!Q22</f>
        <v>-7.1929349055660202E-2</v>
      </c>
      <c r="H21">
        <f t="shared" si="1"/>
        <v>0</v>
      </c>
    </row>
    <row r="22" spans="1:8" x14ac:dyDescent="0.25">
      <c r="A22" s="8">
        <v>3.8271667533513097E-2</v>
      </c>
      <c r="B22" s="8">
        <v>1.7701776759294699E-2</v>
      </c>
      <c r="D22" s="1">
        <f>combo!A23</f>
        <v>43405</v>
      </c>
      <c r="E22">
        <f>combo!I23</f>
        <v>3.8271667533513146E-2</v>
      </c>
      <c r="F22">
        <f t="shared" si="0"/>
        <v>4.8572257327350599E-17</v>
      </c>
      <c r="G22">
        <f>combo!Q23</f>
        <v>1.7701776759294796E-2</v>
      </c>
      <c r="H22">
        <f t="shared" si="1"/>
        <v>9.7144514654701197E-17</v>
      </c>
    </row>
    <row r="23" spans="1:8" x14ac:dyDescent="0.25">
      <c r="A23" s="8">
        <v>-5.1761978872816097E-2</v>
      </c>
      <c r="B23" s="8">
        <v>-9.6265287118075998E-2</v>
      </c>
      <c r="D23" s="1">
        <f>combo!A24</f>
        <v>43435</v>
      </c>
      <c r="E23">
        <f>combo!I24</f>
        <v>-5.1761978872816167E-2</v>
      </c>
      <c r="F23">
        <f t="shared" si="0"/>
        <v>6.9388939039072284E-17</v>
      </c>
      <c r="G23">
        <f>combo!Q24</f>
        <v>-9.6265287118076068E-2</v>
      </c>
      <c r="H23">
        <f t="shared" si="1"/>
        <v>6.9388939039072284E-17</v>
      </c>
    </row>
    <row r="24" spans="1:8" x14ac:dyDescent="0.25">
      <c r="A24" s="8">
        <v>-8.0628803139504698E-2</v>
      </c>
      <c r="B24" s="8">
        <v>7.5742154828375596E-2</v>
      </c>
      <c r="D24" s="1">
        <f>combo!A25</f>
        <v>43466</v>
      </c>
      <c r="E24">
        <f>combo!I25</f>
        <v>-8.0628803139504768E-2</v>
      </c>
      <c r="F24">
        <f t="shared" si="0"/>
        <v>6.9388939039072284E-17</v>
      </c>
      <c r="G24">
        <f>combo!Q25</f>
        <v>7.574215482837561E-2</v>
      </c>
      <c r="H24">
        <f t="shared" si="1"/>
        <v>1.3877787807814457E-17</v>
      </c>
    </row>
    <row r="25" spans="1:8" x14ac:dyDescent="0.25">
      <c r="A25" s="8">
        <v>4.1033080965940397E-2</v>
      </c>
      <c r="B25" s="8">
        <v>2.92955929866935E-2</v>
      </c>
      <c r="D25" s="1">
        <f>combo!A26</f>
        <v>43497</v>
      </c>
      <c r="E25">
        <f>combo!I26</f>
        <v>4.1033080965940473E-2</v>
      </c>
      <c r="F25">
        <f t="shared" si="0"/>
        <v>7.6327832942979512E-17</v>
      </c>
      <c r="G25">
        <f>combo!Q26</f>
        <v>2.9295592986693514E-2</v>
      </c>
      <c r="H25">
        <f t="shared" si="1"/>
        <v>1.3877787807814457E-17</v>
      </c>
    </row>
    <row r="26" spans="1:8" x14ac:dyDescent="0.25">
      <c r="A26" s="8">
        <v>-0.13365647859784399</v>
      </c>
      <c r="B26" s="8">
        <v>1.7765541837019901E-2</v>
      </c>
      <c r="D26" s="1">
        <f>combo!A27</f>
        <v>43525</v>
      </c>
      <c r="E26">
        <f>combo!I27</f>
        <v>-0.13365647859784455</v>
      </c>
      <c r="F26">
        <f t="shared" si="0"/>
        <v>5.5511151231257827E-16</v>
      </c>
      <c r="G26">
        <f>combo!Q27</f>
        <v>1.7765541837019908E-2</v>
      </c>
      <c r="H26">
        <f t="shared" si="1"/>
        <v>6.9388939039072284E-18</v>
      </c>
    </row>
    <row r="27" spans="1:8" x14ac:dyDescent="0.25">
      <c r="A27" s="8">
        <v>-0.159123860198297</v>
      </c>
      <c r="B27" s="8">
        <v>3.8560336443090301E-2</v>
      </c>
      <c r="D27" s="1">
        <f>combo!A28</f>
        <v>43556</v>
      </c>
      <c r="E27">
        <f>combo!I28</f>
        <v>-0.15912386019829744</v>
      </c>
      <c r="F27">
        <f t="shared" si="0"/>
        <v>4.4408920985006262E-16</v>
      </c>
      <c r="G27">
        <f>combo!Q28</f>
        <v>3.8560336443090391E-2</v>
      </c>
      <c r="H27">
        <f t="shared" si="1"/>
        <v>9.0205620750793969E-17</v>
      </c>
    </row>
    <row r="28" spans="1:8" x14ac:dyDescent="0.25">
      <c r="A28" s="8">
        <v>-0.25394527476252698</v>
      </c>
      <c r="B28" s="8">
        <v>-6.8040888853204307E-2</v>
      </c>
      <c r="D28" s="1">
        <f>combo!A29</f>
        <v>43586</v>
      </c>
      <c r="E28">
        <f>combo!I29</f>
        <v>-0.25394527476252787</v>
      </c>
      <c r="F28">
        <f t="shared" si="0"/>
        <v>8.8817841970012523E-16</v>
      </c>
      <c r="G28">
        <f>combo!Q29</f>
        <v>-6.8040888853204307E-2</v>
      </c>
      <c r="H28">
        <f t="shared" si="1"/>
        <v>0</v>
      </c>
    </row>
    <row r="29" spans="1:8" x14ac:dyDescent="0.25">
      <c r="A29" s="8">
        <v>0.18801210632781801</v>
      </c>
      <c r="B29" s="8">
        <v>6.6658319534241395E-2</v>
      </c>
      <c r="D29" s="1">
        <f>combo!A30</f>
        <v>43617</v>
      </c>
      <c r="E29">
        <f>combo!I30</f>
        <v>0.18801210632781884</v>
      </c>
      <c r="F29">
        <f t="shared" si="0"/>
        <v>8.3266726846886741E-16</v>
      </c>
      <c r="G29">
        <f>combo!Q30</f>
        <v>6.6658319534241436E-2</v>
      </c>
      <c r="H29">
        <f t="shared" si="1"/>
        <v>4.163336342344337E-17</v>
      </c>
    </row>
    <row r="30" spans="1:8" x14ac:dyDescent="0.25">
      <c r="A30" s="8">
        <v>7.8092385743495293E-2</v>
      </c>
      <c r="B30" s="8">
        <v>1.30427674730104E-2</v>
      </c>
      <c r="D30" s="1">
        <f>combo!A31</f>
        <v>43647</v>
      </c>
      <c r="E30">
        <f>combo!I31</f>
        <v>7.8092385743495391E-2</v>
      </c>
      <c r="F30">
        <f t="shared" si="0"/>
        <v>9.7144514654701197E-17</v>
      </c>
      <c r="G30">
        <f>combo!Q31</f>
        <v>1.3042767473010496E-2</v>
      </c>
      <c r="H30">
        <f t="shared" si="1"/>
        <v>9.540979117872439E-17</v>
      </c>
    </row>
    <row r="31" spans="1:8" x14ac:dyDescent="0.25">
      <c r="A31" s="8">
        <v>-6.8516946031121004E-2</v>
      </c>
      <c r="B31" s="8">
        <v>-1.82573077148751E-2</v>
      </c>
      <c r="D31" s="1">
        <f>combo!A32</f>
        <v>43678</v>
      </c>
      <c r="E31">
        <f>combo!I32</f>
        <v>-6.8516946031121004E-2</v>
      </c>
      <c r="F31">
        <f t="shared" si="0"/>
        <v>0</v>
      </c>
      <c r="G31">
        <f>combo!Q32</f>
        <v>-1.8257307714875135E-2</v>
      </c>
      <c r="H31">
        <f t="shared" si="1"/>
        <v>3.4694469519536142E-17</v>
      </c>
    </row>
    <row r="32" spans="1:8" x14ac:dyDescent="0.25">
      <c r="A32" s="8">
        <v>6.5449479657767096E-2</v>
      </c>
      <c r="B32" s="8">
        <v>1.7035240523677601E-2</v>
      </c>
      <c r="D32" s="1">
        <f>combo!A33</f>
        <v>43709</v>
      </c>
      <c r="E32">
        <f>combo!I33</f>
        <v>6.5449479657767096E-2</v>
      </c>
      <c r="F32">
        <f t="shared" si="0"/>
        <v>0</v>
      </c>
      <c r="G32">
        <f>combo!Q33</f>
        <v>1.7035240523677681E-2</v>
      </c>
      <c r="H32">
        <f t="shared" si="1"/>
        <v>7.9797279894933126E-17</v>
      </c>
    </row>
    <row r="33" spans="1:8" x14ac:dyDescent="0.25">
      <c r="A33" s="8">
        <v>0.26806128532861201</v>
      </c>
      <c r="B33" s="8">
        <v>2.0225819582931001E-2</v>
      </c>
      <c r="D33" s="1">
        <f>combo!A34</f>
        <v>43739</v>
      </c>
      <c r="E33">
        <f>combo!I34</f>
        <v>0.26806128532861223</v>
      </c>
      <c r="F33">
        <f t="shared" si="0"/>
        <v>2.2204460492503131E-16</v>
      </c>
      <c r="G33">
        <f>combo!Q34</f>
        <v>2.0225819582931022E-2</v>
      </c>
      <c r="H33">
        <f t="shared" si="1"/>
        <v>2.0816681711721685E-17</v>
      </c>
    </row>
    <row r="34" spans="1:8" x14ac:dyDescent="0.25">
      <c r="A34" s="8">
        <v>4.6592150400193197E-2</v>
      </c>
      <c r="B34" s="8">
        <v>3.3480291579323099E-2</v>
      </c>
      <c r="D34" s="1">
        <f>combo!A35</f>
        <v>43770</v>
      </c>
      <c r="E34">
        <f>combo!I35</f>
        <v>4.6592150400193252E-2</v>
      </c>
      <c r="F34">
        <f t="shared" si="0"/>
        <v>5.5511151231257827E-17</v>
      </c>
      <c r="G34">
        <f>combo!Q35</f>
        <v>3.3480291579323126E-2</v>
      </c>
      <c r="H34">
        <f t="shared" si="1"/>
        <v>2.7755575615628914E-17</v>
      </c>
    </row>
    <row r="35" spans="1:8" x14ac:dyDescent="0.25">
      <c r="A35" s="8">
        <v>0.237359790145031</v>
      </c>
      <c r="B35" s="8">
        <v>2.8188741012289398E-2</v>
      </c>
      <c r="D35" s="1">
        <f>combo!A36</f>
        <v>43800</v>
      </c>
      <c r="E35">
        <f>combo!I36</f>
        <v>0.23735979014503106</v>
      </c>
      <c r="F35">
        <f t="shared" si="0"/>
        <v>5.5511151231257827E-17</v>
      </c>
      <c r="G35">
        <f>combo!Q36</f>
        <v>2.818874101228944E-2</v>
      </c>
      <c r="H35">
        <f t="shared" si="1"/>
        <v>4.163336342344337E-17</v>
      </c>
    </row>
    <row r="36" spans="1:8" x14ac:dyDescent="0.25">
      <c r="A36" s="8">
        <v>0.441578291584524</v>
      </c>
      <c r="B36" s="8">
        <v>-1.6294165896177299E-3</v>
      </c>
      <c r="D36" s="1">
        <f>combo!A37</f>
        <v>43831</v>
      </c>
      <c r="E36">
        <f>combo!I37</f>
        <v>0.44157829158452472</v>
      </c>
      <c r="F36">
        <f t="shared" si="0"/>
        <v>7.2164496600635175E-16</v>
      </c>
      <c r="G36">
        <f>combo!Q37</f>
        <v>-1.6294165896177356E-3</v>
      </c>
      <c r="H36">
        <f t="shared" si="1"/>
        <v>5.6378512969246231E-18</v>
      </c>
    </row>
    <row r="37" spans="1:8" x14ac:dyDescent="0.25">
      <c r="A37" s="8">
        <v>2.6424369437641999E-2</v>
      </c>
      <c r="B37" s="8">
        <v>-8.7859520936204805E-2</v>
      </c>
      <c r="D37" s="1">
        <f>combo!A38</f>
        <v>43862</v>
      </c>
      <c r="E37">
        <f>combo!I38</f>
        <v>2.6424369437642023E-2</v>
      </c>
      <c r="F37">
        <f t="shared" si="0"/>
        <v>2.4286128663675299E-17</v>
      </c>
      <c r="G37">
        <f>combo!Q38</f>
        <v>-8.7859520936204846E-2</v>
      </c>
      <c r="H37">
        <f t="shared" si="1"/>
        <v>4.163336342344337E-17</v>
      </c>
    </row>
    <row r="38" spans="1:8" x14ac:dyDescent="0.25">
      <c r="A38" s="8">
        <v>-0.24278154281370901</v>
      </c>
      <c r="B38" s="8">
        <v>-0.133667768592966</v>
      </c>
      <c r="D38" s="1">
        <f>combo!A39</f>
        <v>43891</v>
      </c>
      <c r="E38">
        <f>combo!I39</f>
        <v>-0.24278154281370962</v>
      </c>
      <c r="F38">
        <f t="shared" si="0"/>
        <v>6.106226635438361E-16</v>
      </c>
      <c r="G38">
        <f>combo!Q39</f>
        <v>-0.13366776859296695</v>
      </c>
      <c r="H38">
        <f t="shared" si="1"/>
        <v>9.4368957093138306E-16</v>
      </c>
    </row>
    <row r="39" spans="1:8" x14ac:dyDescent="0.25">
      <c r="A39" s="8">
        <v>0.40020960790172599</v>
      </c>
      <c r="B39" s="8">
        <v>0.119420896237405</v>
      </c>
      <c r="D39" s="1">
        <f>combo!A40</f>
        <v>43922</v>
      </c>
      <c r="E39">
        <f>combo!I40</f>
        <v>0.40020960790172638</v>
      </c>
      <c r="F39">
        <f t="shared" si="0"/>
        <v>3.8857805861880479E-16</v>
      </c>
      <c r="G39">
        <f>combo!Q40</f>
        <v>0.11942089623740584</v>
      </c>
      <c r="H39">
        <f t="shared" si="1"/>
        <v>8.4654505627668186E-16</v>
      </c>
    </row>
    <row r="40" spans="1:8" x14ac:dyDescent="0.25">
      <c r="A40" s="8">
        <v>6.5730404002132994E-2</v>
      </c>
      <c r="B40" s="8">
        <v>4.4286490230530599E-2</v>
      </c>
      <c r="D40" s="1">
        <f>combo!A41</f>
        <v>43952</v>
      </c>
      <c r="E40">
        <f>combo!I41</f>
        <v>6.5730404002133078E-2</v>
      </c>
      <c r="F40">
        <f t="shared" si="0"/>
        <v>8.3266726846886741E-17</v>
      </c>
      <c r="G40">
        <f>combo!Q41</f>
        <v>4.4286490230530599E-2</v>
      </c>
      <c r="H40">
        <f t="shared" si="1"/>
        <v>0</v>
      </c>
    </row>
    <row r="41" spans="1:8" x14ac:dyDescent="0.25">
      <c r="A41" s="8">
        <v>0.257108681647368</v>
      </c>
      <c r="B41" s="8">
        <v>1.8221381004063501E-2</v>
      </c>
      <c r="D41" s="1">
        <f>combo!A42</f>
        <v>43983</v>
      </c>
      <c r="E41">
        <f>combo!I42</f>
        <v>0.25710868164736822</v>
      </c>
      <c r="F41">
        <f t="shared" si="0"/>
        <v>2.2204460492503131E-16</v>
      </c>
      <c r="G41">
        <f>combo!Q42</f>
        <v>1.8221381004063585E-2</v>
      </c>
      <c r="H41">
        <f t="shared" si="1"/>
        <v>8.3266726846886741E-17</v>
      </c>
    </row>
    <row r="42" spans="1:8" x14ac:dyDescent="0.25">
      <c r="A42" s="8">
        <v>0.281420672064986</v>
      </c>
      <c r="B42" s="8">
        <v>5.3636778409248499E-2</v>
      </c>
      <c r="D42" s="1">
        <f>combo!A43</f>
        <v>44013</v>
      </c>
      <c r="E42">
        <f>combo!I43</f>
        <v>0.28142067206498661</v>
      </c>
      <c r="F42">
        <f t="shared" si="0"/>
        <v>6.106226635438361E-16</v>
      </c>
      <c r="G42">
        <f>combo!Q43</f>
        <v>5.3636778409248576E-2</v>
      </c>
      <c r="H42">
        <f t="shared" si="1"/>
        <v>7.6327832942979512E-17</v>
      </c>
    </row>
    <row r="43" spans="1:8" x14ac:dyDescent="0.25">
      <c r="A43" s="8">
        <v>0.55471928886397803</v>
      </c>
      <c r="B43" s="8">
        <v>6.7719102089653593E-2</v>
      </c>
      <c r="D43" s="1">
        <f>combo!A44</f>
        <v>44044</v>
      </c>
      <c r="E43">
        <f>combo!I44</f>
        <v>0.5547192888639787</v>
      </c>
      <c r="F43">
        <f t="shared" si="0"/>
        <v>6.6613381477509392E-16</v>
      </c>
      <c r="G43">
        <f>combo!Q44</f>
        <v>6.7719102089653677E-2</v>
      </c>
      <c r="H43">
        <f t="shared" si="1"/>
        <v>8.3266726846886741E-17</v>
      </c>
    </row>
    <row r="44" spans="1:8" x14ac:dyDescent="0.25">
      <c r="A44" s="8">
        <v>-0.14976220300395601</v>
      </c>
      <c r="B44" s="8">
        <v>-4.0018103243589398E-2</v>
      </c>
      <c r="D44" s="1">
        <f>combo!A45</f>
        <v>44075</v>
      </c>
      <c r="E44">
        <f>combo!I45</f>
        <v>-0.14976220300395615</v>
      </c>
      <c r="F44">
        <f t="shared" si="0"/>
        <v>1.3877787807814457E-16</v>
      </c>
      <c r="G44">
        <f>combo!Q45</f>
        <v>-4.0018103243589488E-2</v>
      </c>
      <c r="H44">
        <f t="shared" si="1"/>
        <v>9.0205620750793969E-17</v>
      </c>
    </row>
    <row r="45" spans="1:8" x14ac:dyDescent="0.25">
      <c r="A45" s="8">
        <v>-0.100371801702564</v>
      </c>
      <c r="B45" s="8">
        <v>-2.80556803396892E-2</v>
      </c>
      <c r="D45" s="1">
        <f>combo!A46</f>
        <v>44105</v>
      </c>
      <c r="E45">
        <f>combo!I46</f>
        <v>-0.10037180170256467</v>
      </c>
      <c r="F45">
        <f t="shared" si="0"/>
        <v>6.6613381477509392E-16</v>
      </c>
      <c r="G45">
        <f>combo!Q46</f>
        <v>-2.8055680339689231E-2</v>
      </c>
      <c r="H45">
        <f t="shared" si="1"/>
        <v>3.1225022567582528E-17</v>
      </c>
    </row>
    <row r="46" spans="1:8" x14ac:dyDescent="0.25">
      <c r="A46" s="8">
        <v>0.38030845271601998</v>
      </c>
      <c r="B46" s="8">
        <v>0.102146448318403</v>
      </c>
      <c r="D46" s="1">
        <f>combo!A47</f>
        <v>44136</v>
      </c>
      <c r="E46">
        <f>combo!I47</f>
        <v>0.38030845271602076</v>
      </c>
      <c r="F46">
        <f t="shared" si="0"/>
        <v>7.7715611723760958E-16</v>
      </c>
      <c r="G46">
        <f>combo!Q47</f>
        <v>0.10214644831840361</v>
      </c>
      <c r="H46">
        <f t="shared" si="1"/>
        <v>6.106226635438361E-16</v>
      </c>
    </row>
    <row r="47" spans="1:8" x14ac:dyDescent="0.25">
      <c r="A47" s="8">
        <v>0.21773077902799401</v>
      </c>
      <c r="B47" s="8">
        <v>3.64489972832161E-2</v>
      </c>
      <c r="D47" s="1">
        <f>combo!A48</f>
        <v>44166</v>
      </c>
      <c r="E47">
        <f>combo!I48</f>
        <v>0.21773077902799401</v>
      </c>
      <c r="F47">
        <f t="shared" si="0"/>
        <v>0</v>
      </c>
      <c r="G47">
        <f>combo!Q48</f>
        <v>3.6448997283216107E-2</v>
      </c>
      <c r="H47">
        <f t="shared" si="1"/>
        <v>6.9388939039072284E-18</v>
      </c>
    </row>
    <row r="48" spans="1:8" x14ac:dyDescent="0.25">
      <c r="A48" s="8">
        <v>0.117343700950133</v>
      </c>
      <c r="B48" s="8">
        <v>-1.11991168219422E-2</v>
      </c>
      <c r="D48" s="1">
        <f>combo!A49</f>
        <v>44197</v>
      </c>
      <c r="E48">
        <f>combo!I49</f>
        <v>0.11734370095013398</v>
      </c>
      <c r="F48">
        <f t="shared" si="0"/>
        <v>9.8532293435482643E-16</v>
      </c>
      <c r="G48">
        <f>combo!Q49</f>
        <v>-1.1199116821942242E-2</v>
      </c>
      <c r="H48">
        <f t="shared" si="1"/>
        <v>4.163336342344337E-17</v>
      </c>
    </row>
    <row r="49" spans="1:8" x14ac:dyDescent="0.25">
      <c r="A49" s="8">
        <v>-0.16103822558046299</v>
      </c>
      <c r="B49" s="8">
        <v>2.57568996671255E-2</v>
      </c>
      <c r="D49" s="1">
        <f>combo!A50</f>
        <v>44228</v>
      </c>
      <c r="E49">
        <f>combo!I50</f>
        <v>-0.16103822558046307</v>
      </c>
      <c r="F49">
        <f t="shared" si="0"/>
        <v>8.3266726846886741E-17</v>
      </c>
      <c r="G49">
        <f>combo!Q50</f>
        <v>2.5756899667125591E-2</v>
      </c>
      <c r="H49">
        <f t="shared" si="1"/>
        <v>9.0205620750793969E-17</v>
      </c>
    </row>
    <row r="50" spans="1:8" x14ac:dyDescent="0.25">
      <c r="A50" s="8">
        <v>-1.1269790253809199E-2</v>
      </c>
      <c r="B50" s="8">
        <v>4.1562808697442902E-2</v>
      </c>
      <c r="D50" s="1">
        <f>combo!A51</f>
        <v>44256</v>
      </c>
      <c r="E50">
        <f>combo!I51</f>
        <v>-1.1269790253809298E-2</v>
      </c>
      <c r="F50">
        <f t="shared" si="0"/>
        <v>9.8879238130678004E-17</v>
      </c>
      <c r="G50">
        <f>combo!Q51</f>
        <v>4.1562808697442971E-2</v>
      </c>
      <c r="H50">
        <f t="shared" si="1"/>
        <v>6.9388939039072284E-17</v>
      </c>
    </row>
    <row r="51" spans="1:8" x14ac:dyDescent="0.25">
      <c r="A51" s="8">
        <v>6.0292562100627403E-2</v>
      </c>
      <c r="B51" s="8">
        <v>5.1097322114293901E-2</v>
      </c>
      <c r="D51" s="1">
        <f>combo!A52</f>
        <v>44287</v>
      </c>
      <c r="E51">
        <f>combo!I52</f>
        <v>6.0292562100627417E-2</v>
      </c>
      <c r="F51">
        <f t="shared" si="0"/>
        <v>1.3877787807814457E-17</v>
      </c>
      <c r="G51">
        <f>combo!Q52</f>
        <v>5.1097322114293922E-2</v>
      </c>
      <c r="H51">
        <f t="shared" si="1"/>
        <v>2.0816681711721685E-17</v>
      </c>
    </row>
    <row r="52" spans="1:8" x14ac:dyDescent="0.25">
      <c r="A52" s="8">
        <v>-0.12637238783180901</v>
      </c>
      <c r="B52" s="8">
        <v>5.4715065520221503E-3</v>
      </c>
      <c r="D52" s="1">
        <f>combo!A53</f>
        <v>44317</v>
      </c>
      <c r="E52">
        <f>combo!I53</f>
        <v>-0.12637238783180993</v>
      </c>
      <c r="F52">
        <f t="shared" si="0"/>
        <v>9.1593399531575415E-16</v>
      </c>
      <c r="G52">
        <f>combo!Q53</f>
        <v>5.4715065520221503E-3</v>
      </c>
      <c r="H52">
        <f t="shared" si="1"/>
        <v>0</v>
      </c>
    </row>
    <row r="53" spans="1:8" x14ac:dyDescent="0.25">
      <c r="A53" s="8">
        <v>8.3548000592178401E-2</v>
      </c>
      <c r="B53" s="8">
        <v>2.1970840045862E-2</v>
      </c>
      <c r="D53" s="1">
        <f>combo!A54</f>
        <v>44348</v>
      </c>
      <c r="E53">
        <f>combo!I54</f>
        <v>8.3548000592178484E-2</v>
      </c>
      <c r="F53">
        <f t="shared" si="0"/>
        <v>8.3266726846886741E-17</v>
      </c>
      <c r="G53">
        <f>combo!Q54</f>
        <v>2.1970840045862021E-2</v>
      </c>
      <c r="H53">
        <f t="shared" si="1"/>
        <v>2.0816681711721685E-17</v>
      </c>
    </row>
    <row r="54" spans="1:8" x14ac:dyDescent="0.25">
      <c r="A54" s="8">
        <v>1.0973846124770601E-2</v>
      </c>
      <c r="B54" s="8">
        <v>2.2493229246743199E-2</v>
      </c>
      <c r="D54" s="1">
        <f>combo!A55</f>
        <v>44378</v>
      </c>
      <c r="E54">
        <f>combo!I55</f>
        <v>1.0973846124770689E-2</v>
      </c>
      <c r="F54">
        <f t="shared" si="0"/>
        <v>8.8470897274817162E-17</v>
      </c>
      <c r="G54">
        <f>combo!Q55</f>
        <v>2.249322924674322E-2</v>
      </c>
      <c r="H54">
        <f t="shared" si="1"/>
        <v>2.0816681711721685E-17</v>
      </c>
    </row>
    <row r="55" spans="1:8" x14ac:dyDescent="0.25">
      <c r="A55" s="8">
        <v>6.8224184013215797E-2</v>
      </c>
      <c r="B55" s="8">
        <v>2.8578050968689098E-2</v>
      </c>
      <c r="D55" s="1">
        <f>combo!A56</f>
        <v>44409</v>
      </c>
      <c r="E55">
        <f>combo!I56</f>
        <v>6.8224184013215797E-2</v>
      </c>
      <c r="F55">
        <f t="shared" si="0"/>
        <v>0</v>
      </c>
      <c r="G55">
        <f>combo!Q56</f>
        <v>2.857805096868915E-2</v>
      </c>
      <c r="H55">
        <f t="shared" si="1"/>
        <v>5.2041704279304213E-17</v>
      </c>
    </row>
    <row r="56" spans="1:8" x14ac:dyDescent="0.25">
      <c r="A56" s="8">
        <v>5.2632594535101503E-2</v>
      </c>
      <c r="B56" s="8">
        <v>-4.87377629846227E-2</v>
      </c>
      <c r="D56" s="1">
        <f>combo!A57</f>
        <v>44440</v>
      </c>
      <c r="E56">
        <f>combo!I57</f>
        <v>5.2632594535101593E-2</v>
      </c>
      <c r="F56">
        <f t="shared" si="0"/>
        <v>9.0205620750793969E-17</v>
      </c>
      <c r="G56">
        <f>combo!Q57</f>
        <v>-4.8737762984622721E-2</v>
      </c>
      <c r="H56">
        <f t="shared" si="1"/>
        <v>2.0816681711721685E-17</v>
      </c>
    </row>
    <row r="57" spans="1:8" x14ac:dyDescent="0.25">
      <c r="A57" s="8">
        <v>0.36223025380670099</v>
      </c>
      <c r="B57" s="8">
        <v>6.6858209798173598E-2</v>
      </c>
      <c r="D57" s="1">
        <f>combo!A58</f>
        <v>44470</v>
      </c>
      <c r="E57">
        <f>combo!I58</f>
        <v>0.36223025380670115</v>
      </c>
      <c r="F57">
        <f t="shared" si="0"/>
        <v>1.6653345369377348E-16</v>
      </c>
      <c r="G57">
        <f>combo!Q58</f>
        <v>6.6858209798173654E-2</v>
      </c>
      <c r="H57">
        <f t="shared" si="1"/>
        <v>5.5511151231257827E-17</v>
      </c>
    </row>
    <row r="58" spans="1:8" x14ac:dyDescent="0.25">
      <c r="A58" s="8">
        <v>2.7237875279051801E-2</v>
      </c>
      <c r="B58" s="8">
        <v>-8.3686511009886007E-3</v>
      </c>
      <c r="D58" s="1">
        <f>combo!A59</f>
        <v>44501</v>
      </c>
      <c r="E58">
        <f>combo!I59</f>
        <v>2.723787527905186E-2</v>
      </c>
      <c r="F58">
        <f t="shared" si="0"/>
        <v>5.8980598183211441E-17</v>
      </c>
      <c r="G58">
        <f>combo!Q59</f>
        <v>-8.3686511009886007E-3</v>
      </c>
      <c r="H58">
        <f t="shared" si="1"/>
        <v>0</v>
      </c>
    </row>
    <row r="59" spans="1:8" x14ac:dyDescent="0.25">
      <c r="A59" s="8">
        <v>-7.99684403521706E-2</v>
      </c>
      <c r="B59" s="8">
        <v>4.2688611280446598E-2</v>
      </c>
      <c r="D59" s="1">
        <f>combo!A60</f>
        <v>44531</v>
      </c>
      <c r="E59">
        <f>combo!I60</f>
        <v>-7.99684403521706E-2</v>
      </c>
      <c r="F59">
        <f t="shared" si="0"/>
        <v>0</v>
      </c>
      <c r="G59">
        <f>combo!Q60</f>
        <v>4.2688611280446646E-2</v>
      </c>
      <c r="H59">
        <f t="shared" si="1"/>
        <v>4.8572257327350599E-17</v>
      </c>
    </row>
    <row r="60" spans="1:8" x14ac:dyDescent="0.25">
      <c r="A60" s="8">
        <v>-6.8079241216697003E-3</v>
      </c>
      <c r="B60" s="8">
        <v>-2.1918296306633799E-2</v>
      </c>
      <c r="D60" s="1">
        <f>combo!A61</f>
        <v>44562</v>
      </c>
      <c r="E60">
        <f>combo!I61</f>
        <v>-6.8079241216697003E-3</v>
      </c>
      <c r="F60">
        <f t="shared" si="0"/>
        <v>0</v>
      </c>
      <c r="G60">
        <f>combo!Q61</f>
        <v>-2.1918296306633892E-2</v>
      </c>
      <c r="H60">
        <f t="shared" si="1"/>
        <v>9.3675067702747583E-17</v>
      </c>
    </row>
    <row r="61" spans="1:8" x14ac:dyDescent="0.25">
      <c r="F61">
        <f>MAX(F2:F60)</f>
        <v>9.8532293435482643E-16</v>
      </c>
      <c r="H61">
        <f>MAX(H2:H60)</f>
        <v>9.4368957093138306E-16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TSLA</vt:lpstr>
      <vt:lpstr>GSPC</vt:lpstr>
      <vt:lpstr>combo</vt:lpstr>
      <vt:lpstr>numpy nums</vt:lpstr>
      <vt:lpstr>spx_pct</vt:lpstr>
      <vt:lpstr>spx_ret</vt:lpstr>
      <vt:lpstr>tsla_pct</vt:lpstr>
      <vt:lpstr>tsla_ret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Rajah Chacko</dc:creator>
  <cp:lastModifiedBy>Rajah Chacko</cp:lastModifiedBy>
  <dcterms:created xsi:type="dcterms:W3CDTF">2022-01-17T23:22:17Z</dcterms:created>
  <dcterms:modified xsi:type="dcterms:W3CDTF">2022-01-19T02:27:55Z</dcterms:modified>
</cp:coreProperties>
</file>