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4" i="1"/>
  <c r="Q5" i="1"/>
  <c r="Q6" i="1"/>
  <c r="Q7" i="1"/>
  <c r="Q8" i="1"/>
  <c r="Q9" i="1"/>
  <c r="Q10" i="1"/>
  <c r="Q4" i="1"/>
  <c r="Q38" i="6" l="1"/>
  <c r="T38" i="6" s="1"/>
  <c r="U38" i="6" s="1"/>
  <c r="R38" i="6"/>
  <c r="S38" i="6"/>
  <c r="X38" i="6"/>
  <c r="Y38" i="6"/>
  <c r="Z38" i="6"/>
  <c r="Q13" i="6"/>
  <c r="R13" i="6"/>
  <c r="T13" i="6" s="1"/>
  <c r="S13" i="6"/>
  <c r="X13" i="6"/>
  <c r="Y13" i="6"/>
  <c r="Z13" i="6"/>
  <c r="AA13" i="6"/>
  <c r="AB13" i="6" s="1"/>
  <c r="AA38" i="6" l="1"/>
  <c r="AC38" i="6" s="1"/>
  <c r="V38" i="6"/>
  <c r="U13" i="6"/>
  <c r="AD13" i="6" s="1"/>
  <c r="V13" i="6"/>
  <c r="AC13" i="6"/>
  <c r="Z40" i="6"/>
  <c r="Y40" i="6"/>
  <c r="X40" i="6"/>
  <c r="S40" i="6"/>
  <c r="R40" i="6"/>
  <c r="Q40" i="6"/>
  <c r="T40" i="6" s="1"/>
  <c r="AB38" i="6" l="1"/>
  <c r="AD38" i="6" s="1"/>
  <c r="AA40" i="6"/>
  <c r="AC40" i="6" s="1"/>
  <c r="V40" i="6"/>
  <c r="Q12" i="6"/>
  <c r="R12" i="6"/>
  <c r="S12" i="6"/>
  <c r="X12" i="6"/>
  <c r="Y12" i="6"/>
  <c r="Z12" i="6"/>
  <c r="Q9" i="6"/>
  <c r="R9" i="6"/>
  <c r="S9" i="6"/>
  <c r="X9" i="6"/>
  <c r="Y9" i="6"/>
  <c r="Z9" i="6"/>
  <c r="Q16" i="6"/>
  <c r="R16" i="6"/>
  <c r="S16" i="6"/>
  <c r="T16" i="6" s="1"/>
  <c r="X16" i="6"/>
  <c r="Y16" i="6"/>
  <c r="Z16" i="6"/>
  <c r="AA16" i="6" s="1"/>
  <c r="Q17" i="6"/>
  <c r="R17" i="6"/>
  <c r="S17" i="6"/>
  <c r="T17" i="6" s="1"/>
  <c r="X17" i="6"/>
  <c r="Y17" i="6"/>
  <c r="Z17" i="6"/>
  <c r="AA17" i="6" s="1"/>
  <c r="Q18" i="6"/>
  <c r="R18" i="6"/>
  <c r="S18" i="6"/>
  <c r="T18" i="6" s="1"/>
  <c r="X18" i="6"/>
  <c r="Y18" i="6"/>
  <c r="Z18" i="6"/>
  <c r="AA18" i="6" s="1"/>
  <c r="Q19" i="6"/>
  <c r="R19" i="6"/>
  <c r="S19" i="6"/>
  <c r="T19" i="6" s="1"/>
  <c r="X19" i="6"/>
  <c r="Y19" i="6"/>
  <c r="Z19" i="6"/>
  <c r="AA19" i="6" s="1"/>
  <c r="Q20" i="6"/>
  <c r="R20" i="6"/>
  <c r="S20" i="6"/>
  <c r="T20" i="6" s="1"/>
  <c r="X20" i="6"/>
  <c r="Y20" i="6"/>
  <c r="Z20" i="6"/>
  <c r="AA20" i="6" s="1"/>
  <c r="Q22" i="6"/>
  <c r="R22" i="6"/>
  <c r="S22" i="6"/>
  <c r="T22" i="6" s="1"/>
  <c r="X22" i="6"/>
  <c r="Y22" i="6"/>
  <c r="Z22" i="6"/>
  <c r="AA22" i="6" s="1"/>
  <c r="Q23" i="6"/>
  <c r="R23" i="6"/>
  <c r="S23" i="6"/>
  <c r="T23" i="6" s="1"/>
  <c r="X23" i="6"/>
  <c r="Y23" i="6"/>
  <c r="Z23" i="6"/>
  <c r="AA23" i="6" s="1"/>
  <c r="Q24" i="6"/>
  <c r="R24" i="6"/>
  <c r="S24" i="6"/>
  <c r="T24" i="6" s="1"/>
  <c r="X24" i="6"/>
  <c r="Y24" i="6"/>
  <c r="Z24" i="6"/>
  <c r="AA24" i="6" s="1"/>
  <c r="Q25" i="6"/>
  <c r="R25" i="6"/>
  <c r="S25" i="6"/>
  <c r="T25" i="6" s="1"/>
  <c r="X25" i="6"/>
  <c r="Y25" i="6"/>
  <c r="Z25" i="6"/>
  <c r="AA25" i="6" s="1"/>
  <c r="Q26" i="6"/>
  <c r="R26" i="6"/>
  <c r="S26" i="6"/>
  <c r="T26" i="6" s="1"/>
  <c r="X26" i="6"/>
  <c r="Y26" i="6"/>
  <c r="Z26" i="6"/>
  <c r="AA26" i="6" s="1"/>
  <c r="Q27" i="6"/>
  <c r="R27" i="6"/>
  <c r="S27" i="6"/>
  <c r="T27" i="6" s="1"/>
  <c r="X27" i="6"/>
  <c r="Y27" i="6"/>
  <c r="Z27" i="6"/>
  <c r="AA27" i="6" s="1"/>
  <c r="Q28" i="6"/>
  <c r="R28" i="6"/>
  <c r="S28" i="6"/>
  <c r="T28" i="6" s="1"/>
  <c r="X28" i="6"/>
  <c r="Y28" i="6"/>
  <c r="Z28" i="6"/>
  <c r="AA28" i="6" s="1"/>
  <c r="Q30" i="6"/>
  <c r="R30" i="6"/>
  <c r="S30" i="6"/>
  <c r="T30" i="6" s="1"/>
  <c r="X30" i="6"/>
  <c r="Y30" i="6"/>
  <c r="Z30" i="6"/>
  <c r="AA30" i="6" s="1"/>
  <c r="AB30" i="6" s="1"/>
  <c r="Q31" i="6"/>
  <c r="R31" i="6"/>
  <c r="S31" i="6"/>
  <c r="T31" i="6" s="1"/>
  <c r="X31" i="6"/>
  <c r="Y31" i="6"/>
  <c r="Z31" i="6"/>
  <c r="AA31" i="6" s="1"/>
  <c r="Q32" i="6"/>
  <c r="R32" i="6"/>
  <c r="S32" i="6"/>
  <c r="T32" i="6" s="1"/>
  <c r="X32" i="6"/>
  <c r="Y32" i="6"/>
  <c r="Z32" i="6"/>
  <c r="AA32" i="6" s="1"/>
  <c r="Q33" i="6"/>
  <c r="R33" i="6"/>
  <c r="S33" i="6"/>
  <c r="T33" i="6" s="1"/>
  <c r="X33" i="6"/>
  <c r="Y33" i="6"/>
  <c r="Z33" i="6"/>
  <c r="AA33" i="6" s="1"/>
  <c r="Q34" i="6"/>
  <c r="R34" i="6"/>
  <c r="S34" i="6"/>
  <c r="T34" i="6" s="1"/>
  <c r="X34" i="6"/>
  <c r="Y34" i="6"/>
  <c r="Z34" i="6"/>
  <c r="AA34" i="6" s="1"/>
  <c r="Q35" i="6"/>
  <c r="R35" i="6"/>
  <c r="S35" i="6"/>
  <c r="T35" i="6" s="1"/>
  <c r="X35" i="6"/>
  <c r="Y35" i="6"/>
  <c r="Z35" i="6"/>
  <c r="AA35" i="6" s="1"/>
  <c r="Q36" i="6"/>
  <c r="R36" i="6"/>
  <c r="S36" i="6"/>
  <c r="T36" i="6" s="1"/>
  <c r="X36" i="6"/>
  <c r="Y36" i="6"/>
  <c r="Z36" i="6"/>
  <c r="AA36" i="6" s="1"/>
  <c r="Q37" i="6"/>
  <c r="R37" i="6"/>
  <c r="S37" i="6"/>
  <c r="T37" i="6" s="1"/>
  <c r="X37" i="6"/>
  <c r="Y37" i="6"/>
  <c r="Z37" i="6"/>
  <c r="AA37" i="6" s="1"/>
  <c r="S15" i="6"/>
  <c r="T15" i="6" s="1"/>
  <c r="Z15" i="6"/>
  <c r="AA15" i="6" s="1"/>
  <c r="Y15" i="6"/>
  <c r="X15" i="6"/>
  <c r="R15" i="6"/>
  <c r="Q15" i="6"/>
  <c r="Z11" i="6"/>
  <c r="Y11" i="6"/>
  <c r="X11" i="6"/>
  <c r="S11" i="6"/>
  <c r="R11" i="6"/>
  <c r="Q11" i="6"/>
  <c r="Z10" i="6"/>
  <c r="Y10" i="6"/>
  <c r="X10" i="6"/>
  <c r="S10" i="6"/>
  <c r="R10" i="6"/>
  <c r="Q10" i="6"/>
  <c r="Z8" i="6"/>
  <c r="Y8" i="6"/>
  <c r="X8" i="6"/>
  <c r="S8" i="6"/>
  <c r="R8" i="6"/>
  <c r="Q8" i="6"/>
  <c r="Z7" i="6"/>
  <c r="Y7" i="6"/>
  <c r="X7" i="6"/>
  <c r="S7" i="6"/>
  <c r="R7" i="6"/>
  <c r="Q7" i="6"/>
  <c r="Z6" i="6"/>
  <c r="Y6" i="6"/>
  <c r="X6" i="6"/>
  <c r="S6" i="6"/>
  <c r="R6" i="6"/>
  <c r="Q6" i="6"/>
  <c r="Z5" i="6"/>
  <c r="Y5" i="6"/>
  <c r="X5" i="6"/>
  <c r="S5" i="6"/>
  <c r="R5" i="6"/>
  <c r="Q5" i="6"/>
  <c r="Z4" i="6"/>
  <c r="Y4" i="6"/>
  <c r="X4" i="6"/>
  <c r="S4" i="6"/>
  <c r="R4" i="6"/>
  <c r="Q4" i="6"/>
  <c r="AA4" i="6" l="1"/>
  <c r="AA6" i="6"/>
  <c r="AA8" i="6"/>
  <c r="AC8" i="6" s="1"/>
  <c r="T5" i="6"/>
  <c r="T7" i="6"/>
  <c r="AB22" i="6"/>
  <c r="U20" i="6"/>
  <c r="T9" i="6"/>
  <c r="AB36" i="6"/>
  <c r="T6" i="6"/>
  <c r="V6" i="6" s="1"/>
  <c r="T8" i="6"/>
  <c r="U8" i="6" s="1"/>
  <c r="U16" i="6"/>
  <c r="AA5" i="6"/>
  <c r="AC5" i="6" s="1"/>
  <c r="AA7" i="6"/>
  <c r="AB7" i="6" s="1"/>
  <c r="AB37" i="6"/>
  <c r="T12" i="6"/>
  <c r="T4" i="6"/>
  <c r="V4" i="6" s="1"/>
  <c r="AA10" i="6"/>
  <c r="AC10" i="6" s="1"/>
  <c r="T10" i="6"/>
  <c r="AA12" i="6"/>
  <c r="AC12" i="6" s="1"/>
  <c r="AB40" i="6"/>
  <c r="T11" i="6"/>
  <c r="V11" i="6" s="1"/>
  <c r="AA11" i="6"/>
  <c r="AC11" i="6" s="1"/>
  <c r="AA9" i="6"/>
  <c r="AB9" i="6" s="1"/>
  <c r="AC4" i="6"/>
  <c r="V12" i="6"/>
  <c r="V9" i="6"/>
  <c r="AC9" i="6"/>
  <c r="AB33" i="6"/>
  <c r="AB31" i="6"/>
  <c r="AB28" i="6"/>
  <c r="AB34" i="6"/>
  <c r="AB32" i="6"/>
  <c r="AB24" i="6"/>
  <c r="AB18" i="6"/>
  <c r="U35" i="6"/>
  <c r="U28" i="6"/>
  <c r="AB27" i="6"/>
  <c r="AB26" i="6"/>
  <c r="AB25" i="6"/>
  <c r="U25" i="6"/>
  <c r="V7" i="6"/>
  <c r="U37" i="6"/>
  <c r="AB35" i="6"/>
  <c r="U33" i="6"/>
  <c r="AB23" i="6"/>
  <c r="AC19" i="6"/>
  <c r="U34" i="6"/>
  <c r="U23" i="6"/>
  <c r="V35" i="6"/>
  <c r="AC36" i="6"/>
  <c r="AC35" i="6"/>
  <c r="AC33" i="6"/>
  <c r="V31" i="6"/>
  <c r="AC28" i="6"/>
  <c r="AC27" i="6"/>
  <c r="AC25" i="6"/>
  <c r="V25" i="6"/>
  <c r="V23" i="6"/>
  <c r="AC20" i="6"/>
  <c r="AB20" i="6"/>
  <c r="AC17" i="6"/>
  <c r="AB17" i="6"/>
  <c r="V26" i="6"/>
  <c r="V18" i="6"/>
  <c r="U18" i="6"/>
  <c r="V37" i="6"/>
  <c r="AC32" i="6"/>
  <c r="AC24" i="6"/>
  <c r="V19" i="6"/>
  <c r="U19" i="6"/>
  <c r="U17" i="6"/>
  <c r="V17" i="6"/>
  <c r="AC16" i="6"/>
  <c r="AB16" i="6"/>
  <c r="AD16" i="6" s="1"/>
  <c r="AC37" i="6"/>
  <c r="AC31" i="6"/>
  <c r="V27" i="6"/>
  <c r="V30" i="6"/>
  <c r="V22" i="6"/>
  <c r="V36" i="6"/>
  <c r="AC34" i="6"/>
  <c r="V32" i="6"/>
  <c r="AC30" i="6"/>
  <c r="V28" i="6"/>
  <c r="AC26" i="6"/>
  <c r="V24" i="6"/>
  <c r="AC22" i="6"/>
  <c r="V20" i="6"/>
  <c r="AC18" i="6"/>
  <c r="V16" i="6"/>
  <c r="AC6" i="6"/>
  <c r="AB15" i="6"/>
  <c r="U7" i="6"/>
  <c r="AC7" i="6"/>
  <c r="V5" i="6"/>
  <c r="U4" i="6"/>
  <c r="AB4" i="6"/>
  <c r="P9" i="5"/>
  <c r="Q9" i="5"/>
  <c r="R9" i="5"/>
  <c r="S9" i="5"/>
  <c r="T9" i="5" s="1"/>
  <c r="W9" i="5"/>
  <c r="X9" i="5"/>
  <c r="Z9" i="5" s="1"/>
  <c r="Y9" i="5"/>
  <c r="AD28" i="6" l="1"/>
  <c r="AB8" i="6"/>
  <c r="AB10" i="6"/>
  <c r="AD10" i="6" s="1"/>
  <c r="AD20" i="6"/>
  <c r="U12" i="6"/>
  <c r="U6" i="6"/>
  <c r="U9" i="6"/>
  <c r="AD9" i="6" s="1"/>
  <c r="AB12" i="6"/>
  <c r="AD12" i="6" s="1"/>
  <c r="U5" i="6"/>
  <c r="U10" i="6"/>
  <c r="U40" i="6"/>
  <c r="AD40" i="6" s="1"/>
  <c r="AD35" i="6"/>
  <c r="AD18" i="6"/>
  <c r="AD25" i="6"/>
  <c r="AB11" i="6"/>
  <c r="AB19" i="6"/>
  <c r="AD19" i="6" s="1"/>
  <c r="AD34" i="6"/>
  <c r="AC23" i="6"/>
  <c r="U11" i="6"/>
  <c r="U36" i="6"/>
  <c r="AD36" i="6" s="1"/>
  <c r="AB5" i="6"/>
  <c r="AD5" i="6" s="1"/>
  <c r="V34" i="6"/>
  <c r="U22" i="6"/>
  <c r="AD22" i="6" s="1"/>
  <c r="U27" i="6"/>
  <c r="AD27" i="6" s="1"/>
  <c r="U26" i="6"/>
  <c r="AD26" i="6" s="1"/>
  <c r="U24" i="6"/>
  <c r="AD24" i="6" s="1"/>
  <c r="AD17" i="6"/>
  <c r="V33" i="6"/>
  <c r="U31" i="6"/>
  <c r="AD31" i="6" s="1"/>
  <c r="U30" i="6"/>
  <c r="AD30" i="6" s="1"/>
  <c r="U32" i="6"/>
  <c r="AD32" i="6" s="1"/>
  <c r="V10" i="6"/>
  <c r="AD37" i="6"/>
  <c r="AD33" i="6"/>
  <c r="AD23" i="6"/>
  <c r="U15" i="6"/>
  <c r="AD15" i="6" s="1"/>
  <c r="V8" i="6"/>
  <c r="AB6" i="6"/>
  <c r="AD7" i="6"/>
  <c r="V15" i="6"/>
  <c r="AC15" i="6"/>
  <c r="AD4" i="6"/>
  <c r="AD8" i="6"/>
  <c r="AB9" i="5"/>
  <c r="AA9" i="5"/>
  <c r="AC9" i="5" s="1"/>
  <c r="U9" i="5"/>
  <c r="AA6" i="1"/>
  <c r="AC6" i="1" s="1"/>
  <c r="Z5" i="1"/>
  <c r="Z6" i="1"/>
  <c r="Z7" i="1"/>
  <c r="Z8" i="1"/>
  <c r="Z9" i="1"/>
  <c r="Z10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7" i="1"/>
  <c r="Z28" i="1"/>
  <c r="Z29" i="1"/>
  <c r="Z30" i="1"/>
  <c r="Z31" i="1"/>
  <c r="Z32" i="1"/>
  <c r="Z33" i="1"/>
  <c r="Z34" i="1"/>
  <c r="Z35" i="1"/>
  <c r="Z4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12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S5" i="1"/>
  <c r="S6" i="1"/>
  <c r="S7" i="1"/>
  <c r="S8" i="1"/>
  <c r="S9" i="1"/>
  <c r="S10" i="1"/>
  <c r="S12" i="1"/>
  <c r="S13" i="1"/>
  <c r="S14" i="1"/>
  <c r="S15" i="1"/>
  <c r="T15" i="1" s="1"/>
  <c r="V15" i="1" s="1"/>
  <c r="S16" i="1"/>
  <c r="S18" i="1"/>
  <c r="S19" i="1"/>
  <c r="S20" i="1"/>
  <c r="S21" i="1"/>
  <c r="S22" i="1"/>
  <c r="S23" i="1"/>
  <c r="S24" i="1"/>
  <c r="T24" i="1" s="1"/>
  <c r="S25" i="1"/>
  <c r="S27" i="1"/>
  <c r="S28" i="1"/>
  <c r="S29" i="1"/>
  <c r="T29" i="1" s="1"/>
  <c r="S30" i="1"/>
  <c r="S31" i="1"/>
  <c r="S32" i="1"/>
  <c r="S33" i="1"/>
  <c r="T33" i="1" s="1"/>
  <c r="S34" i="1"/>
  <c r="S35" i="1"/>
  <c r="S4" i="1"/>
  <c r="R13" i="1"/>
  <c r="R14" i="1"/>
  <c r="R15" i="1"/>
  <c r="R16" i="1"/>
  <c r="R18" i="1"/>
  <c r="R19" i="1"/>
  <c r="R20" i="1"/>
  <c r="R21" i="1"/>
  <c r="R22" i="1"/>
  <c r="R23" i="1"/>
  <c r="R24" i="1"/>
  <c r="R25" i="1"/>
  <c r="R27" i="1"/>
  <c r="R28" i="1"/>
  <c r="R29" i="1"/>
  <c r="R30" i="1"/>
  <c r="R31" i="1"/>
  <c r="R32" i="1"/>
  <c r="R33" i="1"/>
  <c r="R34" i="1"/>
  <c r="R35" i="1"/>
  <c r="R12" i="1"/>
  <c r="R5" i="1"/>
  <c r="R6" i="1"/>
  <c r="R7" i="1"/>
  <c r="R8" i="1"/>
  <c r="R9" i="1"/>
  <c r="R10" i="1"/>
  <c r="R4" i="1"/>
  <c r="Q13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Y9" i="1"/>
  <c r="Y10" i="1"/>
  <c r="Y8" i="1"/>
  <c r="AA8" i="1" s="1"/>
  <c r="AC8" i="1" s="1"/>
  <c r="Y7" i="1"/>
  <c r="Y6" i="1"/>
  <c r="Y5" i="1"/>
  <c r="AA5" i="1" s="1"/>
  <c r="AC5" i="1" s="1"/>
  <c r="Y4" i="1"/>
  <c r="AA10" i="1" l="1"/>
  <c r="AC10" i="1" s="1"/>
  <c r="AA4" i="1"/>
  <c r="AC4" i="1" s="1"/>
  <c r="AA7" i="1"/>
  <c r="AC7" i="1" s="1"/>
  <c r="AA9" i="1"/>
  <c r="AC9" i="1" s="1"/>
  <c r="T32" i="1"/>
  <c r="V32" i="1" s="1"/>
  <c r="T10" i="1"/>
  <c r="V10" i="1" s="1"/>
  <c r="AA33" i="1"/>
  <c r="AC33" i="1" s="1"/>
  <c r="AA29" i="1"/>
  <c r="AC29" i="1" s="1"/>
  <c r="AA20" i="1"/>
  <c r="AC20" i="1" s="1"/>
  <c r="AA32" i="1"/>
  <c r="AC32" i="1" s="1"/>
  <c r="AA28" i="1"/>
  <c r="AC28" i="1" s="1"/>
  <c r="AA19" i="1"/>
  <c r="AC19" i="1" s="1"/>
  <c r="AA14" i="1"/>
  <c r="AA24" i="1"/>
  <c r="AC24" i="1" s="1"/>
  <c r="AA35" i="1"/>
  <c r="AC35" i="1" s="1"/>
  <c r="AA31" i="1"/>
  <c r="AC31" i="1" s="1"/>
  <c r="AA22" i="1"/>
  <c r="AC22" i="1" s="1"/>
  <c r="AA18" i="1"/>
  <c r="AC18" i="1" s="1"/>
  <c r="AA13" i="1"/>
  <c r="AC13" i="1" s="1"/>
  <c r="T34" i="1"/>
  <c r="V34" i="1" s="1"/>
  <c r="AA34" i="1"/>
  <c r="AC34" i="1" s="1"/>
  <c r="AA25" i="1"/>
  <c r="AC25" i="1" s="1"/>
  <c r="AA21" i="1"/>
  <c r="AC21" i="1" s="1"/>
  <c r="AA16" i="1"/>
  <c r="AA12" i="1"/>
  <c r="AC12" i="1" s="1"/>
  <c r="AA15" i="1"/>
  <c r="AC15" i="1" s="1"/>
  <c r="T14" i="1"/>
  <c r="V14" i="1" s="1"/>
  <c r="AA30" i="1"/>
  <c r="AC30" i="1" s="1"/>
  <c r="AA27" i="1"/>
  <c r="AC27" i="1" s="1"/>
  <c r="AD6" i="6"/>
  <c r="AA23" i="1"/>
  <c r="AC23" i="1" s="1"/>
  <c r="AD11" i="6"/>
  <c r="T9" i="1"/>
  <c r="V9" i="1" s="1"/>
  <c r="T35" i="1"/>
  <c r="V35" i="1" s="1"/>
  <c r="T30" i="1"/>
  <c r="V30" i="1" s="1"/>
  <c r="T31" i="1"/>
  <c r="V31" i="1" s="1"/>
  <c r="T28" i="1"/>
  <c r="V28" i="1" s="1"/>
  <c r="T25" i="1"/>
  <c r="V24" i="1"/>
  <c r="T23" i="1"/>
  <c r="V23" i="1" s="1"/>
  <c r="T13" i="1"/>
  <c r="V13" i="1" s="1"/>
  <c r="T12" i="1"/>
  <c r="T7" i="1"/>
  <c r="V7" i="1" s="1"/>
  <c r="T8" i="1"/>
  <c r="V8" i="1" s="1"/>
  <c r="V29" i="1"/>
  <c r="V33" i="1"/>
  <c r="T4" i="1"/>
  <c r="V4" i="1" s="1"/>
  <c r="T18" i="1"/>
  <c r="T19" i="1"/>
  <c r="V19" i="1" s="1"/>
  <c r="T21" i="1"/>
  <c r="V21" i="1" s="1"/>
  <c r="T16" i="1"/>
  <c r="V16" i="1" s="1"/>
  <c r="T6" i="1"/>
  <c r="V6" i="1" s="1"/>
  <c r="T20" i="1"/>
  <c r="V20" i="1" s="1"/>
  <c r="T22" i="1"/>
  <c r="T5" i="1"/>
  <c r="V5" i="1" s="1"/>
  <c r="T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B9" i="1" l="1"/>
  <c r="AB5" i="1"/>
  <c r="AB12" i="1"/>
  <c r="AB19" i="1"/>
  <c r="AB18" i="1"/>
  <c r="AB15" i="1"/>
  <c r="AB20" i="1"/>
  <c r="AB22" i="1"/>
  <c r="AB21" i="1"/>
  <c r="U15" i="1"/>
  <c r="AD15" i="1" s="1"/>
  <c r="V12" i="1"/>
  <c r="AB23" i="1"/>
  <c r="U19" i="1"/>
  <c r="U20" i="1"/>
  <c r="U21" i="1"/>
  <c r="U18" i="1"/>
  <c r="V18" i="1"/>
  <c r="U24" i="1"/>
  <c r="U23" i="1"/>
  <c r="V25" i="1"/>
  <c r="U25" i="1"/>
  <c r="U22" i="1"/>
  <c r="V22" i="1"/>
  <c r="AB16" i="1"/>
  <c r="AC16" i="1"/>
  <c r="AB14" i="1"/>
  <c r="AC14" i="1"/>
  <c r="AB4" i="1"/>
  <c r="AB7" i="1"/>
  <c r="U16" i="1"/>
  <c r="AB10" i="1"/>
  <c r="AB13" i="1"/>
  <c r="AB24" i="1"/>
  <c r="U31" i="1"/>
  <c r="U35" i="1"/>
  <c r="U28" i="1"/>
  <c r="U32" i="1"/>
  <c r="U27" i="1"/>
  <c r="U29" i="1"/>
  <c r="U33" i="1"/>
  <c r="U30" i="1"/>
  <c r="U34" i="1"/>
  <c r="U13" i="1"/>
  <c r="AB28" i="1"/>
  <c r="AB32" i="1"/>
  <c r="AD32" i="1" s="1"/>
  <c r="AB27" i="1"/>
  <c r="AD27" i="1" s="1"/>
  <c r="AB29" i="1"/>
  <c r="AB33" i="1"/>
  <c r="AB30" i="1"/>
  <c r="AB34" i="1"/>
  <c r="AD34" i="1" s="1"/>
  <c r="AB31" i="1"/>
  <c r="AB35" i="1"/>
  <c r="AB25" i="1"/>
  <c r="U14" i="1"/>
  <c r="U12" i="1"/>
  <c r="AD12" i="1" s="1"/>
  <c r="AB6" i="1"/>
  <c r="U10" i="1"/>
  <c r="U9" i="1"/>
  <c r="U7" i="1"/>
  <c r="U8" i="1"/>
  <c r="U4" i="1"/>
  <c r="V27" i="1"/>
  <c r="U6" i="1"/>
  <c r="U5" i="1"/>
  <c r="AB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D9" i="1" l="1"/>
  <c r="AD5" i="1"/>
  <c r="AD19" i="1"/>
  <c r="AD29" i="1"/>
  <c r="AD23" i="1"/>
  <c r="AD21" i="1"/>
  <c r="AD22" i="1"/>
  <c r="AD20" i="1"/>
  <c r="AD18" i="1"/>
  <c r="AD24" i="1"/>
  <c r="AD8" i="1"/>
  <c r="AD6" i="1"/>
  <c r="AD14" i="1"/>
  <c r="AD4" i="1"/>
  <c r="AD13" i="1"/>
  <c r="AD31" i="1"/>
  <c r="AD30" i="1"/>
  <c r="AD35" i="1"/>
  <c r="AD33" i="1"/>
  <c r="AD28" i="1"/>
  <c r="AD25" i="1"/>
  <c r="AD16" i="1"/>
  <c r="AD10" i="1"/>
  <c r="AD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<sst xmlns="http://schemas.openxmlformats.org/spreadsheetml/2006/main" count="399" uniqueCount="141">
  <si>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</si>
  <si>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</si>
  <si>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</si>
  <si>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</si>
  <si>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</si>
  <si>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</si>
  <si>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</si>
  <si>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</si>
  <si>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</si>
  <si>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</si>
  <si>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</si>
  <si>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</si>
  <si>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</si>
  <si>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</si>
  <si>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</si>
  <si>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</si>
  <si>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</si>
  <si>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</si>
  <si>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</si>
  <si>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</si>
  <si>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</si>
  <si>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</si>
  <si>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</si>
  <si>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</si>
  <si>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</si>
  <si>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</si>
  <si>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</si>
  <si>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</si>
  <si>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</si>
  <si>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</si>
  <si>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</si>
  <si>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</si>
  <si>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</si>
  <si>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</si>
  <si>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</si>
  <si>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</si>
  <si>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</si>
  <si>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</si>
  <si>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</si>
  <si>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</si>
  <si>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</si>
  <si>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</si>
  <si>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</si>
  <si>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</si>
  <si>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</si>
  <si>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</si>
  <si>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</si>
  <si>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</si>
  <si>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</si>
  <si>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</si>
  <si>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</si>
  <si>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</si>
  <si>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</si>
  <si>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</si>
  <si>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</si>
  <si>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</si>
  <si>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</si>
  <si>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</si>
  <si>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</si>
  <si>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</si>
  <si>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</si>
  <si>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</si>
  <si>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</si>
  <si>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</si>
  <si>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</si>
  <si>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</si>
  <si>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</si>
  <si>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</si>
  <si>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</si>
  <si>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</si>
  <si>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</si>
  <si>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</si>
  <si>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</si>
  <si>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</si>
  <si>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</si>
  <si>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</si>
  <si>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</si>
  <si>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</si>
  <si>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</si>
  <si>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</si>
  <si>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</si>
  <si>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</si>
  <si>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</si>
  <si>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</si>
  <si>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</si>
  <si>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</si>
  <si>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</si>
  <si>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</si>
  <si>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</si>
  <si>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</si>
  <si>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</si>
  <si>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</si>
  <si>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</si>
  <si>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</si>
  <si>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</si>
  <si>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</si>
  <si>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</si>
  <si>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</si>
  <si>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</si>
  <si>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</si>
  <si>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</si>
  <si>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</si>
  <si>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</si>
  <si>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</si>
  <si>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</si>
  <si>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</si>
  <si>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</si>
  <si>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</si>
  <si>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</si>
  <si>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</si>
  <si>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</si>
  <si>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</si>
  <si>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</si>
  <si>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</si>
  <si>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</si>
  <si>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</si>
  <si>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</si>
  <si>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</si>
  <si>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</si>
  <si>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</si>
  <si>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</si>
  <si>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</si>
  <si>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</si>
  <si>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</si>
  <si>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</si>
  <si>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</si>
  <si>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</si>
  <si>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</si>
  <si>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</si>
  <si>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</si>
  <si>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</si>
  <si>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</si>
  <si>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</si>
  <si>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</si>
  <si>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</si>
  <si>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</si>
  <si>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</si>
  <si>
    <t>Helbrute Daemonfist</t>
  </si>
  <si>
    <t>Battle Cannon</t>
  </si>
  <si>
    <t>Helbrute</t>
  </si>
  <si>
    <t>Heavy Strikes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</si>
</sst>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4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D38" totalsRowShown="0" headerRowDxfId="123" dataDxfId="122" dataCellStyle="Percent">
  <autoFilter ref="B3:AD38"/>
  <tableColumns count="29">
    <tableColumn id="1" name="Name" dataDxfId="121"/>
    <tableColumn id="2" name="Damage" dataDxfId="120"/>
    <tableColumn id="3" name="Attacks" dataDxfId="119"/>
    <tableColumn id="5" name="Note" dataDxfId="118"/>
    <tableColumn id="6" name="Penetration" dataDxfId="117"/>
    <tableColumn id="23" name="Light Weapon    ." dataDxfId="116"/>
    <tableColumn id="17" name="Heavy Strikes        ." dataDxfId="0"/>
    <tableColumn id="24" name="MM      ." dataDxfId="115"/>
    <tableColumn id="4" name="Crit       ." dataDxfId="114"/>
    <tableColumn id="26" name="Weak Spots" dataDxfId="113"/>
    <tableColumn id="25" name="Cone      ." dataDxfId="112"/>
    <tableColumn id="29" name="No Crits     ." dataDxfId="111"/>
    <tableColumn id="32" name="Lethal Wounds    ." dataDxfId="110"/>
    <tableColumn id="27" name="Lethal Weapon    ." dataDxfId="109"/>
    <tableColumn id="7" name="Column2" dataDxfId="108" dataCellStyle="Percent"/>
    <tableColumn id="8" name="Hit%" dataDxfId="107" dataCellStyle="Percent"/>
    <tableColumn id="9" name="Wound%" dataDxfId="106" dataCellStyle="Percent"/>
    <tableColumn id="11" name="Crit%" dataDxfId="105" dataCellStyle="Percent"/>
    <tableColumn id="12" name="WoundsÆ" dataDxfId="104" dataCellStyle="Percent"/>
    <tableColumn id="20" name="% Base" dataDxfId="103" dataCellStyle="Percent"/>
    <tableColumn id="13" name="To Kill" dataDxfId="102" dataCellStyle="Comma"/>
    <tableColumn id="14" name="Column3" dataDxfId="101" dataCellStyle="Percent"/>
    <tableColumn id="15" name="Hit %" dataDxfId="100" dataCellStyle="Percent"/>
    <tableColumn id="16" name="Wound %" dataDxfId="99" dataCellStyle="Percent"/>
    <tableColumn id="18" name="Crit %" dataDxfId="98" dataCellStyle="Percent"/>
    <tableColumn id="19" name="WoundÆ" dataDxfId="97" dataCellStyle="Percent"/>
    <tableColumn id="21" name="% Base2" dataDxfId="96" dataCellStyle="Percent"/>
    <tableColumn id="22" name="To Kill2" dataDxfId="95" dataCellStyle="Percent"/>
    <tableColumn id="10" name="Combo" dataDxfId="9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40" totalsRowShown="0" headerRowDxfId="93" dataDxfId="92" dataCellStyle="Percent">
  <autoFilter ref="B3:AD40"/>
  <tableColumns count="29">
    <tableColumn id="1" name="Name" dataDxfId="91"/>
    <tableColumn id="2" name="Damage" dataDxfId="90"/>
    <tableColumn id="3" name="Attacks" dataDxfId="89"/>
    <tableColumn id="5" name="Note" dataDxfId="88"/>
    <tableColumn id="6" name="Penetration" dataDxfId="87"/>
    <tableColumn id="23" name="Light Weapon    ." dataDxfId="86"/>
    <tableColumn id="24" name="MM      ." dataDxfId="85"/>
    <tableColumn id="4" name="Crit       ." dataDxfId="84"/>
    <tableColumn id="26" name="Weak Spots" dataDxfId="83"/>
    <tableColumn id="25" name="Cone      ." dataDxfId="82"/>
    <tableColumn id="29" name="No Crits     ." dataDxfId="81"/>
    <tableColumn id="32" name="Lethal Wounds    ." dataDxfId="80"/>
    <tableColumn id="27" name="Lethal Weapon    ." dataDxfId="79"/>
    <tableColumn id="17" name="Rend       ." dataDxfId="78"/>
    <tableColumn id="7" name="Column2" dataDxfId="77" dataCellStyle="Percent"/>
    <tableColumn id="8" name="Hit%" dataDxfId="76" dataCellStyle="Percent"/>
    <tableColumn id="9" name="Wound%" dataDxfId="75" dataCellStyle="Percent"/>
    <tableColumn id="11" name="Crit%" dataDxfId="74" dataCellStyle="Percent"/>
    <tableColumn id="12" name="WoundsÆ" dataDxfId="73" dataCellStyle="Percent"/>
    <tableColumn id="20" name="% Base" dataDxfId="72" dataCellStyle="Percent"/>
    <tableColumn id="13" name="To Kill" dataDxfId="71" dataCellStyle="Comma"/>
    <tableColumn id="14" name="Column3" dataDxfId="70" dataCellStyle="Percent"/>
    <tableColumn id="15" name="Hit %" dataDxfId="69" dataCellStyle="Percent"/>
    <tableColumn id="16" name="Wound %" dataDxfId="68" dataCellStyle="Percent"/>
    <tableColumn id="18" name="Crit %" dataDxfId="67" dataCellStyle="Percent"/>
    <tableColumn id="19" name="WoundÆ" dataDxfId="66" dataCellStyle="Percent"/>
    <tableColumn id="21" name="% Base2" dataDxfId="65" dataCellStyle="Percent"/>
    <tableColumn id="22" name="To Kill2" dataDxfId="64" dataCellStyle="Percent"/>
    <tableColumn id="10" name="Combo" dataDxfId="6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2" dataDxfId="61" dataCellStyle="Percent">
  <autoFilter ref="B3:AE35"/>
  <tableColumns count="30">
    <tableColumn id="1" name="Name" dataDxfId="60"/>
    <tableColumn id="2" name="Damage" dataDxfId="59"/>
    <tableColumn id="3" name="Attacks" dataDxfId="58"/>
    <tableColumn id="5" name="Note" dataDxfId="57"/>
    <tableColumn id="6" name="Penetration" dataDxfId="56"/>
    <tableColumn id="30" name="Light Weapon    ." dataDxfId="55"/>
    <tableColumn id="23" name="MM      ." dataDxfId="54"/>
    <tableColumn id="24" name="Crit       ." dataDxfId="53"/>
    <tableColumn id="26" name="Weak Spots" dataDxfId="52"/>
    <tableColumn id="25" name="Cone      ." dataDxfId="51"/>
    <tableColumn id="29" name="No Crits     ." dataDxfId="50"/>
    <tableColumn id="32" name="2H        ." dataDxfId="49"/>
    <tableColumn id="33" name="Heavy Strikes      ." dataDxfId="48"/>
    <tableColumn id="4" name="Lethal Wounds    ." dataDxfId="47"/>
    <tableColumn id="28" name="Lethal Weapon    ." dataDxfId="46"/>
    <tableColumn id="27" name="Column2" dataDxfId="45"/>
    <tableColumn id="7" name="Hit%" dataDxfId="44" dataCellStyle="Percent">
      <calculatedColumnFormula>($AH$3 )/20</calculatedColumnFormula>
    </tableColumn>
    <tableColumn id="8" name="Wound%" dataDxfId="43" dataCellStyle="Percent">
      <calculatedColumnFormula>(C4/20)*IF($AK$6=1,0.5,1)</calculatedColumnFormula>
    </tableColumn>
    <tableColumn id="9" name="Crit%" dataDxfId="42" dataCellStyle="Percent">
      <calculatedColumnFormula>(IF(( L4="X"),0,($AH$5+I4))/20)</calculatedColumnFormula>
    </tableColumn>
    <tableColumn id="11" name="WoundsÆ" dataDxfId="41">
      <calculatedColumnFormula>1*S4*(R4)*(1+T4)*D4</calculatedColumnFormula>
    </tableColumn>
    <tableColumn id="12" name="% Base" dataDxfId="40" dataCellStyle="Percent">
      <calculatedColumnFormula>U4/$U$25</calculatedColumnFormula>
    </tableColumn>
    <tableColumn id="20" name="To Kill" dataDxfId="39" dataCellStyle="Percent">
      <calculatedColumnFormula>AK9/Table145[[#This Row],[WoundsÆ]]</calculatedColumnFormula>
    </tableColumn>
    <tableColumn id="13" name="Column3" dataDxfId="38"/>
    <tableColumn id="14" name="Hit %" dataDxfId="37" dataCellStyle="Percent">
      <calculatedColumnFormula>($AH$3)/20</calculatedColumnFormula>
    </tableColumn>
    <tableColumn id="15" name="Wound %" dataDxfId="36" dataCellStyle="Percent">
      <calculatedColumnFormula>(C4/20)*IF($AK$6=1,IF(F4="X",1,0.5),1)</calculatedColumnFormula>
    </tableColumn>
    <tableColumn id="16" name="Crit %" dataDxfId="35" dataCellStyle="Percent">
      <calculatedColumnFormula>($AH$5/20)</calculatedColumnFormula>
    </tableColumn>
    <tableColumn id="18" name="WoundÆ" dataDxfId="34">
      <calculatedColumnFormula>1*Z4*(Y4)*(1+AA4)*D4</calculatedColumnFormula>
    </tableColumn>
    <tableColumn id="19" name="% Base2" dataDxfId="33" dataCellStyle="Percent">
      <calculatedColumnFormula>AB4/$AB$25</calculatedColumnFormula>
    </tableColumn>
    <tableColumn id="21" name="To Kill2" dataDxfId="32" dataCellStyle="Percent">
      <calculatedColumnFormula>$AK$9/Table145[[#This Row],[WoundÆ]]</calculatedColumnFormula>
    </tableColumn>
    <tableColumn id="22" name="Combo" dataDxfId="31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30" dataDxfId="29" dataCellStyle="Percent">
  <autoFilter ref="B3:AC36"/>
  <tableColumns count="28">
    <tableColumn id="1" name="Name" dataDxfId="28"/>
    <tableColumn id="2" name="Damage" dataDxfId="27"/>
    <tableColumn id="3" name="Attacks" dataDxfId="26"/>
    <tableColumn id="5" name="Note" dataDxfId="25"/>
    <tableColumn id="6" name="Penetration" dataDxfId="24"/>
    <tableColumn id="30" name="Light Weapon    ." dataDxfId="23"/>
    <tableColumn id="23" name="MM      ." dataDxfId="22"/>
    <tableColumn id="24" name="Crit       ." dataDxfId="21"/>
    <tableColumn id="26" name="Weak Spots" dataDxfId="20"/>
    <tableColumn id="25" name="Cone      ." dataDxfId="19"/>
    <tableColumn id="29" name="No Crits     ." dataDxfId="18"/>
    <tableColumn id="4" name="Lethal Wounds    ." dataDxfId="17"/>
    <tableColumn id="28" name="Lethal Weapon    ." dataDxfId="16"/>
    <tableColumn id="27" name="Column2" dataDxfId="15"/>
    <tableColumn id="7" name="Hit%" dataDxfId="14" dataCellStyle="Percent">
      <calculatedColumnFormula>($AF$3 )/20</calculatedColumnFormula>
    </tableColumn>
    <tableColumn id="8" name="Wound%" dataDxfId="13" dataCellStyle="Percent">
      <calculatedColumnFormula>(C4/20)*IF($AI$6=1,0.5,1)</calculatedColumnFormula>
    </tableColumn>
    <tableColumn id="9" name="Crit%" dataDxfId="12" dataCellStyle="Percent">
      <calculatedColumnFormula>(IF(( L4="X"),0,($AF$5+I4))/20)</calculatedColumnFormula>
    </tableColumn>
    <tableColumn id="11" name="WoundsÆ" dataDxfId="11">
      <calculatedColumnFormula>1*Q4*(P4)*(1+R4)*D4</calculatedColumnFormula>
    </tableColumn>
    <tableColumn id="12" name="% Base" dataDxfId="10" dataCellStyle="Percent">
      <calculatedColumnFormula>S4/$S$26</calculatedColumnFormula>
    </tableColumn>
    <tableColumn id="20" name="To Kill" dataDxfId="9" dataCellStyle="Percent">
      <calculatedColumnFormula>AI10/Table1453[[#This Row],[WoundsÆ]]</calculatedColumnFormula>
    </tableColumn>
    <tableColumn id="13" name="Column3" dataDxfId="8"/>
    <tableColumn id="14" name="Hit %" dataDxfId="7" dataCellStyle="Percent">
      <calculatedColumnFormula>($AF$3)/20</calculatedColumnFormula>
    </tableColumn>
    <tableColumn id="15" name="Wound %" dataDxfId="6" dataCellStyle="Percent">
      <calculatedColumnFormula>(C4/20)*IF($AI$6=1,IF(F4="X",1,0.5),1)</calculatedColumnFormula>
    </tableColumn>
    <tableColumn id="16" name="Crit %" dataDxfId="5" dataCellStyle="Percent">
      <calculatedColumnFormula>($AF$5/20)</calculatedColumnFormula>
    </tableColumn>
    <tableColumn id="18" name="WoundÆ" dataDxfId="4">
      <calculatedColumnFormula>1*X4*(W4)*(1+Y4)*D4</calculatedColumnFormula>
    </tableColumn>
    <tableColumn id="19" name="% Base2" dataDxfId="3" dataCellStyle="Percent">
      <calculatedColumnFormula>Z4/$Z$26</calculatedColumnFormula>
    </tableColumn>
    <tableColumn id="21" name="To Kill2" dataDxfId="2" dataCellStyle="Percent">
      <calculatedColumnFormula>$AI$10/Table1453[[#This Row],[WoundÆ]]</calculatedColumnFormula>
    </tableColumn>
    <tableColumn id="22" name="Combo" dataDxfId="1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workbookViewId="0">
      <selection activeCell="J10" sqref="J10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31" t="s">
        <v>4</v>
      </c>
      <c r="C2" s="31"/>
      <c r="D2" s="31"/>
      <c r="E2" s="31"/>
      <c r="Q2" s="31" t="s">
        <v>5</v>
      </c>
      <c r="R2" s="31"/>
      <c r="S2" s="31"/>
      <c r="T2" s="31"/>
      <c r="X2" s="31" t="s">
        <v>20</v>
      </c>
      <c r="Y2" s="31"/>
      <c r="Z2" s="31"/>
      <c r="AA2" s="31"/>
      <c r="AB2" s="25"/>
      <c r="AC2" s="25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140</v>
      </c>
      <c r="I3" s="6" t="s">
        <v>63</v>
      </c>
      <c r="J3" s="6" t="s">
        <v>64</v>
      </c>
      <c r="K3" s="6" t="s">
        <v>66</v>
      </c>
      <c r="L3" s="6" t="s">
        <v>65</v>
      </c>
      <c r="M3" s="6" t="s">
        <v>67</v>
      </c>
      <c r="N3" s="6" t="s">
        <v>112</v>
      </c>
      <c r="O3" s="6" t="s">
        <v>113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(10+$AG$4-$AJ$5+IF(H4="X",5,0))/20</f>
        <v>0.5</v>
      </c>
      <c r="R4" s="3">
        <f>(C4/20)*IF($AJ$6=1,IF(F4="X",1,0.5),1)</f>
        <v>0.5</v>
      </c>
      <c r="S4" s="3">
        <f>(IF(( M4="X"),0,($AG$5+J4))/20)</f>
        <v>0.1</v>
      </c>
      <c r="T4" s="5">
        <f>1*R4*Q4*(1+S4)*D4 + IF(O4="X",D4*Q4*0.25,0) + IF(N4="X",D4*Q4*R4*0.5,0)</f>
        <v>0.55000000000000004</v>
      </c>
      <c r="U4" s="3">
        <f>T4/$T$4</f>
        <v>1</v>
      </c>
      <c r="V4" s="7">
        <f>$AJ$3/T4/2</f>
        <v>3.6363636363636362</v>
      </c>
      <c r="W4" s="4"/>
      <c r="X4" s="3">
        <f>(10+$AG$4-$AJ$5+IF(H4="X",5,0))/20</f>
        <v>0.5</v>
      </c>
      <c r="Y4" s="3">
        <f>(C4/20)</f>
        <v>0.5</v>
      </c>
      <c r="Z4" s="3">
        <f>(IF((OR(L4="X", M4="X")),0,($AG$5+J4))/20)</f>
        <v>0.1</v>
      </c>
      <c r="AA4" s="5">
        <f>IF(G4="X",0,1*Y4*X4*(1+Z4)*D4) * IF($AJ$13=1,IF(F4="X",1,0.5),1) + IF(O4="X",D4*Q4*0.25,0)</f>
        <v>0.27500000000000002</v>
      </c>
      <c r="AB4" s="3">
        <f>AA4/$AA$4</f>
        <v>1</v>
      </c>
      <c r="AC4" s="7">
        <f>$AJ$9/AA4/2</f>
        <v>7.2727272727272725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0" si="0">(10+$AG$4-$AJ$5+IF(H5="X",5,0))/20</f>
        <v>0.5</v>
      </c>
      <c r="R5" s="3">
        <f t="shared" ref="R5:R10" si="1">(C5/20)*IF($AJ$6=1,IF(F5="X",1,0.5),1)</f>
        <v>0.5</v>
      </c>
      <c r="S5" s="3">
        <f t="shared" ref="S5:S35" si="2">(IF(( M5="X"),0,($AG$5+J5))/20)</f>
        <v>0.1</v>
      </c>
      <c r="T5" s="5">
        <f>1*R5*Q5*(1+S5)*D5 + IF(O5="X",D5*Q5*0.25,0) + IF(N5="X",D5*Q5*R5*0.5,0)</f>
        <v>0.55000000000000004</v>
      </c>
      <c r="U5" s="3">
        <f>T5/$T$4</f>
        <v>1</v>
      </c>
      <c r="V5" s="7">
        <f t="shared" ref="V5:V25" si="3">$AJ$3/T5/2</f>
        <v>3.6363636363636362</v>
      </c>
      <c r="W5" s="4"/>
      <c r="X5" s="3">
        <f t="shared" ref="X5:X10" si="4">(10+$AG$4-$AJ$5+IF(H5="X",5,0))/20</f>
        <v>0.5</v>
      </c>
      <c r="Y5" s="3">
        <f>(C5/20)*IF($AK$13=1,IF(F5="X",1,0.5),1)</f>
        <v>0.5</v>
      </c>
      <c r="Z5" s="3">
        <f t="shared" ref="Z5:Z35" si="5">(IF((OR(L5="X", M5="X")),0,($AG$5+J5))/20)</f>
        <v>0.1</v>
      </c>
      <c r="AA5" s="5">
        <f t="shared" ref="AA5:AA10" si="6">IF(G5="X",0,1*Y5*X5*(1+Z5)*D5) * IF($AJ$13=1,IF(F5="X",1,0.5),1) + IF(O5="X",D5*Q5*0.25,0)</f>
        <v>0.27500000000000002</v>
      </c>
      <c r="AB5" s="3">
        <f>AA5/$AA$4</f>
        <v>1</v>
      </c>
      <c r="AC5" s="7">
        <f t="shared" ref="AC5:AC16" si="7">$AJ$9/AA5/2</f>
        <v>7.2727272727272725</v>
      </c>
      <c r="AD5" s="3">
        <f t="shared" ref="AD5:AD35" si="8">(U5+AB5)/2</f>
        <v>1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50</v>
      </c>
      <c r="C6" s="1">
        <v>8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1"/>
      <c r="Q6" s="3">
        <f t="shared" si="0"/>
        <v>0.5</v>
      </c>
      <c r="R6" s="3">
        <f t="shared" si="1"/>
        <v>0.4</v>
      </c>
      <c r="S6" s="3">
        <f t="shared" si="2"/>
        <v>0.1</v>
      </c>
      <c r="T6" s="5">
        <f t="shared" ref="T6:T8" si="9">1*R6*Q6*(1+S6)*D6 + IF(O6="X",D6*Q6*0.25,0) + IF(N6="X",D6*Q6*R6*0.5,0)</f>
        <v>0.66000000000000014</v>
      </c>
      <c r="U6" s="3">
        <f t="shared" ref="U6:U8" si="10">T6/$T$4</f>
        <v>1.2000000000000002</v>
      </c>
      <c r="V6" s="7">
        <f t="shared" si="3"/>
        <v>3.0303030303030298</v>
      </c>
      <c r="W6" s="4"/>
      <c r="X6" s="3">
        <f t="shared" si="4"/>
        <v>0.5</v>
      </c>
      <c r="Y6" s="3">
        <f>(C6/20)*IF($AK$13=1,IF(F6="X",1,0.5),1)</f>
        <v>0.4</v>
      </c>
      <c r="Z6" s="3">
        <f t="shared" si="5"/>
        <v>0.1</v>
      </c>
      <c r="AA6" s="5">
        <f t="shared" si="6"/>
        <v>0</v>
      </c>
      <c r="AB6" s="3">
        <f t="shared" ref="AB6:AB8" si="11">AA6/$AA$4</f>
        <v>0</v>
      </c>
      <c r="AC6" s="7" t="e">
        <f t="shared" si="7"/>
        <v>#DIV/0!</v>
      </c>
      <c r="AD6" s="3">
        <f t="shared" si="8"/>
        <v>0.60000000000000009</v>
      </c>
      <c r="AE6" s="3"/>
      <c r="AI6" t="s">
        <v>87</v>
      </c>
      <c r="AJ6">
        <v>0</v>
      </c>
    </row>
    <row r="7" spans="2:36" x14ac:dyDescent="0.25">
      <c r="B7" s="1" t="s">
        <v>14</v>
      </c>
      <c r="C7" s="1">
        <v>12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0"/>
        <v>0.5</v>
      </c>
      <c r="R7" s="3">
        <f t="shared" si="1"/>
        <v>0.6</v>
      </c>
      <c r="S7" s="3">
        <f t="shared" si="2"/>
        <v>0.1</v>
      </c>
      <c r="T7" s="5">
        <f t="shared" si="9"/>
        <v>0.66</v>
      </c>
      <c r="U7" s="3">
        <f t="shared" si="10"/>
        <v>1.2</v>
      </c>
      <c r="V7" s="7">
        <f t="shared" si="3"/>
        <v>3.0303030303030303</v>
      </c>
      <c r="W7" s="4"/>
      <c r="X7" s="3">
        <f t="shared" si="4"/>
        <v>0.5</v>
      </c>
      <c r="Y7" s="3">
        <f>(C7/20)*IF($AK$13=1,IF(F7="X",1,0.5),1)</f>
        <v>0.6</v>
      </c>
      <c r="Z7" s="3">
        <f t="shared" si="5"/>
        <v>0.1</v>
      </c>
      <c r="AA7" s="5">
        <f t="shared" si="6"/>
        <v>0.66</v>
      </c>
      <c r="AB7" s="3">
        <f t="shared" si="11"/>
        <v>2.4</v>
      </c>
      <c r="AC7" s="7">
        <f t="shared" si="7"/>
        <v>3.0303030303030303</v>
      </c>
      <c r="AD7" s="3">
        <f t="shared" si="8"/>
        <v>1.7999999999999998</v>
      </c>
      <c r="AE7" s="3"/>
    </row>
    <row r="8" spans="2:36" x14ac:dyDescent="0.25">
      <c r="B8" s="1" t="s">
        <v>15</v>
      </c>
      <c r="C8" s="1">
        <v>12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0"/>
        <v>0.5</v>
      </c>
      <c r="R8" s="3">
        <f t="shared" si="1"/>
        <v>0.6</v>
      </c>
      <c r="S8" s="3">
        <f t="shared" si="2"/>
        <v>0.1</v>
      </c>
      <c r="T8" s="5">
        <f t="shared" si="9"/>
        <v>0.66</v>
      </c>
      <c r="U8" s="3">
        <f t="shared" si="10"/>
        <v>1.2</v>
      </c>
      <c r="V8" s="7">
        <f t="shared" si="3"/>
        <v>3.0303030303030303</v>
      </c>
      <c r="W8" s="4"/>
      <c r="X8" s="3">
        <f t="shared" si="4"/>
        <v>0.5</v>
      </c>
      <c r="Y8" s="3">
        <f>(C8/20)*IF($AK$13=1,IF(F8="X",1,0.5),1)</f>
        <v>0.6</v>
      </c>
      <c r="Z8" s="3">
        <f t="shared" si="5"/>
        <v>0.1</v>
      </c>
      <c r="AA8" s="5">
        <f t="shared" si="6"/>
        <v>0.33</v>
      </c>
      <c r="AB8" s="3">
        <f t="shared" si="11"/>
        <v>1.2</v>
      </c>
      <c r="AC8" s="7">
        <f t="shared" si="7"/>
        <v>6.0606060606060606</v>
      </c>
      <c r="AD8" s="3">
        <f t="shared" si="8"/>
        <v>1.2</v>
      </c>
      <c r="AE8" s="3"/>
      <c r="AI8" t="s">
        <v>9</v>
      </c>
    </row>
    <row r="9" spans="2:36" x14ac:dyDescent="0.25">
      <c r="B9" s="1" t="s">
        <v>16</v>
      </c>
      <c r="C9" s="1">
        <v>12</v>
      </c>
      <c r="D9" s="1">
        <v>1.5</v>
      </c>
      <c r="E9" s="1"/>
      <c r="F9" s="1" t="s">
        <v>59</v>
      </c>
      <c r="G9" s="1"/>
      <c r="H9" s="1" t="s">
        <v>59</v>
      </c>
      <c r="I9" s="1"/>
      <c r="J9" s="1"/>
      <c r="K9" s="1"/>
      <c r="L9" s="1"/>
      <c r="M9" s="1"/>
      <c r="N9" s="1"/>
      <c r="O9" s="1"/>
      <c r="P9" s="1"/>
      <c r="Q9" s="3">
        <f t="shared" si="0"/>
        <v>0.75</v>
      </c>
      <c r="R9" s="3">
        <f t="shared" si="1"/>
        <v>0.6</v>
      </c>
      <c r="S9" s="3">
        <f t="shared" si="2"/>
        <v>0.1</v>
      </c>
      <c r="T9" s="5">
        <f t="shared" ref="T9:T10" si="12">1*R9*Q9*(1+S9)*D9 + IF(O9="X",D9*Q9*0.25,0) + IF(N9="X",D9*Q9*R9*0.5,0)</f>
        <v>0.74249999999999994</v>
      </c>
      <c r="U9" s="3">
        <f t="shared" ref="U9:U10" si="13">T9/$T$4</f>
        <v>1.3499999999999999</v>
      </c>
      <c r="V9" s="7">
        <f t="shared" si="3"/>
        <v>2.6936026936026938</v>
      </c>
      <c r="W9" s="4"/>
      <c r="X9" s="3">
        <f t="shared" si="4"/>
        <v>0.75</v>
      </c>
      <c r="Y9" s="3">
        <f t="shared" ref="Y9:Y10" si="14">(C9/20)*IF($AK$13=1,IF(F9="X",1,0.5),1)</f>
        <v>0.6</v>
      </c>
      <c r="Z9" s="3">
        <f t="shared" si="5"/>
        <v>0.1</v>
      </c>
      <c r="AA9" s="5">
        <f t="shared" si="6"/>
        <v>0.74249999999999994</v>
      </c>
      <c r="AB9" s="3">
        <f t="shared" ref="AB9:AB10" si="15">AA9/$AA$4</f>
        <v>2.6999999999999997</v>
      </c>
      <c r="AC9" s="7">
        <f t="shared" si="7"/>
        <v>2.6936026936026938</v>
      </c>
      <c r="AD9" s="3">
        <f t="shared" si="8"/>
        <v>2.0249999999999999</v>
      </c>
      <c r="AE9" s="3"/>
      <c r="AI9" t="s">
        <v>47</v>
      </c>
      <c r="AJ9">
        <v>4</v>
      </c>
    </row>
    <row r="10" spans="2:36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 t="s">
        <v>59</v>
      </c>
      <c r="I10" s="1"/>
      <c r="J10" s="1"/>
      <c r="K10" s="1"/>
      <c r="L10" s="1"/>
      <c r="M10" s="1"/>
      <c r="N10" s="1"/>
      <c r="O10" s="1"/>
      <c r="P10" s="1"/>
      <c r="Q10" s="3">
        <f t="shared" si="0"/>
        <v>0.75</v>
      </c>
      <c r="R10" s="3">
        <f t="shared" si="1"/>
        <v>0.75</v>
      </c>
      <c r="S10" s="3">
        <f t="shared" si="2"/>
        <v>0.1</v>
      </c>
      <c r="T10" s="5">
        <f t="shared" si="12"/>
        <v>1.8562500000000002</v>
      </c>
      <c r="U10" s="3">
        <f t="shared" si="13"/>
        <v>3.375</v>
      </c>
      <c r="V10" s="7">
        <f t="shared" si="3"/>
        <v>1.0774410774410774</v>
      </c>
      <c r="W10" s="4"/>
      <c r="X10" s="3">
        <f t="shared" si="4"/>
        <v>0.75</v>
      </c>
      <c r="Y10" s="3">
        <f t="shared" si="14"/>
        <v>0.75</v>
      </c>
      <c r="Z10" s="3">
        <f t="shared" si="5"/>
        <v>0.1</v>
      </c>
      <c r="AA10" s="5">
        <f t="shared" si="6"/>
        <v>1.8562500000000002</v>
      </c>
      <c r="AB10" s="3">
        <f t="shared" si="15"/>
        <v>6.75</v>
      </c>
      <c r="AC10" s="7">
        <f t="shared" si="7"/>
        <v>1.0774410774410774</v>
      </c>
      <c r="AD10" s="3">
        <f t="shared" si="8"/>
        <v>5.0625</v>
      </c>
      <c r="AE10" s="17"/>
      <c r="AI10" t="s">
        <v>10</v>
      </c>
      <c r="AJ10">
        <v>9</v>
      </c>
    </row>
    <row r="11" spans="2:36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"/>
      <c r="R11" s="3"/>
      <c r="S11" s="3"/>
      <c r="T11" s="5"/>
      <c r="U11" s="3"/>
      <c r="V11" s="7"/>
      <c r="W11" s="4"/>
      <c r="X11" s="3"/>
      <c r="Y11" s="3"/>
      <c r="Z11" s="3"/>
      <c r="AA11" s="5"/>
      <c r="AB11" s="3"/>
      <c r="AC11" s="7"/>
      <c r="AD11" s="3"/>
      <c r="AE11" s="17"/>
      <c r="AI11" t="s">
        <v>85</v>
      </c>
      <c r="AJ11">
        <v>10</v>
      </c>
    </row>
    <row r="12" spans="2:36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>
        <f>IF(L12="X",1,($AG$3+I12)/20)</f>
        <v>0.5</v>
      </c>
      <c r="R12" s="3">
        <f>(C12/20)*IF($AJ$6=1,0.5,1)</f>
        <v>0.4</v>
      </c>
      <c r="S12" s="3">
        <f t="shared" si="2"/>
        <v>0.1</v>
      </c>
      <c r="T12" s="5">
        <f t="shared" ref="T12:T14" si="16">((1*R12*(Q12)*D12   +   (IF(K12="X",2,1)*S12*D12)      + IF(O12="X",D12*Q12*0.25,0)     ) * IF(N12="X",1.5,1) ) *      IF($AK$6="1",0.5,1)</f>
        <v>0.60000000000000009</v>
      </c>
      <c r="U12" s="3">
        <f>T12/$T$12</f>
        <v>1</v>
      </c>
      <c r="V12" s="7">
        <f t="shared" si="3"/>
        <v>3.333333333333333</v>
      </c>
      <c r="W12" s="4"/>
      <c r="X12" s="3">
        <f>IF(L12="X",1,($AG$3+I12)/20)</f>
        <v>0.5</v>
      </c>
      <c r="Y12" s="3">
        <f>(C12/20)*IF($AG$13=1,IF(F12="X",1,0.5),1)</f>
        <v>0.4</v>
      </c>
      <c r="Z12" s="3">
        <f t="shared" si="5"/>
        <v>0.1</v>
      </c>
      <c r="AA12" s="5">
        <f>IF(G12="X",0,((1*Y12*(X12)*D12   +   (IF(K12="X",2,1)*Z12*D12)      + IF(O12="X",D12*X12*0.25,0)     ) * IF(N12="X",1.5,1) ) *      IF($AJ$13=1,IF(F12="X",1,0.5),1))</f>
        <v>0.30000000000000004</v>
      </c>
      <c r="AB12" s="3">
        <f>AA12/$AA$12</f>
        <v>1</v>
      </c>
      <c r="AC12" s="7">
        <f t="shared" si="7"/>
        <v>6.6666666666666661</v>
      </c>
      <c r="AD12" s="3">
        <f t="shared" si="8"/>
        <v>1</v>
      </c>
      <c r="AE12" s="17"/>
      <c r="AI12" t="s">
        <v>86</v>
      </c>
      <c r="AJ12">
        <v>10</v>
      </c>
    </row>
    <row r="13" spans="2:36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3">
        <f t="shared" ref="Q13:Q35" si="17">IF(L13="X",1,($AG$3+I13)/20)</f>
        <v>0.5</v>
      </c>
      <c r="R13" s="3">
        <f t="shared" ref="R13:R35" si="18">(C13/20)*IF($AJ$6=1,0.5,1)</f>
        <v>0.35</v>
      </c>
      <c r="S13" s="3">
        <f t="shared" si="2"/>
        <v>0.1</v>
      </c>
      <c r="T13" s="5">
        <f t="shared" si="16"/>
        <v>0.55000000000000004</v>
      </c>
      <c r="U13" s="3">
        <f t="shared" ref="U13:U16" si="19">T13/$T$12</f>
        <v>0.91666666666666663</v>
      </c>
      <c r="V13" s="7">
        <f t="shared" si="3"/>
        <v>3.6363636363636362</v>
      </c>
      <c r="W13" s="4"/>
      <c r="X13" s="3">
        <f t="shared" ref="X13:X35" si="20">IF(L13="X",1,($AG$3+I13)/20)</f>
        <v>0.5</v>
      </c>
      <c r="Y13" s="3">
        <f t="shared" ref="Y13:Y35" si="21">(C13/20)*IF($AG$13=1,IF(F13="X",1,0.5),1)</f>
        <v>0.35</v>
      </c>
      <c r="Z13" s="3">
        <f t="shared" si="5"/>
        <v>0.1</v>
      </c>
      <c r="AA13" s="5">
        <f t="shared" ref="AA13:AA35" si="22">IF(G13="X",0,((1*Y13*(X13)*D13   +   (IF(K13="X",2,1)*Z13*D13)      + IF(O13="X",D13*X13*0.25,0)     ) * IF(N13="X",1.5,1) ) *      IF($AJ$13=1,IF(F13="X",1,0.5),1))</f>
        <v>0.55000000000000004</v>
      </c>
      <c r="AB13" s="3">
        <f t="shared" ref="AB13:AB25" si="23">AA13/$AA$12</f>
        <v>1.8333333333333333</v>
      </c>
      <c r="AC13" s="7">
        <f t="shared" si="7"/>
        <v>3.6363636363636362</v>
      </c>
      <c r="AD13" s="3">
        <f t="shared" si="8"/>
        <v>1.375</v>
      </c>
      <c r="AE13" s="17"/>
      <c r="AI13" t="s">
        <v>87</v>
      </c>
      <c r="AJ13">
        <v>1</v>
      </c>
    </row>
    <row r="14" spans="2:36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 t="shared" si="17"/>
        <v>0.5</v>
      </c>
      <c r="R14" s="3">
        <f t="shared" si="18"/>
        <v>0.4</v>
      </c>
      <c r="S14" s="3">
        <f t="shared" si="2"/>
        <v>0.1</v>
      </c>
      <c r="T14" s="5">
        <f t="shared" si="16"/>
        <v>0.60000000000000009</v>
      </c>
      <c r="U14" s="3">
        <f t="shared" si="19"/>
        <v>1</v>
      </c>
      <c r="V14" s="7">
        <f t="shared" si="3"/>
        <v>3.333333333333333</v>
      </c>
      <c r="W14" s="4"/>
      <c r="X14" s="3">
        <f t="shared" si="20"/>
        <v>0.5</v>
      </c>
      <c r="Y14" s="3">
        <f t="shared" si="21"/>
        <v>0.4</v>
      </c>
      <c r="Z14" s="3">
        <f t="shared" si="5"/>
        <v>0.1</v>
      </c>
      <c r="AA14" s="5">
        <f t="shared" si="22"/>
        <v>0.60000000000000009</v>
      </c>
      <c r="AB14" s="3">
        <f t="shared" si="23"/>
        <v>2</v>
      </c>
      <c r="AC14" s="7">
        <f t="shared" si="7"/>
        <v>3.333333333333333</v>
      </c>
      <c r="AD14" s="3">
        <f t="shared" si="8"/>
        <v>1.5</v>
      </c>
      <c r="AE14" s="17"/>
    </row>
    <row r="15" spans="2:36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/>
      <c r="M15" s="1" t="s">
        <v>59</v>
      </c>
      <c r="N15" s="1"/>
      <c r="O15" s="1"/>
      <c r="P15" s="1"/>
      <c r="Q15" s="3">
        <f t="shared" si="17"/>
        <v>0.5</v>
      </c>
      <c r="R15" s="3">
        <f t="shared" si="18"/>
        <v>0.4</v>
      </c>
      <c r="S15" s="3">
        <f t="shared" si="2"/>
        <v>0</v>
      </c>
      <c r="T15" s="5">
        <f t="shared" ref="T15:T23" si="24">((1*R15*(Q15)*D15   +   (IF(K15="X",2,1)*S15*D15)      + IF(O15="X",D15*Q15*0.25,0)     ) * IF(N15="X",1.5,1) ) *      IF($AK$6="1",0.5,1)</f>
        <v>0.8</v>
      </c>
      <c r="U15" s="3">
        <f t="shared" si="19"/>
        <v>1.3333333333333333</v>
      </c>
      <c r="V15" s="7">
        <f t="shared" si="3"/>
        <v>2.5</v>
      </c>
      <c r="W15" s="4"/>
      <c r="X15" s="3">
        <f t="shared" si="20"/>
        <v>0.5</v>
      </c>
      <c r="Y15" s="3">
        <f t="shared" si="21"/>
        <v>0.4</v>
      </c>
      <c r="Z15" s="3">
        <f t="shared" si="5"/>
        <v>0</v>
      </c>
      <c r="AA15" s="5">
        <f t="shared" si="22"/>
        <v>0.4</v>
      </c>
      <c r="AB15" s="3">
        <f t="shared" si="23"/>
        <v>1.3333333333333333</v>
      </c>
      <c r="AC15" s="7">
        <f t="shared" si="7"/>
        <v>5</v>
      </c>
      <c r="AD15" s="3">
        <f t="shared" si="8"/>
        <v>1.3333333333333333</v>
      </c>
      <c r="AE15" s="17"/>
    </row>
    <row r="16" spans="2:36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/>
      <c r="L16" s="1" t="s">
        <v>59</v>
      </c>
      <c r="M16" s="1" t="s">
        <v>59</v>
      </c>
      <c r="N16" s="1"/>
      <c r="O16" s="1"/>
      <c r="P16" s="1"/>
      <c r="Q16" s="3">
        <f t="shared" si="17"/>
        <v>1</v>
      </c>
      <c r="R16" s="3">
        <f t="shared" si="18"/>
        <v>0.3</v>
      </c>
      <c r="S16" s="3">
        <f t="shared" si="2"/>
        <v>0</v>
      </c>
      <c r="T16" s="5">
        <f t="shared" si="24"/>
        <v>0.6</v>
      </c>
      <c r="U16" s="3">
        <f t="shared" si="19"/>
        <v>0.99999999999999978</v>
      </c>
      <c r="V16" s="7">
        <f t="shared" si="3"/>
        <v>3.3333333333333335</v>
      </c>
      <c r="W16" s="4"/>
      <c r="X16" s="3">
        <f t="shared" si="20"/>
        <v>1</v>
      </c>
      <c r="Y16" s="3">
        <f t="shared" si="21"/>
        <v>0.3</v>
      </c>
      <c r="Z16" s="3">
        <f t="shared" si="5"/>
        <v>0</v>
      </c>
      <c r="AA16" s="5">
        <f t="shared" si="22"/>
        <v>0.3</v>
      </c>
      <c r="AB16" s="3">
        <f t="shared" si="23"/>
        <v>0.99999999999999978</v>
      </c>
      <c r="AC16" s="7">
        <f t="shared" si="7"/>
        <v>6.666666666666667</v>
      </c>
      <c r="AD16" s="3">
        <f t="shared" si="8"/>
        <v>0.99999999999999978</v>
      </c>
      <c r="AE16" s="17"/>
    </row>
    <row r="17" spans="2:31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/>
      <c r="R17" s="3"/>
      <c r="S17" s="3"/>
      <c r="T17" s="5"/>
      <c r="U17" s="3"/>
      <c r="V17" s="7"/>
      <c r="W17" s="4"/>
      <c r="X17" s="3"/>
      <c r="Y17" s="3"/>
      <c r="Z17" s="3"/>
      <c r="AA17" s="5"/>
      <c r="AB17" s="3"/>
      <c r="AC17" s="18"/>
      <c r="AD17" s="3"/>
      <c r="AE17" s="17"/>
    </row>
    <row r="18" spans="2:31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>
        <f t="shared" si="17"/>
        <v>0.5</v>
      </c>
      <c r="R18" s="3">
        <f t="shared" si="18"/>
        <v>0.5</v>
      </c>
      <c r="S18" s="3">
        <f t="shared" si="2"/>
        <v>0.1</v>
      </c>
      <c r="T18" s="5">
        <f t="shared" si="24"/>
        <v>1.05</v>
      </c>
      <c r="U18" s="3">
        <f>T18/$T$18</f>
        <v>1</v>
      </c>
      <c r="V18" s="7">
        <f t="shared" si="3"/>
        <v>1.9047619047619047</v>
      </c>
      <c r="W18" s="4"/>
      <c r="X18" s="3">
        <f t="shared" si="20"/>
        <v>0.5</v>
      </c>
      <c r="Y18" s="3">
        <f t="shared" si="21"/>
        <v>0.5</v>
      </c>
      <c r="Z18" s="3">
        <f t="shared" si="5"/>
        <v>0.1</v>
      </c>
      <c r="AA18" s="5">
        <f t="shared" si="22"/>
        <v>0.52500000000000002</v>
      </c>
      <c r="AB18" s="3">
        <f t="shared" si="23"/>
        <v>1.7499999999999998</v>
      </c>
      <c r="AC18" s="18">
        <f>$AJ$9/AA18</f>
        <v>7.6190476190476186</v>
      </c>
      <c r="AD18" s="3">
        <f t="shared" si="8"/>
        <v>1.375</v>
      </c>
      <c r="AE18" s="17"/>
    </row>
    <row r="19" spans="2:31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>
        <f t="shared" si="17"/>
        <v>0.5</v>
      </c>
      <c r="R19" s="3">
        <f t="shared" si="18"/>
        <v>0.4</v>
      </c>
      <c r="S19" s="3">
        <f t="shared" si="2"/>
        <v>0.1</v>
      </c>
      <c r="T19" s="5">
        <f t="shared" si="24"/>
        <v>0.90000000000000013</v>
      </c>
      <c r="U19" s="3">
        <f t="shared" ref="U19:U25" si="25">T19/$T$18</f>
        <v>0.85714285714285721</v>
      </c>
      <c r="V19" s="7">
        <f t="shared" si="3"/>
        <v>2.2222222222222219</v>
      </c>
      <c r="W19" s="4"/>
      <c r="X19" s="3">
        <f t="shared" si="20"/>
        <v>0.5</v>
      </c>
      <c r="Y19" s="3">
        <f t="shared" si="21"/>
        <v>0.4</v>
      </c>
      <c r="Z19" s="3">
        <f t="shared" si="5"/>
        <v>0.1</v>
      </c>
      <c r="AA19" s="5">
        <f t="shared" si="22"/>
        <v>0.45000000000000007</v>
      </c>
      <c r="AB19" s="3">
        <f t="shared" si="23"/>
        <v>1.5</v>
      </c>
      <c r="AC19" s="18">
        <f t="shared" ref="AC19:AC35" si="26">$AJ$9/AA19</f>
        <v>8.8888888888888875</v>
      </c>
      <c r="AD19" s="3">
        <f t="shared" si="8"/>
        <v>1.1785714285714286</v>
      </c>
      <c r="AE19" s="17"/>
    </row>
    <row r="20" spans="2:31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3">
        <f t="shared" si="17"/>
        <v>0.5</v>
      </c>
      <c r="R20" s="3">
        <f t="shared" si="18"/>
        <v>0.4</v>
      </c>
      <c r="S20" s="3">
        <f t="shared" si="2"/>
        <v>0.1</v>
      </c>
      <c r="T20" s="5">
        <f t="shared" si="24"/>
        <v>0.90000000000000013</v>
      </c>
      <c r="U20" s="3">
        <f t="shared" si="25"/>
        <v>0.85714285714285721</v>
      </c>
      <c r="V20" s="7">
        <f t="shared" si="3"/>
        <v>2.2222222222222219</v>
      </c>
      <c r="W20" s="4"/>
      <c r="X20" s="3">
        <f t="shared" si="20"/>
        <v>0.5</v>
      </c>
      <c r="Y20" s="3">
        <f t="shared" si="21"/>
        <v>0.4</v>
      </c>
      <c r="Z20" s="3">
        <f t="shared" si="5"/>
        <v>0.1</v>
      </c>
      <c r="AA20" s="5">
        <f t="shared" si="22"/>
        <v>0.90000000000000013</v>
      </c>
      <c r="AB20" s="3">
        <f t="shared" si="23"/>
        <v>3</v>
      </c>
      <c r="AC20" s="18">
        <f t="shared" si="26"/>
        <v>4.4444444444444438</v>
      </c>
      <c r="AD20" s="3">
        <f t="shared" si="8"/>
        <v>1.9285714285714286</v>
      </c>
      <c r="AE20" s="17"/>
    </row>
    <row r="21" spans="2:31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 t="shared" si="17"/>
        <v>0.5</v>
      </c>
      <c r="R21" s="3">
        <f t="shared" si="18"/>
        <v>0.6</v>
      </c>
      <c r="S21" s="3">
        <f t="shared" si="2"/>
        <v>0.1</v>
      </c>
      <c r="T21" s="5">
        <f t="shared" si="24"/>
        <v>0.8</v>
      </c>
      <c r="U21" s="3">
        <f t="shared" si="25"/>
        <v>0.76190476190476186</v>
      </c>
      <c r="V21" s="7">
        <f t="shared" si="3"/>
        <v>2.5</v>
      </c>
      <c r="W21" s="4"/>
      <c r="X21" s="3">
        <f t="shared" si="20"/>
        <v>0.5</v>
      </c>
      <c r="Y21" s="3">
        <f t="shared" si="21"/>
        <v>0.6</v>
      </c>
      <c r="Z21" s="3">
        <f t="shared" si="5"/>
        <v>0.1</v>
      </c>
      <c r="AA21" s="5">
        <f t="shared" si="22"/>
        <v>0.8</v>
      </c>
      <c r="AB21" s="3">
        <f t="shared" si="23"/>
        <v>2.6666666666666665</v>
      </c>
      <c r="AC21" s="18">
        <f t="shared" si="26"/>
        <v>5</v>
      </c>
      <c r="AD21" s="3">
        <f t="shared" si="8"/>
        <v>1.7142857142857142</v>
      </c>
      <c r="AE21" s="17"/>
    </row>
    <row r="22" spans="2:31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/>
      <c r="L22" s="1" t="s">
        <v>59</v>
      </c>
      <c r="M22" s="1" t="s">
        <v>59</v>
      </c>
      <c r="N22" s="1"/>
      <c r="O22" s="1"/>
      <c r="P22" s="1"/>
      <c r="Q22" s="3">
        <f t="shared" si="17"/>
        <v>1</v>
      </c>
      <c r="R22" s="3">
        <f t="shared" si="18"/>
        <v>0.5</v>
      </c>
      <c r="S22" s="3">
        <f t="shared" si="2"/>
        <v>0</v>
      </c>
      <c r="T22" s="5">
        <f t="shared" si="24"/>
        <v>1</v>
      </c>
      <c r="U22" s="3">
        <f t="shared" si="25"/>
        <v>0.95238095238095233</v>
      </c>
      <c r="V22" s="7">
        <f t="shared" si="3"/>
        <v>2</v>
      </c>
      <c r="W22" s="4"/>
      <c r="X22" s="3">
        <f t="shared" si="20"/>
        <v>1</v>
      </c>
      <c r="Y22" s="3">
        <f t="shared" si="21"/>
        <v>0.5</v>
      </c>
      <c r="Z22" s="3">
        <f t="shared" si="5"/>
        <v>0</v>
      </c>
      <c r="AA22" s="5">
        <f t="shared" si="22"/>
        <v>0.5</v>
      </c>
      <c r="AB22" s="3">
        <f t="shared" si="23"/>
        <v>1.6666666666666665</v>
      </c>
      <c r="AC22" s="18">
        <f t="shared" si="26"/>
        <v>8</v>
      </c>
      <c r="AD22" s="3">
        <f t="shared" si="8"/>
        <v>1.3095238095238093</v>
      </c>
      <c r="AE22" s="17"/>
    </row>
    <row r="23" spans="2:31" ht="14.25" customHeight="1" x14ac:dyDescent="0.25">
      <c r="B23" s="1" t="s">
        <v>28</v>
      </c>
      <c r="C23" s="2">
        <v>16</v>
      </c>
      <c r="D23" s="1">
        <v>1</v>
      </c>
      <c r="E23" s="1"/>
      <c r="F23" s="1" t="s">
        <v>59</v>
      </c>
      <c r="G23" s="1"/>
      <c r="H23" s="1"/>
      <c r="I23" s="1">
        <v>5</v>
      </c>
      <c r="J23" s="1">
        <v>4</v>
      </c>
      <c r="K23" s="1" t="s">
        <v>59</v>
      </c>
      <c r="L23" s="1"/>
      <c r="M23" s="1"/>
      <c r="N23" s="1"/>
      <c r="O23" s="1"/>
      <c r="P23" s="1"/>
      <c r="Q23" s="3">
        <f t="shared" si="17"/>
        <v>0.75</v>
      </c>
      <c r="R23" s="3">
        <f t="shared" si="18"/>
        <v>0.8</v>
      </c>
      <c r="S23" s="3">
        <f t="shared" si="2"/>
        <v>0.3</v>
      </c>
      <c r="T23" s="5">
        <f t="shared" si="24"/>
        <v>1.2000000000000002</v>
      </c>
      <c r="U23" s="3">
        <f t="shared" si="25"/>
        <v>1.142857142857143</v>
      </c>
      <c r="V23" s="7">
        <f t="shared" si="3"/>
        <v>1.6666666666666665</v>
      </c>
      <c r="W23" s="4"/>
      <c r="X23" s="3">
        <f t="shared" si="20"/>
        <v>0.75</v>
      </c>
      <c r="Y23" s="3">
        <f t="shared" si="21"/>
        <v>0.8</v>
      </c>
      <c r="Z23" s="3">
        <f t="shared" si="5"/>
        <v>0.3</v>
      </c>
      <c r="AA23" s="5">
        <f t="shared" si="22"/>
        <v>1.2000000000000002</v>
      </c>
      <c r="AB23" s="3">
        <f t="shared" si="23"/>
        <v>4</v>
      </c>
      <c r="AC23" s="18">
        <f t="shared" si="26"/>
        <v>3.333333333333333</v>
      </c>
      <c r="AD23" s="3">
        <f t="shared" si="8"/>
        <v>2.5714285714285716</v>
      </c>
      <c r="AE23" s="17"/>
    </row>
    <row r="24" spans="2:31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f t="shared" si="17"/>
        <v>0.5</v>
      </c>
      <c r="R24" s="3">
        <f t="shared" si="18"/>
        <v>0.5</v>
      </c>
      <c r="S24" s="3">
        <f t="shared" si="2"/>
        <v>0.1</v>
      </c>
      <c r="T24" s="5">
        <f t="shared" ref="T24:T25" si="27">((1*R24*(Q24)*D24   +   (IF(K24="X",2,1)*S24*D24)      + IF(O24="X",D24*Q24*0.25,0)     ) * IF(N24="X",1.5,1) ) *      IF($AK$6="1",0.5,1)</f>
        <v>1.75</v>
      </c>
      <c r="U24" s="3">
        <f t="shared" si="25"/>
        <v>1.6666666666666665</v>
      </c>
      <c r="V24" s="7">
        <f t="shared" si="3"/>
        <v>1.1428571428571428</v>
      </c>
      <c r="W24" s="4"/>
      <c r="X24" s="3">
        <f t="shared" si="20"/>
        <v>0.5</v>
      </c>
      <c r="Y24" s="3">
        <f t="shared" si="21"/>
        <v>0.5</v>
      </c>
      <c r="Z24" s="3">
        <f t="shared" si="5"/>
        <v>0.1</v>
      </c>
      <c r="AA24" s="5">
        <f t="shared" si="22"/>
        <v>0.875</v>
      </c>
      <c r="AB24" s="3">
        <f t="shared" si="23"/>
        <v>2.9166666666666661</v>
      </c>
      <c r="AC24" s="18">
        <f t="shared" si="26"/>
        <v>4.5714285714285712</v>
      </c>
      <c r="AD24" s="3">
        <f t="shared" si="8"/>
        <v>2.2916666666666661</v>
      </c>
      <c r="AE24" s="17"/>
    </row>
    <row r="25" spans="2:31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/>
      <c r="M25" s="1" t="s">
        <v>59</v>
      </c>
      <c r="N25" s="1"/>
      <c r="O25" s="1"/>
      <c r="P25" s="1"/>
      <c r="Q25" s="3">
        <f t="shared" si="17"/>
        <v>0.5</v>
      </c>
      <c r="R25" s="3">
        <f t="shared" si="18"/>
        <v>0.4</v>
      </c>
      <c r="S25" s="3">
        <f t="shared" si="2"/>
        <v>0</v>
      </c>
      <c r="T25" s="5">
        <f t="shared" si="27"/>
        <v>1.2000000000000002</v>
      </c>
      <c r="U25" s="3">
        <f t="shared" si="25"/>
        <v>1.142857142857143</v>
      </c>
      <c r="V25" s="7">
        <f t="shared" si="3"/>
        <v>1.6666666666666665</v>
      </c>
      <c r="W25" s="4"/>
      <c r="X25" s="3">
        <f t="shared" si="20"/>
        <v>0.5</v>
      </c>
      <c r="Y25" s="3">
        <f t="shared" si="21"/>
        <v>0.4</v>
      </c>
      <c r="Z25" s="3">
        <f t="shared" si="5"/>
        <v>0</v>
      </c>
      <c r="AA25" s="5">
        <f t="shared" si="22"/>
        <v>0.60000000000000009</v>
      </c>
      <c r="AB25" s="3">
        <f t="shared" si="23"/>
        <v>2</v>
      </c>
      <c r="AC25" s="18">
        <f t="shared" si="26"/>
        <v>6.6666666666666661</v>
      </c>
      <c r="AD25" s="3">
        <f t="shared" si="8"/>
        <v>1.5714285714285716</v>
      </c>
      <c r="AE25" s="17"/>
    </row>
    <row r="26" spans="2:31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"/>
      <c r="R26" s="3"/>
      <c r="S26" s="3"/>
      <c r="T26" s="5"/>
      <c r="U26" s="3"/>
      <c r="V26" s="7"/>
      <c r="W26" s="4"/>
      <c r="X26" s="3"/>
      <c r="Y26" s="3"/>
      <c r="Z26" s="3"/>
      <c r="AA26" s="5"/>
      <c r="AB26" s="3"/>
      <c r="AC26" s="18"/>
      <c r="AD26" s="3"/>
      <c r="AE26" s="17"/>
    </row>
    <row r="27" spans="2:31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>
        <f t="shared" si="17"/>
        <v>0.5</v>
      </c>
      <c r="R27" s="3">
        <f t="shared" si="18"/>
        <v>0.6</v>
      </c>
      <c r="S27" s="3">
        <f t="shared" si="2"/>
        <v>0.1</v>
      </c>
      <c r="T27" s="5">
        <f>((1*R27*(Q27)*D27   +   (IF(K27="X",2,1)*S27*D27)      + IF(O27="X",D27*Q27*0.25,0)     ) * IF(N27="X",1.5,1) ) *      IF($AK$6="1",0.5,1)</f>
        <v>1.6</v>
      </c>
      <c r="U27" s="3">
        <f>T27/$T$27</f>
        <v>1</v>
      </c>
      <c r="V27" s="7">
        <f t="shared" ref="V27" si="28">$AJ$9/T27</f>
        <v>2.5</v>
      </c>
      <c r="W27" s="4"/>
      <c r="X27" s="3">
        <f t="shared" si="20"/>
        <v>0.5</v>
      </c>
      <c r="Y27" s="3">
        <f t="shared" si="21"/>
        <v>0.6</v>
      </c>
      <c r="Z27" s="3">
        <f t="shared" si="5"/>
        <v>0.1</v>
      </c>
      <c r="AA27" s="5">
        <f t="shared" si="22"/>
        <v>0.8</v>
      </c>
      <c r="AB27" s="3">
        <f>AA27/$AA$27</f>
        <v>1</v>
      </c>
      <c r="AC27" s="18">
        <f t="shared" si="26"/>
        <v>5</v>
      </c>
      <c r="AD27" s="3">
        <f t="shared" si="8"/>
        <v>1</v>
      </c>
      <c r="AE27" s="17"/>
    </row>
    <row r="28" spans="2:31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/>
      <c r="L28" s="1" t="s">
        <v>59</v>
      </c>
      <c r="M28" s="1" t="s">
        <v>59</v>
      </c>
      <c r="N28" s="1"/>
      <c r="O28" s="1"/>
      <c r="P28" s="1"/>
      <c r="Q28" s="3">
        <f t="shared" si="17"/>
        <v>1</v>
      </c>
      <c r="R28" s="3">
        <f t="shared" si="18"/>
        <v>0.6</v>
      </c>
      <c r="S28" s="3">
        <f t="shared" si="2"/>
        <v>0</v>
      </c>
      <c r="T28" s="5">
        <f t="shared" ref="T28:T35" si="29">((1*R28*(Q28)*D28   +   (IF(K28="X",2,1)*S28*D28)      + IF(O28="X",D28*Q28*0.25,0)     ) * IF(N28="X",1.5,1) ) *      IF($AK$6="1",0.5,1)</f>
        <v>1.2</v>
      </c>
      <c r="U28" s="3">
        <f t="shared" ref="U28:U35" si="30">T28/$T$27</f>
        <v>0.74999999999999989</v>
      </c>
      <c r="V28" s="7">
        <f t="shared" ref="V28:V35" si="31">$AJ$9/T28</f>
        <v>3.3333333333333335</v>
      </c>
      <c r="W28" s="4"/>
      <c r="X28" s="3">
        <f t="shared" si="20"/>
        <v>1</v>
      </c>
      <c r="Y28" s="3">
        <f t="shared" si="21"/>
        <v>0.6</v>
      </c>
      <c r="Z28" s="3">
        <f t="shared" si="5"/>
        <v>0</v>
      </c>
      <c r="AA28" s="5">
        <f t="shared" si="22"/>
        <v>0.6</v>
      </c>
      <c r="AB28" s="3">
        <f t="shared" ref="AB28:AB35" si="32">AA28/$AA$27</f>
        <v>0.74999999999999989</v>
      </c>
      <c r="AC28" s="18">
        <f t="shared" si="26"/>
        <v>6.666666666666667</v>
      </c>
      <c r="AD28" s="3">
        <f t="shared" si="8"/>
        <v>0.74999999999999989</v>
      </c>
      <c r="AE28" s="3"/>
    </row>
    <row r="29" spans="2:31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17"/>
        <v>0.5</v>
      </c>
      <c r="R29" s="3">
        <f t="shared" si="18"/>
        <v>0.7</v>
      </c>
      <c r="S29" s="3">
        <f t="shared" si="2"/>
        <v>0.1</v>
      </c>
      <c r="T29" s="5">
        <f t="shared" si="29"/>
        <v>1.3499999999999999</v>
      </c>
      <c r="U29" s="3">
        <f t="shared" si="30"/>
        <v>0.84374999999999989</v>
      </c>
      <c r="V29" s="7">
        <f t="shared" si="31"/>
        <v>2.9629629629629632</v>
      </c>
      <c r="W29" s="4"/>
      <c r="X29" s="3">
        <f t="shared" si="20"/>
        <v>0.5</v>
      </c>
      <c r="Y29" s="3">
        <f t="shared" si="21"/>
        <v>0.7</v>
      </c>
      <c r="Z29" s="3">
        <f t="shared" si="5"/>
        <v>0.1</v>
      </c>
      <c r="AA29" s="5">
        <f t="shared" si="22"/>
        <v>1.3499999999999999</v>
      </c>
      <c r="AB29" s="3">
        <f t="shared" si="32"/>
        <v>1.6874999999999998</v>
      </c>
      <c r="AC29" s="18">
        <f t="shared" si="26"/>
        <v>2.9629629629629632</v>
      </c>
      <c r="AD29" s="3">
        <f t="shared" si="8"/>
        <v>1.2656249999999998</v>
      </c>
      <c r="AE29" s="17"/>
    </row>
    <row r="30" spans="2:31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/>
      <c r="L30" s="1" t="s">
        <v>59</v>
      </c>
      <c r="M30" s="1" t="s">
        <v>59</v>
      </c>
      <c r="N30" s="1"/>
      <c r="O30" s="1"/>
      <c r="P30" s="1"/>
      <c r="Q30" s="3">
        <f t="shared" si="17"/>
        <v>1</v>
      </c>
      <c r="R30" s="3">
        <f t="shared" si="18"/>
        <v>0.5</v>
      </c>
      <c r="S30" s="3">
        <f t="shared" si="2"/>
        <v>0</v>
      </c>
      <c r="T30" s="5">
        <f t="shared" si="29"/>
        <v>1</v>
      </c>
      <c r="U30" s="3">
        <f t="shared" si="30"/>
        <v>0.625</v>
      </c>
      <c r="V30" s="7">
        <f t="shared" si="31"/>
        <v>4</v>
      </c>
      <c r="W30" s="4"/>
      <c r="X30" s="3">
        <f t="shared" si="20"/>
        <v>1</v>
      </c>
      <c r="Y30" s="3">
        <f t="shared" si="21"/>
        <v>0.5</v>
      </c>
      <c r="Z30" s="3">
        <f t="shared" si="5"/>
        <v>0</v>
      </c>
      <c r="AA30" s="5">
        <f t="shared" si="22"/>
        <v>0.5</v>
      </c>
      <c r="AB30" s="3">
        <f t="shared" si="32"/>
        <v>0.625</v>
      </c>
      <c r="AC30" s="18">
        <f t="shared" si="26"/>
        <v>8</v>
      </c>
      <c r="AD30" s="3">
        <f t="shared" si="8"/>
        <v>0.625</v>
      </c>
      <c r="AE30" s="3"/>
    </row>
    <row r="31" spans="2:31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/>
      <c r="L31" s="1" t="s">
        <v>59</v>
      </c>
      <c r="M31" s="1" t="s">
        <v>59</v>
      </c>
      <c r="N31" s="1"/>
      <c r="O31" s="1"/>
      <c r="P31" s="1"/>
      <c r="Q31" s="3">
        <f t="shared" si="17"/>
        <v>1</v>
      </c>
      <c r="R31" s="3">
        <f t="shared" si="18"/>
        <v>0.4</v>
      </c>
      <c r="S31" s="3">
        <f t="shared" si="2"/>
        <v>0</v>
      </c>
      <c r="T31" s="5">
        <f t="shared" si="29"/>
        <v>1.2000000000000002</v>
      </c>
      <c r="U31" s="3">
        <f t="shared" si="30"/>
        <v>0.75000000000000011</v>
      </c>
      <c r="V31" s="7">
        <f t="shared" si="31"/>
        <v>3.333333333333333</v>
      </c>
      <c r="W31" s="4"/>
      <c r="X31" s="3">
        <f t="shared" si="20"/>
        <v>1</v>
      </c>
      <c r="Y31" s="3">
        <f t="shared" si="21"/>
        <v>0.4</v>
      </c>
      <c r="Z31" s="3">
        <f t="shared" si="5"/>
        <v>0</v>
      </c>
      <c r="AA31" s="5">
        <f t="shared" si="22"/>
        <v>0.60000000000000009</v>
      </c>
      <c r="AB31" s="3">
        <f t="shared" si="32"/>
        <v>0.75000000000000011</v>
      </c>
      <c r="AC31" s="18">
        <f t="shared" si="26"/>
        <v>6.6666666666666661</v>
      </c>
      <c r="AD31" s="3">
        <f t="shared" si="8"/>
        <v>0.75000000000000011</v>
      </c>
      <c r="AE31" s="17"/>
    </row>
    <row r="32" spans="2:31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3">
        <f t="shared" si="17"/>
        <v>0.5</v>
      </c>
      <c r="R32" s="3">
        <f t="shared" si="18"/>
        <v>0.4</v>
      </c>
      <c r="S32" s="3">
        <f t="shared" si="2"/>
        <v>0.1</v>
      </c>
      <c r="T32" s="5">
        <f t="shared" si="29"/>
        <v>1.5</v>
      </c>
      <c r="U32" s="3">
        <f t="shared" si="30"/>
        <v>0.9375</v>
      </c>
      <c r="V32" s="7">
        <f t="shared" si="31"/>
        <v>2.6666666666666665</v>
      </c>
      <c r="W32" s="4"/>
      <c r="X32" s="3">
        <f t="shared" si="20"/>
        <v>0.5</v>
      </c>
      <c r="Y32" s="3">
        <f t="shared" si="21"/>
        <v>0.4</v>
      </c>
      <c r="Z32" s="3">
        <f t="shared" si="5"/>
        <v>0.1</v>
      </c>
      <c r="AA32" s="5">
        <f t="shared" si="22"/>
        <v>0.75</v>
      </c>
      <c r="AB32" s="3">
        <f t="shared" si="32"/>
        <v>0.9375</v>
      </c>
      <c r="AC32" s="18">
        <f t="shared" si="26"/>
        <v>5.333333333333333</v>
      </c>
      <c r="AD32" s="3">
        <f t="shared" si="8"/>
        <v>0.9375</v>
      </c>
      <c r="AE32" s="17"/>
    </row>
    <row r="33" spans="1:31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/>
      <c r="M33" s="1" t="s">
        <v>59</v>
      </c>
      <c r="N33" s="1"/>
      <c r="O33" s="1"/>
      <c r="P33" s="1"/>
      <c r="Q33" s="3">
        <f t="shared" si="17"/>
        <v>0.5</v>
      </c>
      <c r="R33" s="3">
        <f t="shared" si="18"/>
        <v>0.5</v>
      </c>
      <c r="S33" s="3">
        <f t="shared" si="2"/>
        <v>0</v>
      </c>
      <c r="T33" s="5">
        <f t="shared" si="29"/>
        <v>1.75</v>
      </c>
      <c r="U33" s="3">
        <f t="shared" si="30"/>
        <v>1.09375</v>
      </c>
      <c r="V33" s="7">
        <f t="shared" si="31"/>
        <v>2.2857142857142856</v>
      </c>
      <c r="W33" s="4"/>
      <c r="X33" s="3">
        <f t="shared" si="20"/>
        <v>0.5</v>
      </c>
      <c r="Y33" s="3">
        <f t="shared" si="21"/>
        <v>0.5</v>
      </c>
      <c r="Z33" s="3">
        <f t="shared" si="5"/>
        <v>0</v>
      </c>
      <c r="AA33" s="5">
        <f t="shared" si="22"/>
        <v>0.875</v>
      </c>
      <c r="AB33" s="3">
        <f t="shared" si="32"/>
        <v>1.09375</v>
      </c>
      <c r="AC33" s="18">
        <f t="shared" si="26"/>
        <v>4.5714285714285712</v>
      </c>
      <c r="AD33" s="3">
        <f t="shared" si="8"/>
        <v>1.09375</v>
      </c>
      <c r="AE33" s="17"/>
    </row>
    <row r="34" spans="1:31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f t="shared" si="17"/>
        <v>0.5</v>
      </c>
      <c r="R34" s="3">
        <f t="shared" si="18"/>
        <v>0.6</v>
      </c>
      <c r="S34" s="3">
        <f t="shared" si="2"/>
        <v>0.1</v>
      </c>
      <c r="T34" s="5">
        <f t="shared" si="29"/>
        <v>1.6</v>
      </c>
      <c r="U34" s="3">
        <f t="shared" si="30"/>
        <v>1</v>
      </c>
      <c r="V34" s="7">
        <f t="shared" si="31"/>
        <v>2.5</v>
      </c>
      <c r="W34" s="4"/>
      <c r="X34" s="3">
        <f t="shared" si="20"/>
        <v>0.5</v>
      </c>
      <c r="Y34" s="3">
        <f t="shared" si="21"/>
        <v>0.6</v>
      </c>
      <c r="Z34" s="3">
        <f t="shared" si="5"/>
        <v>0.1</v>
      </c>
      <c r="AA34" s="5">
        <f t="shared" si="22"/>
        <v>0.8</v>
      </c>
      <c r="AB34" s="3">
        <f t="shared" si="32"/>
        <v>1</v>
      </c>
      <c r="AC34" s="18">
        <f t="shared" si="26"/>
        <v>5</v>
      </c>
      <c r="AD34" s="3">
        <f t="shared" si="8"/>
        <v>1</v>
      </c>
      <c r="AE34" s="17"/>
    </row>
    <row r="35" spans="1:31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/>
      <c r="L35" s="8" t="s">
        <v>59</v>
      </c>
      <c r="M35" s="8" t="s">
        <v>59</v>
      </c>
      <c r="N35" s="8"/>
      <c r="O35" s="8"/>
      <c r="P35" s="8"/>
      <c r="Q35" s="3">
        <f t="shared" si="17"/>
        <v>1</v>
      </c>
      <c r="R35" s="3">
        <f t="shared" si="18"/>
        <v>0.4</v>
      </c>
      <c r="S35" s="3">
        <f t="shared" si="2"/>
        <v>0</v>
      </c>
      <c r="T35" s="5">
        <f t="shared" si="29"/>
        <v>1.2000000000000002</v>
      </c>
      <c r="U35" s="3">
        <f t="shared" si="30"/>
        <v>0.75000000000000011</v>
      </c>
      <c r="V35" s="7">
        <f t="shared" si="31"/>
        <v>3.333333333333333</v>
      </c>
      <c r="W35" s="4"/>
      <c r="X35" s="3">
        <f t="shared" si="20"/>
        <v>1</v>
      </c>
      <c r="Y35" s="3">
        <f t="shared" si="21"/>
        <v>0.4</v>
      </c>
      <c r="Z35" s="3">
        <f t="shared" si="5"/>
        <v>0</v>
      </c>
      <c r="AA35" s="5">
        <f t="shared" si="22"/>
        <v>0.60000000000000009</v>
      </c>
      <c r="AB35" s="3">
        <f t="shared" si="32"/>
        <v>0.75000000000000011</v>
      </c>
      <c r="AC35" s="18">
        <f t="shared" si="26"/>
        <v>6.6666666666666661</v>
      </c>
      <c r="AD35" s="3">
        <f t="shared" si="8"/>
        <v>0.75000000000000011</v>
      </c>
      <c r="AE35" s="17"/>
    </row>
    <row r="36" spans="1:31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3"/>
      <c r="R36" s="3"/>
      <c r="S36" s="3"/>
      <c r="T36" s="5"/>
      <c r="U36" s="3"/>
      <c r="V36" s="7"/>
      <c r="W36" s="4"/>
      <c r="X36" s="3"/>
      <c r="Y36" s="3"/>
      <c r="Z36" s="3"/>
      <c r="AA36" s="5"/>
      <c r="AB36" s="3"/>
      <c r="AC36" s="18"/>
      <c r="AD36" s="3"/>
      <c r="AE36" s="17"/>
    </row>
    <row r="37" spans="1:31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5"/>
      <c r="U37" s="3"/>
      <c r="V37" s="7"/>
      <c r="W37" s="4"/>
      <c r="X37" s="3"/>
      <c r="Y37" s="3"/>
      <c r="Z37" s="3"/>
      <c r="AA37" s="5"/>
      <c r="AB37" s="3"/>
      <c r="AC37" s="18"/>
      <c r="AD37" s="3"/>
      <c r="AE37" s="17"/>
    </row>
    <row r="38" spans="1:31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5"/>
      <c r="U38" s="3"/>
      <c r="V38" s="7"/>
      <c r="W38" s="4"/>
      <c r="X38" s="3"/>
      <c r="Y38" s="3"/>
      <c r="Z38" s="3"/>
      <c r="AA38" s="5"/>
      <c r="AB38" s="3"/>
      <c r="AC38" s="18"/>
      <c r="AD38" s="3"/>
      <c r="AE38" s="17"/>
    </row>
    <row r="39" spans="1:31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3"/>
      <c r="R39" s="3"/>
      <c r="S39" s="3"/>
      <c r="T39" s="5"/>
      <c r="U39" s="3"/>
      <c r="V39" s="7"/>
      <c r="W39" s="4"/>
      <c r="X39" s="3"/>
      <c r="Y39" s="3"/>
      <c r="Z39" s="3"/>
      <c r="AA39" s="5"/>
      <c r="AB39" s="3"/>
      <c r="AC39" s="18"/>
      <c r="AD39" s="17"/>
      <c r="AE39" s="17"/>
    </row>
    <row r="40" spans="1:31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5"/>
      <c r="U40" s="3"/>
      <c r="V40" s="17"/>
      <c r="W40" s="4"/>
      <c r="X40" s="3"/>
      <c r="Y40" s="3"/>
      <c r="Z40" s="3"/>
      <c r="AA40" s="5"/>
      <c r="AB40" s="3"/>
      <c r="AC40" s="18"/>
      <c r="AD40" s="17"/>
      <c r="AE40" s="17"/>
    </row>
    <row r="41" spans="1:31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0"/>
      <c r="Q41" s="10"/>
      <c r="R41" s="10"/>
      <c r="S41" s="10"/>
      <c r="T41" s="10"/>
      <c r="U41" s="11"/>
      <c r="V41" s="12"/>
      <c r="W41" s="10"/>
      <c r="X41" s="10"/>
      <c r="Y41" s="10"/>
      <c r="Z41" s="10"/>
      <c r="AA41" s="10"/>
      <c r="AB41" s="11"/>
      <c r="AC41" s="10"/>
      <c r="AD41" s="14"/>
      <c r="AE41" s="14"/>
    </row>
    <row r="42" spans="1:31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0"/>
      <c r="AD42" s="14"/>
      <c r="AE42" s="14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</row>
    <row r="45" spans="1:31" ht="15.75" x14ac:dyDescent="0.25">
      <c r="A45" s="15"/>
      <c r="B45" s="8"/>
      <c r="C45" s="9"/>
      <c r="D45" s="8"/>
      <c r="E45" s="8"/>
    </row>
    <row r="46" spans="1:31" ht="15.75" x14ac:dyDescent="0.25">
      <c r="A46" s="13"/>
      <c r="B46" s="8"/>
      <c r="C46" s="9"/>
      <c r="D46" s="8"/>
      <c r="E46" s="8"/>
    </row>
    <row r="47" spans="1:31" ht="15.75" x14ac:dyDescent="0.25">
      <c r="A47" s="13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Q2:T2"/>
    <mergeCell ref="X2:AA2"/>
  </mergeCells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1:AB43 U41:U43 V4:V39 AC4:AC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1:AA43 T41:T43 AB4:AB39 U4:U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1:AC43 AE31:AE33 AD36:AE39 AD4:AE4 AE35 AE5:AE28 AD5:AD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8"/>
  <sheetViews>
    <sheetView workbookViewId="0">
      <selection activeCell="M38" sqref="M38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31" t="s">
        <v>4</v>
      </c>
      <c r="C2" s="31"/>
      <c r="D2" s="31"/>
      <c r="E2" s="31"/>
      <c r="Q2" s="31" t="s">
        <v>5</v>
      </c>
      <c r="R2" s="31"/>
      <c r="S2" s="31"/>
      <c r="T2" s="31"/>
      <c r="X2" s="31" t="s">
        <v>20</v>
      </c>
      <c r="Y2" s="31"/>
      <c r="Z2" s="31"/>
      <c r="AA2" s="31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0.5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 2*(O4/20)*Q4*R4</f>
        <v>0.44000000000000006</v>
      </c>
      <c r="U4" s="3">
        <f>T4/$T$4</f>
        <v>1</v>
      </c>
      <c r="V4" s="7">
        <f>$AJ$3/T4/2</f>
        <v>4.545454545454545</v>
      </c>
      <c r="W4" s="4"/>
      <c r="X4" s="3">
        <f>(10+$AG$4-$AJ$5)/20</f>
        <v>0.5</v>
      </c>
      <c r="Y4" s="3">
        <f>(C4/20)</f>
        <v>0.4</v>
      </c>
      <c r="Z4" s="3">
        <f>(IF((OR(K4="X", L4="X")),0,($AG$5+I4))/20)</f>
        <v>0.1</v>
      </c>
      <c r="AA4" s="5">
        <f>IF(G4="X",0,1*Y4*X4*(1+Z4)*D4) * IF($AJ$14=1,IF(F4="X",1,0.5),1) + IF(N4="X",D4*Q4*0.25,0) +  2*(O4/20)*Q4*R4</f>
        <v>0.22000000000000003</v>
      </c>
      <c r="AB4" s="3">
        <f>AA4/$AA$4</f>
        <v>1</v>
      </c>
      <c r="AC4" s="7">
        <f t="shared" ref="AC4:AC12" si="0">$AJ$9/AA4/2</f>
        <v>9.0909090909090899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3" si="1">(10+$AG$4-$AJ$5)/20</f>
        <v>0.5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 2*(O5/20)*Q5*R5</f>
        <v>0.55000000000000004</v>
      </c>
      <c r="U5" s="3">
        <f>T5/$T$4</f>
        <v>1.25</v>
      </c>
      <c r="V5" s="7">
        <f t="shared" ref="V5:V11" si="5">$AJ$3/T5/2</f>
        <v>3.6363636363636362</v>
      </c>
      <c r="W5" s="4"/>
      <c r="X5" s="3">
        <f t="shared" ref="X5:X13" si="6">(10+$AG$4-$AJ$5)/20</f>
        <v>0.5</v>
      </c>
      <c r="Y5" s="3">
        <f>(C5/20)*IF($AK$15=1,IF(F5="X",1,0.5),1)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IF($AJ$14=1,IF(F5="X",1,0.5),1) + IF(N5="X",D5*Q5*0.25,0) +  2*(O5/20)*Q5*R5</f>
        <v>0.27500000000000002</v>
      </c>
      <c r="AB5" s="3">
        <f>AA5/$AA$4</f>
        <v>1.25</v>
      </c>
      <c r="AC5" s="7">
        <f t="shared" si="0"/>
        <v>7.2727272727272725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0.5</v>
      </c>
      <c r="R6" s="3">
        <f t="shared" si="2"/>
        <v>0.4</v>
      </c>
      <c r="S6" s="3">
        <f t="shared" si="3"/>
        <v>0.1</v>
      </c>
      <c r="T6" s="5">
        <f t="shared" si="4"/>
        <v>0.44000000000000006</v>
      </c>
      <c r="U6" s="3">
        <f t="shared" ref="U6:U11" si="10">T6/$T$4</f>
        <v>1</v>
      </c>
      <c r="V6" s="7">
        <f t="shared" si="5"/>
        <v>4.545454545454545</v>
      </c>
      <c r="W6" s="4"/>
      <c r="X6" s="3">
        <f t="shared" si="6"/>
        <v>0.5</v>
      </c>
      <c r="Y6" s="3">
        <f>(C6/20)*IF($AK$15=1,IF(F6="X",1,0.5),1)</f>
        <v>0.4</v>
      </c>
      <c r="Z6" s="3">
        <f t="shared" si="7"/>
        <v>0.1</v>
      </c>
      <c r="AA6" s="5">
        <f t="shared" si="8"/>
        <v>0.22000000000000003</v>
      </c>
      <c r="AB6" s="3">
        <f t="shared" ref="AB6:AB11" si="11">AA6/$AA$4</f>
        <v>1</v>
      </c>
      <c r="AC6" s="7">
        <f t="shared" si="0"/>
        <v>9.0909090909090899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0.5</v>
      </c>
      <c r="R7" s="3">
        <f t="shared" si="2"/>
        <v>0.75</v>
      </c>
      <c r="S7" s="3">
        <f t="shared" si="3"/>
        <v>0.1</v>
      </c>
      <c r="T7" s="5">
        <f t="shared" si="4"/>
        <v>0.61875000000000002</v>
      </c>
      <c r="U7" s="3">
        <f t="shared" si="10"/>
        <v>1.4062499999999998</v>
      </c>
      <c r="V7" s="7">
        <f t="shared" si="5"/>
        <v>3.2323232323232323</v>
      </c>
      <c r="W7" s="4"/>
      <c r="X7" s="3">
        <f t="shared" si="6"/>
        <v>0.5</v>
      </c>
      <c r="Y7" s="3">
        <f>(C7/20)*IF($AK$15=1,IF(F7="X",1,0.5),1)</f>
        <v>0.75</v>
      </c>
      <c r="Z7" s="3">
        <f t="shared" si="7"/>
        <v>0.1</v>
      </c>
      <c r="AA7" s="5">
        <f t="shared" si="8"/>
        <v>0.30937500000000001</v>
      </c>
      <c r="AB7" s="3">
        <f t="shared" si="11"/>
        <v>1.4062499999999998</v>
      </c>
      <c r="AC7" s="7">
        <f t="shared" si="0"/>
        <v>6.4646464646464645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0.5</v>
      </c>
      <c r="R8" s="3">
        <f t="shared" si="2"/>
        <v>0.4</v>
      </c>
      <c r="S8" s="3">
        <f t="shared" si="3"/>
        <v>0.1</v>
      </c>
      <c r="T8" s="5">
        <f t="shared" si="4"/>
        <v>0.44000000000000006</v>
      </c>
      <c r="U8" s="3">
        <f t="shared" si="10"/>
        <v>1</v>
      </c>
      <c r="V8" s="7">
        <f t="shared" si="5"/>
        <v>4.545454545454545</v>
      </c>
      <c r="W8" s="4"/>
      <c r="X8" s="3">
        <f t="shared" si="6"/>
        <v>0.5</v>
      </c>
      <c r="Y8" s="3">
        <f>(C8/20)*IF($AK$15=1,IF(F8="X",1,0.5),1)</f>
        <v>0.4</v>
      </c>
      <c r="Z8" s="3">
        <f t="shared" si="7"/>
        <v>0.1</v>
      </c>
      <c r="AA8" s="5">
        <f t="shared" si="8"/>
        <v>0.44000000000000006</v>
      </c>
      <c r="AB8" s="3">
        <f t="shared" si="11"/>
        <v>2</v>
      </c>
      <c r="AC8" s="7">
        <f t="shared" si="0"/>
        <v>4.545454545454545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0.5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0.55000000000000004</v>
      </c>
      <c r="U9" s="3">
        <f t="shared" ref="U9" si="14">T9/$T$4</f>
        <v>1.25</v>
      </c>
      <c r="V9" s="7">
        <f t="shared" ref="V9" si="15">$AJ$3/T9/2</f>
        <v>3.6363636363636362</v>
      </c>
      <c r="W9" s="4"/>
      <c r="X9" s="3">
        <f t="shared" si="6"/>
        <v>0.5</v>
      </c>
      <c r="Y9" s="3">
        <f>(C9/20)*IF($AK$15=1,IF(F9="X",1,0.5),1)</f>
        <v>0.5</v>
      </c>
      <c r="Z9" s="3">
        <f t="shared" ref="Z9" si="16">(IF((OR(K9="X", L9="X")),0,($AG$5+I9))/20)</f>
        <v>0.1</v>
      </c>
      <c r="AA9" s="5">
        <f t="shared" si="8"/>
        <v>0.55000000000000004</v>
      </c>
      <c r="AB9" s="3">
        <f t="shared" ref="AB9" si="17">AA9/$AA$4</f>
        <v>2.5</v>
      </c>
      <c r="AC9" s="7">
        <f t="shared" si="0"/>
        <v>3.6363636363636362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0.5</v>
      </c>
      <c r="R10" s="3">
        <f t="shared" si="2"/>
        <v>0.4</v>
      </c>
      <c r="S10" s="3">
        <f t="shared" si="3"/>
        <v>0.1</v>
      </c>
      <c r="T10" s="5">
        <f t="shared" si="4"/>
        <v>0.66000000000000014</v>
      </c>
      <c r="U10" s="3">
        <f t="shared" si="10"/>
        <v>1.5000000000000002</v>
      </c>
      <c r="V10" s="7">
        <f t="shared" si="5"/>
        <v>3.0303030303030298</v>
      </c>
      <c r="W10" s="4"/>
      <c r="X10" s="3">
        <f t="shared" si="6"/>
        <v>0.5</v>
      </c>
      <c r="Y10" s="3">
        <f t="shared" ref="Y10:Y11" si="19">(C10/20)*IF($AK$15=1,IF(F10="X",1,0.5),1)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0.5</v>
      </c>
      <c r="R11" s="3">
        <f t="shared" si="2"/>
        <v>0.5</v>
      </c>
      <c r="S11" s="3">
        <f t="shared" si="3"/>
        <v>0.1</v>
      </c>
      <c r="T11" s="5">
        <f t="shared" si="4"/>
        <v>0.82500000000000007</v>
      </c>
      <c r="U11" s="3">
        <f t="shared" si="10"/>
        <v>1.875</v>
      </c>
      <c r="V11" s="7">
        <f t="shared" si="5"/>
        <v>2.4242424242424239</v>
      </c>
      <c r="W11" s="4"/>
      <c r="X11" s="3">
        <f t="shared" si="6"/>
        <v>0.5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0.5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0.96</v>
      </c>
      <c r="U12" s="3">
        <f t="shared" ref="U12" si="22">T12/$T$4</f>
        <v>2.1818181818181817</v>
      </c>
      <c r="V12" s="7">
        <f t="shared" ref="V12" si="23">$AJ$3/T12/2</f>
        <v>2.0833333333333335</v>
      </c>
      <c r="W12" s="4"/>
      <c r="X12" s="3">
        <f t="shared" si="6"/>
        <v>0.5</v>
      </c>
      <c r="Y12" s="3">
        <f t="shared" ref="Y12" si="24">(C12/20)*IF($AK$15=1,IF(F12="X",1,0.5),1)</f>
        <v>0.6</v>
      </c>
      <c r="Z12" s="3">
        <f t="shared" ref="Z12" si="25">(IF((OR(K12="X", L12="X")),0,($AG$5+I12))/20)</f>
        <v>0.1</v>
      </c>
      <c r="AA12" s="5">
        <f t="shared" si="8"/>
        <v>0.33</v>
      </c>
      <c r="AB12" s="3">
        <f t="shared" ref="AB12" si="26">AA12/$AA$4</f>
        <v>1.4999999999999998</v>
      </c>
      <c r="AC12" s="7">
        <f t="shared" si="0"/>
        <v>6.0606060606060606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20" t="s">
        <v>137</v>
      </c>
      <c r="C13" s="2">
        <v>15</v>
      </c>
      <c r="D13" s="1">
        <v>3</v>
      </c>
      <c r="E13" s="1"/>
      <c r="F13" s="1"/>
      <c r="G13" s="1"/>
      <c r="H13" s="1"/>
      <c r="I13" s="1"/>
      <c r="J13" s="1"/>
      <c r="K13" s="1"/>
      <c r="L13" s="1"/>
      <c r="M13" s="1"/>
      <c r="N13" s="1" t="s">
        <v>59</v>
      </c>
      <c r="O13" s="1"/>
      <c r="P13" s="1"/>
      <c r="Q13" s="3">
        <f t="shared" si="1"/>
        <v>0.5</v>
      </c>
      <c r="R13" s="3">
        <f t="shared" ref="R13" si="28">(C13/20)*IF($AJ$6=1,IF(F13="X",1,0.5),1)</f>
        <v>0.75</v>
      </c>
      <c r="S13" s="3">
        <f t="shared" ref="S13" si="29">(IF(( L13="X"),0,($AG$5+I13))/20)</f>
        <v>0.1</v>
      </c>
      <c r="T13" s="5">
        <f t="shared" ref="T13" si="30">1*R13*Q13*(1+S13)*D13 + IF(N13="X",D13*Q13*0.25,0) + IF(M13="X",D13*Q13*R13*0.5,0) +  2*(O13/20)*Q13*R13</f>
        <v>1.6125</v>
      </c>
      <c r="U13" s="3">
        <f t="shared" ref="U13" si="31">T13/$T$4</f>
        <v>3.6647727272727271</v>
      </c>
      <c r="V13" s="7">
        <f t="shared" ref="V13" si="32">$AJ$3/T13/2</f>
        <v>1.2403100775193798</v>
      </c>
      <c r="W13" s="4"/>
      <c r="X13" s="3">
        <f t="shared" si="6"/>
        <v>0.5</v>
      </c>
      <c r="Y13" s="3">
        <f t="shared" ref="Y13" si="33">(C13/20)*IF($AK$15=1,IF(F13="X",1,0.5),1)</f>
        <v>0.75</v>
      </c>
      <c r="Z13" s="3">
        <f t="shared" ref="Z13" si="34">(IF((OR(K13="X", L13="X")),0,($AG$5+I13))/20)</f>
        <v>0.1</v>
      </c>
      <c r="AA13" s="5">
        <f t="shared" ref="AA13" si="35">IF(G13="X",0,1*Y13*X13*(1+Z13)*D13) * IF($AJ$14=1,IF(F13="X",1,0.5),1) + IF(N13="X",D13*Q13*0.25,0) +  2*(O13/20)*Q13*R13</f>
        <v>0.99375000000000002</v>
      </c>
      <c r="AB13" s="3">
        <f t="shared" ref="AB13" si="36">AA13/$AA$4</f>
        <v>4.5170454545454541</v>
      </c>
      <c r="AC13" s="7">
        <f t="shared" ref="AC13" si="37">$AJ$9/AA13/2</f>
        <v>2.0125786163522013</v>
      </c>
      <c r="AD13" s="3">
        <f t="shared" ref="AD13" si="38">(U13+AB13)/2</f>
        <v>4.0909090909090908</v>
      </c>
      <c r="AE13" s="17"/>
    </row>
    <row r="14" spans="2:36" ht="14.25" customHeight="1" x14ac:dyDescent="0.25"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/>
      <c r="R14" s="3"/>
      <c r="S14" s="29"/>
      <c r="T14" s="28"/>
      <c r="U14" s="17"/>
      <c r="V14" s="7"/>
      <c r="W14" s="3"/>
      <c r="X14" s="3"/>
      <c r="Y14" s="3"/>
      <c r="Z14" s="28"/>
      <c r="AA14" s="28"/>
      <c r="AB14" s="18"/>
      <c r="AC14" s="18"/>
      <c r="AD14" s="3"/>
      <c r="AE14" s="17"/>
      <c r="AI14" t="s">
        <v>87</v>
      </c>
      <c r="AJ14">
        <v>1</v>
      </c>
    </row>
    <row r="15" spans="2:36" ht="14.25" customHeight="1" x14ac:dyDescent="0.25">
      <c r="B15" s="1" t="s">
        <v>21</v>
      </c>
      <c r="C15" s="2">
        <v>8</v>
      </c>
      <c r="D15" s="1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>IF(K15="X",1,($AG$3+H15)/20)</f>
        <v>0.5</v>
      </c>
      <c r="R15" s="3">
        <f>(C15/20)*IF($AJ$6=1,0.5,1)</f>
        <v>0.4</v>
      </c>
      <c r="S15" s="29">
        <f>(IF(( L15="X"),0,($AG$5+I15))/20)</f>
        <v>0.1</v>
      </c>
      <c r="T15" s="28">
        <f>((1*R15*(Q15)*D15   +   (IF(J15="X",2,1)*S15*D15)      + IF(N15="X",D15*Q15*0.25,0)     ) * IF(M15="X",1.5,1) ) *      IF($AK$6="1",0.5,1)  + 2*(O15/20)*Q15*R15</f>
        <v>0.60000000000000009</v>
      </c>
      <c r="U15" s="17">
        <f t="shared" ref="U15:U20" si="39">T15/$T$15</f>
        <v>1</v>
      </c>
      <c r="V15" s="7">
        <f>$AJ$3/T15/2</f>
        <v>3.333333333333333</v>
      </c>
      <c r="W15" s="3"/>
      <c r="X15" s="3">
        <f>IF(K15="X",1,($AG$3+H15)/20)</f>
        <v>0.5</v>
      </c>
      <c r="Y15" s="3">
        <f t="shared" ref="Y15:Y20" si="40">(C15/20)*IF($AG$15=1,IF(F15="X",1,0.5),1)</f>
        <v>0.4</v>
      </c>
      <c r="Z15" s="28">
        <f>(IF((OR(K15="X", L15="X")),0,($AG$5+I15))/20)</f>
        <v>0.1</v>
      </c>
      <c r="AA15" s="28">
        <f>IF(G15="X",0,((1*Y15*(X15)*D15   +   (IF(J15="X",2,1)*Z15*D15)      + IF(N15="X",D15*X15*0.25,0)     ) * IF(M15="X",1.5,1) ) *      IF($AJ$14=1,IF(F15="X",1,0.5),1)) +2*(O15/20)*Q15*R15</f>
        <v>0.30000000000000004</v>
      </c>
      <c r="AB15" s="3">
        <f t="shared" ref="AB15:AB20" si="41">AA15/$AA$15</f>
        <v>1</v>
      </c>
      <c r="AC15" s="18">
        <f t="shared" ref="AC15:AC20" si="42">$AJ$9/AA15/2</f>
        <v>6.6666666666666661</v>
      </c>
      <c r="AD15" s="3">
        <f>(U15+AB15)/2</f>
        <v>1</v>
      </c>
      <c r="AE15" s="17"/>
    </row>
    <row r="16" spans="2:36" ht="14.25" customHeight="1" x14ac:dyDescent="0.25">
      <c r="B16" s="1" t="s">
        <v>37</v>
      </c>
      <c r="C16" s="2">
        <v>7</v>
      </c>
      <c r="D16" s="1">
        <v>2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f t="shared" ref="Q16:Q37" si="43">IF(K16="X",1,($AG$3+H16)/20)</f>
        <v>0.5</v>
      </c>
      <c r="R16" s="3">
        <f t="shared" ref="R16:R37" si="44">(C16/20)*IF($AJ$6=1,0.5,1)</f>
        <v>0.35</v>
      </c>
      <c r="S16" s="29">
        <f t="shared" ref="S16:S37" si="45">(IF(( L16="X"),0,($AG$5+I16))/20)</f>
        <v>0.1</v>
      </c>
      <c r="T16" s="28">
        <f t="shared" ref="T16:T37" si="46">((1*R16*(Q16)*D16   +   (IF(J16="X",2,1)*S16*D16)      + IF(N16="X",D16*Q16*0.25,0)     ) * IF(M16="X",1.5,1) ) *      IF($AK$6="1",0.5,1)  + 2*(O16/20)*Q16*R16</f>
        <v>0.55000000000000004</v>
      </c>
      <c r="U16" s="17">
        <f t="shared" si="39"/>
        <v>0.91666666666666663</v>
      </c>
      <c r="V16" s="7">
        <f t="shared" ref="V16:V37" si="47">$AJ$3/T16/2</f>
        <v>3.6363636363636362</v>
      </c>
      <c r="W16" s="3"/>
      <c r="X16" s="3">
        <f t="shared" ref="X16:X37" si="48">IF(K16="X",1,($AG$3+H16)/20)</f>
        <v>0.5</v>
      </c>
      <c r="Y16" s="3">
        <f t="shared" si="40"/>
        <v>0.35</v>
      </c>
      <c r="Z16" s="28">
        <f t="shared" ref="Z16:Z37" si="49">(IF((OR(K16="X", L16="X")),0,($AG$5+I16))/20)</f>
        <v>0.1</v>
      </c>
      <c r="AA16" s="28">
        <f t="shared" ref="AA16:AA37" si="50">IF(G16="X",0,((1*Y16*(X16)*D16   +   (IF(J16="X",2,1)*Z16*D16)      + IF(N16="X",D16*X16*0.25,0)     ) * IF(M16="X",1.5,1) ) *      IF($AJ$14=1,IF(F16="X",1,0.5),1)) +2*(O16/20)*Q16*R16</f>
        <v>0.55000000000000004</v>
      </c>
      <c r="AB16" s="3">
        <f t="shared" si="41"/>
        <v>1.8333333333333333</v>
      </c>
      <c r="AC16" s="18">
        <f t="shared" si="42"/>
        <v>3.6363636363636362</v>
      </c>
      <c r="AD16" s="3">
        <f t="shared" ref="AD16:AD37" si="51">(U16+AB16)/2</f>
        <v>1.375</v>
      </c>
      <c r="AE16" s="17"/>
    </row>
    <row r="17" spans="2:31" ht="14.25" customHeight="1" x14ac:dyDescent="0.25">
      <c r="B17" s="1" t="s">
        <v>22</v>
      </c>
      <c r="C17" s="2">
        <v>8</v>
      </c>
      <c r="D17" s="1">
        <v>4</v>
      </c>
      <c r="E17" s="1"/>
      <c r="F17" s="1"/>
      <c r="G17" s="1"/>
      <c r="H17" s="1"/>
      <c r="I17" s="1"/>
      <c r="J17" s="1"/>
      <c r="K17" s="1"/>
      <c r="L17" s="1" t="s">
        <v>59</v>
      </c>
      <c r="M17" s="1"/>
      <c r="N17" s="1"/>
      <c r="O17" s="1"/>
      <c r="P17" s="1"/>
      <c r="Q17" s="3">
        <f t="shared" si="43"/>
        <v>0.5</v>
      </c>
      <c r="R17" s="3">
        <f t="shared" si="44"/>
        <v>0.4</v>
      </c>
      <c r="S17" s="29">
        <f t="shared" si="45"/>
        <v>0</v>
      </c>
      <c r="T17" s="28">
        <f t="shared" si="46"/>
        <v>0.8</v>
      </c>
      <c r="U17" s="17">
        <f t="shared" si="39"/>
        <v>1.3333333333333333</v>
      </c>
      <c r="V17" s="7">
        <f t="shared" si="47"/>
        <v>2.5</v>
      </c>
      <c r="W17" s="3"/>
      <c r="X17" s="3">
        <f t="shared" si="48"/>
        <v>0.5</v>
      </c>
      <c r="Y17" s="3">
        <f t="shared" si="40"/>
        <v>0.4</v>
      </c>
      <c r="Z17" s="28">
        <f t="shared" si="49"/>
        <v>0</v>
      </c>
      <c r="AA17" s="28">
        <f t="shared" si="50"/>
        <v>0.4</v>
      </c>
      <c r="AB17" s="3">
        <f t="shared" si="41"/>
        <v>1.3333333333333333</v>
      </c>
      <c r="AC17" s="18">
        <f t="shared" si="42"/>
        <v>5</v>
      </c>
      <c r="AD17" s="3">
        <f t="shared" si="51"/>
        <v>1.3333333333333333</v>
      </c>
      <c r="AE17" s="17"/>
    </row>
    <row r="18" spans="2:31" ht="14.25" customHeight="1" x14ac:dyDescent="0.25">
      <c r="B18" s="1" t="s">
        <v>74</v>
      </c>
      <c r="C18" s="2">
        <v>8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3">
        <f t="shared" si="43"/>
        <v>0.5</v>
      </c>
      <c r="R18" s="3">
        <f t="shared" si="44"/>
        <v>0.4</v>
      </c>
      <c r="S18" s="29">
        <f t="shared" si="45"/>
        <v>0.1</v>
      </c>
      <c r="T18" s="28">
        <f t="shared" si="46"/>
        <v>0.60000000000000009</v>
      </c>
      <c r="U18" s="17">
        <f t="shared" si="39"/>
        <v>1</v>
      </c>
      <c r="V18" s="7">
        <f t="shared" si="47"/>
        <v>3.333333333333333</v>
      </c>
      <c r="W18" s="3"/>
      <c r="X18" s="3">
        <f t="shared" si="48"/>
        <v>0.5</v>
      </c>
      <c r="Y18" s="3">
        <f t="shared" si="40"/>
        <v>0.4</v>
      </c>
      <c r="Z18" s="28">
        <f t="shared" si="49"/>
        <v>0.1</v>
      </c>
      <c r="AA18" s="28">
        <f t="shared" si="50"/>
        <v>0.60000000000000009</v>
      </c>
      <c r="AB18" s="3">
        <f t="shared" si="41"/>
        <v>2</v>
      </c>
      <c r="AC18" s="18">
        <f t="shared" si="42"/>
        <v>3.333333333333333</v>
      </c>
      <c r="AD18" s="3">
        <f t="shared" si="51"/>
        <v>1.5</v>
      </c>
      <c r="AE18" s="17"/>
    </row>
    <row r="19" spans="2:31" ht="14.25" customHeight="1" x14ac:dyDescent="0.25">
      <c r="B19" s="1" t="s">
        <v>75</v>
      </c>
      <c r="C19" s="2">
        <v>8</v>
      </c>
      <c r="D19" s="1">
        <v>3</v>
      </c>
      <c r="E19" s="1"/>
      <c r="F19" s="1"/>
      <c r="G19" s="1"/>
      <c r="H19" s="1"/>
      <c r="I19" s="1"/>
      <c r="J19" s="1"/>
      <c r="K19" s="1"/>
      <c r="L19" s="1" t="s">
        <v>59</v>
      </c>
      <c r="M19" s="1" t="s">
        <v>59</v>
      </c>
      <c r="N19" s="1"/>
      <c r="O19" s="1"/>
      <c r="P19" s="1"/>
      <c r="Q19" s="3">
        <f t="shared" si="43"/>
        <v>0.5</v>
      </c>
      <c r="R19" s="3">
        <f t="shared" si="44"/>
        <v>0.4</v>
      </c>
      <c r="S19" s="29">
        <f t="shared" si="45"/>
        <v>0</v>
      </c>
      <c r="T19" s="28">
        <f t="shared" si="46"/>
        <v>0.90000000000000013</v>
      </c>
      <c r="U19" s="17">
        <f t="shared" si="39"/>
        <v>1.5</v>
      </c>
      <c r="V19" s="7">
        <f t="shared" si="47"/>
        <v>2.2222222222222219</v>
      </c>
      <c r="W19" s="3"/>
      <c r="X19" s="3">
        <f t="shared" si="48"/>
        <v>0.5</v>
      </c>
      <c r="Y19" s="3">
        <f t="shared" si="40"/>
        <v>0.4</v>
      </c>
      <c r="Z19" s="28">
        <f t="shared" si="49"/>
        <v>0</v>
      </c>
      <c r="AA19" s="28">
        <f t="shared" si="50"/>
        <v>0.45000000000000007</v>
      </c>
      <c r="AB19" s="3">
        <f t="shared" si="41"/>
        <v>1.5</v>
      </c>
      <c r="AC19" s="18">
        <f t="shared" si="42"/>
        <v>4.4444444444444438</v>
      </c>
      <c r="AD19" s="3">
        <f t="shared" si="51"/>
        <v>1.5</v>
      </c>
      <c r="AE19" s="17"/>
    </row>
    <row r="20" spans="2:31" ht="14.25" customHeight="1" x14ac:dyDescent="0.25">
      <c r="B20" s="1" t="s">
        <v>76</v>
      </c>
      <c r="C20" s="2">
        <v>8</v>
      </c>
      <c r="D20" s="1">
        <v>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3">
        <f t="shared" si="43"/>
        <v>0.5</v>
      </c>
      <c r="R20" s="3">
        <f t="shared" si="44"/>
        <v>0.4</v>
      </c>
      <c r="S20" s="29">
        <f t="shared" si="45"/>
        <v>0.1</v>
      </c>
      <c r="T20" s="28">
        <f t="shared" si="46"/>
        <v>0.8</v>
      </c>
      <c r="U20" s="17">
        <f t="shared" si="39"/>
        <v>1.3333333333333333</v>
      </c>
      <c r="V20" s="7">
        <f t="shared" si="47"/>
        <v>2.5</v>
      </c>
      <c r="W20" s="3"/>
      <c r="X20" s="3">
        <f t="shared" si="48"/>
        <v>0.5</v>
      </c>
      <c r="Y20" s="3">
        <f t="shared" si="40"/>
        <v>0.4</v>
      </c>
      <c r="Z20" s="28">
        <f t="shared" si="49"/>
        <v>0.1</v>
      </c>
      <c r="AA20" s="28">
        <f t="shared" si="50"/>
        <v>0.5</v>
      </c>
      <c r="AB20" s="3">
        <f t="shared" si="41"/>
        <v>1.6666666666666665</v>
      </c>
      <c r="AC20" s="18">
        <f t="shared" si="42"/>
        <v>4</v>
      </c>
      <c r="AD20" s="3">
        <f t="shared" si="51"/>
        <v>1.5</v>
      </c>
      <c r="AE20" s="17"/>
    </row>
    <row r="21" spans="2:31" ht="14.25" customHeight="1" x14ac:dyDescent="0.25"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/>
      <c r="R21" s="3"/>
      <c r="S21" s="29"/>
      <c r="T21" s="28"/>
      <c r="U21" s="17"/>
      <c r="V21" s="7"/>
      <c r="W21" s="3"/>
      <c r="X21" s="3"/>
      <c r="Y21" s="3"/>
      <c r="Z21" s="28"/>
      <c r="AA21" s="28"/>
      <c r="AB21" s="3"/>
      <c r="AC21" s="18"/>
      <c r="AD21" s="3"/>
      <c r="AE21" s="17"/>
    </row>
    <row r="22" spans="2:31" ht="14.25" customHeight="1" x14ac:dyDescent="0.25">
      <c r="B22" s="1" t="s">
        <v>24</v>
      </c>
      <c r="C22" s="2">
        <v>10</v>
      </c>
      <c r="D22" s="1">
        <v>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43"/>
        <v>0.5</v>
      </c>
      <c r="R22" s="3">
        <f t="shared" si="44"/>
        <v>0.5</v>
      </c>
      <c r="S22" s="29">
        <f t="shared" si="45"/>
        <v>0.1</v>
      </c>
      <c r="T22" s="28">
        <f t="shared" si="46"/>
        <v>1.05</v>
      </c>
      <c r="U22" s="17">
        <f>T22/$T$22</f>
        <v>1</v>
      </c>
      <c r="V22" s="7">
        <f t="shared" si="47"/>
        <v>1.9047619047619047</v>
      </c>
      <c r="W22" s="3"/>
      <c r="X22" s="3">
        <f t="shared" si="48"/>
        <v>0.5</v>
      </c>
      <c r="Y22" s="3">
        <f t="shared" ref="Y22:Y28" si="52">(C22/20)*IF($AG$15=1,IF(F22="X",1,0.5),1)</f>
        <v>0.5</v>
      </c>
      <c r="Z22" s="28">
        <f t="shared" si="49"/>
        <v>0.1</v>
      </c>
      <c r="AA22" s="28">
        <f t="shared" si="50"/>
        <v>0.52500000000000002</v>
      </c>
      <c r="AB22" s="3">
        <f>AA22/$AA$22</f>
        <v>1</v>
      </c>
      <c r="AC22" s="18">
        <f t="shared" ref="AC22:AC28" si="53">$AJ$9/AA22/2</f>
        <v>3.8095238095238093</v>
      </c>
      <c r="AD22" s="3">
        <f t="shared" si="51"/>
        <v>1</v>
      </c>
      <c r="AE22" s="17"/>
    </row>
    <row r="23" spans="2:31" ht="14.25" customHeight="1" x14ac:dyDescent="0.25">
      <c r="B23" s="1" t="s">
        <v>26</v>
      </c>
      <c r="C23" s="2">
        <v>8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f t="shared" si="43"/>
        <v>0.5</v>
      </c>
      <c r="R23" s="3">
        <f t="shared" si="44"/>
        <v>0.4</v>
      </c>
      <c r="S23" s="29">
        <f t="shared" si="45"/>
        <v>0.1</v>
      </c>
      <c r="T23" s="28">
        <f t="shared" si="46"/>
        <v>0.90000000000000013</v>
      </c>
      <c r="U23" s="17">
        <f t="shared" ref="U23:U28" si="54">T23/$T$22</f>
        <v>0.85714285714285721</v>
      </c>
      <c r="V23" s="7">
        <f t="shared" si="47"/>
        <v>2.2222222222222219</v>
      </c>
      <c r="W23" s="3"/>
      <c r="X23" s="3">
        <f t="shared" si="48"/>
        <v>0.5</v>
      </c>
      <c r="Y23" s="3">
        <f t="shared" si="52"/>
        <v>0.4</v>
      </c>
      <c r="Z23" s="28">
        <f t="shared" si="49"/>
        <v>0.1</v>
      </c>
      <c r="AA23" s="28">
        <f t="shared" si="50"/>
        <v>0.90000000000000013</v>
      </c>
      <c r="AB23" s="3">
        <f t="shared" ref="AB23:AB28" si="55">AA23/$AA$22</f>
        <v>1.7142857142857144</v>
      </c>
      <c r="AC23" s="18">
        <f t="shared" si="53"/>
        <v>2.2222222222222219</v>
      </c>
      <c r="AD23" s="3">
        <f t="shared" si="51"/>
        <v>1.2857142857142858</v>
      </c>
      <c r="AE23" s="17"/>
    </row>
    <row r="24" spans="2:31" ht="14.25" customHeight="1" x14ac:dyDescent="0.25">
      <c r="B24" s="1" t="s">
        <v>27</v>
      </c>
      <c r="C24" s="2">
        <v>10</v>
      </c>
      <c r="D24" s="1">
        <v>2</v>
      </c>
      <c r="E24" s="1"/>
      <c r="F24" s="1"/>
      <c r="G24" s="1"/>
      <c r="H24" s="1"/>
      <c r="I24" s="1"/>
      <c r="J24" s="1"/>
      <c r="K24" s="1" t="s">
        <v>59</v>
      </c>
      <c r="L24" s="1"/>
      <c r="M24" s="1"/>
      <c r="N24" s="1"/>
      <c r="O24" s="1"/>
      <c r="P24" s="1"/>
      <c r="Q24" s="3">
        <f t="shared" si="43"/>
        <v>1</v>
      </c>
      <c r="R24" s="3">
        <f t="shared" si="44"/>
        <v>0.5</v>
      </c>
      <c r="S24" s="29">
        <f t="shared" si="45"/>
        <v>0.1</v>
      </c>
      <c r="T24" s="28">
        <f t="shared" si="46"/>
        <v>1.2</v>
      </c>
      <c r="U24" s="17">
        <f t="shared" si="54"/>
        <v>1.1428571428571428</v>
      </c>
      <c r="V24" s="7">
        <f t="shared" si="47"/>
        <v>1.6666666666666667</v>
      </c>
      <c r="W24" s="3"/>
      <c r="X24" s="3">
        <f t="shared" si="48"/>
        <v>1</v>
      </c>
      <c r="Y24" s="3">
        <f t="shared" si="52"/>
        <v>0.5</v>
      </c>
      <c r="Z24" s="28">
        <f t="shared" si="49"/>
        <v>0</v>
      </c>
      <c r="AA24" s="28">
        <f t="shared" si="50"/>
        <v>0.5</v>
      </c>
      <c r="AB24" s="3">
        <f t="shared" si="55"/>
        <v>0.95238095238095233</v>
      </c>
      <c r="AC24" s="18">
        <f t="shared" si="53"/>
        <v>4</v>
      </c>
      <c r="AD24" s="3">
        <f t="shared" si="51"/>
        <v>1.0476190476190474</v>
      </c>
      <c r="AE24" s="17"/>
    </row>
    <row r="25" spans="2:31" ht="14.25" customHeight="1" x14ac:dyDescent="0.25">
      <c r="B25" s="1" t="s">
        <v>77</v>
      </c>
      <c r="C25" s="2">
        <v>12</v>
      </c>
      <c r="D25" s="1">
        <v>2</v>
      </c>
      <c r="E25" s="1"/>
      <c r="F25" s="1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3">
        <f t="shared" si="43"/>
        <v>0.5</v>
      </c>
      <c r="R25" s="3">
        <f t="shared" si="44"/>
        <v>0.6</v>
      </c>
      <c r="S25" s="29">
        <f t="shared" si="45"/>
        <v>0.1</v>
      </c>
      <c r="T25" s="28">
        <f t="shared" si="46"/>
        <v>0.8</v>
      </c>
      <c r="U25" s="17">
        <f t="shared" si="54"/>
        <v>0.76190476190476186</v>
      </c>
      <c r="V25" s="7">
        <f t="shared" si="47"/>
        <v>2.5</v>
      </c>
      <c r="W25" s="3"/>
      <c r="X25" s="3">
        <f t="shared" si="48"/>
        <v>0.5</v>
      </c>
      <c r="Y25" s="3">
        <f t="shared" si="52"/>
        <v>0.6</v>
      </c>
      <c r="Z25" s="28">
        <f t="shared" si="49"/>
        <v>0.1</v>
      </c>
      <c r="AA25" s="28">
        <f t="shared" si="50"/>
        <v>0.8</v>
      </c>
      <c r="AB25" s="3">
        <f t="shared" si="55"/>
        <v>1.5238095238095237</v>
      </c>
      <c r="AC25" s="18">
        <f t="shared" si="53"/>
        <v>2.5</v>
      </c>
      <c r="AD25" s="3">
        <f t="shared" si="51"/>
        <v>1.1428571428571428</v>
      </c>
      <c r="AE25" s="17"/>
    </row>
    <row r="26" spans="2:31" ht="14.25" customHeight="1" x14ac:dyDescent="0.25">
      <c r="B26" s="1" t="s">
        <v>78</v>
      </c>
      <c r="C26" s="2">
        <v>10</v>
      </c>
      <c r="D26" s="1">
        <v>4</v>
      </c>
      <c r="E26" s="1"/>
      <c r="F26" s="1"/>
      <c r="G26" s="1"/>
      <c r="H26" s="1"/>
      <c r="I26" s="1"/>
      <c r="J26" s="1"/>
      <c r="K26" s="1"/>
      <c r="L26" s="1" t="s">
        <v>59</v>
      </c>
      <c r="M26" s="1" t="s">
        <v>59</v>
      </c>
      <c r="N26" s="1"/>
      <c r="O26" s="1"/>
      <c r="P26" s="1"/>
      <c r="Q26" s="3">
        <f t="shared" si="43"/>
        <v>0.5</v>
      </c>
      <c r="R26" s="3">
        <f t="shared" si="44"/>
        <v>0.5</v>
      </c>
      <c r="S26" s="29">
        <f t="shared" si="45"/>
        <v>0</v>
      </c>
      <c r="T26" s="28">
        <f t="shared" si="46"/>
        <v>1.5</v>
      </c>
      <c r="U26" s="17">
        <f t="shared" si="54"/>
        <v>1.4285714285714286</v>
      </c>
      <c r="V26" s="7">
        <f t="shared" si="47"/>
        <v>1.3333333333333333</v>
      </c>
      <c r="W26" s="3"/>
      <c r="X26" s="3">
        <f t="shared" si="48"/>
        <v>0.5</v>
      </c>
      <c r="Y26" s="3">
        <f t="shared" si="52"/>
        <v>0.5</v>
      </c>
      <c r="Z26" s="28">
        <f t="shared" si="49"/>
        <v>0</v>
      </c>
      <c r="AA26" s="28">
        <f t="shared" si="50"/>
        <v>0.75</v>
      </c>
      <c r="AB26" s="3">
        <f t="shared" si="55"/>
        <v>1.4285714285714286</v>
      </c>
      <c r="AC26" s="18">
        <f t="shared" si="53"/>
        <v>2.6666666666666665</v>
      </c>
      <c r="AD26" s="3">
        <f t="shared" si="51"/>
        <v>1.4285714285714286</v>
      </c>
      <c r="AE26" s="17"/>
    </row>
    <row r="27" spans="2:31" ht="14.25" customHeight="1" x14ac:dyDescent="0.25">
      <c r="B27" s="1" t="s">
        <v>79</v>
      </c>
      <c r="C27" s="2">
        <v>12</v>
      </c>
      <c r="D27" s="1">
        <v>3</v>
      </c>
      <c r="E27" s="1"/>
      <c r="F27" s="1" t="s">
        <v>59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3">
        <f t="shared" si="43"/>
        <v>0.5</v>
      </c>
      <c r="R27" s="3">
        <f t="shared" si="44"/>
        <v>0.6</v>
      </c>
      <c r="S27" s="29">
        <f t="shared" si="45"/>
        <v>0.1</v>
      </c>
      <c r="T27" s="28">
        <f t="shared" si="46"/>
        <v>1.2</v>
      </c>
      <c r="U27" s="17">
        <f t="shared" si="54"/>
        <v>1.1428571428571428</v>
      </c>
      <c r="V27" s="7">
        <f t="shared" si="47"/>
        <v>1.6666666666666667</v>
      </c>
      <c r="W27" s="3"/>
      <c r="X27" s="3">
        <f t="shared" si="48"/>
        <v>0.5</v>
      </c>
      <c r="Y27" s="3">
        <f t="shared" si="52"/>
        <v>0.6</v>
      </c>
      <c r="Z27" s="28">
        <f t="shared" si="49"/>
        <v>0.1</v>
      </c>
      <c r="AA27" s="28">
        <f t="shared" si="50"/>
        <v>1.2</v>
      </c>
      <c r="AB27" s="3">
        <f t="shared" si="55"/>
        <v>2.2857142857142856</v>
      </c>
      <c r="AC27" s="18">
        <f t="shared" si="53"/>
        <v>1.6666666666666667</v>
      </c>
      <c r="AD27" s="3">
        <f t="shared" si="51"/>
        <v>1.7142857142857142</v>
      </c>
      <c r="AE27" s="17"/>
    </row>
    <row r="28" spans="2:31" ht="14.25" customHeight="1" x14ac:dyDescent="0.25">
      <c r="B28" s="1" t="s">
        <v>80</v>
      </c>
      <c r="C28" s="2">
        <v>10</v>
      </c>
      <c r="D28" s="1">
        <v>2</v>
      </c>
      <c r="E28" s="1"/>
      <c r="F28" s="1"/>
      <c r="G28" s="1"/>
      <c r="H28" s="1"/>
      <c r="I28" s="1"/>
      <c r="J28" s="1"/>
      <c r="K28" s="1" t="s">
        <v>59</v>
      </c>
      <c r="L28" s="1"/>
      <c r="M28" s="1"/>
      <c r="N28" s="1" t="s">
        <v>59</v>
      </c>
      <c r="O28" s="1"/>
      <c r="P28" s="1"/>
      <c r="Q28" s="3">
        <f t="shared" si="43"/>
        <v>1</v>
      </c>
      <c r="R28" s="3">
        <f t="shared" si="44"/>
        <v>0.5</v>
      </c>
      <c r="S28" s="29">
        <f t="shared" si="45"/>
        <v>0.1</v>
      </c>
      <c r="T28" s="28">
        <f t="shared" si="46"/>
        <v>1.7</v>
      </c>
      <c r="U28" s="17">
        <f t="shared" si="54"/>
        <v>1.6190476190476188</v>
      </c>
      <c r="V28" s="7">
        <f t="shared" si="47"/>
        <v>1.1764705882352942</v>
      </c>
      <c r="W28" s="3"/>
      <c r="X28" s="3">
        <f t="shared" si="48"/>
        <v>1</v>
      </c>
      <c r="Y28" s="3">
        <f t="shared" si="52"/>
        <v>0.5</v>
      </c>
      <c r="Z28" s="28">
        <f t="shared" si="49"/>
        <v>0</v>
      </c>
      <c r="AA28" s="28">
        <f t="shared" si="50"/>
        <v>0.75</v>
      </c>
      <c r="AB28" s="3">
        <f t="shared" si="55"/>
        <v>1.4285714285714286</v>
      </c>
      <c r="AC28" s="18">
        <f t="shared" si="53"/>
        <v>2.6666666666666665</v>
      </c>
      <c r="AD28" s="3">
        <f t="shared" si="51"/>
        <v>1.5238095238095237</v>
      </c>
      <c r="AE28" s="17"/>
    </row>
    <row r="29" spans="2:31" ht="14.25" customHeight="1" x14ac:dyDescent="0.25"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/>
      <c r="R29" s="3"/>
      <c r="S29" s="29"/>
      <c r="T29" s="28"/>
      <c r="U29" s="17"/>
      <c r="V29" s="7"/>
      <c r="W29" s="3"/>
      <c r="X29" s="3"/>
      <c r="Y29" s="3"/>
      <c r="Z29" s="28"/>
      <c r="AA29" s="28"/>
      <c r="AB29" s="3"/>
      <c r="AC29" s="18"/>
      <c r="AD29" s="3"/>
      <c r="AE29" s="17"/>
    </row>
    <row r="30" spans="2:31" ht="14.25" customHeight="1" x14ac:dyDescent="0.25">
      <c r="B30" s="1" t="s">
        <v>31</v>
      </c>
      <c r="C30" s="2">
        <v>12</v>
      </c>
      <c r="D30" s="1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43"/>
        <v>0.5</v>
      </c>
      <c r="R30" s="3">
        <f t="shared" si="44"/>
        <v>0.6</v>
      </c>
      <c r="S30" s="29">
        <f t="shared" si="45"/>
        <v>0.1</v>
      </c>
      <c r="T30" s="28">
        <f t="shared" si="46"/>
        <v>1.6</v>
      </c>
      <c r="U30" s="17">
        <f>T30/$T$30</f>
        <v>1</v>
      </c>
      <c r="V30" s="7">
        <f t="shared" si="47"/>
        <v>1.25</v>
      </c>
      <c r="W30" s="3"/>
      <c r="X30" s="3">
        <f t="shared" si="48"/>
        <v>0.5</v>
      </c>
      <c r="Y30" s="3">
        <f t="shared" ref="Y30:Y37" si="56">(C30/20)*IF($AG$15=1,IF(F30="X",1,0.5),1)</f>
        <v>0.6</v>
      </c>
      <c r="Z30" s="28">
        <f t="shared" si="49"/>
        <v>0.1</v>
      </c>
      <c r="AA30" s="28">
        <f t="shared" si="50"/>
        <v>0.8</v>
      </c>
      <c r="AB30" s="3">
        <f>AA30/$AA$30</f>
        <v>1</v>
      </c>
      <c r="AC30" s="18">
        <f t="shared" ref="AC30:AC37" si="57">$AJ$9/AA30/2</f>
        <v>2.5</v>
      </c>
      <c r="AD30" s="3">
        <f t="shared" si="51"/>
        <v>1</v>
      </c>
      <c r="AE30" s="3"/>
    </row>
    <row r="31" spans="2:31" ht="14.25" customHeight="1" x14ac:dyDescent="0.25">
      <c r="B31" s="1" t="s">
        <v>33</v>
      </c>
      <c r="C31" s="2">
        <v>14</v>
      </c>
      <c r="D31" s="1">
        <v>3</v>
      </c>
      <c r="E31" s="1"/>
      <c r="F31" s="1" t="s">
        <v>59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3">
        <f t="shared" si="43"/>
        <v>0.5</v>
      </c>
      <c r="R31" s="3">
        <f t="shared" si="44"/>
        <v>0.7</v>
      </c>
      <c r="S31" s="29">
        <f t="shared" si="45"/>
        <v>0.1</v>
      </c>
      <c r="T31" s="28">
        <f t="shared" si="46"/>
        <v>1.3499999999999999</v>
      </c>
      <c r="U31" s="17">
        <f t="shared" ref="U31:U37" si="58">T31/$T$30</f>
        <v>0.84374999999999989</v>
      </c>
      <c r="V31" s="7">
        <f t="shared" si="47"/>
        <v>1.4814814814814816</v>
      </c>
      <c r="W31" s="3"/>
      <c r="X31" s="3">
        <f t="shared" si="48"/>
        <v>0.5</v>
      </c>
      <c r="Y31" s="3">
        <f t="shared" si="56"/>
        <v>0.7</v>
      </c>
      <c r="Z31" s="28">
        <f t="shared" si="49"/>
        <v>0.1</v>
      </c>
      <c r="AA31" s="28">
        <f t="shared" si="50"/>
        <v>1.3499999999999999</v>
      </c>
      <c r="AB31" s="3">
        <f t="shared" ref="AB31:AB37" si="59">AA31/$AA$30</f>
        <v>1.6874999999999998</v>
      </c>
      <c r="AC31" s="18">
        <f t="shared" si="57"/>
        <v>1.4814814814814816</v>
      </c>
      <c r="AD31" s="3">
        <f t="shared" si="51"/>
        <v>1.2656249999999998</v>
      </c>
      <c r="AE31" s="17"/>
    </row>
    <row r="32" spans="2:31" ht="14.25" customHeight="1" x14ac:dyDescent="0.25">
      <c r="B32" s="1" t="s">
        <v>32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43"/>
        <v>1</v>
      </c>
      <c r="R32" s="3">
        <f t="shared" si="44"/>
        <v>0.6</v>
      </c>
      <c r="S32" s="29">
        <f t="shared" si="45"/>
        <v>0.1</v>
      </c>
      <c r="T32" s="28">
        <f t="shared" si="46"/>
        <v>1.4</v>
      </c>
      <c r="U32" s="17">
        <f t="shared" si="58"/>
        <v>0.87499999999999989</v>
      </c>
      <c r="V32" s="7">
        <f t="shared" si="47"/>
        <v>1.4285714285714286</v>
      </c>
      <c r="W32" s="3"/>
      <c r="X32" s="3">
        <f t="shared" si="48"/>
        <v>1</v>
      </c>
      <c r="Y32" s="3">
        <f t="shared" si="56"/>
        <v>0.6</v>
      </c>
      <c r="Z32" s="28">
        <f t="shared" si="49"/>
        <v>0</v>
      </c>
      <c r="AA32" s="28">
        <f t="shared" si="50"/>
        <v>0.6</v>
      </c>
      <c r="AB32" s="3">
        <f t="shared" si="59"/>
        <v>0.74999999999999989</v>
      </c>
      <c r="AC32" s="18">
        <f t="shared" si="57"/>
        <v>3.3333333333333335</v>
      </c>
      <c r="AD32" s="3">
        <f t="shared" si="51"/>
        <v>0.81249999999999989</v>
      </c>
      <c r="AE32" s="3"/>
    </row>
    <row r="33" spans="1:31" ht="14.25" customHeight="1" x14ac:dyDescent="0.25">
      <c r="B33" s="1" t="s">
        <v>34</v>
      </c>
      <c r="C33" s="2">
        <v>12</v>
      </c>
      <c r="D33" s="1">
        <v>2</v>
      </c>
      <c r="E33" s="1"/>
      <c r="F33" s="1"/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43"/>
        <v>1</v>
      </c>
      <c r="R33" s="3">
        <f t="shared" si="44"/>
        <v>0.6</v>
      </c>
      <c r="S33" s="29">
        <f t="shared" si="45"/>
        <v>0.1</v>
      </c>
      <c r="T33" s="28">
        <f t="shared" si="46"/>
        <v>1.4</v>
      </c>
      <c r="U33" s="17">
        <f t="shared" si="58"/>
        <v>0.87499999999999989</v>
      </c>
      <c r="V33" s="7">
        <f t="shared" si="47"/>
        <v>1.4285714285714286</v>
      </c>
      <c r="W33" s="3"/>
      <c r="X33" s="3">
        <f t="shared" si="48"/>
        <v>1</v>
      </c>
      <c r="Y33" s="3">
        <f t="shared" si="56"/>
        <v>0.6</v>
      </c>
      <c r="Z33" s="28">
        <f t="shared" si="49"/>
        <v>0</v>
      </c>
      <c r="AA33" s="28">
        <f t="shared" si="50"/>
        <v>0.6</v>
      </c>
      <c r="AB33" s="3">
        <f t="shared" si="59"/>
        <v>0.74999999999999989</v>
      </c>
      <c r="AC33" s="18">
        <f t="shared" si="57"/>
        <v>3.3333333333333335</v>
      </c>
      <c r="AD33" s="3">
        <f t="shared" si="51"/>
        <v>0.81249999999999989</v>
      </c>
      <c r="AE33" s="17"/>
    </row>
    <row r="34" spans="1:31" ht="15.75" x14ac:dyDescent="0.25">
      <c r="B34" s="1" t="s">
        <v>81</v>
      </c>
      <c r="C34" s="2">
        <v>10</v>
      </c>
      <c r="D34" s="1">
        <v>2</v>
      </c>
      <c r="E34" s="1"/>
      <c r="F34" s="1" t="s">
        <v>59</v>
      </c>
      <c r="G34" s="1"/>
      <c r="H34" s="1"/>
      <c r="I34" s="1"/>
      <c r="J34" s="1"/>
      <c r="K34" s="1" t="s">
        <v>59</v>
      </c>
      <c r="L34" s="1"/>
      <c r="M34" s="1"/>
      <c r="N34" s="1"/>
      <c r="O34" s="1"/>
      <c r="P34" s="1"/>
      <c r="Q34" s="3">
        <f t="shared" si="43"/>
        <v>1</v>
      </c>
      <c r="R34" s="3">
        <f t="shared" si="44"/>
        <v>0.5</v>
      </c>
      <c r="S34" s="29">
        <f t="shared" si="45"/>
        <v>0.1</v>
      </c>
      <c r="T34" s="28">
        <f t="shared" si="46"/>
        <v>1.2</v>
      </c>
      <c r="U34" s="17">
        <f t="shared" si="58"/>
        <v>0.74999999999999989</v>
      </c>
      <c r="V34" s="7">
        <f t="shared" si="47"/>
        <v>1.6666666666666667</v>
      </c>
      <c r="W34" s="3"/>
      <c r="X34" s="3">
        <f t="shared" si="48"/>
        <v>1</v>
      </c>
      <c r="Y34" s="3">
        <f t="shared" si="56"/>
        <v>0.5</v>
      </c>
      <c r="Z34" s="28">
        <f t="shared" si="49"/>
        <v>0</v>
      </c>
      <c r="AA34" s="28">
        <f t="shared" si="50"/>
        <v>1</v>
      </c>
      <c r="AB34" s="3">
        <f t="shared" si="59"/>
        <v>1.25</v>
      </c>
      <c r="AC34" s="18">
        <f t="shared" si="57"/>
        <v>2</v>
      </c>
      <c r="AD34" s="3">
        <f t="shared" si="51"/>
        <v>1</v>
      </c>
      <c r="AE34" s="17"/>
    </row>
    <row r="35" spans="1:31" ht="15.75" x14ac:dyDescent="0.25">
      <c r="A35" s="13"/>
      <c r="B35" s="1" t="s">
        <v>82</v>
      </c>
      <c r="C35" s="2">
        <v>12</v>
      </c>
      <c r="D35" s="1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>
        <f t="shared" si="43"/>
        <v>0.5</v>
      </c>
      <c r="R35" s="3">
        <f t="shared" si="44"/>
        <v>0.6</v>
      </c>
      <c r="S35" s="29">
        <f t="shared" si="45"/>
        <v>0.1</v>
      </c>
      <c r="T35" s="28">
        <f t="shared" si="46"/>
        <v>2.4</v>
      </c>
      <c r="U35" s="17">
        <f t="shared" si="58"/>
        <v>1.4999999999999998</v>
      </c>
      <c r="V35" s="7">
        <f t="shared" si="47"/>
        <v>0.83333333333333337</v>
      </c>
      <c r="W35" s="3"/>
      <c r="X35" s="3">
        <f t="shared" si="48"/>
        <v>0.5</v>
      </c>
      <c r="Y35" s="3">
        <f t="shared" si="56"/>
        <v>0.6</v>
      </c>
      <c r="Z35" s="28">
        <f t="shared" si="49"/>
        <v>0.1</v>
      </c>
      <c r="AA35" s="28">
        <f t="shared" si="50"/>
        <v>1.2</v>
      </c>
      <c r="AB35" s="3">
        <f t="shared" si="59"/>
        <v>1.4999999999999998</v>
      </c>
      <c r="AC35" s="18">
        <f t="shared" si="57"/>
        <v>1.6666666666666667</v>
      </c>
      <c r="AD35" s="3">
        <f t="shared" si="51"/>
        <v>1.4999999999999998</v>
      </c>
      <c r="AE35" s="17"/>
    </row>
    <row r="36" spans="1:31" ht="15.75" x14ac:dyDescent="0.25">
      <c r="A36" s="13"/>
      <c r="B36" s="1" t="s">
        <v>83</v>
      </c>
      <c r="C36" s="2">
        <v>12</v>
      </c>
      <c r="D36" s="1">
        <v>2</v>
      </c>
      <c r="E36" s="1"/>
      <c r="F36" s="1" t="s">
        <v>59</v>
      </c>
      <c r="G36" s="1"/>
      <c r="H36" s="1"/>
      <c r="I36" s="1"/>
      <c r="J36" s="1"/>
      <c r="K36" s="1" t="s">
        <v>59</v>
      </c>
      <c r="L36" s="1"/>
      <c r="M36" s="1"/>
      <c r="N36" s="1"/>
      <c r="O36" s="1"/>
      <c r="P36" s="1"/>
      <c r="Q36" s="3">
        <f t="shared" si="43"/>
        <v>1</v>
      </c>
      <c r="R36" s="3">
        <f t="shared" si="44"/>
        <v>0.6</v>
      </c>
      <c r="S36" s="29">
        <f t="shared" si="45"/>
        <v>0.1</v>
      </c>
      <c r="T36" s="28">
        <f t="shared" si="46"/>
        <v>1.4</v>
      </c>
      <c r="U36" s="17">
        <f t="shared" si="58"/>
        <v>0.87499999999999989</v>
      </c>
      <c r="V36" s="7">
        <f t="shared" si="47"/>
        <v>1.4285714285714286</v>
      </c>
      <c r="W36" s="3"/>
      <c r="X36" s="3">
        <f t="shared" si="48"/>
        <v>1</v>
      </c>
      <c r="Y36" s="3">
        <f t="shared" si="56"/>
        <v>0.6</v>
      </c>
      <c r="Z36" s="28">
        <f t="shared" si="49"/>
        <v>0</v>
      </c>
      <c r="AA36" s="28">
        <f t="shared" si="50"/>
        <v>1.2</v>
      </c>
      <c r="AB36" s="3">
        <f t="shared" si="59"/>
        <v>1.4999999999999998</v>
      </c>
      <c r="AC36" s="18">
        <f t="shared" si="57"/>
        <v>1.6666666666666667</v>
      </c>
      <c r="AD36" s="3">
        <f t="shared" si="51"/>
        <v>1.1874999999999998</v>
      </c>
      <c r="AE36" s="17"/>
    </row>
    <row r="37" spans="1:31" ht="15.75" x14ac:dyDescent="0.25">
      <c r="A37" s="13"/>
      <c r="B37" s="8" t="s">
        <v>84</v>
      </c>
      <c r="C37" s="9">
        <v>10</v>
      </c>
      <c r="D37" s="8">
        <v>2</v>
      </c>
      <c r="E37" s="8"/>
      <c r="F37" s="8"/>
      <c r="G37" s="8"/>
      <c r="H37" s="8"/>
      <c r="I37" s="8"/>
      <c r="J37" s="8"/>
      <c r="K37" s="8" t="s">
        <v>59</v>
      </c>
      <c r="L37" s="8"/>
      <c r="M37" s="8"/>
      <c r="N37" s="8" t="s">
        <v>59</v>
      </c>
      <c r="O37" s="8"/>
      <c r="P37" s="8"/>
      <c r="Q37" s="3">
        <f t="shared" si="43"/>
        <v>1</v>
      </c>
      <c r="R37" s="3">
        <f t="shared" si="44"/>
        <v>0.5</v>
      </c>
      <c r="S37" s="29">
        <f t="shared" si="45"/>
        <v>0.1</v>
      </c>
      <c r="T37" s="28">
        <f t="shared" si="46"/>
        <v>1.7</v>
      </c>
      <c r="U37" s="17">
        <f t="shared" si="58"/>
        <v>1.0625</v>
      </c>
      <c r="V37" s="7">
        <f t="shared" si="47"/>
        <v>1.1764705882352942</v>
      </c>
      <c r="W37" s="3"/>
      <c r="X37" s="3">
        <f t="shared" si="48"/>
        <v>1</v>
      </c>
      <c r="Y37" s="3">
        <f t="shared" si="56"/>
        <v>0.5</v>
      </c>
      <c r="Z37" s="28">
        <f t="shared" si="49"/>
        <v>0</v>
      </c>
      <c r="AA37" s="28">
        <f t="shared" si="50"/>
        <v>0.75</v>
      </c>
      <c r="AB37" s="3">
        <f t="shared" si="59"/>
        <v>0.9375</v>
      </c>
      <c r="AC37" s="18">
        <f t="shared" si="57"/>
        <v>2.6666666666666665</v>
      </c>
      <c r="AD37" s="3">
        <f t="shared" si="51"/>
        <v>1</v>
      </c>
      <c r="AE37" s="17"/>
    </row>
    <row r="38" spans="1:31" ht="15.75" x14ac:dyDescent="0.25">
      <c r="A38" s="13"/>
      <c r="B38" s="8" t="s">
        <v>138</v>
      </c>
      <c r="C38" s="9">
        <v>15</v>
      </c>
      <c r="D38" s="8">
        <v>3</v>
      </c>
      <c r="E38" s="30" t="s">
        <v>139</v>
      </c>
      <c r="F38" s="8" t="s">
        <v>59</v>
      </c>
      <c r="G38" s="8"/>
      <c r="H38" s="8"/>
      <c r="I38" s="8"/>
      <c r="J38" s="8"/>
      <c r="K38" s="8"/>
      <c r="L38" s="8"/>
      <c r="M38" s="8" t="s">
        <v>59</v>
      </c>
      <c r="N38" s="8"/>
      <c r="O38" s="8"/>
      <c r="P38" s="8"/>
      <c r="Q38" s="3">
        <f t="shared" ref="Q38" si="60">IF(K38="X",1,($AG$3+H38)/20)</f>
        <v>0.5</v>
      </c>
      <c r="R38" s="3">
        <f t="shared" ref="R38" si="61">(C38/20)*IF($AJ$6=1,0.5,1)</f>
        <v>0.75</v>
      </c>
      <c r="S38" s="29">
        <f t="shared" ref="S38" si="62">(IF(( L38="X"),0,($AG$5+I38))/20)</f>
        <v>0.1</v>
      </c>
      <c r="T38" s="28">
        <f t="shared" ref="T38" si="63">((1*R38*(Q38)*D38   +   (IF(J38="X",2,1)*S38*D38)      + IF(N38="X",D38*Q38*0.25,0)     ) * IF(M38="X",1.5,1) ) *      IF($AK$6="1",0.5,1)  + 2*(O38/20)*Q38*R38</f>
        <v>2.1375000000000002</v>
      </c>
      <c r="U38" s="17">
        <f t="shared" ref="U38" si="64">T38/$T$30</f>
        <v>1.3359375</v>
      </c>
      <c r="V38" s="7">
        <f t="shared" ref="V38" si="65">$AJ$3/T38/2</f>
        <v>0.93567251461988299</v>
      </c>
      <c r="W38" s="3"/>
      <c r="X38" s="3">
        <f t="shared" ref="X38" si="66">IF(K38="X",1,($AG$3+H38)/20)</f>
        <v>0.5</v>
      </c>
      <c r="Y38" s="3">
        <f t="shared" ref="Y38" si="67">(C38/20)*IF($AG$15=1,IF(F38="X",1,0.5),1)</f>
        <v>0.75</v>
      </c>
      <c r="Z38" s="28">
        <f t="shared" ref="Z38" si="68">(IF((OR(K38="X", L38="X")),0,($AG$5+I38))/20)</f>
        <v>0.1</v>
      </c>
      <c r="AA38" s="28">
        <f t="shared" ref="AA38" si="69">IF(G38="X",0,((1*Y38*(X38)*D38   +   (IF(J38="X",2,1)*Z38*D38)      + IF(N38="X",D38*X38*0.25,0)     ) * IF(M38="X",1.5,1) ) *      IF($AJ$14=1,IF(F38="X",1,0.5),1)) +2*(O38/20)*Q38*R38</f>
        <v>2.1375000000000002</v>
      </c>
      <c r="AB38" s="3">
        <f t="shared" ref="AB38" si="70">AA38/$AA$30</f>
        <v>2.671875</v>
      </c>
      <c r="AC38" s="18">
        <f t="shared" ref="AC38" si="71">$AJ$9/AA38/2</f>
        <v>0.93567251461988299</v>
      </c>
      <c r="AD38" s="3">
        <f t="shared" ref="AD38" si="72">(U38+AB38)/2</f>
        <v>2.00390625</v>
      </c>
      <c r="AE38" s="17"/>
    </row>
    <row r="39" spans="1:31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3"/>
      <c r="R39" s="3"/>
      <c r="S39" s="3"/>
      <c r="T39" s="28"/>
      <c r="U39" s="3"/>
      <c r="V39" s="7"/>
      <c r="W39" s="4"/>
      <c r="X39" s="3"/>
      <c r="Y39" s="3"/>
      <c r="Z39" s="3"/>
      <c r="AA39" s="5"/>
      <c r="AB39" s="3"/>
      <c r="AC39" s="18"/>
      <c r="AD39" s="3"/>
      <c r="AE39" s="17"/>
    </row>
    <row r="40" spans="1:31" ht="15.75" x14ac:dyDescent="0.25">
      <c r="A40" s="13"/>
      <c r="B40" s="8" t="s">
        <v>135</v>
      </c>
      <c r="C40" s="9">
        <v>12</v>
      </c>
      <c r="D40" s="8">
        <v>3</v>
      </c>
      <c r="E40" s="8"/>
      <c r="F40" s="1"/>
      <c r="G40" s="1"/>
      <c r="H40" s="1"/>
      <c r="I40" s="1"/>
      <c r="J40" s="1"/>
      <c r="K40" s="1"/>
      <c r="L40" s="1"/>
      <c r="M40" s="1"/>
      <c r="N40" s="1"/>
      <c r="O40" s="1">
        <v>10</v>
      </c>
      <c r="P40" s="1"/>
      <c r="Q40" s="3">
        <f>(10+$AG$4-$AJ$5)/20</f>
        <v>0.5</v>
      </c>
      <c r="R40" s="3">
        <f>(C40/20)*IF($AJ$6=1,IF(F40="X",1,0.5),1)</f>
        <v>0.6</v>
      </c>
      <c r="S40" s="3">
        <f>(IF(( L40="X"),0,($AG$5+I40))/20)</f>
        <v>0.1</v>
      </c>
      <c r="T40" s="5">
        <f>1*R40*Q40*(1+S40)*D40 + IF(N40="X",D40*Q40*0.25,0) + IF(M40="X",D40*Q40*R40*0.5,0) + 2*(O40/20)*Q40*R40</f>
        <v>1.29</v>
      </c>
      <c r="U40" s="3">
        <f>T40/$T$4</f>
        <v>2.9318181818181817</v>
      </c>
      <c r="V40" s="7">
        <f>$AJ$3/T40/2</f>
        <v>1.5503875968992247</v>
      </c>
      <c r="W40" s="4"/>
      <c r="X40" s="3">
        <f>(10+$AG$4-$AJ$5)/20</f>
        <v>0.5</v>
      </c>
      <c r="Y40" s="3">
        <f>(C40/20)</f>
        <v>0.6</v>
      </c>
      <c r="Z40" s="3">
        <f>(IF((OR(K40="X", L40="X")),0,($AG$5+I40))/20)</f>
        <v>0.1</v>
      </c>
      <c r="AA40" s="5">
        <f>IF(G40="X",0,1*Y40*X40*(1+Z40)*D40) * IF($AJ$14=1,IF(F40="X",1,0.5),1) + IF(N40="X",D40*Q40*0.25,0) +  2*(O40/20)*Q40*R40</f>
        <v>0.79499999999999993</v>
      </c>
      <c r="AB40" s="3">
        <f>AA40/$AA$4</f>
        <v>3.6136363636363629</v>
      </c>
      <c r="AC40" s="7">
        <f t="shared" ref="AC40" si="73">$AJ$9/AA40/2</f>
        <v>2.5157232704402519</v>
      </c>
      <c r="AD40" s="3">
        <f>(U40+AB40)/2</f>
        <v>3.2727272727272725</v>
      </c>
      <c r="AE40" s="17"/>
    </row>
    <row r="41" spans="1:31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3"/>
      <c r="R41" s="3"/>
      <c r="S41" s="3"/>
      <c r="T41" s="5"/>
      <c r="U41" s="3"/>
      <c r="V41" s="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5"/>
      <c r="U42" s="3"/>
      <c r="V42" s="17"/>
      <c r="W42" s="4"/>
      <c r="X42" s="3"/>
      <c r="Y42" s="3"/>
      <c r="Z42" s="3"/>
      <c r="AA42" s="5"/>
      <c r="AB42" s="3"/>
      <c r="AC42" s="18"/>
      <c r="AD42" s="17"/>
      <c r="AE42" s="17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0"/>
      <c r="Q45" s="10"/>
      <c r="R45" s="10"/>
      <c r="S45" s="10"/>
      <c r="T45" s="10"/>
      <c r="U45" s="11"/>
      <c r="V45" s="12"/>
      <c r="W45" s="10"/>
      <c r="X45" s="10"/>
      <c r="Y45" s="10"/>
      <c r="Z45" s="10"/>
      <c r="AA45" s="10"/>
      <c r="AB45" s="11"/>
      <c r="AC45" s="10"/>
      <c r="AD45" s="14"/>
      <c r="AE45" s="14"/>
    </row>
    <row r="46" spans="1:31" ht="15.75" x14ac:dyDescent="0.25">
      <c r="A46" s="13"/>
      <c r="B46" s="8"/>
      <c r="C46" s="9"/>
      <c r="D46" s="8"/>
      <c r="E46" s="8"/>
    </row>
    <row r="47" spans="1:31" ht="15.75" x14ac:dyDescent="0.25">
      <c r="A47" s="15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3"/>
      <c r="B53" s="8"/>
      <c r="C53" s="9"/>
      <c r="D53" s="8"/>
      <c r="E53" s="8"/>
    </row>
    <row r="54" spans="1:5" ht="15.75" x14ac:dyDescent="0.25">
      <c r="A54" s="14"/>
      <c r="B54" s="8"/>
      <c r="C54" s="9"/>
      <c r="D54" s="8"/>
      <c r="E54" s="8"/>
    </row>
    <row r="55" spans="1:5" ht="15.75" customHeight="1" x14ac:dyDescent="0.25">
      <c r="A55" s="13"/>
      <c r="B55" s="8"/>
      <c r="C55" s="9"/>
      <c r="D55" s="8"/>
      <c r="E55" s="8"/>
    </row>
    <row r="56" spans="1:5" ht="15.75" x14ac:dyDescent="0.25">
      <c r="A56" s="13"/>
      <c r="B56" s="16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3"/>
      <c r="B66" s="8"/>
      <c r="C66" s="9"/>
      <c r="D66" s="8"/>
      <c r="E66" s="8"/>
    </row>
    <row r="67" spans="1:5" ht="15.75" x14ac:dyDescent="0.25">
      <c r="A67" s="14"/>
      <c r="B67" s="8"/>
      <c r="C67" s="9"/>
      <c r="D67" s="8"/>
      <c r="E67" s="8"/>
    </row>
    <row r="68" spans="1:5" ht="15.75" x14ac:dyDescent="0.25">
      <c r="B68" s="8"/>
      <c r="C68" s="9"/>
      <c r="D68" s="8"/>
      <c r="E68" s="8"/>
    </row>
  </sheetData>
  <mergeCells count="3">
    <mergeCell ref="B2:E2"/>
    <mergeCell ref="Q2:T2"/>
    <mergeCell ref="X2:AA2"/>
  </mergeCells>
  <conditionalFormatting sqref="AD5:AD13 AE36 AD15:AD38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3:AB45 U43:U45 AC41 V41 V4:V13 AC4:AC13 V15:V39 AC15:AC39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3:AA45 T43:T45 AB41 U41 AB4:AB13 U4:U13 U15:U39 AB15:AB39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3:AC45 AE33:AE35 AD39:AE39 AD4:AE4 AE5:AE30 AD41:AE41 AE40 AE37:AE38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2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V40 AC40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0 U40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0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31" t="s">
        <v>4</v>
      </c>
      <c r="C2" s="31"/>
      <c r="D2" s="31"/>
      <c r="E2" s="31"/>
      <c r="R2" s="31" t="s">
        <v>5</v>
      </c>
      <c r="S2" s="31"/>
      <c r="T2" s="31"/>
      <c r="U2" s="31"/>
      <c r="Y2" s="31" t="s">
        <v>20</v>
      </c>
      <c r="Z2" s="31"/>
      <c r="AA2" s="31"/>
      <c r="AB2" s="31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31" t="s">
        <v>4</v>
      </c>
      <c r="C2" s="31"/>
      <c r="D2" s="31"/>
      <c r="E2" s="31"/>
      <c r="P2" s="31" t="s">
        <v>5</v>
      </c>
      <c r="Q2" s="31"/>
      <c r="R2" s="31"/>
      <c r="S2" s="31"/>
      <c r="W2" s="31" t="s">
        <v>20</v>
      </c>
      <c r="X2" s="31"/>
      <c r="Y2" s="31"/>
      <c r="Z2" s="31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1 AB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1 AA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5 AB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5 AA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2016-07-18T17:01:34Z</dcterms:modified>
</cp:coreProperties>
</file>