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3"/>
  </bookViews>
  <sheets>
    <sheet name="Melee Weapons P" sheetId="1" r:id="rId1"/>
    <sheet name="Ranged Weapons P" sheetId="2" r:id="rId2"/>
    <sheet name="Cults Melee Weapons" sheetId="3" r:id="rId3"/>
    <sheet name="Cults Ranged Weapo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4" l="1"/>
  <c r="P16" i="4" s="1"/>
  <c r="N16" i="4"/>
  <c r="O16" i="4"/>
  <c r="M17" i="4"/>
  <c r="P17" i="4" s="1"/>
  <c r="N17" i="4"/>
  <c r="O17" i="4"/>
  <c r="Q16" i="4" l="1"/>
  <c r="Q17" i="4"/>
  <c r="X11" i="2"/>
  <c r="U14" i="2"/>
  <c r="V14" i="2"/>
  <c r="M3" i="4"/>
  <c r="W14" i="2" l="1"/>
  <c r="P3" i="4"/>
  <c r="N3" i="4"/>
  <c r="O3" i="4"/>
  <c r="O4" i="4"/>
  <c r="O5" i="4"/>
  <c r="O6" i="4"/>
  <c r="O8" i="4"/>
  <c r="O9" i="4"/>
  <c r="O10" i="4"/>
  <c r="O11" i="4"/>
  <c r="O12" i="4"/>
  <c r="O13" i="4"/>
  <c r="O14" i="4"/>
  <c r="O15" i="4"/>
  <c r="O19" i="4"/>
  <c r="V5" i="4"/>
  <c r="M13" i="4"/>
  <c r="P13" i="4" s="1"/>
  <c r="N13" i="4"/>
  <c r="M14" i="4"/>
  <c r="P14" i="4" s="1"/>
  <c r="N14" i="4"/>
  <c r="M8" i="4"/>
  <c r="P8" i="4" s="1"/>
  <c r="N8" i="4"/>
  <c r="M9" i="4"/>
  <c r="P9" i="4" s="1"/>
  <c r="N9" i="4"/>
  <c r="M10" i="4"/>
  <c r="P10" i="4" s="1"/>
  <c r="N10" i="4"/>
  <c r="M11" i="4"/>
  <c r="P11" i="4" s="1"/>
  <c r="N11" i="4"/>
  <c r="M12" i="4"/>
  <c r="P12" i="4" s="1"/>
  <c r="N12" i="4"/>
  <c r="M15" i="4"/>
  <c r="P15" i="4" s="1"/>
  <c r="N15" i="4"/>
  <c r="M19" i="4"/>
  <c r="P19" i="4" s="1"/>
  <c r="N19" i="4"/>
  <c r="N6" i="4"/>
  <c r="M6" i="4"/>
  <c r="P6" i="4" s="1"/>
  <c r="N5" i="4"/>
  <c r="M5" i="4"/>
  <c r="P5" i="4" s="1"/>
  <c r="N4" i="4"/>
  <c r="M4" i="4"/>
  <c r="P4" i="4" s="1"/>
  <c r="N9" i="3"/>
  <c r="M9" i="3"/>
  <c r="P9" i="3" s="1"/>
  <c r="O8" i="3"/>
  <c r="N8" i="3"/>
  <c r="M8" i="3"/>
  <c r="P8" i="3" s="1"/>
  <c r="O7" i="3"/>
  <c r="N7" i="3"/>
  <c r="M7" i="3"/>
  <c r="P7" i="3" s="1"/>
  <c r="N6" i="3"/>
  <c r="M6" i="3"/>
  <c r="P6" i="3" s="1"/>
  <c r="O6" i="3" s="1"/>
  <c r="O5" i="3"/>
  <c r="N5" i="3"/>
  <c r="M5" i="3"/>
  <c r="P5" i="3" s="1"/>
  <c r="O4" i="3"/>
  <c r="N4" i="3"/>
  <c r="M4" i="3"/>
  <c r="P4" i="3" s="1"/>
  <c r="O3" i="3"/>
  <c r="N3" i="3"/>
  <c r="M3" i="3"/>
  <c r="P3" i="3" s="1"/>
  <c r="Q3" i="4" l="1"/>
  <c r="Q14" i="4"/>
  <c r="Q13" i="4"/>
  <c r="Q8" i="4"/>
  <c r="Q9" i="4"/>
  <c r="Q19" i="4"/>
  <c r="Q11" i="4"/>
  <c r="Q15" i="4"/>
  <c r="Q12" i="4"/>
  <c r="Q10" i="4"/>
  <c r="Q6" i="4"/>
  <c r="Q4" i="4"/>
  <c r="Q5" i="4"/>
  <c r="Q7" i="3"/>
  <c r="Q5" i="3"/>
  <c r="Q8" i="3"/>
  <c r="Q3" i="3"/>
  <c r="Q4" i="3"/>
  <c r="Q6" i="3"/>
  <c r="O9" i="3"/>
  <c r="Q9" i="3" s="1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P17" i="2" l="1"/>
  <c r="N17" i="2"/>
  <c r="O17" i="2"/>
  <c r="Q17" i="2" l="1"/>
  <c r="P18" i="2"/>
  <c r="N18" i="2"/>
  <c r="O18" i="2"/>
  <c r="N16" i="2"/>
  <c r="O16" i="2"/>
  <c r="P16" i="2"/>
  <c r="Q18" i="2" l="1"/>
  <c r="Q16" i="2"/>
  <c r="P22" i="2"/>
  <c r="N22" i="2"/>
  <c r="O22" i="2"/>
  <c r="P20" i="2"/>
  <c r="N20" i="2"/>
  <c r="O20" i="2"/>
  <c r="P21" i="2"/>
  <c r="N21" i="2"/>
  <c r="O21" i="2"/>
  <c r="P23" i="2"/>
  <c r="N23" i="2"/>
  <c r="O23" i="2"/>
  <c r="P10" i="2"/>
  <c r="P13" i="2"/>
  <c r="P14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P15" i="2"/>
  <c r="O15" i="2" s="1"/>
  <c r="N8" i="2"/>
  <c r="P8" i="2"/>
  <c r="O7" i="2"/>
  <c r="N7" i="2"/>
  <c r="P7" i="2"/>
  <c r="O6" i="2"/>
  <c r="N6" i="2"/>
  <c r="P6" i="2"/>
  <c r="O5" i="2"/>
  <c r="N5" i="2"/>
  <c r="P5" i="2"/>
  <c r="O4" i="2"/>
  <c r="N4" i="2"/>
  <c r="P4" i="2"/>
  <c r="O3" i="2"/>
  <c r="N3" i="2"/>
  <c r="P3" i="2"/>
  <c r="Q12" i="2" l="1"/>
  <c r="Q21" i="2"/>
  <c r="Q6" i="2"/>
  <c r="Q11" i="2"/>
  <c r="Q13" i="2"/>
  <c r="Q3" i="2"/>
  <c r="Q7" i="2"/>
  <c r="Q5" i="2"/>
  <c r="Q4" i="2"/>
  <c r="Q14" i="2"/>
  <c r="Q10" i="2"/>
  <c r="Q22" i="2"/>
  <c r="Q23" i="2"/>
  <c r="Q20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<sst xmlns="http://schemas.openxmlformats.org/spreadsheetml/2006/main" count="271" uniqueCount="78">
  <si>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</si>
  <si>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</si>
  <si>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</si>
  <si>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</si>
  <si>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</si>
  <si>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</si>
  <si>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</si>
  <si>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</si>
  <si>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</si>
  <si>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</si>
  <si>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</si>
  <si>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</si>
  <si>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</si>
  <si>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</si>
  <si>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</si>
  <si>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</si>
  <si>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</si>
  <si>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</si>
  <si>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</si>
  <si>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</si>
  <si>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</si>
  <si>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</si>
  <si>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</si>
  <si>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</si>
  <si>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</si>
  <si>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</si>
  <si>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</si>
  <si>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</si>
  <si>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</si>
  <si>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</si>
  <si>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</si>
  <si>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</si>
  <si>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</si>
  <si>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</si>
  <si>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</si>
  <si>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</si>
  <si>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</si>
  <si>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</si>
  <si>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</si>
  <si>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</si>
  <si>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</si>
  <si>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</si>
  <si>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</si>
  <si>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</si>
  <si>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</si>
  <si>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</si>
  <si>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</si>
  <si>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</si>
  <si>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</si>
  <si>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</si>
  <si>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</si>
  <si>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</si>
  <si>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</si>
  <si>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</si>
  <si>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</si>
  <si>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</si>
  <si>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</si>
  <si>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</si>
  <si>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</si>
  <si>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</si>
  <si>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</si>
  <si>
    <t>Sniper Rifle</t>
  </si>
  <si>
    <t>Sorcerer’s Staff</t>
  </si>
  <si>
    <t>Scraprifle</t>
  </si>
  <si>
    <t>Stuttergun</t>
  </si>
  <si>
    <t>Autocannon</t>
  </si>
  <si>
    <t>Plasmagun</t>
  </si>
  <si>
    <t>Scrapgun</t>
  </si>
  <si>
    <t>Simple</t>
  </si>
  <si>
    <t>Attacks</t>
  </si>
  <si>
    <t>Damage</t>
  </si>
  <si>
    <t>Hit</t>
  </si>
  <si>
    <t>Wound</t>
  </si>
  <si>
    <t>Wounds</t>
  </si>
  <si>
    <t xml:space="preserve"> -AR</t>
  </si>
  <si>
    <t>Warprod</t>
  </si>
  <si>
    <t>Twinblaster</t>
  </si>
  <si>
    <t>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</si>
</sst>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  <xf numFmtId="0" fontId="0" fillId="2" borderId="1" xfId="0" applyFont="1" applyFill="1" applyBorder="1"/>
    <xf numFmtId="0" fontId="0" fillId="3" borderId="1" xfId="0" applyFont="1" applyFill="1" applyBorder="1"/>
    <xf numFmtId="9" fontId="0" fillId="0" borderId="0" xfId="2" applyFont="1"/>
    <xf numFmtId="2" fontId="4" fillId="0" borderId="0" xfId="0" applyNumberFormat="1" applyFont="1" applyAlignment="1">
      <alignment horizontal="center"/>
    </xf>
    <xf numFmtId="0" fontId="0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29"/>
    <tableColumn id="3" name="D    " dataDxfId="28"/>
    <tableColumn id="21" name="H" dataDxfId="27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26" dataCellStyle="Percent">
      <calculatedColumnFormula>(7 - (4-($U$4-$V$4)))/6</calculatedColumnFormula>
    </tableColumn>
    <tableColumn id="12" name="     Damage %" dataDxfId="25" dataCellStyle="Percent">
      <calculatedColumnFormula>D3/6</calculatedColumnFormula>
    </tableColumn>
    <tableColumn id="20" name="     Armor Red." dataDxfId="24" dataCellStyle="Percent">
      <calculatedColumnFormula>IF($V$5 &gt; 0,  IF(I3="X",0,  IF(J3="X", ($V$5-P3)/6,$V$5/6)      ),         0)</calculatedColumnFormula>
    </tableColumn>
    <tableColumn id="18" name="     Hits Æ" dataDxfId="23" dataCellStyle="Percent">
      <calculatedColumnFormula>C3*M3/E3</calculatedColumnFormula>
    </tableColumn>
    <tableColumn id="19" name="     Wounds Æ" dataDxfId="22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4" totalsRowShown="0">
  <autoFilter ref="B2:Q24"/>
  <tableColumns count="16">
    <tableColumn id="1" name="Weapon"/>
    <tableColumn id="2" name="A   " dataDxfId="21"/>
    <tableColumn id="3" name="D    " dataDxfId="20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19" dataCellStyle="Percent">
      <calculatedColumnFormula>IF(J3="X",4/6,($T$3/6))</calculatedColumnFormula>
    </tableColumn>
    <tableColumn id="12" name="     Damage %" dataDxfId="18" dataCellStyle="Percent">
      <calculatedColumnFormula>D3/6</calculatedColumnFormula>
    </tableColumn>
    <tableColumn id="20" name="     Armor Red." dataDxfId="17" dataCellStyle="Percent">
      <calculatedColumnFormula>IF($U$5 &gt; 0,  IF(H3="X",0,  IF(I3="X", ($U$5-P3)/6,$U$5/6)      ),         0)</calculatedColumnFormula>
    </tableColumn>
    <tableColumn id="18" name="     Hits Æ" dataDxfId="16" dataCellStyle="Percent">
      <calculatedColumnFormula>C3*M3</calculatedColumnFormula>
    </tableColumn>
    <tableColumn id="19" name="     Wounds Æ" dataDxfId="15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Q11" totalsRowShown="0">
  <autoFilter ref="B2:Q11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IF($V$5 &gt; 0,  IF(I3="X",0,  IF(J3="X", ($V$5-P3)/6,$V$5/6)      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1356" displayName="Table1356" ref="B2:Q27" totalsRowShown="0">
  <autoFilter ref="B2:Q27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IF(J3="X",4/6,($T$3/6))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2" dataCellStyle="Percent">
      <calculatedColumnFormula>IF($U$5 &gt; 0,  IF(H3="X",    IF($U$5&lt;4,0,0.5),  IF(I3="X", ($U$5-P3)/6,$U$5/6)      ),         0)</calculatedColumnFormula>
    </tableColumn>
    <tableColumn id="18" name="     Hits Æ" dataDxfId="1" dataCellStyle="Percent">
      <calculatedColumnFormula>C3*M3</calculatedColumnFormula>
    </tableColumn>
    <tableColumn id="19" name="     Wounds Æ" dataDxfId="0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A2" sqref="A2:W12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workbookViewId="0">
      <selection activeCell="T4" sqref="T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4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4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 t="shared" ref="M3:M23" si="0">IF(J3="X",4/6,($T$3/6))</f>
        <v>0.5</v>
      </c>
      <c r="N3" s="3">
        <f t="shared" ref="N3:N8" si="1">D3/6</f>
        <v>0.5</v>
      </c>
      <c r="O3" s="3">
        <f t="shared" ref="O3:O8" si="2">IF($U$5 &gt; 0,  IF(H3="X",0,  IF(I3="X", ($U$5-P3)/6,$U$5/6)      ),         0)</f>
        <v>0</v>
      </c>
      <c r="P3" s="6">
        <f t="shared" ref="P3:P8" si="3">C3*M3</f>
        <v>0.5</v>
      </c>
      <c r="Q3" s="6">
        <f t="shared" ref="Q3:Q8" si="4">P3*N3*IF(H3="X",1,(1-O3))</f>
        <v>0.25</v>
      </c>
      <c r="R3" s="5"/>
      <c r="S3" t="s">
        <v>15</v>
      </c>
      <c r="T3">
        <v>3</v>
      </c>
    </row>
    <row r="4" spans="2:24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 t="shared" si="0"/>
        <v>0.5</v>
      </c>
      <c r="N4" s="3">
        <f t="shared" si="1"/>
        <v>0.5</v>
      </c>
      <c r="O4" s="3">
        <f t="shared" si="2"/>
        <v>0</v>
      </c>
      <c r="P4" s="6">
        <f t="shared" si="3"/>
        <v>1</v>
      </c>
      <c r="Q4" s="6">
        <f t="shared" si="4"/>
        <v>0.5</v>
      </c>
      <c r="R4" s="5"/>
      <c r="S4" t="s">
        <v>16</v>
      </c>
      <c r="T4">
        <v>3</v>
      </c>
      <c r="U4">
        <v>3</v>
      </c>
    </row>
    <row r="5" spans="2:24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 t="shared" si="0"/>
        <v>0.5</v>
      </c>
      <c r="N5" s="3">
        <f t="shared" si="1"/>
        <v>0.66666666666666663</v>
      </c>
      <c r="O5" s="3">
        <f t="shared" si="2"/>
        <v>0</v>
      </c>
      <c r="P5" s="6">
        <f t="shared" si="3"/>
        <v>0.5</v>
      </c>
      <c r="Q5" s="6">
        <f t="shared" si="4"/>
        <v>0.33333333333333331</v>
      </c>
      <c r="S5" t="s">
        <v>31</v>
      </c>
      <c r="U5">
        <v>0</v>
      </c>
    </row>
    <row r="6" spans="2:24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 t="shared" si="0"/>
        <v>0.5</v>
      </c>
      <c r="N6" s="3">
        <f t="shared" si="1"/>
        <v>0.5</v>
      </c>
      <c r="O6" s="3">
        <f t="shared" si="2"/>
        <v>0</v>
      </c>
      <c r="P6" s="6">
        <f t="shared" si="3"/>
        <v>0.5</v>
      </c>
      <c r="Q6" s="6">
        <f t="shared" si="4"/>
        <v>0.25</v>
      </c>
    </row>
    <row r="7" spans="2:24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 t="shared" si="0"/>
        <v>0.66666666666666663</v>
      </c>
      <c r="N7" s="3">
        <f t="shared" si="1"/>
        <v>0.5</v>
      </c>
      <c r="O7" s="3">
        <f t="shared" si="2"/>
        <v>0</v>
      </c>
      <c r="P7" s="6">
        <f t="shared" si="3"/>
        <v>0.66666666666666663</v>
      </c>
      <c r="Q7" s="6">
        <f t="shared" si="4"/>
        <v>0.33333333333333331</v>
      </c>
    </row>
    <row r="8" spans="2:24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 t="shared" si="0"/>
        <v>0.5</v>
      </c>
      <c r="N8" s="3">
        <f t="shared" si="1"/>
        <v>0.5</v>
      </c>
      <c r="O8" s="3">
        <f t="shared" si="2"/>
        <v>0</v>
      </c>
      <c r="P8" s="6">
        <f t="shared" si="3"/>
        <v>0.5</v>
      </c>
      <c r="Q8" s="6">
        <f t="shared" si="4"/>
        <v>0.25</v>
      </c>
    </row>
    <row r="9" spans="2:24" x14ac:dyDescent="0.25">
      <c r="M9" s="7"/>
      <c r="N9" s="3"/>
      <c r="O9" s="7"/>
      <c r="P9" s="8"/>
      <c r="Q9" s="8"/>
    </row>
    <row r="10" spans="2:24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 t="shared" si="0"/>
        <v>0.5</v>
      </c>
      <c r="N10" s="3">
        <f t="shared" ref="N10:N18" si="5">D10/6</f>
        <v>0.5</v>
      </c>
      <c r="O10" s="7">
        <f t="shared" ref="O10:O18" si="6">IF($U$5 &gt; 0,  IF(H10="X",0,  IF(I10="X", ($U$5-P10)/6,$U$5/6)      ),         0)</f>
        <v>0</v>
      </c>
      <c r="P10" s="8">
        <f t="shared" ref="P10:P18" si="7">C10*M10</f>
        <v>1</v>
      </c>
      <c r="Q10" s="8">
        <f t="shared" ref="Q10:Q15" si="8">P10*N10*IF(H10="X",1,(1-O10))</f>
        <v>0.5</v>
      </c>
      <c r="U10" t="s">
        <v>15</v>
      </c>
      <c r="V10" t="s">
        <v>69</v>
      </c>
      <c r="W10" t="s">
        <v>70</v>
      </c>
      <c r="X10" t="s">
        <v>74</v>
      </c>
    </row>
    <row r="11" spans="2:24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 t="shared" si="0"/>
        <v>0.5</v>
      </c>
      <c r="N11" s="3">
        <f t="shared" si="5"/>
        <v>0.5</v>
      </c>
      <c r="O11" s="7">
        <f t="shared" si="6"/>
        <v>0</v>
      </c>
      <c r="P11" s="8">
        <f t="shared" si="7"/>
        <v>1.5</v>
      </c>
      <c r="Q11" s="8">
        <f t="shared" si="8"/>
        <v>0.75</v>
      </c>
      <c r="S11" t="s">
        <v>68</v>
      </c>
      <c r="U11">
        <v>5</v>
      </c>
      <c r="V11">
        <v>2</v>
      </c>
      <c r="W11">
        <v>5</v>
      </c>
      <c r="X11" s="11">
        <f>U5/6</f>
        <v>0</v>
      </c>
    </row>
    <row r="12" spans="2:24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 t="shared" si="0"/>
        <v>0.5</v>
      </c>
      <c r="N12" s="3">
        <f t="shared" si="5"/>
        <v>0.66666666666666663</v>
      </c>
      <c r="O12" s="7">
        <f t="shared" si="6"/>
        <v>0</v>
      </c>
      <c r="P12" s="8">
        <f t="shared" si="7"/>
        <v>1</v>
      </c>
      <c r="Q12" s="8">
        <f t="shared" si="8"/>
        <v>0.66666666666666663</v>
      </c>
    </row>
    <row r="13" spans="2:24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 t="shared" si="0"/>
        <v>0.5</v>
      </c>
      <c r="N13" s="3">
        <f t="shared" si="5"/>
        <v>0.5</v>
      </c>
      <c r="O13" s="7">
        <f t="shared" si="6"/>
        <v>0</v>
      </c>
      <c r="P13" s="8">
        <f t="shared" si="7"/>
        <v>1</v>
      </c>
      <c r="Q13" s="8">
        <f t="shared" si="8"/>
        <v>0.5</v>
      </c>
      <c r="U13" t="s">
        <v>71</v>
      </c>
      <c r="V13" t="s">
        <v>72</v>
      </c>
      <c r="W13" t="s">
        <v>73</v>
      </c>
    </row>
    <row r="14" spans="2:24" ht="15.75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 t="shared" si="0"/>
        <v>0.66666666666666663</v>
      </c>
      <c r="N14" s="3">
        <f t="shared" si="5"/>
        <v>0.66666666666666663</v>
      </c>
      <c r="O14" s="7">
        <f t="shared" si="6"/>
        <v>0</v>
      </c>
      <c r="P14" s="8">
        <f t="shared" si="7"/>
        <v>0.66666666666666663</v>
      </c>
      <c r="Q14" s="8">
        <f t="shared" si="8"/>
        <v>0.44444444444444442</v>
      </c>
      <c r="U14" s="11">
        <f>U11/6</f>
        <v>0.83333333333333337</v>
      </c>
      <c r="V14" s="11">
        <f>W11/6</f>
        <v>0.83333333333333337</v>
      </c>
      <c r="W14" s="12">
        <f>V11*U14*V14*(1-X11)</f>
        <v>1.3888888888888891</v>
      </c>
    </row>
    <row r="15" spans="2:24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 t="shared" si="0"/>
        <v>0.5</v>
      </c>
      <c r="N15" s="3">
        <f t="shared" si="5"/>
        <v>0.5</v>
      </c>
      <c r="O15" s="7">
        <f t="shared" si="6"/>
        <v>0</v>
      </c>
      <c r="P15" s="8">
        <f t="shared" si="7"/>
        <v>1</v>
      </c>
      <c r="Q15" s="8">
        <f t="shared" si="8"/>
        <v>0.5</v>
      </c>
    </row>
    <row r="16" spans="2:24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 t="shared" si="0"/>
        <v>0.5</v>
      </c>
      <c r="N16" s="3">
        <f t="shared" si="5"/>
        <v>0.5</v>
      </c>
      <c r="O16" s="7">
        <f t="shared" si="6"/>
        <v>0</v>
      </c>
      <c r="P16" s="8">
        <f t="shared" si="7"/>
        <v>1</v>
      </c>
      <c r="Q16" s="8">
        <f>P16*N16*IF(H16="X",1,(1-O16))</f>
        <v>0.5</v>
      </c>
    </row>
    <row r="17" spans="2:17" x14ac:dyDescent="0.25">
      <c r="B17" t="s">
        <v>61</v>
      </c>
      <c r="C17" s="1">
        <v>1</v>
      </c>
      <c r="D17" s="1">
        <v>5</v>
      </c>
      <c r="E17" t="s">
        <v>4</v>
      </c>
      <c r="F17" t="s">
        <v>44</v>
      </c>
      <c r="H17" t="s">
        <v>32</v>
      </c>
      <c r="M17" s="7">
        <f t="shared" si="0"/>
        <v>0.5</v>
      </c>
      <c r="N17" s="3">
        <f>D17/6</f>
        <v>0.83333333333333337</v>
      </c>
      <c r="O17" s="7">
        <f>IF($U$5 &gt; 0,  IF(H17="X",0,  IF(I17="X", ($U$5-P17)/6,$U$5/6)      ),         0)</f>
        <v>0</v>
      </c>
      <c r="P17" s="8">
        <f>C17*M17</f>
        <v>0.5</v>
      </c>
      <c r="Q17" s="8">
        <f>P17*N17*IF(H17="X",1,(1-O17))</f>
        <v>0.41666666666666669</v>
      </c>
    </row>
    <row r="18" spans="2:17" x14ac:dyDescent="0.25">
      <c r="B18" t="s">
        <v>60</v>
      </c>
      <c r="C18" s="1">
        <v>1</v>
      </c>
      <c r="D18" s="1">
        <v>3</v>
      </c>
      <c r="E18" t="s">
        <v>4</v>
      </c>
      <c r="F18" t="s">
        <v>36</v>
      </c>
      <c r="J18" t="s">
        <v>32</v>
      </c>
      <c r="M18" s="7">
        <f t="shared" si="0"/>
        <v>0.66666666666666663</v>
      </c>
      <c r="N18" s="3">
        <f t="shared" si="5"/>
        <v>0.5</v>
      </c>
      <c r="O18" s="7">
        <f t="shared" si="6"/>
        <v>0</v>
      </c>
      <c r="P18" s="8">
        <f t="shared" si="7"/>
        <v>0.66666666666666663</v>
      </c>
      <c r="Q18" s="8">
        <f>P18*N18*IF(H18="X",1,(1-O18))</f>
        <v>0.33333333333333331</v>
      </c>
    </row>
    <row r="19" spans="2:17" x14ac:dyDescent="0.25">
      <c r="M19" s="7"/>
      <c r="N19" s="3"/>
      <c r="O19" s="7"/>
      <c r="P19" s="8"/>
      <c r="Q19" s="8"/>
    </row>
    <row r="20" spans="2:17" x14ac:dyDescent="0.25">
      <c r="B20" t="s">
        <v>54</v>
      </c>
      <c r="C20" s="1">
        <v>3</v>
      </c>
      <c r="D20" s="1">
        <v>4</v>
      </c>
      <c r="E20" t="s">
        <v>4</v>
      </c>
      <c r="F20" t="s">
        <v>44</v>
      </c>
      <c r="G20" t="s">
        <v>53</v>
      </c>
      <c r="M20" s="7">
        <f t="shared" si="0"/>
        <v>0.5</v>
      </c>
      <c r="N20" s="3">
        <f t="shared" ref="N20:N23" si="9">D20/6</f>
        <v>0.66666666666666663</v>
      </c>
      <c r="O20" s="7">
        <f t="shared" ref="O20:O23" si="10">IF($U$5 &gt; 0,  IF(H20="X",0,  IF(I20="X", ($U$5-P20)/6,$U$5/6)      ),         0)</f>
        <v>0</v>
      </c>
      <c r="P20" s="8">
        <f t="shared" ref="P20:P23" si="11">C20*M20</f>
        <v>1.5</v>
      </c>
      <c r="Q20" s="8">
        <f t="shared" ref="Q20:Q23" si="12">P20*N20*IF(H20="X",1,(1-O20))</f>
        <v>1</v>
      </c>
    </row>
    <row r="21" spans="2:17" x14ac:dyDescent="0.25">
      <c r="B21" t="s">
        <v>55</v>
      </c>
      <c r="C21" s="1">
        <v>2</v>
      </c>
      <c r="D21" s="1">
        <v>5</v>
      </c>
      <c r="E21" t="s">
        <v>43</v>
      </c>
      <c r="F21" t="s">
        <v>45</v>
      </c>
      <c r="M21" s="7">
        <f t="shared" si="0"/>
        <v>0.5</v>
      </c>
      <c r="N21" s="3">
        <f t="shared" si="9"/>
        <v>0.83333333333333337</v>
      </c>
      <c r="O21" s="7">
        <f t="shared" si="10"/>
        <v>0</v>
      </c>
      <c r="P21" s="8">
        <f t="shared" si="11"/>
        <v>1</v>
      </c>
      <c r="Q21" s="8">
        <f t="shared" si="12"/>
        <v>0.83333333333333337</v>
      </c>
    </row>
    <row r="22" spans="2:17" x14ac:dyDescent="0.25">
      <c r="B22" t="s">
        <v>57</v>
      </c>
      <c r="C22" s="1">
        <v>1</v>
      </c>
      <c r="D22" s="1">
        <v>4</v>
      </c>
      <c r="E22" t="s">
        <v>43</v>
      </c>
      <c r="F22" t="s">
        <v>36</v>
      </c>
      <c r="J22" t="s">
        <v>32</v>
      </c>
      <c r="M22" s="7">
        <f t="shared" si="0"/>
        <v>0.66666666666666663</v>
      </c>
      <c r="N22" s="3">
        <f>D22/6</f>
        <v>0.66666666666666663</v>
      </c>
      <c r="O22" s="7">
        <f>IF($U$5 &gt; 0,  IF(H22="X",0,  IF(I22="X", ($U$5-P22)/6,$U$5/6)      ),         0)</f>
        <v>0</v>
      </c>
      <c r="P22" s="8">
        <f>C22*M22</f>
        <v>0.66666666666666663</v>
      </c>
      <c r="Q22" s="8">
        <f>P22*N22*IF(H22="X",1,(1-O22))</f>
        <v>0.44444444444444442</v>
      </c>
    </row>
    <row r="23" spans="2:17" x14ac:dyDescent="0.25">
      <c r="B23" t="s">
        <v>56</v>
      </c>
      <c r="C23" s="1">
        <v>1</v>
      </c>
      <c r="D23" s="1">
        <v>4</v>
      </c>
      <c r="E23" t="s">
        <v>4</v>
      </c>
      <c r="F23" t="s">
        <v>36</v>
      </c>
      <c r="J23" t="s">
        <v>32</v>
      </c>
      <c r="M23" s="7">
        <f t="shared" si="0"/>
        <v>0.66666666666666663</v>
      </c>
      <c r="N23" s="3">
        <f t="shared" si="9"/>
        <v>0.66666666666666663</v>
      </c>
      <c r="O23" s="7">
        <f t="shared" si="10"/>
        <v>0</v>
      </c>
      <c r="P23" s="8">
        <f t="shared" si="11"/>
        <v>0.66666666666666663</v>
      </c>
      <c r="Q23" s="8">
        <f t="shared" si="12"/>
        <v>0.44444444444444442</v>
      </c>
    </row>
    <row r="24" spans="2:17" x14ac:dyDescent="0.25">
      <c r="M24" s="7"/>
      <c r="N24" s="3"/>
      <c r="O24" s="7"/>
      <c r="P24" s="8"/>
      <c r="Q24" s="8"/>
    </row>
    <row r="27" spans="2:17" x14ac:dyDescent="0.25">
      <c r="L27"/>
      <c r="M27" s="3"/>
      <c r="N27" s="3"/>
      <c r="O27" s="3"/>
      <c r="P27" s="6"/>
      <c r="Q27" s="6"/>
    </row>
    <row r="28" spans="2:17" x14ac:dyDescent="0.25">
      <c r="L28"/>
      <c r="M28" s="3"/>
      <c r="N28" s="3"/>
      <c r="O28" s="3"/>
      <c r="P28" s="6"/>
      <c r="Q2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workbookViewId="0">
      <selection activeCell="J9" sqref="J9"/>
    </sheetView>
  </sheetViews>
  <sheetFormatPr defaultRowHeight="15" x14ac:dyDescent="0.25"/>
  <cols>
    <col min="2" max="2" width="21.5703125" customWidth="1"/>
    <col min="9" max="12" width="6.42578125" customWidth="1"/>
  </cols>
  <sheetData>
    <row r="2" spans="2:22" ht="69.75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14</v>
      </c>
      <c r="V2" t="s">
        <v>13</v>
      </c>
    </row>
    <row r="3" spans="2:22" x14ac:dyDescent="0.25">
      <c r="B3" t="s">
        <v>21</v>
      </c>
      <c r="C3" s="1">
        <v>1</v>
      </c>
      <c r="D3" s="1">
        <v>4</v>
      </c>
      <c r="E3" s="1">
        <v>1</v>
      </c>
      <c r="F3" t="s">
        <v>4</v>
      </c>
      <c r="G3" t="s">
        <v>5</v>
      </c>
      <c r="M3" s="3">
        <f t="shared" ref="M3:M9" si="0">(7 - (4-($U$4-$V$4)))/6</f>
        <v>0.33333333333333331</v>
      </c>
      <c r="N3" s="3">
        <f t="shared" ref="N3:N9" si="1">D3/6</f>
        <v>0.66666666666666663</v>
      </c>
      <c r="O3" s="3">
        <f t="shared" ref="O3" si="2">IF($V$5 &gt; 0,  IF(I3="X",0,  IF(J3="X", ($V$5-P3)/6,$V$5/6)      ),         0)</f>
        <v>0.33333333333333331</v>
      </c>
      <c r="P3" s="6">
        <f t="shared" ref="P3:P9" si="3">C3*M3/E3</f>
        <v>0.33333333333333331</v>
      </c>
      <c r="Q3" s="6">
        <f>P3*N3*(1-O3)</f>
        <v>0.14814814814814817</v>
      </c>
      <c r="R3" s="5"/>
      <c r="T3" t="s">
        <v>15</v>
      </c>
      <c r="U3">
        <v>3</v>
      </c>
    </row>
    <row r="4" spans="2:22" x14ac:dyDescent="0.25">
      <c r="B4" t="s">
        <v>22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I4" t="s">
        <v>32</v>
      </c>
      <c r="M4" s="3">
        <f t="shared" si="0"/>
        <v>0.33333333333333331</v>
      </c>
      <c r="N4" s="3">
        <f t="shared" si="1"/>
        <v>0.66666666666666663</v>
      </c>
      <c r="O4" s="3">
        <f t="shared" ref="O4:O9" si="4">IF($V$5 &gt; 0,  IF(I4="X",0,  IF(J4="X", ($V$5-P4)/6,$V$5/6)      ),         0)</f>
        <v>0</v>
      </c>
      <c r="P4" s="6">
        <f t="shared" si="3"/>
        <v>0.33333333333333331</v>
      </c>
      <c r="Q4" s="6">
        <f t="shared" ref="Q4:Q9" si="5">P4*N4*IF(I4="X",1,(1-O4))</f>
        <v>0.22222222222222221</v>
      </c>
      <c r="R4" s="5"/>
      <c r="T4" t="s">
        <v>16</v>
      </c>
      <c r="U4">
        <v>3</v>
      </c>
      <c r="V4">
        <v>4</v>
      </c>
    </row>
    <row r="5" spans="2:22" x14ac:dyDescent="0.25">
      <c r="B5" t="s">
        <v>23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J5" t="s">
        <v>32</v>
      </c>
      <c r="M5" s="3">
        <f t="shared" si="0"/>
        <v>0.33333333333333331</v>
      </c>
      <c r="N5" s="3">
        <f t="shared" si="1"/>
        <v>0.66666666666666663</v>
      </c>
      <c r="O5" s="3">
        <f t="shared" si="4"/>
        <v>0.27777777777777779</v>
      </c>
      <c r="P5" s="6">
        <f t="shared" si="3"/>
        <v>0.33333333333333331</v>
      </c>
      <c r="Q5" s="6">
        <f t="shared" si="5"/>
        <v>0.16049382716049382</v>
      </c>
      <c r="R5" s="5"/>
      <c r="T5" t="s">
        <v>31</v>
      </c>
      <c r="V5">
        <v>2</v>
      </c>
    </row>
    <row r="6" spans="2:22" x14ac:dyDescent="0.25">
      <c r="B6" t="s">
        <v>24</v>
      </c>
      <c r="C6" s="1">
        <v>2</v>
      </c>
      <c r="D6" s="1">
        <v>3</v>
      </c>
      <c r="E6" s="1">
        <v>1</v>
      </c>
      <c r="F6" t="s">
        <v>4</v>
      </c>
      <c r="G6" t="s">
        <v>29</v>
      </c>
      <c r="K6" t="s">
        <v>32</v>
      </c>
      <c r="M6" s="3">
        <f t="shared" si="0"/>
        <v>0.33333333333333331</v>
      </c>
      <c r="N6" s="3">
        <f t="shared" si="1"/>
        <v>0.5</v>
      </c>
      <c r="O6" s="3">
        <f t="shared" si="4"/>
        <v>0.33333333333333331</v>
      </c>
      <c r="P6" s="6">
        <f t="shared" si="3"/>
        <v>0.66666666666666663</v>
      </c>
      <c r="Q6" s="6">
        <f t="shared" si="5"/>
        <v>0.22222222222222224</v>
      </c>
      <c r="R6" s="5"/>
    </row>
    <row r="7" spans="2:22" x14ac:dyDescent="0.25">
      <c r="B7" t="s">
        <v>25</v>
      </c>
      <c r="C7" s="1">
        <v>2</v>
      </c>
      <c r="D7" s="1">
        <v>5</v>
      </c>
      <c r="E7" s="1">
        <v>2</v>
      </c>
      <c r="F7" t="s">
        <v>30</v>
      </c>
      <c r="G7" t="s">
        <v>5</v>
      </c>
      <c r="I7" t="s">
        <v>32</v>
      </c>
      <c r="M7" s="3">
        <f t="shared" si="0"/>
        <v>0.33333333333333331</v>
      </c>
      <c r="N7" s="3">
        <f t="shared" si="1"/>
        <v>0.83333333333333337</v>
      </c>
      <c r="O7" s="3">
        <f t="shared" si="4"/>
        <v>0</v>
      </c>
      <c r="P7" s="6">
        <f t="shared" si="3"/>
        <v>0.33333333333333331</v>
      </c>
      <c r="Q7" s="6">
        <f t="shared" si="5"/>
        <v>0.27777777777777779</v>
      </c>
      <c r="R7" s="5"/>
    </row>
    <row r="8" spans="2:22" x14ac:dyDescent="0.25">
      <c r="B8" t="s">
        <v>26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J8" t="s">
        <v>32</v>
      </c>
      <c r="M8" s="3">
        <f t="shared" si="0"/>
        <v>0.33333333333333331</v>
      </c>
      <c r="N8" s="3">
        <f t="shared" si="1"/>
        <v>0.83333333333333337</v>
      </c>
      <c r="O8" s="3">
        <f t="shared" si="4"/>
        <v>0.27777777777777779</v>
      </c>
      <c r="P8" s="6">
        <f t="shared" si="3"/>
        <v>0.33333333333333331</v>
      </c>
      <c r="Q8" s="6">
        <f t="shared" si="5"/>
        <v>0.20061728395061729</v>
      </c>
      <c r="R8" s="5"/>
    </row>
    <row r="9" spans="2:22" x14ac:dyDescent="0.25">
      <c r="B9" t="s">
        <v>62</v>
      </c>
      <c r="C9" s="1">
        <v>2</v>
      </c>
      <c r="D9" s="1">
        <v>3</v>
      </c>
      <c r="E9" s="1">
        <v>2</v>
      </c>
      <c r="F9" t="s">
        <v>4</v>
      </c>
      <c r="G9" t="s">
        <v>29</v>
      </c>
      <c r="M9" s="3">
        <f t="shared" si="0"/>
        <v>0.33333333333333331</v>
      </c>
      <c r="N9" s="3">
        <f t="shared" si="1"/>
        <v>0.5</v>
      </c>
      <c r="O9" s="3">
        <f t="shared" si="4"/>
        <v>0.33333333333333331</v>
      </c>
      <c r="P9" s="6">
        <f t="shared" si="3"/>
        <v>0.33333333333333331</v>
      </c>
      <c r="Q9" s="6">
        <f t="shared" si="5"/>
        <v>0.11111111111111112</v>
      </c>
      <c r="R9" s="5"/>
    </row>
    <row r="10" spans="2:22" x14ac:dyDescent="0.25">
      <c r="C10" s="1"/>
      <c r="D10" s="1"/>
      <c r="E10" s="1"/>
      <c r="M10" s="3"/>
      <c r="N10" s="3"/>
      <c r="O10" s="3"/>
      <c r="P10" s="6"/>
      <c r="Q10" s="6"/>
      <c r="R10" s="5"/>
    </row>
    <row r="11" spans="2:22" x14ac:dyDescent="0.25">
      <c r="C11" s="1"/>
      <c r="D11" s="1"/>
      <c r="E11" s="1"/>
      <c r="M11" s="3"/>
      <c r="N11" s="3"/>
      <c r="O11" s="3"/>
      <c r="P11" s="6"/>
      <c r="Q11" s="6"/>
      <c r="R11" s="5"/>
    </row>
    <row r="12" spans="2:22" x14ac:dyDescent="0.25">
      <c r="C12" s="1"/>
      <c r="D12" s="1"/>
      <c r="E12" s="1"/>
      <c r="M12" s="3"/>
      <c r="N12" s="3"/>
      <c r="O12" s="3"/>
      <c r="P12" s="6"/>
      <c r="Q12" s="6"/>
      <c r="R12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"/>
  <sheetViews>
    <sheetView tabSelected="1" workbookViewId="0">
      <selection activeCell="T4" sqref="T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14</v>
      </c>
      <c r="U2" t="s">
        <v>13</v>
      </c>
    </row>
    <row r="3" spans="2:22" x14ac:dyDescent="0.25">
      <c r="B3" t="s">
        <v>67</v>
      </c>
      <c r="C3" s="1">
        <v>1</v>
      </c>
      <c r="D3" s="1">
        <v>2</v>
      </c>
      <c r="E3" t="s">
        <v>4</v>
      </c>
      <c r="F3" t="s">
        <v>44</v>
      </c>
      <c r="M3" s="3">
        <f>IF(J3="X",4/6,($T$3/6))</f>
        <v>0.5</v>
      </c>
      <c r="N3" s="3">
        <f t="shared" ref="N3" si="0">D3/6</f>
        <v>0.33333333333333331</v>
      </c>
      <c r="O3" s="3">
        <f>IF($U$5 &gt; 0,  IF(H3="X",    IF($U$5&lt;4,0,0.5),  IF(I3="X", ($U$5-P3)/6,$U$5/6)      ),         0)</f>
        <v>0.33333333333333331</v>
      </c>
      <c r="P3" s="6">
        <f t="shared" ref="P3" si="1">C3*M3</f>
        <v>0.5</v>
      </c>
      <c r="Q3" s="6">
        <f t="shared" ref="Q3" si="2">P3*N3*IF(H3="X",1,(1-O3))</f>
        <v>0.11111111111111112</v>
      </c>
      <c r="R3" s="5"/>
      <c r="S3" t="s">
        <v>15</v>
      </c>
      <c r="T3">
        <v>3</v>
      </c>
    </row>
    <row r="4" spans="2:22" x14ac:dyDescent="0.25">
      <c r="B4" t="s">
        <v>37</v>
      </c>
      <c r="C4" s="1">
        <v>1</v>
      </c>
      <c r="D4" s="1">
        <v>3</v>
      </c>
      <c r="E4" t="s">
        <v>4</v>
      </c>
      <c r="F4" t="s">
        <v>44</v>
      </c>
      <c r="L4"/>
      <c r="M4" s="3">
        <f>IF(J4="X",4/6,($T$3/6))</f>
        <v>0.5</v>
      </c>
      <c r="N4" s="3">
        <f t="shared" ref="N4:N6" si="3">D4/6</f>
        <v>0.5</v>
      </c>
      <c r="O4" s="3">
        <f>IF($U$5 &gt; 0,  IF(H4="X",    IF($U$5&lt;4,0,0.5),  IF(I4="X", ($U$5-P4)/6,$U$5/6)      ),         0)</f>
        <v>0.33333333333333331</v>
      </c>
      <c r="P4" s="6">
        <f t="shared" ref="P4:P6" si="4">C4*M4</f>
        <v>0.5</v>
      </c>
      <c r="Q4" s="6">
        <f t="shared" ref="Q4:Q6" si="5">P4*N4*IF(H4="X",1,(1-O4))</f>
        <v>0.16666666666666669</v>
      </c>
      <c r="R4" s="5"/>
      <c r="S4" t="s">
        <v>16</v>
      </c>
      <c r="T4">
        <v>3</v>
      </c>
      <c r="U4">
        <v>3</v>
      </c>
    </row>
    <row r="5" spans="2:22" x14ac:dyDescent="0.25">
      <c r="B5" t="s">
        <v>38</v>
      </c>
      <c r="C5" s="1">
        <v>2</v>
      </c>
      <c r="D5" s="1">
        <v>3</v>
      </c>
      <c r="E5" t="s">
        <v>4</v>
      </c>
      <c r="F5" t="s">
        <v>44</v>
      </c>
      <c r="G5" t="s">
        <v>53</v>
      </c>
      <c r="L5"/>
      <c r="M5" s="3">
        <f>IF(J5="X",4/6,($T$3/6))</f>
        <v>0.5</v>
      </c>
      <c r="N5" s="3">
        <f t="shared" si="3"/>
        <v>0.5</v>
      </c>
      <c r="O5" s="3">
        <f>IF($U$5 &gt; 0,  IF(H5="X",    IF($U$5&lt;4,0,0.5),  IF(I5="X", ($U$5-P5)/6,$U$5/6)      ),         0)</f>
        <v>0.33333333333333331</v>
      </c>
      <c r="P5" s="6">
        <f t="shared" si="4"/>
        <v>1</v>
      </c>
      <c r="Q5" s="6">
        <f t="shared" si="5"/>
        <v>0.33333333333333337</v>
      </c>
      <c r="S5" t="s">
        <v>31</v>
      </c>
      <c r="U5">
        <v>2</v>
      </c>
      <c r="V5" s="1" t="str">
        <f>IF(U5=1,"6+",IF(U5=2,"5+",IF(U5=3,"4+",IF(U5=4,"3+",IF(U5=5,"2+",IF(U5=6,"1+"))))))</f>
        <v>5+</v>
      </c>
    </row>
    <row r="6" spans="2:22" x14ac:dyDescent="0.25">
      <c r="B6" t="s">
        <v>39</v>
      </c>
      <c r="C6" s="1">
        <v>1</v>
      </c>
      <c r="D6" s="1">
        <v>4</v>
      </c>
      <c r="E6" t="s">
        <v>43</v>
      </c>
      <c r="F6" t="s">
        <v>45</v>
      </c>
      <c r="L6"/>
      <c r="M6" s="3">
        <f>IF(J6="X",4/6,($T$3/6))</f>
        <v>0.5</v>
      </c>
      <c r="N6" s="3">
        <f t="shared" si="3"/>
        <v>0.66666666666666663</v>
      </c>
      <c r="O6" s="3">
        <f>IF($U$5 &gt; 0,  IF(H6="X",    IF($U$5&lt;4,0,0.5),  IF(I6="X", ($U$5-P6)/6,$U$5/6)      ),         0)</f>
        <v>0.33333333333333331</v>
      </c>
      <c r="P6" s="6">
        <f t="shared" si="4"/>
        <v>0.5</v>
      </c>
      <c r="Q6" s="6">
        <f t="shared" si="5"/>
        <v>0.22222222222222224</v>
      </c>
    </row>
    <row r="7" spans="2:22" x14ac:dyDescent="0.25">
      <c r="L7"/>
      <c r="M7" s="3"/>
      <c r="N7" s="3"/>
      <c r="O7" s="3"/>
      <c r="P7" s="6"/>
      <c r="Q7" s="6"/>
    </row>
    <row r="8" spans="2:22" x14ac:dyDescent="0.25">
      <c r="B8" t="s">
        <v>63</v>
      </c>
      <c r="C8" s="1">
        <v>2</v>
      </c>
      <c r="D8" s="1">
        <v>2</v>
      </c>
      <c r="E8" s="9" t="s">
        <v>4</v>
      </c>
      <c r="F8" t="s">
        <v>44</v>
      </c>
      <c r="L8"/>
      <c r="M8" s="3">
        <f t="shared" ref="M8:M15" si="6">IF(J8="X",4/6,($T$3/6))</f>
        <v>0.5</v>
      </c>
      <c r="N8" s="3">
        <f t="shared" ref="N8:N19" si="7">D8/6</f>
        <v>0.33333333333333331</v>
      </c>
      <c r="O8" s="3">
        <f t="shared" ref="O8:O15" si="8">IF($U$5 &gt; 0,  IF(H8="X",    IF($U$5&lt;4,0,0.5),  IF(I8="X", ($U$5-P8)/6,$U$5/6)      ),         0)</f>
        <v>0.33333333333333331</v>
      </c>
      <c r="P8" s="6">
        <f t="shared" ref="P8:P19" si="9">C8*M8</f>
        <v>1</v>
      </c>
      <c r="Q8" s="6">
        <f t="shared" ref="Q8:Q19" si="10">P8*N8*IF(H8="X",1,(1-O8))</f>
        <v>0.22222222222222224</v>
      </c>
    </row>
    <row r="9" spans="2:22" x14ac:dyDescent="0.25">
      <c r="B9" t="s">
        <v>64</v>
      </c>
      <c r="C9" s="1">
        <v>1</v>
      </c>
      <c r="D9" s="1">
        <v>4</v>
      </c>
      <c r="E9" s="10" t="s">
        <v>4</v>
      </c>
      <c r="F9" t="s">
        <v>44</v>
      </c>
      <c r="H9" t="s">
        <v>32</v>
      </c>
      <c r="L9"/>
      <c r="M9" s="3">
        <f t="shared" si="6"/>
        <v>0.5</v>
      </c>
      <c r="N9" s="3">
        <f t="shared" si="7"/>
        <v>0.66666666666666663</v>
      </c>
      <c r="O9" s="3">
        <f t="shared" si="8"/>
        <v>0</v>
      </c>
      <c r="P9" s="6">
        <f t="shared" si="9"/>
        <v>0.5</v>
      </c>
      <c r="Q9" s="6">
        <f t="shared" si="10"/>
        <v>0.33333333333333331</v>
      </c>
    </row>
    <row r="10" spans="2:22" x14ac:dyDescent="0.25">
      <c r="B10" t="s">
        <v>47</v>
      </c>
      <c r="C10" s="1">
        <v>2</v>
      </c>
      <c r="D10" s="1">
        <v>3</v>
      </c>
      <c r="E10" s="9" t="s">
        <v>4</v>
      </c>
      <c r="F10" t="s">
        <v>44</v>
      </c>
      <c r="M10" s="3">
        <f t="shared" si="6"/>
        <v>0.5</v>
      </c>
      <c r="N10" s="3">
        <f t="shared" si="7"/>
        <v>0.5</v>
      </c>
      <c r="O10" s="3">
        <f t="shared" si="8"/>
        <v>0.33333333333333331</v>
      </c>
      <c r="P10" s="6">
        <f t="shared" si="9"/>
        <v>1</v>
      </c>
      <c r="Q10" s="6">
        <f t="shared" si="10"/>
        <v>0.33333333333333337</v>
      </c>
    </row>
    <row r="11" spans="2:22" x14ac:dyDescent="0.25">
      <c r="B11" t="s">
        <v>48</v>
      </c>
      <c r="C11" s="1">
        <v>3</v>
      </c>
      <c r="D11" s="1">
        <v>3</v>
      </c>
      <c r="E11" s="10" t="s">
        <v>4</v>
      </c>
      <c r="F11" t="s">
        <v>44</v>
      </c>
      <c r="G11" t="s">
        <v>53</v>
      </c>
      <c r="L11"/>
      <c r="M11" s="3">
        <f t="shared" si="6"/>
        <v>0.5</v>
      </c>
      <c r="N11" s="3">
        <f t="shared" si="7"/>
        <v>0.5</v>
      </c>
      <c r="O11" s="3">
        <f t="shared" si="8"/>
        <v>0.33333333333333331</v>
      </c>
      <c r="P11" s="6">
        <f t="shared" si="9"/>
        <v>1.5</v>
      </c>
      <c r="Q11" s="6">
        <f t="shared" si="10"/>
        <v>0.5</v>
      </c>
    </row>
    <row r="12" spans="2:22" x14ac:dyDescent="0.25">
      <c r="B12" t="s">
        <v>49</v>
      </c>
      <c r="C12" s="1">
        <v>2</v>
      </c>
      <c r="D12" s="1">
        <v>4</v>
      </c>
      <c r="E12" s="9" t="s">
        <v>43</v>
      </c>
      <c r="F12" t="s">
        <v>45</v>
      </c>
      <c r="L12" s="3"/>
      <c r="M12" s="3">
        <f t="shared" si="6"/>
        <v>0.5</v>
      </c>
      <c r="N12" s="3">
        <f t="shared" si="7"/>
        <v>0.66666666666666663</v>
      </c>
      <c r="O12" s="3">
        <f t="shared" si="8"/>
        <v>0.33333333333333331</v>
      </c>
      <c r="P12" s="6">
        <f t="shared" si="9"/>
        <v>1</v>
      </c>
      <c r="Q12" s="6">
        <f t="shared" si="10"/>
        <v>0.44444444444444448</v>
      </c>
    </row>
    <row r="13" spans="2:22" x14ac:dyDescent="0.25">
      <c r="B13" t="s">
        <v>66</v>
      </c>
      <c r="C13" s="1">
        <v>2</v>
      </c>
      <c r="D13" s="1">
        <v>4</v>
      </c>
      <c r="E13" s="9" t="s">
        <v>43</v>
      </c>
      <c r="F13" t="s">
        <v>45</v>
      </c>
      <c r="H13" t="s">
        <v>32</v>
      </c>
      <c r="L13" s="3"/>
      <c r="M13" s="7">
        <f t="shared" si="6"/>
        <v>0.5</v>
      </c>
      <c r="N13" s="3">
        <f>D13/6</f>
        <v>0.66666666666666663</v>
      </c>
      <c r="O13" s="3">
        <f t="shared" si="8"/>
        <v>0</v>
      </c>
      <c r="P13" s="8">
        <f>C13*M13</f>
        <v>1</v>
      </c>
      <c r="Q13" s="8">
        <f>P13*N13*IF(H13="X",1,(1-O13))</f>
        <v>0.66666666666666663</v>
      </c>
    </row>
    <row r="14" spans="2:22" x14ac:dyDescent="0.25">
      <c r="B14" t="s">
        <v>51</v>
      </c>
      <c r="C14" s="1">
        <v>1</v>
      </c>
      <c r="D14" s="1">
        <v>4</v>
      </c>
      <c r="E14" s="10" t="s">
        <v>43</v>
      </c>
      <c r="F14" t="s">
        <v>36</v>
      </c>
      <c r="L14" s="3"/>
      <c r="M14" s="3">
        <f t="shared" si="6"/>
        <v>0.5</v>
      </c>
      <c r="N14" s="3">
        <f t="shared" si="7"/>
        <v>0.66666666666666663</v>
      </c>
      <c r="O14" s="3">
        <f t="shared" si="8"/>
        <v>0.33333333333333331</v>
      </c>
      <c r="P14" s="6">
        <f t="shared" si="9"/>
        <v>0.5</v>
      </c>
      <c r="Q14" s="6">
        <f t="shared" si="10"/>
        <v>0.22222222222222224</v>
      </c>
    </row>
    <row r="15" spans="2:22" x14ac:dyDescent="0.25">
      <c r="B15" t="s">
        <v>58</v>
      </c>
      <c r="C15" s="1">
        <v>3</v>
      </c>
      <c r="D15" s="1">
        <v>3</v>
      </c>
      <c r="E15" s="9" t="s">
        <v>4</v>
      </c>
      <c r="F15" t="s">
        <v>44</v>
      </c>
      <c r="L15" s="3"/>
      <c r="M15" s="3">
        <f t="shared" si="6"/>
        <v>0.5</v>
      </c>
      <c r="N15" s="3">
        <f t="shared" si="7"/>
        <v>0.5</v>
      </c>
      <c r="O15" s="3">
        <f t="shared" si="8"/>
        <v>0.33333333333333331</v>
      </c>
      <c r="P15" s="6">
        <f t="shared" si="9"/>
        <v>1.5</v>
      </c>
      <c r="Q15" s="6">
        <f t="shared" si="10"/>
        <v>0.5</v>
      </c>
    </row>
    <row r="16" spans="2:22" x14ac:dyDescent="0.25">
      <c r="B16" t="s">
        <v>75</v>
      </c>
      <c r="C16" s="1">
        <v>3</v>
      </c>
      <c r="D16" s="1">
        <v>5</v>
      </c>
      <c r="E16" s="13" t="s">
        <v>77</v>
      </c>
      <c r="F16" t="s">
        <v>44</v>
      </c>
      <c r="L16" s="3"/>
      <c r="M16" s="7">
        <f>IF(J16="X",4/6,($T$3/6))</f>
        <v>0.5</v>
      </c>
      <c r="N16" s="3">
        <f>D16/6</f>
        <v>0.83333333333333337</v>
      </c>
      <c r="O16" s="7">
        <f>IF($U$5 &gt; 0,  IF(H16="X",    IF($U$5&lt;4,0,0.5),  IF(I16="X", ($U$5-P16)/6,$U$5/6)      ),         0)</f>
        <v>0.33333333333333331</v>
      </c>
      <c r="P16" s="8">
        <f>C16*M16</f>
        <v>1.5</v>
      </c>
      <c r="Q16" s="8">
        <f>P16*N16*IF(H16="X",1,(1-O16))</f>
        <v>0.83333333333333348</v>
      </c>
    </row>
    <row r="17" spans="2:17" x14ac:dyDescent="0.25">
      <c r="B17" t="s">
        <v>76</v>
      </c>
      <c r="C17" s="1">
        <v>3</v>
      </c>
      <c r="D17" s="1">
        <v>6</v>
      </c>
      <c r="E17" s="13" t="s">
        <v>4</v>
      </c>
      <c r="F17" t="s">
        <v>44</v>
      </c>
      <c r="L17" s="3"/>
      <c r="M17" s="7">
        <f>IF(J17="X",4/6,($T$3/6))</f>
        <v>0.5</v>
      </c>
      <c r="N17" s="3">
        <f>D17/6</f>
        <v>1</v>
      </c>
      <c r="O17" s="7">
        <f>IF($U$5 &gt; 0,  IF(H17="X",    IF($U$5&lt;4,0,0.5),  IF(I17="X", ($U$5-P17)/6,$U$5/6)      ),         0)</f>
        <v>0.33333333333333331</v>
      </c>
      <c r="P17" s="8">
        <f>C17*M17</f>
        <v>1.5</v>
      </c>
      <c r="Q17" s="8">
        <f>P17*N17*IF(H17="X",1,(1-O17))</f>
        <v>1</v>
      </c>
    </row>
    <row r="18" spans="2:17" x14ac:dyDescent="0.25">
      <c r="M18" s="3"/>
      <c r="N18" s="3"/>
      <c r="O18" s="3"/>
      <c r="P18" s="6"/>
      <c r="Q18" s="6"/>
    </row>
    <row r="19" spans="2:17" x14ac:dyDescent="0.25">
      <c r="B19" t="s">
        <v>65</v>
      </c>
      <c r="C19" s="1">
        <v>3</v>
      </c>
      <c r="D19" s="1">
        <v>4</v>
      </c>
      <c r="E19" t="s">
        <v>4</v>
      </c>
      <c r="F19" t="s">
        <v>44</v>
      </c>
      <c r="M19" s="3">
        <f>IF(J19="X",4/6,($T$3/6))</f>
        <v>0.5</v>
      </c>
      <c r="N19" s="3">
        <f t="shared" si="7"/>
        <v>0.66666666666666663</v>
      </c>
      <c r="O19" s="3">
        <f>IF($U$5 &gt; 0,  IF(H19="X",    IF($U$5&lt;4,0,0.5),  IF(I19="X", ($U$5-P19)/6,$U$5/6)      ),         0)</f>
        <v>0.33333333333333331</v>
      </c>
      <c r="P19" s="6">
        <f t="shared" si="9"/>
        <v>1.5</v>
      </c>
      <c r="Q19" s="6">
        <f t="shared" si="10"/>
        <v>0.66666666666666674</v>
      </c>
    </row>
    <row r="20" spans="2:17" x14ac:dyDescent="0.25">
      <c r="M20" s="7"/>
      <c r="N20" s="3"/>
      <c r="O20" s="3"/>
      <c r="P20" s="8"/>
      <c r="Q20" s="8"/>
    </row>
    <row r="21" spans="2:17" x14ac:dyDescent="0.25">
      <c r="M21" s="7"/>
      <c r="N21" s="3"/>
      <c r="O21" s="3"/>
      <c r="P21" s="8"/>
      <c r="Q21" s="8"/>
    </row>
    <row r="22" spans="2:17" x14ac:dyDescent="0.25">
      <c r="M22" s="7"/>
      <c r="N22" s="3"/>
      <c r="O22" s="3"/>
      <c r="P22" s="8"/>
      <c r="Q22" s="8"/>
    </row>
    <row r="23" spans="2:17" x14ac:dyDescent="0.25">
      <c r="M23" s="7"/>
      <c r="N23" s="3"/>
      <c r="O23" s="3"/>
      <c r="P23" s="8"/>
      <c r="Q23" s="8"/>
    </row>
    <row r="24" spans="2:17" x14ac:dyDescent="0.25">
      <c r="M24" s="7"/>
      <c r="N24" s="3"/>
      <c r="O24" s="3"/>
      <c r="P24" s="8"/>
      <c r="Q24" s="8"/>
    </row>
    <row r="25" spans="2:17" x14ac:dyDescent="0.25">
      <c r="M25" s="7"/>
      <c r="N25" s="3"/>
      <c r="O25" s="3"/>
      <c r="P25" s="8"/>
      <c r="Q25" s="8"/>
    </row>
    <row r="26" spans="2:17" x14ac:dyDescent="0.25">
      <c r="M26" s="7"/>
      <c r="N26" s="3"/>
      <c r="O26" s="3"/>
      <c r="P26" s="8"/>
      <c r="Q26" s="8"/>
    </row>
    <row r="27" spans="2:17" x14ac:dyDescent="0.25">
      <c r="M27" s="7"/>
      <c r="N27" s="3"/>
      <c r="O27" s="3"/>
      <c r="P27" s="8"/>
      <c r="Q27" s="8"/>
    </row>
    <row r="30" spans="2:17" x14ac:dyDescent="0.25">
      <c r="L30"/>
      <c r="M30" s="3"/>
      <c r="N30" s="3"/>
      <c r="O30" s="3"/>
      <c r="P30" s="6"/>
      <c r="Q30" s="6"/>
    </row>
    <row r="31" spans="2:17" x14ac:dyDescent="0.25">
      <c r="L31"/>
      <c r="M31" s="3"/>
      <c r="N31" s="3"/>
      <c r="O31" s="3"/>
      <c r="P31" s="6"/>
      <c r="Q31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Melee Weapons P</vt:lpstr>
      <vt:lpstr>Ranged Weapons P</vt:lpstr>
      <vt:lpstr>Cults Melee Weapons</vt:lpstr>
      <vt:lpstr>Cults 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2016-12-29T10:02:34Z</dcterms:modified>
</cp:coreProperties>
</file>