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MU\SRT\"/>
    </mc:Choice>
  </mc:AlternateContent>
  <bookViews>
    <workbookView xWindow="0" yWindow="0" windowWidth="27645" windowHeight="12270" tabRatio="817" activeTab="5"/>
  </bookViews>
  <sheets>
    <sheet name="Nitrous Oxide Information" sheetId="3" r:id="rId1"/>
    <sheet name="Filling Information" sheetId="4" r:id="rId2"/>
    <sheet name="Dewar Sizing" sheetId="10" r:id="rId3"/>
    <sheet name="Dewar Filling" sheetId="8" r:id="rId4"/>
    <sheet name="Ideal Test (M&lt;.3)" sheetId="2" r:id="rId5"/>
    <sheet name="Ideal Main (M&lt;.3)" sheetId="6" r:id="rId6"/>
    <sheet name="Sheet1" sheetId="1" r:id="rId7"/>
    <sheet name="NOx P vs T" sheetId="7" r:id="rId8"/>
    <sheet name="Oxidizer Flow Rate (Main)" sheetId="9" r:id="rId9"/>
    <sheet name="Dynamics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 l="1"/>
  <c r="B23" i="4"/>
  <c r="C19" i="11" l="1"/>
  <c r="F19" i="11"/>
  <c r="D11" i="11"/>
  <c r="E10" i="11"/>
  <c r="F1" i="11"/>
  <c r="D19" i="11"/>
  <c r="B19" i="11"/>
  <c r="A22" i="11"/>
  <c r="A23" i="11" s="1"/>
  <c r="A24" i="11" s="1"/>
  <c r="A25" i="11" s="1"/>
  <c r="A26" i="11" s="1"/>
  <c r="A27" i="11" s="1"/>
  <c r="A28" i="11" s="1"/>
  <c r="A29" i="11" s="1"/>
  <c r="A21" i="11"/>
  <c r="A20" i="11"/>
  <c r="S3" i="11"/>
  <c r="B2" i="7"/>
  <c r="B1" i="7"/>
  <c r="E14" i="11"/>
  <c r="C14" i="11"/>
  <c r="B12" i="11"/>
  <c r="B14" i="2"/>
  <c r="E12" i="2"/>
  <c r="B10" i="2"/>
  <c r="B27" i="2" s="1"/>
  <c r="E27" i="2" s="1"/>
  <c r="B9" i="2"/>
  <c r="B8" i="2"/>
  <c r="E8" i="2" s="1"/>
  <c r="E7" i="2"/>
  <c r="E14" i="2" s="1"/>
  <c r="B10" i="6"/>
  <c r="E10" i="6" s="1"/>
  <c r="B9" i="6"/>
  <c r="B26" i="6" s="1"/>
  <c r="O7" i="11"/>
  <c r="M5" i="11"/>
  <c r="O5" i="11" s="1"/>
  <c r="M4" i="11"/>
  <c r="O4" i="11" s="1"/>
  <c r="O6" i="11"/>
  <c r="O1" i="11"/>
  <c r="O3" i="11"/>
  <c r="B11" i="2" l="1"/>
  <c r="B27" i="6"/>
  <c r="E27" i="6" s="1"/>
  <c r="B11" i="6"/>
  <c r="E9" i="2"/>
  <c r="B26" i="2"/>
  <c r="E10" i="2"/>
  <c r="B28" i="6"/>
  <c r="G13" i="9"/>
  <c r="B13" i="9"/>
  <c r="M29" i="9"/>
  <c r="A1220" i="9"/>
  <c r="K1220" i="9"/>
  <c r="A1221" i="9"/>
  <c r="K1221" i="9"/>
  <c r="A1222" i="9"/>
  <c r="K1222" i="9"/>
  <c r="A1223" i="9"/>
  <c r="K1223" i="9"/>
  <c r="A1224" i="9"/>
  <c r="K1224" i="9"/>
  <c r="A1225" i="9"/>
  <c r="K1225" i="9"/>
  <c r="A1226" i="9"/>
  <c r="K1226" i="9"/>
  <c r="A1227" i="9"/>
  <c r="K1227" i="9"/>
  <c r="A1228" i="9"/>
  <c r="K1228" i="9"/>
  <c r="A1229" i="9"/>
  <c r="K1229" i="9"/>
  <c r="A1230" i="9"/>
  <c r="K1230" i="9"/>
  <c r="A1231" i="9"/>
  <c r="K1231" i="9"/>
  <c r="A1232" i="9"/>
  <c r="K1232" i="9"/>
  <c r="A1233" i="9"/>
  <c r="K1233" i="9"/>
  <c r="A1234" i="9"/>
  <c r="K1234" i="9"/>
  <c r="A1235" i="9"/>
  <c r="K1235" i="9"/>
  <c r="A1236" i="9"/>
  <c r="K1236" i="9"/>
  <c r="A1237" i="9"/>
  <c r="K1237" i="9"/>
  <c r="A1238" i="9"/>
  <c r="K1238" i="9"/>
  <c r="A1239" i="9"/>
  <c r="K1239" i="9"/>
  <c r="A1240" i="9"/>
  <c r="K1240" i="9"/>
  <c r="A1241" i="9"/>
  <c r="K1241" i="9"/>
  <c r="A1242" i="9"/>
  <c r="K1242" i="9"/>
  <c r="A1243" i="9"/>
  <c r="K1243" i="9"/>
  <c r="A1244" i="9"/>
  <c r="K1244" i="9"/>
  <c r="A1245" i="9"/>
  <c r="K1245" i="9"/>
  <c r="A1246" i="9"/>
  <c r="K1246" i="9"/>
  <c r="A1247" i="9"/>
  <c r="K1247" i="9"/>
  <c r="A1248" i="9"/>
  <c r="K1248" i="9"/>
  <c r="A1249" i="9"/>
  <c r="K1249" i="9"/>
  <c r="A1250" i="9"/>
  <c r="K1250" i="9"/>
  <c r="A1251" i="9"/>
  <c r="K1251" i="9"/>
  <c r="A1252" i="9"/>
  <c r="K1252" i="9"/>
  <c r="A1253" i="9"/>
  <c r="K1253" i="9"/>
  <c r="A1254" i="9"/>
  <c r="K1254" i="9"/>
  <c r="A1255" i="9"/>
  <c r="K1255" i="9"/>
  <c r="A1256" i="9"/>
  <c r="K1256" i="9"/>
  <c r="A1257" i="9"/>
  <c r="K1257" i="9"/>
  <c r="A1258" i="9"/>
  <c r="K1258" i="9"/>
  <c r="A1259" i="9"/>
  <c r="K1259" i="9"/>
  <c r="A1260" i="9"/>
  <c r="K1260" i="9"/>
  <c r="A1261" i="9"/>
  <c r="K1261" i="9"/>
  <c r="A1262" i="9"/>
  <c r="K1262" i="9"/>
  <c r="A1263" i="9"/>
  <c r="A1264" i="9" s="1"/>
  <c r="K1263" i="9"/>
  <c r="K1264" i="9"/>
  <c r="A1265" i="9"/>
  <c r="A1266" i="9" s="1"/>
  <c r="A1267" i="9" s="1"/>
  <c r="A1268" i="9" s="1"/>
  <c r="A1269" i="9" s="1"/>
  <c r="A1270" i="9" s="1"/>
  <c r="K1265" i="9"/>
  <c r="K1266" i="9" s="1"/>
  <c r="K1267" i="9" s="1"/>
  <c r="K1268" i="9"/>
  <c r="K1269" i="9" s="1"/>
  <c r="K1270" i="9" s="1"/>
  <c r="K1271" i="9" s="1"/>
  <c r="K1272" i="9" s="1"/>
  <c r="K1273" i="9" s="1"/>
  <c r="A1271" i="9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A1692" i="9" s="1"/>
  <c r="A1693" i="9" s="1"/>
  <c r="A1694" i="9" s="1"/>
  <c r="A1695" i="9" s="1"/>
  <c r="A1696" i="9" s="1"/>
  <c r="A1697" i="9" s="1"/>
  <c r="A1698" i="9" s="1"/>
  <c r="A1699" i="9" s="1"/>
  <c r="A1700" i="9" s="1"/>
  <c r="A1701" i="9" s="1"/>
  <c r="A1702" i="9" s="1"/>
  <c r="A1703" i="9" s="1"/>
  <c r="A1704" i="9" s="1"/>
  <c r="A1705" i="9" s="1"/>
  <c r="A1706" i="9" s="1"/>
  <c r="A1707" i="9" s="1"/>
  <c r="A1708" i="9" s="1"/>
  <c r="A1709" i="9" s="1"/>
  <c r="A1710" i="9" s="1"/>
  <c r="A1711" i="9" s="1"/>
  <c r="A1712" i="9" s="1"/>
  <c r="A1713" i="9" s="1"/>
  <c r="A1714" i="9" s="1"/>
  <c r="A1715" i="9" s="1"/>
  <c r="A1716" i="9" s="1"/>
  <c r="A1717" i="9" s="1"/>
  <c r="A1718" i="9" s="1"/>
  <c r="A1719" i="9" s="1"/>
  <c r="A1720" i="9" s="1"/>
  <c r="A1721" i="9" s="1"/>
  <c r="A1722" i="9" s="1"/>
  <c r="A1723" i="9" s="1"/>
  <c r="A1724" i="9" s="1"/>
  <c r="A1725" i="9" s="1"/>
  <c r="A1726" i="9" s="1"/>
  <c r="A1727" i="9" s="1"/>
  <c r="A1728" i="9" s="1"/>
  <c r="A1729" i="9" s="1"/>
  <c r="A1730" i="9" s="1"/>
  <c r="A1731" i="9" s="1"/>
  <c r="A1732" i="9" s="1"/>
  <c r="A1733" i="9" s="1"/>
  <c r="A1734" i="9" s="1"/>
  <c r="A1735" i="9" s="1"/>
  <c r="A1736" i="9" s="1"/>
  <c r="A1737" i="9" s="1"/>
  <c r="A1738" i="9" s="1"/>
  <c r="A1739" i="9" s="1"/>
  <c r="A1740" i="9" s="1"/>
  <c r="A1741" i="9" s="1"/>
  <c r="A1742" i="9" s="1"/>
  <c r="A1743" i="9" s="1"/>
  <c r="A1744" i="9" s="1"/>
  <c r="A1745" i="9" s="1"/>
  <c r="A1746" i="9" s="1"/>
  <c r="A1747" i="9" s="1"/>
  <c r="A1748" i="9" s="1"/>
  <c r="A1749" i="9" s="1"/>
  <c r="A1750" i="9" s="1"/>
  <c r="A1751" i="9" s="1"/>
  <c r="A1752" i="9" s="1"/>
  <c r="A1753" i="9" s="1"/>
  <c r="A1754" i="9" s="1"/>
  <c r="A1755" i="9" s="1"/>
  <c r="A1756" i="9" s="1"/>
  <c r="A1757" i="9" s="1"/>
  <c r="A1758" i="9" s="1"/>
  <c r="A1759" i="9" s="1"/>
  <c r="A1760" i="9" s="1"/>
  <c r="A1761" i="9" s="1"/>
  <c r="A1762" i="9" s="1"/>
  <c r="A1763" i="9" s="1"/>
  <c r="A1764" i="9" s="1"/>
  <c r="A1765" i="9" s="1"/>
  <c r="A1766" i="9" s="1"/>
  <c r="A1767" i="9" s="1"/>
  <c r="A1768" i="9" s="1"/>
  <c r="A1769" i="9" s="1"/>
  <c r="A1770" i="9" s="1"/>
  <c r="A1771" i="9" s="1"/>
  <c r="A1772" i="9" s="1"/>
  <c r="A1773" i="9" s="1"/>
  <c r="A1774" i="9" s="1"/>
  <c r="A1775" i="9" s="1"/>
  <c r="A1776" i="9" s="1"/>
  <c r="A1777" i="9" s="1"/>
  <c r="A1778" i="9" s="1"/>
  <c r="A1779" i="9" s="1"/>
  <c r="A1780" i="9" s="1"/>
  <c r="A1781" i="9" s="1"/>
  <c r="A1782" i="9" s="1"/>
  <c r="A1783" i="9" s="1"/>
  <c r="A1784" i="9" s="1"/>
  <c r="A1785" i="9" s="1"/>
  <c r="A1786" i="9" s="1"/>
  <c r="A1787" i="9" s="1"/>
  <c r="A1788" i="9" s="1"/>
  <c r="A1789" i="9" s="1"/>
  <c r="A1790" i="9" s="1"/>
  <c r="A1791" i="9" s="1"/>
  <c r="A1792" i="9" s="1"/>
  <c r="A1793" i="9" s="1"/>
  <c r="A1794" i="9" s="1"/>
  <c r="A1795" i="9" s="1"/>
  <c r="A1796" i="9" s="1"/>
  <c r="A1797" i="9" s="1"/>
  <c r="A1798" i="9" s="1"/>
  <c r="A1799" i="9" s="1"/>
  <c r="A1800" i="9" s="1"/>
  <c r="A1801" i="9" s="1"/>
  <c r="A1802" i="9" s="1"/>
  <c r="A1803" i="9" s="1"/>
  <c r="A1804" i="9" s="1"/>
  <c r="A1805" i="9" s="1"/>
  <c r="A1806" i="9" s="1"/>
  <c r="A1807" i="9" s="1"/>
  <c r="A1808" i="9" s="1"/>
  <c r="A1809" i="9" s="1"/>
  <c r="A1810" i="9" s="1"/>
  <c r="A1811" i="9" s="1"/>
  <c r="A1812" i="9" s="1"/>
  <c r="A1813" i="9" s="1"/>
  <c r="A1814" i="9" s="1"/>
  <c r="A1815" i="9" s="1"/>
  <c r="A1816" i="9" s="1"/>
  <c r="A1817" i="9" s="1"/>
  <c r="A1818" i="9" s="1"/>
  <c r="A1819" i="9" s="1"/>
  <c r="A1820" i="9" s="1"/>
  <c r="A1821" i="9" s="1"/>
  <c r="A1822" i="9" s="1"/>
  <c r="A1823" i="9" s="1"/>
  <c r="A1824" i="9" s="1"/>
  <c r="A1825" i="9" s="1"/>
  <c r="A1826" i="9" s="1"/>
  <c r="A1827" i="9" s="1"/>
  <c r="A1828" i="9" s="1"/>
  <c r="A1829" i="9" s="1"/>
  <c r="A1830" i="9" s="1"/>
  <c r="A1831" i="9" s="1"/>
  <c r="A1832" i="9" s="1"/>
  <c r="A1833" i="9" s="1"/>
  <c r="A1834" i="9" s="1"/>
  <c r="A1835" i="9" s="1"/>
  <c r="A1836" i="9" s="1"/>
  <c r="A1837" i="9" s="1"/>
  <c r="A1838" i="9" s="1"/>
  <c r="A1839" i="9" s="1"/>
  <c r="A1840" i="9" s="1"/>
  <c r="A1841" i="9" s="1"/>
  <c r="A1842" i="9" s="1"/>
  <c r="A1843" i="9" s="1"/>
  <c r="A1844" i="9" s="1"/>
  <c r="A1845" i="9" s="1"/>
  <c r="A1846" i="9" s="1"/>
  <c r="A1847" i="9" s="1"/>
  <c r="A1848" i="9" s="1"/>
  <c r="A1849" i="9" s="1"/>
  <c r="A1850" i="9" s="1"/>
  <c r="A1851" i="9" s="1"/>
  <c r="A1852" i="9" s="1"/>
  <c r="A1853" i="9" s="1"/>
  <c r="A1854" i="9" s="1"/>
  <c r="A1855" i="9" s="1"/>
  <c r="A1856" i="9" s="1"/>
  <c r="A1857" i="9" s="1"/>
  <c r="A1858" i="9" s="1"/>
  <c r="A1859" i="9" s="1"/>
  <c r="A1860" i="9" s="1"/>
  <c r="A1861" i="9" s="1"/>
  <c r="A1862" i="9" s="1"/>
  <c r="A1863" i="9" s="1"/>
  <c r="A1864" i="9" s="1"/>
  <c r="A1865" i="9" s="1"/>
  <c r="A1866" i="9" s="1"/>
  <c r="A1867" i="9" s="1"/>
  <c r="A1868" i="9" s="1"/>
  <c r="A1869" i="9" s="1"/>
  <c r="A1870" i="9" s="1"/>
  <c r="A1871" i="9" s="1"/>
  <c r="A1872" i="9" s="1"/>
  <c r="A1873" i="9" s="1"/>
  <c r="A1874" i="9" s="1"/>
  <c r="A1875" i="9" s="1"/>
  <c r="A1876" i="9" s="1"/>
  <c r="A1877" i="9" s="1"/>
  <c r="A1878" i="9" s="1"/>
  <c r="A1879" i="9" s="1"/>
  <c r="A1880" i="9" s="1"/>
  <c r="A1881" i="9" s="1"/>
  <c r="A1882" i="9" s="1"/>
  <c r="A1883" i="9" s="1"/>
  <c r="A1884" i="9" s="1"/>
  <c r="A1885" i="9" s="1"/>
  <c r="A1886" i="9" s="1"/>
  <c r="A1887" i="9" s="1"/>
  <c r="A1888" i="9" s="1"/>
  <c r="A1889" i="9" s="1"/>
  <c r="A1890" i="9" s="1"/>
  <c r="A1891" i="9" s="1"/>
  <c r="A1892" i="9" s="1"/>
  <c r="A1893" i="9" s="1"/>
  <c r="A1894" i="9" s="1"/>
  <c r="A1895" i="9" s="1"/>
  <c r="A1896" i="9" s="1"/>
  <c r="A1897" i="9" s="1"/>
  <c r="A1898" i="9" s="1"/>
  <c r="A1899" i="9" s="1"/>
  <c r="A1900" i="9" s="1"/>
  <c r="A1901" i="9" s="1"/>
  <c r="A1902" i="9" s="1"/>
  <c r="A1903" i="9" s="1"/>
  <c r="A1904" i="9" s="1"/>
  <c r="A1905" i="9" s="1"/>
  <c r="A1906" i="9" s="1"/>
  <c r="A1907" i="9" s="1"/>
  <c r="A1908" i="9" s="1"/>
  <c r="A1909" i="9" s="1"/>
  <c r="A1910" i="9" s="1"/>
  <c r="A1911" i="9" s="1"/>
  <c r="A1912" i="9" s="1"/>
  <c r="A1913" i="9" s="1"/>
  <c r="A1914" i="9" s="1"/>
  <c r="A1915" i="9" s="1"/>
  <c r="A1916" i="9" s="1"/>
  <c r="A1917" i="9" s="1"/>
  <c r="A1918" i="9" s="1"/>
  <c r="A1919" i="9" s="1"/>
  <c r="A1920" i="9" s="1"/>
  <c r="A1921" i="9" s="1"/>
  <c r="A1922" i="9" s="1"/>
  <c r="A1923" i="9" s="1"/>
  <c r="A1924" i="9" s="1"/>
  <c r="A1925" i="9" s="1"/>
  <c r="A1926" i="9" s="1"/>
  <c r="A1927" i="9" s="1"/>
  <c r="A1928" i="9" s="1"/>
  <c r="A1929" i="9" s="1"/>
  <c r="A1930" i="9" s="1"/>
  <c r="A1931" i="9" s="1"/>
  <c r="A1932" i="9" s="1"/>
  <c r="A1933" i="9" s="1"/>
  <c r="A1934" i="9" s="1"/>
  <c r="A1935" i="9" s="1"/>
  <c r="A1936" i="9" s="1"/>
  <c r="A1937" i="9" s="1"/>
  <c r="A1938" i="9" s="1"/>
  <c r="A1939" i="9" s="1"/>
  <c r="A1940" i="9" s="1"/>
  <c r="A1941" i="9" s="1"/>
  <c r="A1942" i="9" s="1"/>
  <c r="A1943" i="9" s="1"/>
  <c r="A1944" i="9" s="1"/>
  <c r="A1945" i="9" s="1"/>
  <c r="A1946" i="9" s="1"/>
  <c r="A1947" i="9" s="1"/>
  <c r="A1948" i="9" s="1"/>
  <c r="A1949" i="9" s="1"/>
  <c r="A1950" i="9" s="1"/>
  <c r="A1951" i="9" s="1"/>
  <c r="A1952" i="9" s="1"/>
  <c r="A1953" i="9" s="1"/>
  <c r="A1954" i="9" s="1"/>
  <c r="A1955" i="9" s="1"/>
  <c r="A1956" i="9" s="1"/>
  <c r="A1957" i="9" s="1"/>
  <c r="A1958" i="9" s="1"/>
  <c r="A1959" i="9" s="1"/>
  <c r="A1960" i="9" s="1"/>
  <c r="A1961" i="9" s="1"/>
  <c r="A1962" i="9" s="1"/>
  <c r="A1963" i="9" s="1"/>
  <c r="A1964" i="9" s="1"/>
  <c r="A1965" i="9" s="1"/>
  <c r="A1966" i="9" s="1"/>
  <c r="A1967" i="9" s="1"/>
  <c r="A1968" i="9" s="1"/>
  <c r="A1969" i="9" s="1"/>
  <c r="A1970" i="9" s="1"/>
  <c r="A1971" i="9" s="1"/>
  <c r="A1972" i="9" s="1"/>
  <c r="A1973" i="9" s="1"/>
  <c r="A1974" i="9" s="1"/>
  <c r="A1975" i="9" s="1"/>
  <c r="A1976" i="9" s="1"/>
  <c r="A1977" i="9" s="1"/>
  <c r="A1978" i="9" s="1"/>
  <c r="A1979" i="9" s="1"/>
  <c r="A1980" i="9" s="1"/>
  <c r="A1981" i="9" s="1"/>
  <c r="A1982" i="9" s="1"/>
  <c r="A1983" i="9" s="1"/>
  <c r="A1984" i="9" s="1"/>
  <c r="A1985" i="9" s="1"/>
  <c r="A1986" i="9" s="1"/>
  <c r="A1987" i="9" s="1"/>
  <c r="A1988" i="9" s="1"/>
  <c r="A1989" i="9" s="1"/>
  <c r="A1990" i="9" s="1"/>
  <c r="A1991" i="9" s="1"/>
  <c r="A1992" i="9" s="1"/>
  <c r="A1993" i="9" s="1"/>
  <c r="A1994" i="9" s="1"/>
  <c r="A1995" i="9" s="1"/>
  <c r="A1996" i="9" s="1"/>
  <c r="A1997" i="9" s="1"/>
  <c r="A1998" i="9" s="1"/>
  <c r="A1999" i="9" s="1"/>
  <c r="A2000" i="9" s="1"/>
  <c r="A2001" i="9" s="1"/>
  <c r="A2002" i="9" s="1"/>
  <c r="A2003" i="9" s="1"/>
  <c r="A2004" i="9" s="1"/>
  <c r="A2005" i="9" s="1"/>
  <c r="A2006" i="9" s="1"/>
  <c r="A2007" i="9" s="1"/>
  <c r="A2008" i="9" s="1"/>
  <c r="A2009" i="9" s="1"/>
  <c r="A2010" i="9" s="1"/>
  <c r="A2011" i="9" s="1"/>
  <c r="A2012" i="9" s="1"/>
  <c r="A2013" i="9" s="1"/>
  <c r="A2014" i="9" s="1"/>
  <c r="A2015" i="9" s="1"/>
  <c r="A2016" i="9" s="1"/>
  <c r="A2017" i="9" s="1"/>
  <c r="A2018" i="9" s="1"/>
  <c r="A2019" i="9" s="1"/>
  <c r="A2020" i="9" s="1"/>
  <c r="A2021" i="9" s="1"/>
  <c r="A2022" i="9" s="1"/>
  <c r="A2023" i="9" s="1"/>
  <c r="A2024" i="9" s="1"/>
  <c r="A2025" i="9" s="1"/>
  <c r="A2026" i="9" s="1"/>
  <c r="A2027" i="9" s="1"/>
  <c r="A2028" i="9" s="1"/>
  <c r="A2029" i="9" s="1"/>
  <c r="A2030" i="9" s="1"/>
  <c r="A2031" i="9" s="1"/>
  <c r="K1274" i="9"/>
  <c r="K1275" i="9" s="1"/>
  <c r="K1276" i="9" s="1"/>
  <c r="K1277" i="9" s="1"/>
  <c r="K1278" i="9" s="1"/>
  <c r="K1279" i="9" s="1"/>
  <c r="K1280" i="9" s="1"/>
  <c r="K1281" i="9" s="1"/>
  <c r="K1282" i="9" s="1"/>
  <c r="K1283" i="9" s="1"/>
  <c r="K1284" i="9" s="1"/>
  <c r="K1285" i="9" s="1"/>
  <c r="K1286" i="9" s="1"/>
  <c r="K1287" i="9" s="1"/>
  <c r="K1288" i="9" s="1"/>
  <c r="K1289" i="9" s="1"/>
  <c r="K1290" i="9" s="1"/>
  <c r="K1291" i="9" s="1"/>
  <c r="K1292" i="9" s="1"/>
  <c r="K1293" i="9" s="1"/>
  <c r="K1294" i="9" s="1"/>
  <c r="K1295" i="9" s="1"/>
  <c r="K1296" i="9" s="1"/>
  <c r="K1297" i="9" s="1"/>
  <c r="K1298" i="9" s="1"/>
  <c r="K1299" i="9" s="1"/>
  <c r="K1300" i="9" s="1"/>
  <c r="K1301" i="9" s="1"/>
  <c r="K1302" i="9" s="1"/>
  <c r="K1303" i="9" s="1"/>
  <c r="K1304" i="9" s="1"/>
  <c r="K1305" i="9" s="1"/>
  <c r="K1306" i="9" s="1"/>
  <c r="K1307" i="9" s="1"/>
  <c r="K1308" i="9" s="1"/>
  <c r="K1309" i="9" s="1"/>
  <c r="K1310" i="9" s="1"/>
  <c r="K1311" i="9" s="1"/>
  <c r="K1312" i="9" s="1"/>
  <c r="K1313" i="9" s="1"/>
  <c r="K1314" i="9" s="1"/>
  <c r="K1315" i="9" s="1"/>
  <c r="K1316" i="9" s="1"/>
  <c r="K1317" i="9" s="1"/>
  <c r="K1318" i="9" s="1"/>
  <c r="K1319" i="9" s="1"/>
  <c r="K1320" i="9" s="1"/>
  <c r="K1321" i="9" s="1"/>
  <c r="K1322" i="9" s="1"/>
  <c r="K1323" i="9" s="1"/>
  <c r="K1324" i="9" s="1"/>
  <c r="K1325" i="9" s="1"/>
  <c r="K1326" i="9" s="1"/>
  <c r="K1327" i="9" s="1"/>
  <c r="K1328" i="9" s="1"/>
  <c r="K1329" i="9" s="1"/>
  <c r="K1330" i="9" s="1"/>
  <c r="K1331" i="9" s="1"/>
  <c r="K1332" i="9" s="1"/>
  <c r="K1333" i="9" s="1"/>
  <c r="K1334" i="9" s="1"/>
  <c r="K1335" i="9" s="1"/>
  <c r="K1336" i="9" s="1"/>
  <c r="K1337" i="9" s="1"/>
  <c r="K1338" i="9" s="1"/>
  <c r="K1339" i="9" s="1"/>
  <c r="K1340" i="9" s="1"/>
  <c r="K1341" i="9" s="1"/>
  <c r="K1342" i="9" s="1"/>
  <c r="K1343" i="9" s="1"/>
  <c r="K1344" i="9" s="1"/>
  <c r="K1345" i="9" s="1"/>
  <c r="K1346" i="9" s="1"/>
  <c r="K1347" i="9" s="1"/>
  <c r="K1348" i="9" s="1"/>
  <c r="K1349" i="9" s="1"/>
  <c r="K1350" i="9" s="1"/>
  <c r="K1351" i="9" s="1"/>
  <c r="K1352" i="9" s="1"/>
  <c r="K1353" i="9" s="1"/>
  <c r="K1354" i="9" s="1"/>
  <c r="K1355" i="9" s="1"/>
  <c r="K1356" i="9" s="1"/>
  <c r="K1357" i="9" s="1"/>
  <c r="K1358" i="9" s="1"/>
  <c r="K1359" i="9" s="1"/>
  <c r="K1360" i="9" s="1"/>
  <c r="K1361" i="9" s="1"/>
  <c r="K1362" i="9" s="1"/>
  <c r="K1363" i="9" s="1"/>
  <c r="K1364" i="9" s="1"/>
  <c r="K1365" i="9" s="1"/>
  <c r="K1366" i="9" s="1"/>
  <c r="K1367" i="9" s="1"/>
  <c r="K1368" i="9" s="1"/>
  <c r="K1369" i="9" s="1"/>
  <c r="K1370" i="9" s="1"/>
  <c r="K1371" i="9" s="1"/>
  <c r="K1372" i="9" s="1"/>
  <c r="K1373" i="9" s="1"/>
  <c r="K1374" i="9" s="1"/>
  <c r="K1375" i="9" s="1"/>
  <c r="K1376" i="9" s="1"/>
  <c r="K1377" i="9" s="1"/>
  <c r="K1378" i="9" s="1"/>
  <c r="K1379" i="9" s="1"/>
  <c r="K1380" i="9" s="1"/>
  <c r="K1381" i="9" s="1"/>
  <c r="K1382" i="9" s="1"/>
  <c r="K1383" i="9" s="1"/>
  <c r="K1384" i="9" s="1"/>
  <c r="K1385" i="9" s="1"/>
  <c r="K1386" i="9" s="1"/>
  <c r="K1387" i="9" s="1"/>
  <c r="K1388" i="9" s="1"/>
  <c r="K1389" i="9" s="1"/>
  <c r="K1390" i="9" s="1"/>
  <c r="K1391" i="9" s="1"/>
  <c r="K1392" i="9" s="1"/>
  <c r="K1393" i="9" s="1"/>
  <c r="K1394" i="9" s="1"/>
  <c r="K1395" i="9" s="1"/>
  <c r="K1396" i="9" s="1"/>
  <c r="K1397" i="9" s="1"/>
  <c r="K1398" i="9" s="1"/>
  <c r="K1399" i="9" s="1"/>
  <c r="K1400" i="9" s="1"/>
  <c r="K1401" i="9" s="1"/>
  <c r="K1402" i="9" s="1"/>
  <c r="K1403" i="9" s="1"/>
  <c r="K1404" i="9" s="1"/>
  <c r="K1405" i="9" s="1"/>
  <c r="K1406" i="9" s="1"/>
  <c r="K1407" i="9" s="1"/>
  <c r="K1408" i="9" s="1"/>
  <c r="K1409" i="9" s="1"/>
  <c r="K1410" i="9" s="1"/>
  <c r="K1411" i="9" s="1"/>
  <c r="K1412" i="9" s="1"/>
  <c r="K1413" i="9" s="1"/>
  <c r="K1414" i="9" s="1"/>
  <c r="K1415" i="9" s="1"/>
  <c r="K1416" i="9" s="1"/>
  <c r="K1417" i="9" s="1"/>
  <c r="K1418" i="9" s="1"/>
  <c r="K1419" i="9" s="1"/>
  <c r="K1420" i="9" s="1"/>
  <c r="K1421" i="9" s="1"/>
  <c r="K1422" i="9" s="1"/>
  <c r="K1423" i="9" s="1"/>
  <c r="K1424" i="9" s="1"/>
  <c r="K1425" i="9" s="1"/>
  <c r="K1426" i="9" s="1"/>
  <c r="K1427" i="9" s="1"/>
  <c r="K1428" i="9" s="1"/>
  <c r="K1429" i="9" s="1"/>
  <c r="K1430" i="9" s="1"/>
  <c r="K1431" i="9" s="1"/>
  <c r="K1432" i="9" s="1"/>
  <c r="K1433" i="9" s="1"/>
  <c r="K1434" i="9" s="1"/>
  <c r="K1435" i="9" s="1"/>
  <c r="K1436" i="9" s="1"/>
  <c r="K1437" i="9" s="1"/>
  <c r="K1438" i="9" s="1"/>
  <c r="K1439" i="9" s="1"/>
  <c r="K1440" i="9" s="1"/>
  <c r="K1441" i="9" s="1"/>
  <c r="K1442" i="9" s="1"/>
  <c r="K1443" i="9" s="1"/>
  <c r="K1444" i="9" s="1"/>
  <c r="K1445" i="9" s="1"/>
  <c r="K1446" i="9" s="1"/>
  <c r="K1447" i="9" s="1"/>
  <c r="K1448" i="9" s="1"/>
  <c r="K1449" i="9" s="1"/>
  <c r="K1450" i="9" s="1"/>
  <c r="K1451" i="9" s="1"/>
  <c r="K1452" i="9" s="1"/>
  <c r="K1453" i="9" s="1"/>
  <c r="K1454" i="9" s="1"/>
  <c r="K1455" i="9" s="1"/>
  <c r="K1456" i="9" s="1"/>
  <c r="K1457" i="9" s="1"/>
  <c r="K1458" i="9" s="1"/>
  <c r="K1459" i="9" s="1"/>
  <c r="K1460" i="9" s="1"/>
  <c r="K1461" i="9" s="1"/>
  <c r="K1462" i="9" s="1"/>
  <c r="K1463" i="9" s="1"/>
  <c r="K1464" i="9" s="1"/>
  <c r="K1465" i="9" s="1"/>
  <c r="K1466" i="9" s="1"/>
  <c r="K1467" i="9" s="1"/>
  <c r="K1468" i="9" s="1"/>
  <c r="K1469" i="9" s="1"/>
  <c r="K1470" i="9" s="1"/>
  <c r="K1471" i="9" s="1"/>
  <c r="K1472" i="9" s="1"/>
  <c r="K1473" i="9" s="1"/>
  <c r="K1474" i="9" s="1"/>
  <c r="K1475" i="9" s="1"/>
  <c r="K1476" i="9" s="1"/>
  <c r="K1477" i="9" s="1"/>
  <c r="K1478" i="9" s="1"/>
  <c r="K1479" i="9" s="1"/>
  <c r="K1480" i="9" s="1"/>
  <c r="K1481" i="9" s="1"/>
  <c r="K1482" i="9" s="1"/>
  <c r="K1483" i="9" s="1"/>
  <c r="K1484" i="9" s="1"/>
  <c r="K1485" i="9" s="1"/>
  <c r="K1486" i="9" s="1"/>
  <c r="K1487" i="9" s="1"/>
  <c r="K1488" i="9" s="1"/>
  <c r="K1489" i="9" s="1"/>
  <c r="K1490" i="9" s="1"/>
  <c r="K1491" i="9" s="1"/>
  <c r="K1492" i="9" s="1"/>
  <c r="K1493" i="9" s="1"/>
  <c r="K1494" i="9" s="1"/>
  <c r="K1495" i="9" s="1"/>
  <c r="K1496" i="9" s="1"/>
  <c r="K1497" i="9" s="1"/>
  <c r="K1498" i="9" s="1"/>
  <c r="K1499" i="9" s="1"/>
  <c r="K1500" i="9" s="1"/>
  <c r="K1501" i="9" s="1"/>
  <c r="K1502" i="9" s="1"/>
  <c r="K1503" i="9" s="1"/>
  <c r="K1504" i="9" s="1"/>
  <c r="K1505" i="9" s="1"/>
  <c r="K1506" i="9" s="1"/>
  <c r="K1507" i="9" s="1"/>
  <c r="K1508" i="9" s="1"/>
  <c r="K1509" i="9" s="1"/>
  <c r="K1510" i="9" s="1"/>
  <c r="K1511" i="9" s="1"/>
  <c r="K1512" i="9" s="1"/>
  <c r="K1513" i="9" s="1"/>
  <c r="K1514" i="9" s="1"/>
  <c r="K1515" i="9" s="1"/>
  <c r="K1516" i="9" s="1"/>
  <c r="K1517" i="9" s="1"/>
  <c r="K1518" i="9" s="1"/>
  <c r="K1519" i="9" s="1"/>
  <c r="K1520" i="9" s="1"/>
  <c r="K1521" i="9" s="1"/>
  <c r="K1522" i="9" s="1"/>
  <c r="K1523" i="9" s="1"/>
  <c r="K1524" i="9" s="1"/>
  <c r="K1525" i="9" s="1"/>
  <c r="K1526" i="9" s="1"/>
  <c r="K1527" i="9" s="1"/>
  <c r="K1528" i="9" s="1"/>
  <c r="K1529" i="9" s="1"/>
  <c r="K1530" i="9" s="1"/>
  <c r="K1531" i="9" s="1"/>
  <c r="K1532" i="9" s="1"/>
  <c r="K1533" i="9" s="1"/>
  <c r="K1534" i="9" s="1"/>
  <c r="K1535" i="9" s="1"/>
  <c r="K1536" i="9" s="1"/>
  <c r="K1537" i="9" s="1"/>
  <c r="K1538" i="9" s="1"/>
  <c r="K1539" i="9" s="1"/>
  <c r="K1540" i="9" s="1"/>
  <c r="K1541" i="9" s="1"/>
  <c r="K1542" i="9" s="1"/>
  <c r="K1543" i="9" s="1"/>
  <c r="K1544" i="9" s="1"/>
  <c r="K1545" i="9" s="1"/>
  <c r="K1546" i="9" s="1"/>
  <c r="K1547" i="9" s="1"/>
  <c r="K1548" i="9" s="1"/>
  <c r="K1549" i="9" s="1"/>
  <c r="K1550" i="9" s="1"/>
  <c r="K1551" i="9" s="1"/>
  <c r="K1552" i="9" s="1"/>
  <c r="K1553" i="9" s="1"/>
  <c r="K1554" i="9" s="1"/>
  <c r="K1555" i="9" s="1"/>
  <c r="K1556" i="9" s="1"/>
  <c r="K1557" i="9" s="1"/>
  <c r="K1558" i="9" s="1"/>
  <c r="K1559" i="9" s="1"/>
  <c r="K1560" i="9" s="1"/>
  <c r="K1561" i="9" s="1"/>
  <c r="K1562" i="9" s="1"/>
  <c r="K1563" i="9" s="1"/>
  <c r="K1564" i="9" s="1"/>
  <c r="K1565" i="9" s="1"/>
  <c r="K1566" i="9" s="1"/>
  <c r="K1567" i="9" s="1"/>
  <c r="K1568" i="9" s="1"/>
  <c r="K1569" i="9" s="1"/>
  <c r="K1570" i="9" s="1"/>
  <c r="K1571" i="9" s="1"/>
  <c r="K1572" i="9" s="1"/>
  <c r="K1573" i="9" s="1"/>
  <c r="K1574" i="9" s="1"/>
  <c r="K1575" i="9" s="1"/>
  <c r="K1576" i="9" s="1"/>
  <c r="K1577" i="9" s="1"/>
  <c r="K1578" i="9" s="1"/>
  <c r="K1579" i="9" s="1"/>
  <c r="K1580" i="9" s="1"/>
  <c r="K1581" i="9" s="1"/>
  <c r="K1582" i="9" s="1"/>
  <c r="K1583" i="9" s="1"/>
  <c r="K1584" i="9" s="1"/>
  <c r="K1585" i="9" s="1"/>
  <c r="K1586" i="9" s="1"/>
  <c r="K1587" i="9" s="1"/>
  <c r="K1588" i="9" s="1"/>
  <c r="K1589" i="9" s="1"/>
  <c r="K1590" i="9" s="1"/>
  <c r="K1591" i="9" s="1"/>
  <c r="K1592" i="9" s="1"/>
  <c r="K1593" i="9" s="1"/>
  <c r="K1594" i="9" s="1"/>
  <c r="K1595" i="9" s="1"/>
  <c r="K1596" i="9" s="1"/>
  <c r="K1597" i="9" s="1"/>
  <c r="K1598" i="9" s="1"/>
  <c r="K1599" i="9" s="1"/>
  <c r="K1600" i="9" s="1"/>
  <c r="K1601" i="9" s="1"/>
  <c r="K1602" i="9" s="1"/>
  <c r="K1603" i="9" s="1"/>
  <c r="K1604" i="9" s="1"/>
  <c r="K1605" i="9" s="1"/>
  <c r="K1606" i="9" s="1"/>
  <c r="K1607" i="9" s="1"/>
  <c r="K1608" i="9" s="1"/>
  <c r="K1609" i="9" s="1"/>
  <c r="K1610" i="9" s="1"/>
  <c r="K1611" i="9" s="1"/>
  <c r="K1612" i="9" s="1"/>
  <c r="K1613" i="9" s="1"/>
  <c r="K1614" i="9" s="1"/>
  <c r="K1615" i="9" s="1"/>
  <c r="K1616" i="9" s="1"/>
  <c r="K1617" i="9" s="1"/>
  <c r="K1618" i="9" s="1"/>
  <c r="K1619" i="9" s="1"/>
  <c r="K1620" i="9" s="1"/>
  <c r="K1621" i="9" s="1"/>
  <c r="K1622" i="9" s="1"/>
  <c r="K1623" i="9" s="1"/>
  <c r="K1624" i="9" s="1"/>
  <c r="K1625" i="9" s="1"/>
  <c r="K1626" i="9" s="1"/>
  <c r="K1627" i="9" s="1"/>
  <c r="K1628" i="9" s="1"/>
  <c r="K1629" i="9" s="1"/>
  <c r="K1630" i="9" s="1"/>
  <c r="K1631" i="9" s="1"/>
  <c r="K1632" i="9" s="1"/>
  <c r="K1633" i="9" s="1"/>
  <c r="K1634" i="9" s="1"/>
  <c r="K1635" i="9" s="1"/>
  <c r="K1636" i="9" s="1"/>
  <c r="K1637" i="9" s="1"/>
  <c r="K1638" i="9" s="1"/>
  <c r="K1639" i="9" s="1"/>
  <c r="K1640" i="9" s="1"/>
  <c r="K1641" i="9" s="1"/>
  <c r="K1642" i="9" s="1"/>
  <c r="K1643" i="9" s="1"/>
  <c r="K1644" i="9" s="1"/>
  <c r="K1645" i="9" s="1"/>
  <c r="K1646" i="9" s="1"/>
  <c r="K1647" i="9" s="1"/>
  <c r="K1648" i="9" s="1"/>
  <c r="K1649" i="9" s="1"/>
  <c r="K1650" i="9" s="1"/>
  <c r="K1651" i="9" s="1"/>
  <c r="K1652" i="9" s="1"/>
  <c r="K1653" i="9" s="1"/>
  <c r="K1654" i="9" s="1"/>
  <c r="K1655" i="9" s="1"/>
  <c r="K1656" i="9" s="1"/>
  <c r="K1657" i="9" s="1"/>
  <c r="K1658" i="9" s="1"/>
  <c r="K1659" i="9" s="1"/>
  <c r="K1660" i="9" s="1"/>
  <c r="K1661" i="9" s="1"/>
  <c r="K1662" i="9" s="1"/>
  <c r="K1663" i="9" s="1"/>
  <c r="K1664" i="9" s="1"/>
  <c r="K1665" i="9" s="1"/>
  <c r="K1666" i="9" s="1"/>
  <c r="K1667" i="9" s="1"/>
  <c r="K1668" i="9" s="1"/>
  <c r="K1669" i="9" s="1"/>
  <c r="K1670" i="9" s="1"/>
  <c r="K1671" i="9" s="1"/>
  <c r="K1672" i="9" s="1"/>
  <c r="K1673" i="9" s="1"/>
  <c r="K1674" i="9" s="1"/>
  <c r="K1675" i="9" s="1"/>
  <c r="K1676" i="9" s="1"/>
  <c r="K1677" i="9" s="1"/>
  <c r="K1678" i="9" s="1"/>
  <c r="K1679" i="9" s="1"/>
  <c r="K1680" i="9" s="1"/>
  <c r="K1681" i="9" s="1"/>
  <c r="K1682" i="9" s="1"/>
  <c r="K1683" i="9" s="1"/>
  <c r="K1684" i="9" s="1"/>
  <c r="K1685" i="9" s="1"/>
  <c r="K1686" i="9" s="1"/>
  <c r="K1687" i="9" s="1"/>
  <c r="K1688" i="9" s="1"/>
  <c r="K1689" i="9" s="1"/>
  <c r="K1690" i="9" s="1"/>
  <c r="K1691" i="9" s="1"/>
  <c r="K1692" i="9" s="1"/>
  <c r="K1693" i="9" s="1"/>
  <c r="K1694" i="9" s="1"/>
  <c r="K1695" i="9" s="1"/>
  <c r="K1696" i="9" s="1"/>
  <c r="K1697" i="9" s="1"/>
  <c r="K1698" i="9" s="1"/>
  <c r="K1699" i="9" s="1"/>
  <c r="K1700" i="9" s="1"/>
  <c r="K1701" i="9" s="1"/>
  <c r="K1702" i="9" s="1"/>
  <c r="K1703" i="9" s="1"/>
  <c r="K1704" i="9" s="1"/>
  <c r="K1705" i="9" s="1"/>
  <c r="K1706" i="9" s="1"/>
  <c r="K1707" i="9" s="1"/>
  <c r="K1708" i="9" s="1"/>
  <c r="K1709" i="9" s="1"/>
  <c r="K1710" i="9" s="1"/>
  <c r="K1711" i="9" s="1"/>
  <c r="K1712" i="9" s="1"/>
  <c r="K1713" i="9" s="1"/>
  <c r="K1714" i="9" s="1"/>
  <c r="K1715" i="9" s="1"/>
  <c r="K1716" i="9" s="1"/>
  <c r="K1717" i="9" s="1"/>
  <c r="K1718" i="9" s="1"/>
  <c r="K1719" i="9" s="1"/>
  <c r="K1720" i="9" s="1"/>
  <c r="K1721" i="9" s="1"/>
  <c r="K1722" i="9" s="1"/>
  <c r="K1723" i="9" s="1"/>
  <c r="K1724" i="9" s="1"/>
  <c r="K1725" i="9" s="1"/>
  <c r="K1726" i="9" s="1"/>
  <c r="K1727" i="9" s="1"/>
  <c r="K1728" i="9" s="1"/>
  <c r="K1729" i="9" s="1"/>
  <c r="K1730" i="9" s="1"/>
  <c r="K1731" i="9" s="1"/>
  <c r="K1732" i="9" s="1"/>
  <c r="K1733" i="9" s="1"/>
  <c r="K1734" i="9" s="1"/>
  <c r="K1735" i="9" s="1"/>
  <c r="K1736" i="9" s="1"/>
  <c r="K1737" i="9" s="1"/>
  <c r="K1738" i="9" s="1"/>
  <c r="K1739" i="9" s="1"/>
  <c r="K1740" i="9" s="1"/>
  <c r="K1741" i="9" s="1"/>
  <c r="K1742" i="9" s="1"/>
  <c r="K1743" i="9" s="1"/>
  <c r="K1744" i="9" s="1"/>
  <c r="K1745" i="9" s="1"/>
  <c r="K1746" i="9" s="1"/>
  <c r="K1747" i="9" s="1"/>
  <c r="K1748" i="9" s="1"/>
  <c r="K1749" i="9" s="1"/>
  <c r="K1750" i="9" s="1"/>
  <c r="K1751" i="9" s="1"/>
  <c r="K1752" i="9" s="1"/>
  <c r="K1753" i="9" s="1"/>
  <c r="K1754" i="9" s="1"/>
  <c r="K1755" i="9" s="1"/>
  <c r="K1756" i="9" s="1"/>
  <c r="K1757" i="9" s="1"/>
  <c r="K1758" i="9" s="1"/>
  <c r="K1759" i="9" s="1"/>
  <c r="K1760" i="9" s="1"/>
  <c r="K1761" i="9" s="1"/>
  <c r="K1762" i="9" s="1"/>
  <c r="K1763" i="9" s="1"/>
  <c r="K1764" i="9" s="1"/>
  <c r="K1765" i="9" s="1"/>
  <c r="K1766" i="9" s="1"/>
  <c r="K1767" i="9" s="1"/>
  <c r="K1768" i="9" s="1"/>
  <c r="K1769" i="9" s="1"/>
  <c r="K1770" i="9" s="1"/>
  <c r="K1771" i="9" s="1"/>
  <c r="K1772" i="9" s="1"/>
  <c r="K1773" i="9" s="1"/>
  <c r="K1774" i="9" s="1"/>
  <c r="K1775" i="9" s="1"/>
  <c r="K1776" i="9" s="1"/>
  <c r="K1777" i="9" s="1"/>
  <c r="K1778" i="9" s="1"/>
  <c r="K1779" i="9" s="1"/>
  <c r="K1780" i="9" s="1"/>
  <c r="K1781" i="9" s="1"/>
  <c r="K1782" i="9" s="1"/>
  <c r="K1783" i="9" s="1"/>
  <c r="K1784" i="9" s="1"/>
  <c r="K1785" i="9" s="1"/>
  <c r="K1786" i="9" s="1"/>
  <c r="K1787" i="9" s="1"/>
  <c r="K1788" i="9" s="1"/>
  <c r="K1789" i="9" s="1"/>
  <c r="K1790" i="9" s="1"/>
  <c r="K1791" i="9" s="1"/>
  <c r="K1792" i="9" s="1"/>
  <c r="K1793" i="9" s="1"/>
  <c r="K1794" i="9" s="1"/>
  <c r="K1795" i="9" s="1"/>
  <c r="K1796" i="9" s="1"/>
  <c r="K1797" i="9" s="1"/>
  <c r="K1798" i="9" s="1"/>
  <c r="K1799" i="9" s="1"/>
  <c r="K1800" i="9" s="1"/>
  <c r="K1801" i="9" s="1"/>
  <c r="K1802" i="9" s="1"/>
  <c r="K1803" i="9" s="1"/>
  <c r="K1804" i="9" s="1"/>
  <c r="K1805" i="9" s="1"/>
  <c r="K1806" i="9" s="1"/>
  <c r="K1807" i="9" s="1"/>
  <c r="K1808" i="9" s="1"/>
  <c r="K1809" i="9" s="1"/>
  <c r="K1810" i="9" s="1"/>
  <c r="K1811" i="9" s="1"/>
  <c r="K1812" i="9" s="1"/>
  <c r="K1813" i="9" s="1"/>
  <c r="K1814" i="9" s="1"/>
  <c r="K1815" i="9" s="1"/>
  <c r="K1816" i="9" s="1"/>
  <c r="K1817" i="9" s="1"/>
  <c r="K1818" i="9" s="1"/>
  <c r="K1819" i="9" s="1"/>
  <c r="K1820" i="9" s="1"/>
  <c r="K1821" i="9" s="1"/>
  <c r="K1822" i="9" s="1"/>
  <c r="K1823" i="9" s="1"/>
  <c r="K1824" i="9" s="1"/>
  <c r="K1825" i="9" s="1"/>
  <c r="K1826" i="9" s="1"/>
  <c r="K1827" i="9" s="1"/>
  <c r="K1828" i="9" s="1"/>
  <c r="K1829" i="9" s="1"/>
  <c r="K1830" i="9" s="1"/>
  <c r="K1831" i="9" s="1"/>
  <c r="K1832" i="9" s="1"/>
  <c r="K1833" i="9" s="1"/>
  <c r="K1834" i="9" s="1"/>
  <c r="K1835" i="9" s="1"/>
  <c r="K1836" i="9" s="1"/>
  <c r="K1837" i="9" s="1"/>
  <c r="K1838" i="9" s="1"/>
  <c r="K1839" i="9" s="1"/>
  <c r="K1840" i="9" s="1"/>
  <c r="K1841" i="9" s="1"/>
  <c r="K1842" i="9" s="1"/>
  <c r="K1843" i="9" s="1"/>
  <c r="K1844" i="9" s="1"/>
  <c r="K1845" i="9" s="1"/>
  <c r="K1846" i="9" s="1"/>
  <c r="K1847" i="9" s="1"/>
  <c r="K1848" i="9" s="1"/>
  <c r="K1849" i="9" s="1"/>
  <c r="K1850" i="9" s="1"/>
  <c r="K1851" i="9" s="1"/>
  <c r="K1852" i="9" s="1"/>
  <c r="K1853" i="9" s="1"/>
  <c r="K1854" i="9" s="1"/>
  <c r="K1855" i="9" s="1"/>
  <c r="K1856" i="9" s="1"/>
  <c r="K1857" i="9" s="1"/>
  <c r="K1858" i="9" s="1"/>
  <c r="K1859" i="9" s="1"/>
  <c r="K1860" i="9" s="1"/>
  <c r="K1861" i="9" s="1"/>
  <c r="K1862" i="9" s="1"/>
  <c r="K1863" i="9" s="1"/>
  <c r="K1864" i="9" s="1"/>
  <c r="K1865" i="9" s="1"/>
  <c r="K1866" i="9" s="1"/>
  <c r="K1867" i="9" s="1"/>
  <c r="K1868" i="9" s="1"/>
  <c r="K1869" i="9" s="1"/>
  <c r="K1870" i="9" s="1"/>
  <c r="K1871" i="9" s="1"/>
  <c r="K1872" i="9" s="1"/>
  <c r="K1873" i="9" s="1"/>
  <c r="K1874" i="9" s="1"/>
  <c r="K1875" i="9" s="1"/>
  <c r="K1876" i="9" s="1"/>
  <c r="K1877" i="9" s="1"/>
  <c r="K1878" i="9" s="1"/>
  <c r="K1879" i="9" s="1"/>
  <c r="K1880" i="9" s="1"/>
  <c r="K1881" i="9" s="1"/>
  <c r="K1882" i="9" s="1"/>
  <c r="K1883" i="9" s="1"/>
  <c r="K1884" i="9" s="1"/>
  <c r="K1885" i="9" s="1"/>
  <c r="K1886" i="9" s="1"/>
  <c r="K1887" i="9" s="1"/>
  <c r="K1888" i="9" s="1"/>
  <c r="K1889" i="9" s="1"/>
  <c r="K1890" i="9" s="1"/>
  <c r="K1891" i="9" s="1"/>
  <c r="K1892" i="9" s="1"/>
  <c r="K1893" i="9" s="1"/>
  <c r="K1894" i="9" s="1"/>
  <c r="K1895" i="9" s="1"/>
  <c r="K1896" i="9" s="1"/>
  <c r="K1897" i="9" s="1"/>
  <c r="K1898" i="9" s="1"/>
  <c r="K1899" i="9" s="1"/>
  <c r="K1900" i="9" s="1"/>
  <c r="K1901" i="9" s="1"/>
  <c r="K1902" i="9" s="1"/>
  <c r="K1903" i="9" s="1"/>
  <c r="K1904" i="9" s="1"/>
  <c r="K1905" i="9" s="1"/>
  <c r="K1906" i="9" s="1"/>
  <c r="K1907" i="9" s="1"/>
  <c r="K1908" i="9" s="1"/>
  <c r="K1909" i="9" s="1"/>
  <c r="K1910" i="9" s="1"/>
  <c r="K1911" i="9" s="1"/>
  <c r="K1912" i="9" s="1"/>
  <c r="K1913" i="9" s="1"/>
  <c r="K1914" i="9" s="1"/>
  <c r="K1915" i="9" s="1"/>
  <c r="K1916" i="9" s="1"/>
  <c r="K1917" i="9" s="1"/>
  <c r="K1918" i="9" s="1"/>
  <c r="K1919" i="9" s="1"/>
  <c r="K1920" i="9" s="1"/>
  <c r="K1921" i="9" s="1"/>
  <c r="K1922" i="9" s="1"/>
  <c r="K1923" i="9" s="1"/>
  <c r="K1924" i="9" s="1"/>
  <c r="K1925" i="9" s="1"/>
  <c r="K1926" i="9" s="1"/>
  <c r="K1927" i="9" s="1"/>
  <c r="K1928" i="9" s="1"/>
  <c r="K1929" i="9" s="1"/>
  <c r="K1930" i="9" s="1"/>
  <c r="K1931" i="9" s="1"/>
  <c r="K1932" i="9" s="1"/>
  <c r="K1933" i="9" s="1"/>
  <c r="K1934" i="9" s="1"/>
  <c r="K1935" i="9" s="1"/>
  <c r="K1936" i="9" s="1"/>
  <c r="K1937" i="9" s="1"/>
  <c r="K1938" i="9" s="1"/>
  <c r="K1939" i="9" s="1"/>
  <c r="K1940" i="9" s="1"/>
  <c r="K1941" i="9" s="1"/>
  <c r="K1942" i="9" s="1"/>
  <c r="K1943" i="9" s="1"/>
  <c r="K1944" i="9" s="1"/>
  <c r="K1945" i="9" s="1"/>
  <c r="K1946" i="9" s="1"/>
  <c r="K1947" i="9" s="1"/>
  <c r="K1948" i="9" s="1"/>
  <c r="K1949" i="9" s="1"/>
  <c r="K1950" i="9" s="1"/>
  <c r="K1951" i="9" s="1"/>
  <c r="K1952" i="9" s="1"/>
  <c r="K1953" i="9" s="1"/>
  <c r="K1954" i="9" s="1"/>
  <c r="K1955" i="9" s="1"/>
  <c r="K1956" i="9" s="1"/>
  <c r="K1957" i="9" s="1"/>
  <c r="K1958" i="9" s="1"/>
  <c r="K1959" i="9" s="1"/>
  <c r="K1960" i="9" s="1"/>
  <c r="K1961" i="9" s="1"/>
  <c r="K1962" i="9" s="1"/>
  <c r="K1963" i="9" s="1"/>
  <c r="K1964" i="9" s="1"/>
  <c r="K1965" i="9" s="1"/>
  <c r="K1966" i="9" s="1"/>
  <c r="K1967" i="9" s="1"/>
  <c r="K1968" i="9" s="1"/>
  <c r="K1969" i="9" s="1"/>
  <c r="K1970" i="9" s="1"/>
  <c r="K1971" i="9" s="1"/>
  <c r="K1972" i="9" s="1"/>
  <c r="K1973" i="9" s="1"/>
  <c r="K1974" i="9" s="1"/>
  <c r="K1975" i="9" s="1"/>
  <c r="K1976" i="9" s="1"/>
  <c r="K1977" i="9" s="1"/>
  <c r="K1978" i="9" s="1"/>
  <c r="K1979" i="9" s="1"/>
  <c r="K1980" i="9" s="1"/>
  <c r="K1981" i="9" s="1"/>
  <c r="K1982" i="9" s="1"/>
  <c r="K1983" i="9" s="1"/>
  <c r="K1984" i="9" s="1"/>
  <c r="K1985" i="9" s="1"/>
  <c r="K1986" i="9" s="1"/>
  <c r="K1987" i="9" s="1"/>
  <c r="K1988" i="9" s="1"/>
  <c r="K1989" i="9" s="1"/>
  <c r="K1990" i="9" s="1"/>
  <c r="K1991" i="9" s="1"/>
  <c r="K1992" i="9" s="1"/>
  <c r="K1993" i="9" s="1"/>
  <c r="K1994" i="9" s="1"/>
  <c r="K1995" i="9" s="1"/>
  <c r="K1996" i="9" s="1"/>
  <c r="K1997" i="9" s="1"/>
  <c r="K1998" i="9" s="1"/>
  <c r="K1999" i="9" s="1"/>
  <c r="K2000" i="9" s="1"/>
  <c r="K2001" i="9" s="1"/>
  <c r="K2002" i="9" s="1"/>
  <c r="K2003" i="9" s="1"/>
  <c r="K2004" i="9" s="1"/>
  <c r="K2005" i="9" s="1"/>
  <c r="K2006" i="9" s="1"/>
  <c r="K2007" i="9" s="1"/>
  <c r="K2008" i="9" s="1"/>
  <c r="K2009" i="9" s="1"/>
  <c r="K2010" i="9" s="1"/>
  <c r="K2011" i="9" s="1"/>
  <c r="K2012" i="9" s="1"/>
  <c r="K2013" i="9" s="1"/>
  <c r="K2014" i="9" s="1"/>
  <c r="K2015" i="9" s="1"/>
  <c r="K2016" i="9" s="1"/>
  <c r="K2017" i="9" s="1"/>
  <c r="K2018" i="9" s="1"/>
  <c r="K2019" i="9" s="1"/>
  <c r="K2020" i="9" s="1"/>
  <c r="K2021" i="9" s="1"/>
  <c r="K2022" i="9" s="1"/>
  <c r="K2023" i="9" s="1"/>
  <c r="K2024" i="9" s="1"/>
  <c r="K2025" i="9" s="1"/>
  <c r="K2026" i="9" s="1"/>
  <c r="K2027" i="9" s="1"/>
  <c r="K2028" i="9" s="1"/>
  <c r="K2029" i="9" s="1"/>
  <c r="K2030" i="9" s="1"/>
  <c r="K2031" i="9" s="1"/>
  <c r="A1217" i="9"/>
  <c r="K1217" i="9"/>
  <c r="A1218" i="9"/>
  <c r="K1218" i="9"/>
  <c r="A1219" i="9"/>
  <c r="K1219" i="9"/>
  <c r="A1215" i="9"/>
  <c r="K1215" i="9"/>
  <c r="A1216" i="9"/>
  <c r="K1216" i="9"/>
  <c r="A1211" i="9"/>
  <c r="K1211" i="9"/>
  <c r="A1212" i="9"/>
  <c r="K1212" i="9"/>
  <c r="A1213" i="9"/>
  <c r="K1213" i="9"/>
  <c r="A1214" i="9"/>
  <c r="K1214" i="9"/>
  <c r="A1020" i="9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K1020" i="9"/>
  <c r="K1021" i="9"/>
  <c r="K1022" i="9" s="1"/>
  <c r="K1023" i="9" s="1"/>
  <c r="K1024" i="9" s="1"/>
  <c r="K1025" i="9" s="1"/>
  <c r="K1026" i="9" s="1"/>
  <c r="K1027" i="9"/>
  <c r="K1028" i="9" s="1"/>
  <c r="K1029" i="9" s="1"/>
  <c r="K1030" i="9" s="1"/>
  <c r="K1031" i="9" s="1"/>
  <c r="K1032" i="9" s="1"/>
  <c r="K1033" i="9" s="1"/>
  <c r="K1034" i="9" s="1"/>
  <c r="K1035" i="9" s="1"/>
  <c r="K1036" i="9" s="1"/>
  <c r="K1037" i="9" s="1"/>
  <c r="K1038" i="9" s="1"/>
  <c r="K1039" i="9" s="1"/>
  <c r="K1040" i="9" s="1"/>
  <c r="K1041" i="9" s="1"/>
  <c r="K1042" i="9" s="1"/>
  <c r="K1043" i="9" s="1"/>
  <c r="K1044" i="9" s="1"/>
  <c r="K1045" i="9" s="1"/>
  <c r="K1046" i="9" s="1"/>
  <c r="K1047" i="9" s="1"/>
  <c r="K1048" i="9" s="1"/>
  <c r="K1049" i="9" s="1"/>
  <c r="K1050" i="9" s="1"/>
  <c r="K1051" i="9" s="1"/>
  <c r="K1052" i="9" s="1"/>
  <c r="K1053" i="9" s="1"/>
  <c r="K1054" i="9" s="1"/>
  <c r="K1055" i="9" s="1"/>
  <c r="K1056" i="9" s="1"/>
  <c r="K1057" i="9" s="1"/>
  <c r="K1058" i="9" s="1"/>
  <c r="K1059" i="9" s="1"/>
  <c r="K1060" i="9" s="1"/>
  <c r="K1061" i="9" s="1"/>
  <c r="K1062" i="9" s="1"/>
  <c r="K1063" i="9" s="1"/>
  <c r="K1064" i="9" s="1"/>
  <c r="K1065" i="9" s="1"/>
  <c r="K1066" i="9" s="1"/>
  <c r="K1067" i="9" s="1"/>
  <c r="K1068" i="9" s="1"/>
  <c r="K1069" i="9" s="1"/>
  <c r="K1070" i="9" s="1"/>
  <c r="K1071" i="9" s="1"/>
  <c r="K1072" i="9" s="1"/>
  <c r="K1073" i="9" s="1"/>
  <c r="K1074" i="9" s="1"/>
  <c r="K1075" i="9" s="1"/>
  <c r="K1076" i="9" s="1"/>
  <c r="K1077" i="9" s="1"/>
  <c r="K1078" i="9" s="1"/>
  <c r="K1079" i="9" s="1"/>
  <c r="K1080" i="9" s="1"/>
  <c r="K1081" i="9" s="1"/>
  <c r="K1082" i="9" s="1"/>
  <c r="K1083" i="9" s="1"/>
  <c r="K1084" i="9" s="1"/>
  <c r="K1085" i="9" s="1"/>
  <c r="K1086" i="9" s="1"/>
  <c r="K1087" i="9" s="1"/>
  <c r="K1088" i="9" s="1"/>
  <c r="K1089" i="9" s="1"/>
  <c r="K1090" i="9" s="1"/>
  <c r="K1091" i="9" s="1"/>
  <c r="K1092" i="9" s="1"/>
  <c r="K1093" i="9" s="1"/>
  <c r="K1094" i="9" s="1"/>
  <c r="K1095" i="9" s="1"/>
  <c r="K1096" i="9" s="1"/>
  <c r="K1097" i="9" s="1"/>
  <c r="K1098" i="9" s="1"/>
  <c r="K1099" i="9" s="1"/>
  <c r="K1100" i="9" s="1"/>
  <c r="K1101" i="9" s="1"/>
  <c r="K1102" i="9" s="1"/>
  <c r="K1103" i="9" s="1"/>
  <c r="K1104" i="9" s="1"/>
  <c r="K1105" i="9" s="1"/>
  <c r="K1106" i="9" s="1"/>
  <c r="K1107" i="9" s="1"/>
  <c r="K1108" i="9" s="1"/>
  <c r="K1109" i="9" s="1"/>
  <c r="K1110" i="9" s="1"/>
  <c r="K1111" i="9" s="1"/>
  <c r="K1112" i="9" s="1"/>
  <c r="K1113" i="9" s="1"/>
  <c r="K1114" i="9" s="1"/>
  <c r="K1115" i="9" s="1"/>
  <c r="K1116" i="9" s="1"/>
  <c r="K1117" i="9" s="1"/>
  <c r="K1118" i="9" s="1"/>
  <c r="K1119" i="9" s="1"/>
  <c r="K1120" i="9" s="1"/>
  <c r="K1121" i="9" s="1"/>
  <c r="K1122" i="9" s="1"/>
  <c r="K1123" i="9" s="1"/>
  <c r="K1124" i="9" s="1"/>
  <c r="K1125" i="9" s="1"/>
  <c r="K1126" i="9" s="1"/>
  <c r="K1127" i="9" s="1"/>
  <c r="K1128" i="9" s="1"/>
  <c r="K1129" i="9" s="1"/>
  <c r="K1130" i="9" s="1"/>
  <c r="K1131" i="9" s="1"/>
  <c r="K1132" i="9" s="1"/>
  <c r="K1133" i="9" s="1"/>
  <c r="K1134" i="9" s="1"/>
  <c r="K1135" i="9" s="1"/>
  <c r="K1136" i="9" s="1"/>
  <c r="K1137" i="9" s="1"/>
  <c r="K1138" i="9" s="1"/>
  <c r="K1139" i="9" s="1"/>
  <c r="K1140" i="9" s="1"/>
  <c r="K1141" i="9" s="1"/>
  <c r="K1142" i="9" s="1"/>
  <c r="K1143" i="9" s="1"/>
  <c r="K1144" i="9" s="1"/>
  <c r="K1145" i="9" s="1"/>
  <c r="K1146" i="9" s="1"/>
  <c r="K1147" i="9" s="1"/>
  <c r="K1148" i="9" s="1"/>
  <c r="K1149" i="9" s="1"/>
  <c r="K1150" i="9" s="1"/>
  <c r="K1151" i="9" s="1"/>
  <c r="K1152" i="9" s="1"/>
  <c r="K1153" i="9" s="1"/>
  <c r="K1154" i="9" s="1"/>
  <c r="K1155" i="9" s="1"/>
  <c r="K1156" i="9" s="1"/>
  <c r="K1157" i="9" s="1"/>
  <c r="K1158" i="9" s="1"/>
  <c r="K1159" i="9" s="1"/>
  <c r="K1160" i="9" s="1"/>
  <c r="K1161" i="9" s="1"/>
  <c r="K1162" i="9" s="1"/>
  <c r="K1163" i="9" s="1"/>
  <c r="K1164" i="9" s="1"/>
  <c r="K1165" i="9" s="1"/>
  <c r="K1166" i="9" s="1"/>
  <c r="K1167" i="9" s="1"/>
  <c r="K1168" i="9" s="1"/>
  <c r="K1169" i="9" s="1"/>
  <c r="K1170" i="9" s="1"/>
  <c r="K1171" i="9" s="1"/>
  <c r="K1172" i="9" s="1"/>
  <c r="K1173" i="9" s="1"/>
  <c r="K1174" i="9" s="1"/>
  <c r="K1175" i="9" s="1"/>
  <c r="K1176" i="9" s="1"/>
  <c r="K1177" i="9" s="1"/>
  <c r="K1178" i="9" s="1"/>
  <c r="K1179" i="9" s="1"/>
  <c r="K1180" i="9" s="1"/>
  <c r="K1181" i="9" s="1"/>
  <c r="K1182" i="9" s="1"/>
  <c r="K1183" i="9" s="1"/>
  <c r="K1184" i="9" s="1"/>
  <c r="K1185" i="9" s="1"/>
  <c r="K1186" i="9" s="1"/>
  <c r="K1187" i="9" s="1"/>
  <c r="K1188" i="9" s="1"/>
  <c r="K1189" i="9" s="1"/>
  <c r="K1190" i="9" s="1"/>
  <c r="K1191" i="9" s="1"/>
  <c r="K1192" i="9" s="1"/>
  <c r="K1193" i="9" s="1"/>
  <c r="K1194" i="9" s="1"/>
  <c r="K1195" i="9" s="1"/>
  <c r="K1196" i="9" s="1"/>
  <c r="K1197" i="9" s="1"/>
  <c r="K1198" i="9" s="1"/>
  <c r="K1199" i="9" s="1"/>
  <c r="K1200" i="9" s="1"/>
  <c r="K1201" i="9" s="1"/>
  <c r="K1202" i="9" s="1"/>
  <c r="K1203" i="9" s="1"/>
  <c r="K1204" i="9" s="1"/>
  <c r="K1205" i="9" s="1"/>
  <c r="K1206" i="9" s="1"/>
  <c r="K1207" i="9" s="1"/>
  <c r="K1208" i="9" s="1"/>
  <c r="K1209" i="9" s="1"/>
  <c r="K1210" i="9" s="1"/>
  <c r="G12" i="8"/>
  <c r="B12" i="8"/>
  <c r="B2" i="11"/>
  <c r="B4" i="8" s="1"/>
  <c r="D4" i="11"/>
  <c r="D2" i="11"/>
  <c r="D3" i="11"/>
  <c r="B6" i="11" s="1"/>
  <c r="D9" i="11" s="1"/>
  <c r="B9" i="11" s="1"/>
  <c r="G9" i="11" s="1"/>
  <c r="D1" i="11"/>
  <c r="B10" i="11" s="1"/>
  <c r="E26" i="2" l="1"/>
  <c r="E28" i="2" s="1"/>
  <c r="E29" i="2" s="1"/>
  <c r="B28" i="2"/>
  <c r="E11" i="2"/>
  <c r="B11" i="11"/>
  <c r="D8" i="11"/>
  <c r="B8" i="11" s="1"/>
  <c r="G8" i="11" s="1"/>
  <c r="D7" i="11"/>
  <c r="B7" i="11" s="1"/>
  <c r="M6" i="11"/>
  <c r="E15" i="2" l="1"/>
  <c r="E17" i="2"/>
  <c r="B8" i="6"/>
  <c r="G14" i="9"/>
  <c r="C29" i="9"/>
  <c r="K30" i="9"/>
  <c r="L29" i="9"/>
  <c r="B29" i="9" s="1"/>
  <c r="F2" i="9"/>
  <c r="O29" i="9" l="1"/>
  <c r="E29" i="9" s="1"/>
  <c r="G17" i="10"/>
  <c r="H17" i="10" s="1"/>
  <c r="G16" i="10"/>
  <c r="H16" i="10" s="1"/>
  <c r="G15" i="10"/>
  <c r="H15" i="10" s="1"/>
  <c r="H3" i="10"/>
  <c r="H4" i="10"/>
  <c r="H2" i="10"/>
  <c r="G3" i="10"/>
  <c r="G4" i="10"/>
  <c r="G2" i="10"/>
  <c r="N2" i="10"/>
  <c r="B19" i="10" l="1"/>
  <c r="B6" i="10"/>
  <c r="B7" i="10"/>
  <c r="B20" i="10"/>
  <c r="D2" i="10"/>
  <c r="E2" i="10" s="1"/>
  <c r="D3" i="10"/>
  <c r="E3" i="10"/>
  <c r="D4" i="10"/>
  <c r="E4" i="10"/>
  <c r="D15" i="10"/>
  <c r="E15" i="10" s="1"/>
  <c r="D16" i="10"/>
  <c r="E16" i="10" s="1"/>
  <c r="D17" i="10"/>
  <c r="E17" i="10" s="1"/>
  <c r="D9" i="10" l="1"/>
  <c r="B9" i="10" s="1"/>
  <c r="D8" i="10"/>
  <c r="B8" i="10" s="1"/>
  <c r="D10" i="10"/>
  <c r="B10" i="10" s="1"/>
  <c r="G10" i="10" s="1"/>
  <c r="D22" i="10"/>
  <c r="B22" i="10" s="1"/>
  <c r="D21" i="10"/>
  <c r="B21" i="10" s="1"/>
  <c r="D23" i="10"/>
  <c r="B23" i="10" s="1"/>
  <c r="G23" i="10" s="1"/>
  <c r="I32" i="3"/>
  <c r="I33" i="3"/>
  <c r="I34" i="3"/>
  <c r="I35" i="3"/>
  <c r="I36" i="3"/>
  <c r="I31" i="3"/>
  <c r="E8" i="6"/>
  <c r="E26" i="6"/>
  <c r="E28" i="6" s="1"/>
  <c r="J3" i="9"/>
  <c r="E12" i="6"/>
  <c r="E9" i="6"/>
  <c r="E11" i="6" s="1"/>
  <c r="E7" i="6"/>
  <c r="E14" i="6" s="1"/>
  <c r="A30" i="9"/>
  <c r="D13" i="9"/>
  <c r="N29" i="9" s="1"/>
  <c r="E10" i="9"/>
  <c r="I8" i="9"/>
  <c r="I9" i="9" s="1"/>
  <c r="D2" i="9"/>
  <c r="B19" i="9" s="1"/>
  <c r="E19" i="9" s="1"/>
  <c r="E17" i="6" l="1"/>
  <c r="E15" i="6"/>
  <c r="E29" i="6"/>
  <c r="B14" i="9"/>
  <c r="D15" i="9" s="1"/>
  <c r="B15" i="9" s="1"/>
  <c r="A31" i="9"/>
  <c r="A32" i="9"/>
  <c r="A33" i="9" s="1"/>
  <c r="G22" i="10"/>
  <c r="F16" i="10"/>
  <c r="F17" i="10"/>
  <c r="F15" i="10"/>
  <c r="G9" i="10"/>
  <c r="F3" i="10"/>
  <c r="F4" i="10"/>
  <c r="F2" i="10"/>
  <c r="K31" i="9"/>
  <c r="B21" i="9"/>
  <c r="O18" i="3"/>
  <c r="P18" i="3"/>
  <c r="P17" i="3"/>
  <c r="O17" i="3"/>
  <c r="B21" i="8"/>
  <c r="D16" i="9" l="1"/>
  <c r="B16" i="9" s="1"/>
  <c r="G16" i="9" s="1"/>
  <c r="D17" i="9"/>
  <c r="B17" i="9" s="1"/>
  <c r="G17" i="9" s="1"/>
  <c r="A34" i="9"/>
  <c r="K32" i="9"/>
  <c r="I1" i="3"/>
  <c r="E21" i="4"/>
  <c r="B22" i="4"/>
  <c r="B7" i="8"/>
  <c r="D12" i="8"/>
  <c r="B13" i="8" s="1"/>
  <c r="D2" i="8"/>
  <c r="B20" i="8" s="1"/>
  <c r="E20" i="8" s="1"/>
  <c r="B22" i="9" l="1"/>
  <c r="A35" i="9"/>
  <c r="K33" i="9"/>
  <c r="B22" i="8"/>
  <c r="D18" i="8"/>
  <c r="B18" i="8" s="1"/>
  <c r="D15" i="8"/>
  <c r="B15" i="8" s="1"/>
  <c r="G15" i="8" s="1"/>
  <c r="D14" i="8"/>
  <c r="B14" i="8" s="1"/>
  <c r="D17" i="8"/>
  <c r="B17" i="8" s="1"/>
  <c r="D16" i="8"/>
  <c r="B16" i="8" s="1"/>
  <c r="B111" i="7"/>
  <c r="C111" i="7"/>
  <c r="D111" i="7" s="1"/>
  <c r="B112" i="7"/>
  <c r="C112" i="7" s="1"/>
  <c r="D112" i="7" s="1"/>
  <c r="B113" i="7"/>
  <c r="C113" i="7"/>
  <c r="D113" i="7" s="1"/>
  <c r="B114" i="7"/>
  <c r="C114" i="7" s="1"/>
  <c r="D114" i="7" s="1"/>
  <c r="B115" i="7"/>
  <c r="C115" i="7"/>
  <c r="D115" i="7" s="1"/>
  <c r="B116" i="7"/>
  <c r="C116" i="7" s="1"/>
  <c r="D116" i="7" s="1"/>
  <c r="B117" i="7"/>
  <c r="C117" i="7"/>
  <c r="D117" i="7" s="1"/>
  <c r="B118" i="7"/>
  <c r="C118" i="7" s="1"/>
  <c r="D118" i="7" s="1"/>
  <c r="B119" i="7"/>
  <c r="C119" i="7"/>
  <c r="D119" i="7" s="1"/>
  <c r="B120" i="7"/>
  <c r="C120" i="7" s="1"/>
  <c r="D120" i="7" s="1"/>
  <c r="B121" i="7"/>
  <c r="C121" i="7"/>
  <c r="D121" i="7" s="1"/>
  <c r="B122" i="7"/>
  <c r="C122" i="7" s="1"/>
  <c r="D122" i="7" s="1"/>
  <c r="B123" i="7"/>
  <c r="C123" i="7"/>
  <c r="D123" i="7" s="1"/>
  <c r="B124" i="7"/>
  <c r="C124" i="7" s="1"/>
  <c r="D124" i="7" s="1"/>
  <c r="B125" i="7"/>
  <c r="C125" i="7"/>
  <c r="D125" i="7" s="1"/>
  <c r="B126" i="7"/>
  <c r="C126" i="7" s="1"/>
  <c r="D126" i="7" s="1"/>
  <c r="B127" i="7"/>
  <c r="C127" i="7"/>
  <c r="D127" i="7" s="1"/>
  <c r="B128" i="7"/>
  <c r="C128" i="7" s="1"/>
  <c r="D128" i="7" s="1"/>
  <c r="B129" i="7"/>
  <c r="C129" i="7"/>
  <c r="D129" i="7" s="1"/>
  <c r="B130" i="7"/>
  <c r="C130" i="7" s="1"/>
  <c r="D130" i="7" s="1"/>
  <c r="B131" i="7"/>
  <c r="C131" i="7"/>
  <c r="D131" i="7" s="1"/>
  <c r="B132" i="7"/>
  <c r="C132" i="7" s="1"/>
  <c r="D132" i="7" s="1"/>
  <c r="B133" i="7"/>
  <c r="C133" i="7"/>
  <c r="D133" i="7" s="1"/>
  <c r="B134" i="7"/>
  <c r="C134" i="7" s="1"/>
  <c r="D134" i="7" s="1"/>
  <c r="B135" i="7"/>
  <c r="C135" i="7"/>
  <c r="D135" i="7" s="1"/>
  <c r="A135" i="7"/>
  <c r="A129" i="7"/>
  <c r="A130" i="7"/>
  <c r="A131" i="7" s="1"/>
  <c r="A132" i="7" s="1"/>
  <c r="A133" i="7" s="1"/>
  <c r="A134" i="7" s="1"/>
  <c r="A121" i="7"/>
  <c r="A122" i="7" s="1"/>
  <c r="A123" i="7" s="1"/>
  <c r="A124" i="7" s="1"/>
  <c r="A125" i="7" s="1"/>
  <c r="A126" i="7" s="1"/>
  <c r="A127" i="7" s="1"/>
  <c r="A128" i="7" s="1"/>
  <c r="A111" i="7"/>
  <c r="A112" i="7"/>
  <c r="A113" i="7" s="1"/>
  <c r="A114" i="7" s="1"/>
  <c r="A115" i="7" s="1"/>
  <c r="A116" i="7" s="1"/>
  <c r="A117" i="7" s="1"/>
  <c r="A118" i="7" s="1"/>
  <c r="A119" i="7" s="1"/>
  <c r="A120" i="7" s="1"/>
  <c r="A13" i="7"/>
  <c r="A14" i="7"/>
  <c r="A15" i="7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2" i="7"/>
  <c r="A11" i="7"/>
  <c r="C10" i="7"/>
  <c r="B11" i="7"/>
  <c r="C11" i="7" s="1"/>
  <c r="D11" i="7" s="1"/>
  <c r="A10" i="7"/>
  <c r="B10" i="7" s="1"/>
  <c r="P6" i="7"/>
  <c r="O6" i="7"/>
  <c r="H6" i="7"/>
  <c r="K34" i="9" l="1"/>
  <c r="A36" i="9"/>
  <c r="G16" i="8"/>
  <c r="B23" i="8" s="1"/>
  <c r="B25" i="8" s="1"/>
  <c r="B26" i="8" s="1"/>
  <c r="B27" i="8" s="1"/>
  <c r="B28" i="8" s="1"/>
  <c r="D28" i="8" s="1"/>
  <c r="B13" i="7"/>
  <c r="C13" i="7" s="1"/>
  <c r="D13" i="7" s="1"/>
  <c r="B25" i="7"/>
  <c r="C25" i="7" s="1"/>
  <c r="D25" i="7" s="1"/>
  <c r="B19" i="7"/>
  <c r="C19" i="7" s="1"/>
  <c r="D19" i="7" s="1"/>
  <c r="B24" i="7"/>
  <c r="C24" i="7" s="1"/>
  <c r="D24" i="7" s="1"/>
  <c r="B16" i="7"/>
  <c r="B22" i="7"/>
  <c r="C22" i="7" s="1"/>
  <c r="D22" i="7" s="1"/>
  <c r="C16" i="7"/>
  <c r="D16" i="7" s="1"/>
  <c r="B26" i="7"/>
  <c r="C26" i="7" s="1"/>
  <c r="D26" i="7" s="1"/>
  <c r="B21" i="7"/>
  <c r="C21" i="7" s="1"/>
  <c r="D21" i="7" s="1"/>
  <c r="B18" i="7"/>
  <c r="C18" i="7" s="1"/>
  <c r="D18" i="7" s="1"/>
  <c r="B15" i="7"/>
  <c r="C15" i="7" s="1"/>
  <c r="D15" i="7" s="1"/>
  <c r="B12" i="7"/>
  <c r="C12" i="7" s="1"/>
  <c r="D12" i="7" s="1"/>
  <c r="B23" i="7"/>
  <c r="C23" i="7" s="1"/>
  <c r="D23" i="7" s="1"/>
  <c r="B20" i="7"/>
  <c r="C20" i="7" s="1"/>
  <c r="B17" i="7"/>
  <c r="C17" i="7" s="1"/>
  <c r="D17" i="7" s="1"/>
  <c r="B14" i="7"/>
  <c r="D20" i="7"/>
  <c r="D10" i="7"/>
  <c r="B14" i="6"/>
  <c r="K35" i="9" l="1"/>
  <c r="A37" i="9"/>
  <c r="B31" i="8"/>
  <c r="B13" i="2" s="1"/>
  <c r="E13" i="2" s="1"/>
  <c r="E16" i="2" s="1"/>
  <c r="E18" i="2" s="1"/>
  <c r="C14" i="7"/>
  <c r="D14" i="7" s="1"/>
  <c r="B27" i="7"/>
  <c r="C27" i="7" s="1"/>
  <c r="D27" i="7" s="1"/>
  <c r="E19" i="2" l="1"/>
  <c r="E31" i="2"/>
  <c r="E30" i="2"/>
  <c r="E32" i="2" s="1"/>
  <c r="B32" i="2" s="1"/>
  <c r="B18" i="2"/>
  <c r="B19" i="2" s="1"/>
  <c r="K36" i="9"/>
  <c r="M9" i="11"/>
  <c r="O9" i="11" s="1"/>
  <c r="O10" i="11" s="1"/>
  <c r="M10" i="11" s="1"/>
  <c r="M11" i="11"/>
  <c r="J13" i="9"/>
  <c r="B13" i="6"/>
  <c r="E13" i="6" s="1"/>
  <c r="E16" i="6" s="1"/>
  <c r="A38" i="9"/>
  <c r="B28" i="7"/>
  <c r="C28" i="7" s="1"/>
  <c r="D28" i="7" s="1"/>
  <c r="K37" i="9" l="1"/>
  <c r="M13" i="9"/>
  <c r="M14" i="9" s="1"/>
  <c r="J14" i="9"/>
  <c r="O11" i="11"/>
  <c r="E18" i="6"/>
  <c r="A39" i="9"/>
  <c r="B29" i="7"/>
  <c r="C29" i="7" s="1"/>
  <c r="D29" i="7" s="1"/>
  <c r="E10" i="4"/>
  <c r="I9" i="4"/>
  <c r="I8" i="4"/>
  <c r="B18" i="6" l="1"/>
  <c r="B19" i="6" s="1"/>
  <c r="B14" i="11" s="1"/>
  <c r="B15" i="11" s="1"/>
  <c r="E30" i="6"/>
  <c r="K38" i="9"/>
  <c r="E19" i="6"/>
  <c r="D14" i="11" s="1"/>
  <c r="D15" i="11" s="1"/>
  <c r="E31" i="6"/>
  <c r="A40" i="9"/>
  <c r="B30" i="7"/>
  <c r="C30" i="7" s="1"/>
  <c r="D30" i="7" s="1"/>
  <c r="D13" i="4"/>
  <c r="A31" i="3"/>
  <c r="H31" i="3" s="1"/>
  <c r="E32" i="6" l="1"/>
  <c r="B32" i="6" s="1"/>
  <c r="K39" i="9"/>
  <c r="P29" i="9"/>
  <c r="F29" i="9" s="1"/>
  <c r="D29" i="9"/>
  <c r="F24" i="9"/>
  <c r="D24" i="9"/>
  <c r="B25" i="9"/>
  <c r="A41" i="9"/>
  <c r="B31" i="7"/>
  <c r="C31" i="7" s="1"/>
  <c r="D31" i="7" s="1"/>
  <c r="B14" i="4"/>
  <c r="D15" i="4" s="1"/>
  <c r="B15" i="4" s="1"/>
  <c r="K40" i="9" l="1"/>
  <c r="D25" i="9"/>
  <c r="F25" i="9"/>
  <c r="Q29" i="9" s="1"/>
  <c r="A42" i="9"/>
  <c r="B32" i="7"/>
  <c r="C32" i="7" s="1"/>
  <c r="D32" i="7" s="1"/>
  <c r="D16" i="4"/>
  <c r="B16" i="4" s="1"/>
  <c r="G16" i="4" s="1"/>
  <c r="D17" i="4"/>
  <c r="B17" i="4" s="1"/>
  <c r="G17" i="4" s="1"/>
  <c r="D19" i="4"/>
  <c r="B19" i="4" s="1"/>
  <c r="D18" i="4"/>
  <c r="B18" i="4" s="1"/>
  <c r="D2" i="4"/>
  <c r="H12" i="3"/>
  <c r="H22" i="3"/>
  <c r="I22" i="3" s="1"/>
  <c r="B22" i="3" s="1"/>
  <c r="B31" i="3" s="1"/>
  <c r="K41" i="9" l="1"/>
  <c r="R29" i="9"/>
  <c r="G29" i="9"/>
  <c r="A43" i="9"/>
  <c r="B24" i="4"/>
  <c r="B33" i="7"/>
  <c r="C33" i="7" s="1"/>
  <c r="D33" i="7" s="1"/>
  <c r="C22" i="3"/>
  <c r="C31" i="3" s="1"/>
  <c r="F22" i="3"/>
  <c r="E22" i="3"/>
  <c r="E31" i="3" s="1"/>
  <c r="D22" i="3"/>
  <c r="D31" i="3" s="1"/>
  <c r="B21" i="4"/>
  <c r="J22" i="3"/>
  <c r="A23" i="3"/>
  <c r="P15" i="3"/>
  <c r="O13" i="3"/>
  <c r="P13" i="3"/>
  <c r="O14" i="3"/>
  <c r="P14" i="3"/>
  <c r="O15" i="3"/>
  <c r="O16" i="3"/>
  <c r="P16" i="3"/>
  <c r="P12" i="3"/>
  <c r="O12" i="3"/>
  <c r="K42" i="9" l="1"/>
  <c r="H29" i="9"/>
  <c r="L30" i="9"/>
  <c r="A44" i="9"/>
  <c r="B32" i="4"/>
  <c r="B33" i="4" s="1"/>
  <c r="B34" i="4" s="1"/>
  <c r="B35" i="4" s="1"/>
  <c r="B34" i="7"/>
  <c r="C34" i="7" s="1"/>
  <c r="D34" i="7" s="1"/>
  <c r="H23" i="3"/>
  <c r="I23" i="3" s="1"/>
  <c r="A32" i="3"/>
  <c r="H32" i="3" s="1"/>
  <c r="F31" i="3"/>
  <c r="G31" i="3" s="1"/>
  <c r="G22" i="3"/>
  <c r="E25" i="4"/>
  <c r="B27" i="4"/>
  <c r="J23" i="3"/>
  <c r="A24" i="3"/>
  <c r="A33" i="3" s="1"/>
  <c r="H33" i="3" s="1"/>
  <c r="B4" i="3"/>
  <c r="D4" i="3" s="1"/>
  <c r="B3" i="3"/>
  <c r="D2" i="3"/>
  <c r="I29" i="9" l="1"/>
  <c r="K43" i="9"/>
  <c r="B30" i="9"/>
  <c r="O30" i="9"/>
  <c r="M30" i="9"/>
  <c r="A45" i="9"/>
  <c r="B38" i="4"/>
  <c r="D35" i="4"/>
  <c r="B35" i="7"/>
  <c r="C35" i="7" s="1"/>
  <c r="D35" i="7" s="1"/>
  <c r="B23" i="3"/>
  <c r="B32" i="3" s="1"/>
  <c r="C23" i="3"/>
  <c r="C32" i="3" s="1"/>
  <c r="D23" i="3"/>
  <c r="D32" i="3" s="1"/>
  <c r="E23" i="3"/>
  <c r="E32" i="3" s="1"/>
  <c r="F23" i="3"/>
  <c r="B25" i="4"/>
  <c r="B28" i="4"/>
  <c r="H24" i="3"/>
  <c r="I24" i="3" s="1"/>
  <c r="A25" i="3"/>
  <c r="A34" i="3" s="1"/>
  <c r="H34" i="3" s="1"/>
  <c r="J24" i="3"/>
  <c r="D5" i="3"/>
  <c r="B2" i="3"/>
  <c r="C30" i="9" l="1"/>
  <c r="N30" i="9"/>
  <c r="D30" i="9" s="1"/>
  <c r="K44" i="9"/>
  <c r="E30" i="9"/>
  <c r="A46" i="9"/>
  <c r="B36" i="7"/>
  <c r="C36" i="7" s="1"/>
  <c r="D36" i="7" s="1"/>
  <c r="B24" i="3"/>
  <c r="B33" i="3" s="1"/>
  <c r="F24" i="3"/>
  <c r="C24" i="3"/>
  <c r="C33" i="3" s="1"/>
  <c r="E24" i="3"/>
  <c r="E33" i="3" s="1"/>
  <c r="D24" i="3"/>
  <c r="D33" i="3" s="1"/>
  <c r="F32" i="3"/>
  <c r="G32" i="3" s="1"/>
  <c r="G23" i="3"/>
  <c r="A26" i="3"/>
  <c r="A35" i="3" s="1"/>
  <c r="H35" i="3" s="1"/>
  <c r="H25" i="3"/>
  <c r="I25" i="3" s="1"/>
  <c r="J25" i="3"/>
  <c r="P30" i="9" l="1"/>
  <c r="Q30" i="9" s="1"/>
  <c r="K45" i="9"/>
  <c r="A47" i="9"/>
  <c r="B37" i="7"/>
  <c r="C37" i="7" s="1"/>
  <c r="D37" i="7" s="1"/>
  <c r="F33" i="3"/>
  <c r="G33" i="3" s="1"/>
  <c r="G24" i="3"/>
  <c r="B25" i="3"/>
  <c r="B34" i="3" s="1"/>
  <c r="F25" i="3"/>
  <c r="E25" i="3"/>
  <c r="E34" i="3" s="1"/>
  <c r="C25" i="3"/>
  <c r="C34" i="3" s="1"/>
  <c r="D25" i="3"/>
  <c r="D34" i="3" s="1"/>
  <c r="A27" i="3"/>
  <c r="A36" i="3" s="1"/>
  <c r="H36" i="3" s="1"/>
  <c r="H26" i="3"/>
  <c r="I26" i="3" s="1"/>
  <c r="J26" i="3"/>
  <c r="F30" i="9" l="1"/>
  <c r="K46" i="9"/>
  <c r="R30" i="9"/>
  <c r="G30" i="9"/>
  <c r="A48" i="9"/>
  <c r="B38" i="7"/>
  <c r="C38" i="7" s="1"/>
  <c r="D38" i="7" s="1"/>
  <c r="F34" i="3"/>
  <c r="G34" i="3" s="1"/>
  <c r="G25" i="3"/>
  <c r="E26" i="3"/>
  <c r="E35" i="3" s="1"/>
  <c r="D26" i="3"/>
  <c r="D35" i="3" s="1"/>
  <c r="F26" i="3"/>
  <c r="C26" i="3"/>
  <c r="C35" i="3" s="1"/>
  <c r="B26" i="3"/>
  <c r="B35" i="3" s="1"/>
  <c r="H27" i="3"/>
  <c r="I27" i="3" s="1"/>
  <c r="J27" i="3"/>
  <c r="K47" i="9" l="1"/>
  <c r="H30" i="9"/>
  <c r="L31" i="9"/>
  <c r="A49" i="9"/>
  <c r="B39" i="7"/>
  <c r="C39" i="7" s="1"/>
  <c r="D39" i="7" s="1"/>
  <c r="F35" i="3"/>
  <c r="G35" i="3" s="1"/>
  <c r="G26" i="3"/>
  <c r="B27" i="3"/>
  <c r="B36" i="3" s="1"/>
  <c r="E27" i="3"/>
  <c r="E36" i="3" s="1"/>
  <c r="C27" i="3"/>
  <c r="C36" i="3" s="1"/>
  <c r="F27" i="3"/>
  <c r="D27" i="3"/>
  <c r="D36" i="3" s="1"/>
  <c r="I30" i="9" l="1"/>
  <c r="K48" i="9"/>
  <c r="M31" i="9"/>
  <c r="N31" i="9" s="1"/>
  <c r="B31" i="9"/>
  <c r="O31" i="9"/>
  <c r="A50" i="9"/>
  <c r="B40" i="7"/>
  <c r="C40" i="7" s="1"/>
  <c r="D40" i="7" s="1"/>
  <c r="F36" i="3"/>
  <c r="G36" i="3" s="1"/>
  <c r="G27" i="3"/>
  <c r="K49" i="9" l="1"/>
  <c r="C31" i="9"/>
  <c r="D31" i="9"/>
  <c r="E31" i="9"/>
  <c r="A51" i="9"/>
  <c r="B41" i="7"/>
  <c r="C41" i="7" s="1"/>
  <c r="D41" i="7" s="1"/>
  <c r="K50" i="9" l="1"/>
  <c r="P31" i="9"/>
  <c r="Q31" i="9" s="1"/>
  <c r="R31" i="9" s="1"/>
  <c r="A52" i="9"/>
  <c r="B42" i="7"/>
  <c r="C42" i="7" s="1"/>
  <c r="D42" i="7" s="1"/>
  <c r="K51" i="9" l="1"/>
  <c r="F31" i="9"/>
  <c r="G31" i="9"/>
  <c r="L32" i="9"/>
  <c r="H31" i="9"/>
  <c r="A53" i="9"/>
  <c r="B43" i="7"/>
  <c r="C43" i="7" s="1"/>
  <c r="D43" i="7" s="1"/>
  <c r="I31" i="9" l="1"/>
  <c r="K52" i="9"/>
  <c r="M32" i="9"/>
  <c r="N32" i="9" s="1"/>
  <c r="O32" i="9"/>
  <c r="B32" i="9"/>
  <c r="A54" i="9"/>
  <c r="B44" i="7"/>
  <c r="C44" i="7" s="1"/>
  <c r="D44" i="7" s="1"/>
  <c r="K53" i="9" l="1"/>
  <c r="E32" i="9"/>
  <c r="P32" i="9"/>
  <c r="C32" i="9"/>
  <c r="A55" i="9"/>
  <c r="B45" i="7"/>
  <c r="C45" i="7" s="1"/>
  <c r="D45" i="7" s="1"/>
  <c r="K54" i="9" l="1"/>
  <c r="D32" i="9"/>
  <c r="A56" i="9"/>
  <c r="B46" i="7"/>
  <c r="C46" i="7" s="1"/>
  <c r="D46" i="7" s="1"/>
  <c r="K55" i="9" l="1"/>
  <c r="Q32" i="9"/>
  <c r="R32" i="9" s="1"/>
  <c r="F32" i="9"/>
  <c r="A57" i="9"/>
  <c r="B47" i="7"/>
  <c r="C47" i="7" s="1"/>
  <c r="D47" i="7" s="1"/>
  <c r="K56" i="9" l="1"/>
  <c r="G32" i="9"/>
  <c r="A58" i="9"/>
  <c r="B48" i="7"/>
  <c r="C48" i="7" s="1"/>
  <c r="D48" i="7" s="1"/>
  <c r="K57" i="9" l="1"/>
  <c r="L33" i="9"/>
  <c r="H32" i="9"/>
  <c r="A59" i="9"/>
  <c r="B49" i="7"/>
  <c r="C49" i="7" s="1"/>
  <c r="D49" i="7" s="1"/>
  <c r="I32" i="9" l="1"/>
  <c r="K58" i="9"/>
  <c r="M33" i="9"/>
  <c r="N33" i="9" s="1"/>
  <c r="B33" i="9"/>
  <c r="O33" i="9"/>
  <c r="E33" i="9" s="1"/>
  <c r="A60" i="9"/>
  <c r="B50" i="7"/>
  <c r="C50" i="7" s="1"/>
  <c r="D50" i="7" s="1"/>
  <c r="K59" i="9" l="1"/>
  <c r="C33" i="9"/>
  <c r="P33" i="9"/>
  <c r="A61" i="9"/>
  <c r="B51" i="7"/>
  <c r="C51" i="7" s="1"/>
  <c r="D51" i="7" s="1"/>
  <c r="K60" i="9" l="1"/>
  <c r="D33" i="9"/>
  <c r="A62" i="9"/>
  <c r="B52" i="7"/>
  <c r="C52" i="7" s="1"/>
  <c r="D52" i="7" s="1"/>
  <c r="K61" i="9" l="1"/>
  <c r="Q33" i="9"/>
  <c r="R33" i="9" s="1"/>
  <c r="F33" i="9"/>
  <c r="A63" i="9"/>
  <c r="B53" i="7"/>
  <c r="C53" i="7" s="1"/>
  <c r="D53" i="7" s="1"/>
  <c r="K62" i="9" l="1"/>
  <c r="G33" i="9"/>
  <c r="A64" i="9"/>
  <c r="B54" i="7"/>
  <c r="C54" i="7" s="1"/>
  <c r="D54" i="7" s="1"/>
  <c r="K63" i="9" l="1"/>
  <c r="L34" i="9"/>
  <c r="H33" i="9"/>
  <c r="A65" i="9"/>
  <c r="B55" i="7"/>
  <c r="C55" i="7" s="1"/>
  <c r="D55" i="7" s="1"/>
  <c r="I33" i="9" l="1"/>
  <c r="K64" i="9"/>
  <c r="B34" i="9"/>
  <c r="M34" i="9"/>
  <c r="N34" i="9" s="1"/>
  <c r="O34" i="9"/>
  <c r="E34" i="9" s="1"/>
  <c r="A66" i="9"/>
  <c r="B56" i="7"/>
  <c r="C56" i="7" s="1"/>
  <c r="D56" i="7" s="1"/>
  <c r="K65" i="9" l="1"/>
  <c r="C34" i="9"/>
  <c r="P34" i="9"/>
  <c r="A67" i="9"/>
  <c r="B57" i="7"/>
  <c r="C57" i="7" s="1"/>
  <c r="D57" i="7" s="1"/>
  <c r="K66" i="9" l="1"/>
  <c r="D34" i="9"/>
  <c r="A68" i="9"/>
  <c r="B58" i="7"/>
  <c r="C58" i="7" s="1"/>
  <c r="D58" i="7" s="1"/>
  <c r="K67" i="9" l="1"/>
  <c r="Q34" i="9"/>
  <c r="R34" i="9" s="1"/>
  <c r="F34" i="9"/>
  <c r="A69" i="9"/>
  <c r="B59" i="7"/>
  <c r="C59" i="7" s="1"/>
  <c r="D59" i="7" s="1"/>
  <c r="K68" i="9" l="1"/>
  <c r="G34" i="9"/>
  <c r="A70" i="9"/>
  <c r="B60" i="7"/>
  <c r="C60" i="7" s="1"/>
  <c r="D60" i="7" s="1"/>
  <c r="K69" i="9" l="1"/>
  <c r="L35" i="9"/>
  <c r="H34" i="9"/>
  <c r="I34" i="9" s="1"/>
  <c r="A71" i="9"/>
  <c r="B61" i="7"/>
  <c r="C61" i="7" s="1"/>
  <c r="D61" i="7" s="1"/>
  <c r="K70" i="9" l="1"/>
  <c r="O35" i="9"/>
  <c r="E35" i="9" s="1"/>
  <c r="M35" i="9"/>
  <c r="N35" i="9" s="1"/>
  <c r="B35" i="9"/>
  <c r="A72" i="9"/>
  <c r="B62" i="7"/>
  <c r="C62" i="7" s="1"/>
  <c r="D62" i="7" s="1"/>
  <c r="K71" i="9" l="1"/>
  <c r="C35" i="9"/>
  <c r="P35" i="9"/>
  <c r="A73" i="9"/>
  <c r="B63" i="7"/>
  <c r="C63" i="7" s="1"/>
  <c r="D63" i="7" s="1"/>
  <c r="K72" i="9" l="1"/>
  <c r="D35" i="9"/>
  <c r="A74" i="9"/>
  <c r="B64" i="7"/>
  <c r="C64" i="7" s="1"/>
  <c r="D64" i="7" s="1"/>
  <c r="K73" i="9" l="1"/>
  <c r="A75" i="9"/>
  <c r="B65" i="7"/>
  <c r="C65" i="7" s="1"/>
  <c r="D65" i="7" s="1"/>
  <c r="K74" i="9" l="1"/>
  <c r="A76" i="9"/>
  <c r="B66" i="7"/>
  <c r="C66" i="7" s="1"/>
  <c r="D66" i="7" s="1"/>
  <c r="K75" i="9" l="1"/>
  <c r="A77" i="9"/>
  <c r="B67" i="7"/>
  <c r="C67" i="7" s="1"/>
  <c r="D67" i="7" s="1"/>
  <c r="K76" i="9" l="1"/>
  <c r="A78" i="9"/>
  <c r="B68" i="7"/>
  <c r="C68" i="7" s="1"/>
  <c r="D68" i="7" s="1"/>
  <c r="K77" i="9" l="1"/>
  <c r="A79" i="9"/>
  <c r="B69" i="7"/>
  <c r="C69" i="7" s="1"/>
  <c r="D69" i="7" s="1"/>
  <c r="K78" i="9" l="1"/>
  <c r="A80" i="9"/>
  <c r="B70" i="7"/>
  <c r="C70" i="7" s="1"/>
  <c r="D70" i="7" s="1"/>
  <c r="K79" i="9" l="1"/>
  <c r="A81" i="9"/>
  <c r="B71" i="7"/>
  <c r="C71" i="7" s="1"/>
  <c r="D71" i="7" s="1"/>
  <c r="K80" i="9" l="1"/>
  <c r="A82" i="9"/>
  <c r="B72" i="7"/>
  <c r="C72" i="7" s="1"/>
  <c r="D72" i="7" s="1"/>
  <c r="K81" i="9" l="1"/>
  <c r="A83" i="9"/>
  <c r="B73" i="7"/>
  <c r="C73" i="7" s="1"/>
  <c r="D73" i="7" s="1"/>
  <c r="K82" i="9" l="1"/>
  <c r="A84" i="9"/>
  <c r="B74" i="7"/>
  <c r="C74" i="7" s="1"/>
  <c r="D74" i="7" s="1"/>
  <c r="K83" i="9" l="1"/>
  <c r="A85" i="9"/>
  <c r="B75" i="7"/>
  <c r="C75" i="7" s="1"/>
  <c r="D75" i="7" s="1"/>
  <c r="K84" i="9" l="1"/>
  <c r="A86" i="9"/>
  <c r="B76" i="7"/>
  <c r="C76" i="7" s="1"/>
  <c r="D76" i="7" s="1"/>
  <c r="K85" i="9" l="1"/>
  <c r="A87" i="9"/>
  <c r="B77" i="7"/>
  <c r="C77" i="7" s="1"/>
  <c r="D77" i="7" s="1"/>
  <c r="K86" i="9" l="1"/>
  <c r="A88" i="9"/>
  <c r="B78" i="7"/>
  <c r="C78" i="7" s="1"/>
  <c r="D78" i="7" s="1"/>
  <c r="K87" i="9" l="1"/>
  <c r="A89" i="9"/>
  <c r="B79" i="7"/>
  <c r="C79" i="7" s="1"/>
  <c r="D79" i="7" s="1"/>
  <c r="K88" i="9" l="1"/>
  <c r="A90" i="9"/>
  <c r="B80" i="7"/>
  <c r="C80" i="7" s="1"/>
  <c r="D80" i="7" s="1"/>
  <c r="K89" i="9" l="1"/>
  <c r="A91" i="9"/>
  <c r="B81" i="7"/>
  <c r="C81" i="7" s="1"/>
  <c r="D81" i="7" s="1"/>
  <c r="K90" i="9" l="1"/>
  <c r="A92" i="9"/>
  <c r="B82" i="7"/>
  <c r="C82" i="7" s="1"/>
  <c r="D82" i="7" s="1"/>
  <c r="K91" i="9" l="1"/>
  <c r="A93" i="9"/>
  <c r="B83" i="7"/>
  <c r="C83" i="7" s="1"/>
  <c r="D83" i="7" s="1"/>
  <c r="K92" i="9" l="1"/>
  <c r="A94" i="9"/>
  <c r="B84" i="7"/>
  <c r="C84" i="7" s="1"/>
  <c r="D84" i="7" s="1"/>
  <c r="K93" i="9" l="1"/>
  <c r="A95" i="9"/>
  <c r="B85" i="7"/>
  <c r="C85" i="7" s="1"/>
  <c r="D85" i="7" s="1"/>
  <c r="K94" i="9" l="1"/>
  <c r="A96" i="9"/>
  <c r="B86" i="7"/>
  <c r="C86" i="7" s="1"/>
  <c r="D86" i="7" s="1"/>
  <c r="K95" i="9" l="1"/>
  <c r="A97" i="9"/>
  <c r="B87" i="7"/>
  <c r="C87" i="7" s="1"/>
  <c r="D87" i="7" s="1"/>
  <c r="K96" i="9" l="1"/>
  <c r="A98" i="9"/>
  <c r="B88" i="7"/>
  <c r="C88" i="7" s="1"/>
  <c r="D88" i="7" s="1"/>
  <c r="K97" i="9" l="1"/>
  <c r="A99" i="9"/>
  <c r="B89" i="7"/>
  <c r="C89" i="7" s="1"/>
  <c r="D89" i="7" s="1"/>
  <c r="K98" i="9" l="1"/>
  <c r="A100" i="9"/>
  <c r="B90" i="7"/>
  <c r="C90" i="7" s="1"/>
  <c r="D90" i="7" s="1"/>
  <c r="K99" i="9" l="1"/>
  <c r="A101" i="9"/>
  <c r="B91" i="7"/>
  <c r="C91" i="7" s="1"/>
  <c r="D91" i="7" s="1"/>
  <c r="K100" i="9" l="1"/>
  <c r="A102" i="9"/>
  <c r="B92" i="7"/>
  <c r="C92" i="7" s="1"/>
  <c r="D92" i="7" s="1"/>
  <c r="K101" i="9" l="1"/>
  <c r="A103" i="9"/>
  <c r="B93" i="7"/>
  <c r="C93" i="7" s="1"/>
  <c r="D93" i="7" s="1"/>
  <c r="K102" i="9" l="1"/>
  <c r="A104" i="9"/>
  <c r="B94" i="7"/>
  <c r="C94" i="7" s="1"/>
  <c r="D94" i="7" s="1"/>
  <c r="K103" i="9" l="1"/>
  <c r="A105" i="9"/>
  <c r="B95" i="7"/>
  <c r="C95" i="7" s="1"/>
  <c r="D95" i="7" s="1"/>
  <c r="K104" i="9" l="1"/>
  <c r="A106" i="9"/>
  <c r="B96" i="7"/>
  <c r="C96" i="7" s="1"/>
  <c r="D96" i="7" s="1"/>
  <c r="K105" i="9" l="1"/>
  <c r="A107" i="9"/>
  <c r="B97" i="7"/>
  <c r="C97" i="7" s="1"/>
  <c r="D97" i="7" s="1"/>
  <c r="K106" i="9" l="1"/>
  <c r="A108" i="9"/>
  <c r="B98" i="7"/>
  <c r="C98" i="7" s="1"/>
  <c r="D98" i="7" s="1"/>
  <c r="K107" i="9" l="1"/>
  <c r="A109" i="9"/>
  <c r="B99" i="7"/>
  <c r="C99" i="7" s="1"/>
  <c r="D99" i="7" s="1"/>
  <c r="K108" i="9" l="1"/>
  <c r="A110" i="9"/>
  <c r="B100" i="7"/>
  <c r="C100" i="7" s="1"/>
  <c r="D100" i="7" s="1"/>
  <c r="K109" i="9" l="1"/>
  <c r="A111" i="9"/>
  <c r="B101" i="7"/>
  <c r="C101" i="7" s="1"/>
  <c r="D101" i="7" s="1"/>
  <c r="K110" i="9" l="1"/>
  <c r="A112" i="9"/>
  <c r="B102" i="7"/>
  <c r="C102" i="7" s="1"/>
  <c r="D102" i="7" s="1"/>
  <c r="K111" i="9" l="1"/>
  <c r="A113" i="9"/>
  <c r="B103" i="7"/>
  <c r="C103" i="7" s="1"/>
  <c r="D103" i="7" s="1"/>
  <c r="K112" i="9" l="1"/>
  <c r="A114" i="9"/>
  <c r="B104" i="7"/>
  <c r="C104" i="7" s="1"/>
  <c r="D104" i="7" s="1"/>
  <c r="K113" i="9" l="1"/>
  <c r="A115" i="9"/>
  <c r="B105" i="7"/>
  <c r="C105" i="7" s="1"/>
  <c r="D105" i="7" s="1"/>
  <c r="K114" i="9" l="1"/>
  <c r="A116" i="9"/>
  <c r="B106" i="7"/>
  <c r="C106" i="7" s="1"/>
  <c r="D106" i="7" s="1"/>
  <c r="K115" i="9" l="1"/>
  <c r="A117" i="9"/>
  <c r="B107" i="7"/>
  <c r="C107" i="7" s="1"/>
  <c r="D107" i="7" s="1"/>
  <c r="K116" i="9" l="1"/>
  <c r="A118" i="9"/>
  <c r="B108" i="7"/>
  <c r="C108" i="7" s="1"/>
  <c r="D108" i="7" s="1"/>
  <c r="K117" i="9" l="1"/>
  <c r="A119" i="9"/>
  <c r="B109" i="7"/>
  <c r="C109" i="7" s="1"/>
  <c r="D109" i="7" s="1"/>
  <c r="B110" i="7"/>
  <c r="C110" i="7" s="1"/>
  <c r="D110" i="7" s="1"/>
  <c r="K118" i="9" l="1"/>
  <c r="A120" i="9"/>
  <c r="K119" i="9" l="1"/>
  <c r="A121" i="9"/>
  <c r="K120" i="9" l="1"/>
  <c r="A122" i="9"/>
  <c r="K121" i="9" l="1"/>
  <c r="A123" i="9"/>
  <c r="K122" i="9" l="1"/>
  <c r="A124" i="9"/>
  <c r="K123" i="9" l="1"/>
  <c r="A125" i="9"/>
  <c r="K124" i="9" l="1"/>
  <c r="A126" i="9"/>
  <c r="K125" i="9" l="1"/>
  <c r="A127" i="9"/>
  <c r="K126" i="9" l="1"/>
  <c r="A128" i="9"/>
  <c r="K127" i="9" l="1"/>
  <c r="A129" i="9"/>
  <c r="K128" i="9" l="1"/>
  <c r="A130" i="9"/>
  <c r="K129" i="9" l="1"/>
  <c r="A131" i="9"/>
  <c r="K130" i="9" l="1"/>
  <c r="A132" i="9"/>
  <c r="K131" i="9" l="1"/>
  <c r="A133" i="9"/>
  <c r="K132" i="9" l="1"/>
  <c r="A134" i="9"/>
  <c r="K133" i="9" l="1"/>
  <c r="A135" i="9"/>
  <c r="K134" i="9" l="1"/>
  <c r="A136" i="9"/>
  <c r="K135" i="9" l="1"/>
  <c r="A137" i="9"/>
  <c r="K136" i="9" l="1"/>
  <c r="A138" i="9"/>
  <c r="K137" i="9" l="1"/>
  <c r="A139" i="9"/>
  <c r="K138" i="9" l="1"/>
  <c r="A140" i="9"/>
  <c r="K139" i="9" l="1"/>
  <c r="A141" i="9"/>
  <c r="K140" i="9" l="1"/>
  <c r="A142" i="9"/>
  <c r="K141" i="9" l="1"/>
  <c r="A143" i="9"/>
  <c r="K142" i="9" l="1"/>
  <c r="A144" i="9"/>
  <c r="K143" i="9" l="1"/>
  <c r="A145" i="9"/>
  <c r="K144" i="9" l="1"/>
  <c r="A146" i="9"/>
  <c r="K145" i="9" l="1"/>
  <c r="A147" i="9"/>
  <c r="K146" i="9" l="1"/>
  <c r="A148" i="9"/>
  <c r="K147" i="9" l="1"/>
  <c r="A149" i="9"/>
  <c r="K148" i="9" l="1"/>
  <c r="A150" i="9"/>
  <c r="K149" i="9" l="1"/>
  <c r="A151" i="9"/>
  <c r="K150" i="9" l="1"/>
  <c r="A152" i="9"/>
  <c r="K151" i="9" l="1"/>
  <c r="A153" i="9"/>
  <c r="K152" i="9" l="1"/>
  <c r="A154" i="9"/>
  <c r="K153" i="9" l="1"/>
  <c r="A155" i="9"/>
  <c r="K154" i="9" l="1"/>
  <c r="A156" i="9"/>
  <c r="K155" i="9" l="1"/>
  <c r="A157" i="9"/>
  <c r="K156" i="9" l="1"/>
  <c r="A158" i="9"/>
  <c r="K157" i="9" l="1"/>
  <c r="A159" i="9"/>
  <c r="K158" i="9" l="1"/>
  <c r="A160" i="9"/>
  <c r="K159" i="9" l="1"/>
  <c r="A161" i="9"/>
  <c r="K160" i="9" l="1"/>
  <c r="A162" i="9"/>
  <c r="K161" i="9" l="1"/>
  <c r="A163" i="9"/>
  <c r="K162" i="9" l="1"/>
  <c r="A164" i="9"/>
  <c r="K163" i="9" l="1"/>
  <c r="A165" i="9"/>
  <c r="K164" i="9" l="1"/>
  <c r="A166" i="9"/>
  <c r="K165" i="9" l="1"/>
  <c r="A167" i="9"/>
  <c r="K166" i="9" l="1"/>
  <c r="A168" i="9"/>
  <c r="K167" i="9" l="1"/>
  <c r="A169" i="9"/>
  <c r="K168" i="9" l="1"/>
  <c r="A170" i="9"/>
  <c r="K169" i="9" l="1"/>
  <c r="A171" i="9"/>
  <c r="K170" i="9" l="1"/>
  <c r="A172" i="9"/>
  <c r="K171" i="9" l="1"/>
  <c r="A173" i="9"/>
  <c r="K172" i="9" l="1"/>
  <c r="A174" i="9"/>
  <c r="K173" i="9" l="1"/>
  <c r="A175" i="9"/>
  <c r="K174" i="9" l="1"/>
  <c r="A176" i="9"/>
  <c r="K175" i="9" l="1"/>
  <c r="A177" i="9"/>
  <c r="K176" i="9" l="1"/>
  <c r="A178" i="9"/>
  <c r="K177" i="9" l="1"/>
  <c r="A179" i="9"/>
  <c r="K178" i="9" l="1"/>
  <c r="A180" i="9"/>
  <c r="K179" i="9" l="1"/>
  <c r="A181" i="9"/>
  <c r="K180" i="9" l="1"/>
  <c r="A182" i="9"/>
  <c r="K181" i="9" l="1"/>
  <c r="A183" i="9"/>
  <c r="K182" i="9" l="1"/>
  <c r="A184" i="9"/>
  <c r="K183" i="9" l="1"/>
  <c r="A185" i="9"/>
  <c r="K184" i="9" l="1"/>
  <c r="A186" i="9"/>
  <c r="K185" i="9" l="1"/>
  <c r="A187" i="9"/>
  <c r="K186" i="9" l="1"/>
  <c r="A188" i="9"/>
  <c r="K187" i="9" l="1"/>
  <c r="A189" i="9"/>
  <c r="K188" i="9" l="1"/>
  <c r="A190" i="9"/>
  <c r="K189" i="9" l="1"/>
  <c r="A191" i="9"/>
  <c r="K190" i="9" l="1"/>
  <c r="A192" i="9"/>
  <c r="K191" i="9" l="1"/>
  <c r="A193" i="9"/>
  <c r="K192" i="9" l="1"/>
  <c r="A194" i="9"/>
  <c r="K193" i="9" l="1"/>
  <c r="A195" i="9"/>
  <c r="K194" i="9" l="1"/>
  <c r="A196" i="9"/>
  <c r="K195" i="9" l="1"/>
  <c r="A197" i="9"/>
  <c r="K196" i="9" l="1"/>
  <c r="A198" i="9"/>
  <c r="K197" i="9" l="1"/>
  <c r="A199" i="9"/>
  <c r="K198" i="9" l="1"/>
  <c r="A200" i="9"/>
  <c r="K199" i="9" l="1"/>
  <c r="A201" i="9"/>
  <c r="K200" i="9" l="1"/>
  <c r="A202" i="9"/>
  <c r="K201" i="9" l="1"/>
  <c r="A203" i="9"/>
  <c r="K202" i="9" l="1"/>
  <c r="A204" i="9"/>
  <c r="K203" i="9" l="1"/>
  <c r="A205" i="9"/>
  <c r="K204" i="9" l="1"/>
  <c r="A206" i="9"/>
  <c r="K205" i="9" l="1"/>
  <c r="A207" i="9"/>
  <c r="K206" i="9" l="1"/>
  <c r="A208" i="9"/>
  <c r="K207" i="9" l="1"/>
  <c r="A209" i="9"/>
  <c r="K208" i="9" l="1"/>
  <c r="A210" i="9"/>
  <c r="K209" i="9" l="1"/>
  <c r="A211" i="9"/>
  <c r="K210" i="9" l="1"/>
  <c r="A212" i="9"/>
  <c r="K211" i="9" l="1"/>
  <c r="A213" i="9"/>
  <c r="K212" i="9" l="1"/>
  <c r="A214" i="9"/>
  <c r="K213" i="9" l="1"/>
  <c r="A215" i="9"/>
  <c r="K214" i="9" l="1"/>
  <c r="A216" i="9"/>
  <c r="K215" i="9" l="1"/>
  <c r="A217" i="9"/>
  <c r="K216" i="9" l="1"/>
  <c r="A218" i="9"/>
  <c r="K217" i="9" l="1"/>
  <c r="A219" i="9"/>
  <c r="K218" i="9" l="1"/>
  <c r="A220" i="9"/>
  <c r="K219" i="9" l="1"/>
  <c r="A221" i="9"/>
  <c r="K220" i="9" l="1"/>
  <c r="A222" i="9"/>
  <c r="K221" i="9" l="1"/>
  <c r="A223" i="9"/>
  <c r="K222" i="9" l="1"/>
  <c r="A224" i="9"/>
  <c r="K223" i="9" l="1"/>
  <c r="A225" i="9"/>
  <c r="K224" i="9" l="1"/>
  <c r="A226" i="9"/>
  <c r="K225" i="9" l="1"/>
  <c r="A227" i="9"/>
  <c r="K226" i="9" l="1"/>
  <c r="A228" i="9"/>
  <c r="K227" i="9" l="1"/>
  <c r="A229" i="9"/>
  <c r="K228" i="9" l="1"/>
  <c r="A230" i="9"/>
  <c r="K229" i="9" l="1"/>
  <c r="A231" i="9"/>
  <c r="K230" i="9" l="1"/>
  <c r="A232" i="9"/>
  <c r="K231" i="9" l="1"/>
  <c r="A233" i="9"/>
  <c r="K232" i="9" l="1"/>
  <c r="A234" i="9"/>
  <c r="K233" i="9" l="1"/>
  <c r="A235" i="9"/>
  <c r="K234" i="9" l="1"/>
  <c r="A236" i="9"/>
  <c r="K235" i="9" l="1"/>
  <c r="A237" i="9"/>
  <c r="K236" i="9" l="1"/>
  <c r="A238" i="9"/>
  <c r="K237" i="9" l="1"/>
  <c r="A239" i="9"/>
  <c r="K238" i="9" l="1"/>
  <c r="A240" i="9"/>
  <c r="K239" i="9" l="1"/>
  <c r="A241" i="9"/>
  <c r="K240" i="9" l="1"/>
  <c r="A242" i="9"/>
  <c r="K241" i="9" l="1"/>
  <c r="A243" i="9"/>
  <c r="K242" i="9" l="1"/>
  <c r="A244" i="9"/>
  <c r="K243" i="9" l="1"/>
  <c r="A245" i="9"/>
  <c r="K244" i="9" l="1"/>
  <c r="A246" i="9"/>
  <c r="K245" i="9" l="1"/>
  <c r="A247" i="9"/>
  <c r="K246" i="9" l="1"/>
  <c r="A248" i="9"/>
  <c r="K247" i="9" l="1"/>
  <c r="A249" i="9"/>
  <c r="K248" i="9" l="1"/>
  <c r="A250" i="9"/>
  <c r="K249" i="9" l="1"/>
  <c r="A251" i="9"/>
  <c r="K250" i="9" l="1"/>
  <c r="A252" i="9"/>
  <c r="K251" i="9" l="1"/>
  <c r="A253" i="9"/>
  <c r="K252" i="9" l="1"/>
  <c r="A254" i="9"/>
  <c r="K253" i="9" l="1"/>
  <c r="A255" i="9"/>
  <c r="K254" i="9" l="1"/>
  <c r="A256" i="9"/>
  <c r="K255" i="9" l="1"/>
  <c r="A257" i="9"/>
  <c r="K256" i="9" l="1"/>
  <c r="A258" i="9"/>
  <c r="K257" i="9" l="1"/>
  <c r="A259" i="9"/>
  <c r="K258" i="9" l="1"/>
  <c r="A260" i="9"/>
  <c r="K259" i="9" l="1"/>
  <c r="A261" i="9"/>
  <c r="K260" i="9" l="1"/>
  <c r="A262" i="9"/>
  <c r="K261" i="9" l="1"/>
  <c r="A263" i="9"/>
  <c r="K262" i="9" l="1"/>
  <c r="A264" i="9"/>
  <c r="K263" i="9" l="1"/>
  <c r="A265" i="9"/>
  <c r="K264" i="9" l="1"/>
  <c r="A266" i="9"/>
  <c r="K265" i="9" l="1"/>
  <c r="A267" i="9"/>
  <c r="K266" i="9" l="1"/>
  <c r="A268" i="9"/>
  <c r="K267" i="9" l="1"/>
  <c r="A269" i="9"/>
  <c r="K268" i="9" l="1"/>
  <c r="A270" i="9"/>
  <c r="K269" i="9" l="1"/>
  <c r="A271" i="9"/>
  <c r="K270" i="9" l="1"/>
  <c r="A272" i="9"/>
  <c r="K271" i="9" l="1"/>
  <c r="A273" i="9"/>
  <c r="K272" i="9" l="1"/>
  <c r="A274" i="9"/>
  <c r="K273" i="9" l="1"/>
  <c r="A275" i="9"/>
  <c r="K274" i="9" l="1"/>
  <c r="A276" i="9"/>
  <c r="K275" i="9" l="1"/>
  <c r="A277" i="9"/>
  <c r="K276" i="9" l="1"/>
  <c r="A278" i="9"/>
  <c r="K277" i="9" l="1"/>
  <c r="A279" i="9"/>
  <c r="K278" i="9" l="1"/>
  <c r="A280" i="9"/>
  <c r="K279" i="9" l="1"/>
  <c r="A281" i="9"/>
  <c r="K280" i="9" l="1"/>
  <c r="A282" i="9"/>
  <c r="K281" i="9" l="1"/>
  <c r="A283" i="9"/>
  <c r="K282" i="9" l="1"/>
  <c r="A284" i="9"/>
  <c r="K283" i="9" l="1"/>
  <c r="A285" i="9"/>
  <c r="K284" i="9" l="1"/>
  <c r="A286" i="9"/>
  <c r="K285" i="9" l="1"/>
  <c r="A287" i="9"/>
  <c r="K286" i="9" l="1"/>
  <c r="A288" i="9"/>
  <c r="K287" i="9" l="1"/>
  <c r="A289" i="9"/>
  <c r="K288" i="9" l="1"/>
  <c r="A290" i="9"/>
  <c r="K289" i="9" l="1"/>
  <c r="A291" i="9"/>
  <c r="K290" i="9" l="1"/>
  <c r="A292" i="9"/>
  <c r="K291" i="9" l="1"/>
  <c r="A293" i="9"/>
  <c r="K292" i="9" l="1"/>
  <c r="A294" i="9"/>
  <c r="K293" i="9" l="1"/>
  <c r="A295" i="9"/>
  <c r="K294" i="9" l="1"/>
  <c r="A296" i="9"/>
  <c r="K295" i="9" l="1"/>
  <c r="A297" i="9"/>
  <c r="K296" i="9" l="1"/>
  <c r="A298" i="9"/>
  <c r="K297" i="9" l="1"/>
  <c r="A299" i="9"/>
  <c r="K298" i="9" l="1"/>
  <c r="A300" i="9"/>
  <c r="K299" i="9" l="1"/>
  <c r="A301" i="9"/>
  <c r="K300" i="9" l="1"/>
  <c r="A302" i="9"/>
  <c r="K301" i="9" l="1"/>
  <c r="A303" i="9"/>
  <c r="K302" i="9" l="1"/>
  <c r="A304" i="9"/>
  <c r="K303" i="9" l="1"/>
  <c r="A305" i="9"/>
  <c r="K304" i="9" l="1"/>
  <c r="A306" i="9"/>
  <c r="K305" i="9" l="1"/>
  <c r="A307" i="9"/>
  <c r="K306" i="9" l="1"/>
  <c r="A308" i="9"/>
  <c r="K307" i="9" l="1"/>
  <c r="A309" i="9"/>
  <c r="K308" i="9" l="1"/>
  <c r="A310" i="9"/>
  <c r="K309" i="9" l="1"/>
  <c r="A311" i="9"/>
  <c r="K310" i="9" l="1"/>
  <c r="A312" i="9"/>
  <c r="K311" i="9" l="1"/>
  <c r="A313" i="9"/>
  <c r="K312" i="9" l="1"/>
  <c r="A314" i="9"/>
  <c r="K313" i="9" l="1"/>
  <c r="A315" i="9"/>
  <c r="K314" i="9" l="1"/>
  <c r="A316" i="9"/>
  <c r="K315" i="9" l="1"/>
  <c r="A317" i="9"/>
  <c r="K316" i="9" l="1"/>
  <c r="A318" i="9"/>
  <c r="K317" i="9" l="1"/>
  <c r="A319" i="9"/>
  <c r="K318" i="9" l="1"/>
  <c r="A320" i="9"/>
  <c r="K319" i="9" l="1"/>
  <c r="A321" i="9"/>
  <c r="K320" i="9" l="1"/>
  <c r="A322" i="9"/>
  <c r="K321" i="9" l="1"/>
  <c r="A323" i="9"/>
  <c r="K322" i="9" l="1"/>
  <c r="A324" i="9"/>
  <c r="K323" i="9" l="1"/>
  <c r="A325" i="9"/>
  <c r="K324" i="9" l="1"/>
  <c r="A326" i="9"/>
  <c r="K325" i="9" l="1"/>
  <c r="A327" i="9"/>
  <c r="K326" i="9" l="1"/>
  <c r="A328" i="9"/>
  <c r="K327" i="9" l="1"/>
  <c r="A329" i="9"/>
  <c r="K328" i="9" l="1"/>
  <c r="A330" i="9"/>
  <c r="K329" i="9" l="1"/>
  <c r="A331" i="9"/>
  <c r="K330" i="9" l="1"/>
  <c r="A332" i="9"/>
  <c r="K331" i="9" l="1"/>
  <c r="A333" i="9"/>
  <c r="K332" i="9" l="1"/>
  <c r="A334" i="9"/>
  <c r="K333" i="9" l="1"/>
  <c r="A335" i="9"/>
  <c r="K334" i="9" l="1"/>
  <c r="A336" i="9"/>
  <c r="K335" i="9" l="1"/>
  <c r="A337" i="9"/>
  <c r="K336" i="9" l="1"/>
  <c r="A338" i="9"/>
  <c r="K337" i="9" l="1"/>
  <c r="A339" i="9"/>
  <c r="K338" i="9" l="1"/>
  <c r="A340" i="9"/>
  <c r="K339" i="9" l="1"/>
  <c r="A341" i="9"/>
  <c r="K340" i="9" l="1"/>
  <c r="A342" i="9"/>
  <c r="K341" i="9" l="1"/>
  <c r="A343" i="9"/>
  <c r="K342" i="9" l="1"/>
  <c r="A344" i="9"/>
  <c r="K343" i="9" l="1"/>
  <c r="A345" i="9"/>
  <c r="K344" i="9" l="1"/>
  <c r="A346" i="9"/>
  <c r="K345" i="9" l="1"/>
  <c r="A347" i="9"/>
  <c r="K346" i="9" l="1"/>
  <c r="A348" i="9"/>
  <c r="K347" i="9" l="1"/>
  <c r="A349" i="9"/>
  <c r="K348" i="9" l="1"/>
  <c r="A350" i="9"/>
  <c r="K349" i="9" l="1"/>
  <c r="A351" i="9"/>
  <c r="K350" i="9" l="1"/>
  <c r="A352" i="9"/>
  <c r="K351" i="9" l="1"/>
  <c r="A353" i="9"/>
  <c r="K352" i="9" l="1"/>
  <c r="A354" i="9"/>
  <c r="K353" i="9" l="1"/>
  <c r="A355" i="9"/>
  <c r="K354" i="9" l="1"/>
  <c r="A356" i="9"/>
  <c r="K355" i="9" l="1"/>
  <c r="A357" i="9"/>
  <c r="K356" i="9" l="1"/>
  <c r="A358" i="9"/>
  <c r="K357" i="9" l="1"/>
  <c r="A359" i="9"/>
  <c r="K358" i="9" l="1"/>
  <c r="A360" i="9"/>
  <c r="K359" i="9" l="1"/>
  <c r="A361" i="9"/>
  <c r="K360" i="9" l="1"/>
  <c r="A362" i="9"/>
  <c r="K361" i="9" l="1"/>
  <c r="A363" i="9"/>
  <c r="K362" i="9" l="1"/>
  <c r="A364" i="9"/>
  <c r="K363" i="9" l="1"/>
  <c r="A365" i="9"/>
  <c r="K364" i="9" l="1"/>
  <c r="A366" i="9"/>
  <c r="K365" i="9" l="1"/>
  <c r="A367" i="9"/>
  <c r="K366" i="9" l="1"/>
  <c r="A368" i="9"/>
  <c r="K367" i="9" l="1"/>
  <c r="A369" i="9"/>
  <c r="K368" i="9" l="1"/>
  <c r="A370" i="9"/>
  <c r="K369" i="9" l="1"/>
  <c r="A371" i="9"/>
  <c r="K370" i="9" l="1"/>
  <c r="A372" i="9"/>
  <c r="K371" i="9" l="1"/>
  <c r="A373" i="9"/>
  <c r="K372" i="9" l="1"/>
  <c r="A374" i="9"/>
  <c r="K373" i="9" l="1"/>
  <c r="A375" i="9"/>
  <c r="K374" i="9" l="1"/>
  <c r="A376" i="9"/>
  <c r="K375" i="9" l="1"/>
  <c r="A377" i="9"/>
  <c r="K376" i="9" l="1"/>
  <c r="A378" i="9"/>
  <c r="K377" i="9" l="1"/>
  <c r="A379" i="9"/>
  <c r="K378" i="9" l="1"/>
  <c r="A380" i="9"/>
  <c r="K379" i="9" l="1"/>
  <c r="A381" i="9"/>
  <c r="K380" i="9" l="1"/>
  <c r="A382" i="9"/>
  <c r="K381" i="9" l="1"/>
  <c r="A383" i="9"/>
  <c r="K382" i="9" l="1"/>
  <c r="A384" i="9"/>
  <c r="K383" i="9" l="1"/>
  <c r="A385" i="9"/>
  <c r="K384" i="9" l="1"/>
  <c r="A386" i="9"/>
  <c r="K385" i="9" l="1"/>
  <c r="A387" i="9"/>
  <c r="K386" i="9" l="1"/>
  <c r="A388" i="9"/>
  <c r="K387" i="9" l="1"/>
  <c r="A389" i="9"/>
  <c r="K388" i="9" l="1"/>
  <c r="A390" i="9"/>
  <c r="K389" i="9" l="1"/>
  <c r="A391" i="9"/>
  <c r="K390" i="9" l="1"/>
  <c r="A392" i="9"/>
  <c r="K391" i="9" l="1"/>
  <c r="A393" i="9"/>
  <c r="K392" i="9" l="1"/>
  <c r="A394" i="9"/>
  <c r="K393" i="9" l="1"/>
  <c r="A395" i="9"/>
  <c r="K394" i="9" l="1"/>
  <c r="A396" i="9"/>
  <c r="K395" i="9" l="1"/>
  <c r="A397" i="9"/>
  <c r="K396" i="9" l="1"/>
  <c r="A398" i="9"/>
  <c r="K397" i="9" l="1"/>
  <c r="A399" i="9"/>
  <c r="K398" i="9" l="1"/>
  <c r="A400" i="9"/>
  <c r="K399" i="9" l="1"/>
  <c r="A401" i="9"/>
  <c r="K400" i="9" l="1"/>
  <c r="A402" i="9"/>
  <c r="K401" i="9" l="1"/>
  <c r="A403" i="9"/>
  <c r="K402" i="9" l="1"/>
  <c r="A404" i="9"/>
  <c r="K403" i="9" l="1"/>
  <c r="A405" i="9"/>
  <c r="K404" i="9" l="1"/>
  <c r="A406" i="9"/>
  <c r="K405" i="9" l="1"/>
  <c r="A407" i="9"/>
  <c r="K406" i="9" l="1"/>
  <c r="A408" i="9"/>
  <c r="K407" i="9" l="1"/>
  <c r="A409" i="9"/>
  <c r="K408" i="9" l="1"/>
  <c r="A410" i="9"/>
  <c r="K409" i="9" l="1"/>
  <c r="A411" i="9"/>
  <c r="K410" i="9" l="1"/>
  <c r="A412" i="9"/>
  <c r="K411" i="9" l="1"/>
  <c r="A413" i="9"/>
  <c r="K412" i="9" l="1"/>
  <c r="A414" i="9"/>
  <c r="K413" i="9" l="1"/>
  <c r="A415" i="9"/>
  <c r="K414" i="9" l="1"/>
  <c r="A416" i="9"/>
  <c r="K415" i="9" l="1"/>
  <c r="A417" i="9"/>
  <c r="K416" i="9" l="1"/>
  <c r="A418" i="9"/>
  <c r="K417" i="9" l="1"/>
  <c r="A419" i="9"/>
  <c r="K418" i="9" l="1"/>
  <c r="A420" i="9"/>
  <c r="K419" i="9" l="1"/>
  <c r="A421" i="9"/>
  <c r="K420" i="9" l="1"/>
  <c r="A422" i="9"/>
  <c r="K421" i="9" l="1"/>
  <c r="A423" i="9"/>
  <c r="K422" i="9" l="1"/>
  <c r="A424" i="9"/>
  <c r="K423" i="9" l="1"/>
  <c r="A425" i="9"/>
  <c r="K424" i="9" l="1"/>
  <c r="A426" i="9"/>
  <c r="K425" i="9" l="1"/>
  <c r="A427" i="9"/>
  <c r="K426" i="9" l="1"/>
  <c r="A428" i="9"/>
  <c r="K427" i="9" l="1"/>
  <c r="A429" i="9"/>
  <c r="K428" i="9" l="1"/>
  <c r="A430" i="9"/>
  <c r="K429" i="9" l="1"/>
  <c r="A431" i="9"/>
  <c r="K430" i="9" l="1"/>
  <c r="A432" i="9"/>
  <c r="K431" i="9" l="1"/>
  <c r="A433" i="9"/>
  <c r="K432" i="9" l="1"/>
  <c r="A434" i="9"/>
  <c r="K433" i="9" l="1"/>
  <c r="A435" i="9"/>
  <c r="K434" i="9" l="1"/>
  <c r="A436" i="9"/>
  <c r="K435" i="9" l="1"/>
  <c r="A437" i="9"/>
  <c r="K436" i="9" l="1"/>
  <c r="A438" i="9"/>
  <c r="K437" i="9" l="1"/>
  <c r="A439" i="9"/>
  <c r="K438" i="9" l="1"/>
  <c r="A440" i="9"/>
  <c r="K439" i="9" l="1"/>
  <c r="A441" i="9"/>
  <c r="K440" i="9" l="1"/>
  <c r="A442" i="9"/>
  <c r="K441" i="9" l="1"/>
  <c r="A443" i="9"/>
  <c r="K442" i="9" l="1"/>
  <c r="A444" i="9"/>
  <c r="K443" i="9" l="1"/>
  <c r="A445" i="9"/>
  <c r="K444" i="9" l="1"/>
  <c r="A446" i="9"/>
  <c r="K445" i="9" l="1"/>
  <c r="A447" i="9"/>
  <c r="K446" i="9" l="1"/>
  <c r="A448" i="9"/>
  <c r="K447" i="9" l="1"/>
  <c r="A449" i="9"/>
  <c r="K448" i="9" l="1"/>
  <c r="A450" i="9"/>
  <c r="K449" i="9" l="1"/>
  <c r="A451" i="9"/>
  <c r="K450" i="9" l="1"/>
  <c r="A452" i="9"/>
  <c r="K451" i="9" l="1"/>
  <c r="A453" i="9"/>
  <c r="K452" i="9" l="1"/>
  <c r="A454" i="9"/>
  <c r="K453" i="9" l="1"/>
  <c r="A455" i="9"/>
  <c r="K454" i="9" l="1"/>
  <c r="A456" i="9"/>
  <c r="K455" i="9" l="1"/>
  <c r="A457" i="9"/>
  <c r="K456" i="9" l="1"/>
  <c r="A458" i="9"/>
  <c r="K457" i="9" l="1"/>
  <c r="A459" i="9"/>
  <c r="K458" i="9" l="1"/>
  <c r="A460" i="9"/>
  <c r="K459" i="9" l="1"/>
  <c r="A461" i="9"/>
  <c r="K460" i="9" l="1"/>
  <c r="A462" i="9"/>
  <c r="K461" i="9" l="1"/>
  <c r="A463" i="9"/>
  <c r="K462" i="9" l="1"/>
  <c r="A464" i="9"/>
  <c r="K463" i="9" l="1"/>
  <c r="A465" i="9"/>
  <c r="K464" i="9" l="1"/>
  <c r="A466" i="9"/>
  <c r="K465" i="9" l="1"/>
  <c r="A467" i="9"/>
  <c r="K466" i="9" l="1"/>
  <c r="A468" i="9"/>
  <c r="K467" i="9" l="1"/>
  <c r="A469" i="9"/>
  <c r="K468" i="9" l="1"/>
  <c r="A470" i="9"/>
  <c r="K469" i="9" l="1"/>
  <c r="A471" i="9"/>
  <c r="K470" i="9" l="1"/>
  <c r="A472" i="9"/>
  <c r="K471" i="9" l="1"/>
  <c r="A473" i="9"/>
  <c r="K472" i="9" l="1"/>
  <c r="A474" i="9"/>
  <c r="K473" i="9" l="1"/>
  <c r="A475" i="9"/>
  <c r="K474" i="9" l="1"/>
  <c r="A476" i="9"/>
  <c r="K475" i="9" l="1"/>
  <c r="A477" i="9"/>
  <c r="K476" i="9" l="1"/>
  <c r="A478" i="9"/>
  <c r="K477" i="9" l="1"/>
  <c r="A479" i="9"/>
  <c r="K478" i="9" l="1"/>
  <c r="A480" i="9"/>
  <c r="K479" i="9" l="1"/>
  <c r="A481" i="9"/>
  <c r="K480" i="9" l="1"/>
  <c r="A482" i="9"/>
  <c r="K481" i="9" l="1"/>
  <c r="A483" i="9"/>
  <c r="K482" i="9" l="1"/>
  <c r="A484" i="9"/>
  <c r="K483" i="9" l="1"/>
  <c r="A485" i="9"/>
  <c r="K484" i="9" l="1"/>
  <c r="A486" i="9"/>
  <c r="K485" i="9" l="1"/>
  <c r="A487" i="9"/>
  <c r="K486" i="9" l="1"/>
  <c r="A488" i="9"/>
  <c r="K487" i="9" l="1"/>
  <c r="A489" i="9"/>
  <c r="K488" i="9" l="1"/>
  <c r="A490" i="9"/>
  <c r="K489" i="9" l="1"/>
  <c r="A491" i="9"/>
  <c r="K490" i="9" l="1"/>
  <c r="A492" i="9"/>
  <c r="K491" i="9" l="1"/>
  <c r="A493" i="9"/>
  <c r="K492" i="9" l="1"/>
  <c r="A494" i="9"/>
  <c r="K493" i="9" l="1"/>
  <c r="A495" i="9"/>
  <c r="K494" i="9" l="1"/>
  <c r="A496" i="9"/>
  <c r="K495" i="9" l="1"/>
  <c r="A497" i="9"/>
  <c r="K496" i="9" l="1"/>
  <c r="A498" i="9"/>
  <c r="K497" i="9" l="1"/>
  <c r="A499" i="9"/>
  <c r="K498" i="9" l="1"/>
  <c r="A500" i="9"/>
  <c r="K499" i="9" l="1"/>
  <c r="A501" i="9"/>
  <c r="K500" i="9" l="1"/>
  <c r="A502" i="9"/>
  <c r="K501" i="9" l="1"/>
  <c r="A503" i="9"/>
  <c r="K502" i="9" l="1"/>
  <c r="A504" i="9"/>
  <c r="K503" i="9" l="1"/>
  <c r="A505" i="9"/>
  <c r="K504" i="9" l="1"/>
  <c r="A506" i="9"/>
  <c r="K505" i="9" l="1"/>
  <c r="A507" i="9"/>
  <c r="K506" i="9" l="1"/>
  <c r="A508" i="9"/>
  <c r="K507" i="9" l="1"/>
  <c r="A509" i="9"/>
  <c r="K508" i="9" l="1"/>
  <c r="A510" i="9"/>
  <c r="K509" i="9" l="1"/>
  <c r="A511" i="9"/>
  <c r="K510" i="9" l="1"/>
  <c r="A512" i="9"/>
  <c r="K511" i="9" l="1"/>
  <c r="A513" i="9"/>
  <c r="K512" i="9" l="1"/>
  <c r="A514" i="9"/>
  <c r="K513" i="9" l="1"/>
  <c r="A515" i="9"/>
  <c r="K514" i="9" l="1"/>
  <c r="A516" i="9"/>
  <c r="K515" i="9" l="1"/>
  <c r="A517" i="9"/>
  <c r="K516" i="9" l="1"/>
  <c r="A518" i="9"/>
  <c r="K517" i="9" l="1"/>
  <c r="A519" i="9"/>
  <c r="K518" i="9" l="1"/>
  <c r="A520" i="9"/>
  <c r="K519" i="9" l="1"/>
  <c r="A521" i="9"/>
  <c r="K520" i="9" l="1"/>
  <c r="A522" i="9"/>
  <c r="K521" i="9" l="1"/>
  <c r="A523" i="9"/>
  <c r="K522" i="9" l="1"/>
  <c r="A524" i="9"/>
  <c r="K523" i="9" l="1"/>
  <c r="A525" i="9"/>
  <c r="K524" i="9" l="1"/>
  <c r="A526" i="9"/>
  <c r="K525" i="9" l="1"/>
  <c r="A527" i="9"/>
  <c r="K526" i="9" l="1"/>
  <c r="A528" i="9"/>
  <c r="K527" i="9" l="1"/>
  <c r="A529" i="9"/>
  <c r="K528" i="9" l="1"/>
  <c r="A530" i="9"/>
  <c r="K529" i="9" l="1"/>
  <c r="A531" i="9"/>
  <c r="K530" i="9" l="1"/>
  <c r="A532" i="9"/>
  <c r="K531" i="9" l="1"/>
  <c r="A533" i="9"/>
  <c r="K532" i="9" l="1"/>
  <c r="A534" i="9"/>
  <c r="K533" i="9" l="1"/>
  <c r="A535" i="9"/>
  <c r="K534" i="9" l="1"/>
  <c r="A536" i="9"/>
  <c r="K535" i="9" l="1"/>
  <c r="A537" i="9"/>
  <c r="K536" i="9" l="1"/>
  <c r="A538" i="9"/>
  <c r="K537" i="9" l="1"/>
  <c r="A539" i="9"/>
  <c r="K538" i="9" l="1"/>
  <c r="A540" i="9"/>
  <c r="K539" i="9" l="1"/>
  <c r="A541" i="9"/>
  <c r="K540" i="9" l="1"/>
  <c r="A542" i="9"/>
  <c r="K541" i="9" l="1"/>
  <c r="A543" i="9"/>
  <c r="K542" i="9" l="1"/>
  <c r="A544" i="9"/>
  <c r="K543" i="9" l="1"/>
  <c r="A545" i="9"/>
  <c r="K544" i="9" l="1"/>
  <c r="A546" i="9"/>
  <c r="K545" i="9" l="1"/>
  <c r="A547" i="9"/>
  <c r="K546" i="9" l="1"/>
  <c r="A548" i="9"/>
  <c r="K547" i="9" l="1"/>
  <c r="A549" i="9"/>
  <c r="K548" i="9" l="1"/>
  <c r="A550" i="9"/>
  <c r="K549" i="9" l="1"/>
  <c r="A551" i="9"/>
  <c r="K550" i="9" l="1"/>
  <c r="A552" i="9"/>
  <c r="K551" i="9" l="1"/>
  <c r="A553" i="9"/>
  <c r="K552" i="9" l="1"/>
  <c r="A554" i="9"/>
  <c r="K553" i="9" l="1"/>
  <c r="A555" i="9"/>
  <c r="K554" i="9" l="1"/>
  <c r="A556" i="9"/>
  <c r="K555" i="9" l="1"/>
  <c r="A557" i="9"/>
  <c r="K556" i="9" l="1"/>
  <c r="A558" i="9"/>
  <c r="K557" i="9" l="1"/>
  <c r="A559" i="9"/>
  <c r="K558" i="9" l="1"/>
  <c r="A560" i="9"/>
  <c r="K559" i="9" l="1"/>
  <c r="A561" i="9"/>
  <c r="K560" i="9" l="1"/>
  <c r="A562" i="9"/>
  <c r="K561" i="9" l="1"/>
  <c r="A563" i="9"/>
  <c r="K562" i="9" l="1"/>
  <c r="A564" i="9"/>
  <c r="K563" i="9" l="1"/>
  <c r="A565" i="9"/>
  <c r="K564" i="9" l="1"/>
  <c r="A566" i="9"/>
  <c r="K565" i="9" l="1"/>
  <c r="A567" i="9"/>
  <c r="K566" i="9" l="1"/>
  <c r="A568" i="9"/>
  <c r="K567" i="9" l="1"/>
  <c r="A569" i="9"/>
  <c r="K568" i="9" l="1"/>
  <c r="A570" i="9"/>
  <c r="K569" i="9" l="1"/>
  <c r="A571" i="9"/>
  <c r="K570" i="9" l="1"/>
  <c r="A572" i="9"/>
  <c r="K571" i="9" l="1"/>
  <c r="A573" i="9"/>
  <c r="K572" i="9" l="1"/>
  <c r="A574" i="9"/>
  <c r="K573" i="9" l="1"/>
  <c r="A575" i="9"/>
  <c r="K574" i="9" l="1"/>
  <c r="A576" i="9"/>
  <c r="K575" i="9" l="1"/>
  <c r="A577" i="9"/>
  <c r="K576" i="9" l="1"/>
  <c r="A578" i="9"/>
  <c r="K577" i="9" l="1"/>
  <c r="A579" i="9"/>
  <c r="K578" i="9" l="1"/>
  <c r="A580" i="9"/>
  <c r="K579" i="9" l="1"/>
  <c r="A581" i="9"/>
  <c r="K580" i="9" l="1"/>
  <c r="A582" i="9"/>
  <c r="K581" i="9" l="1"/>
  <c r="A583" i="9"/>
  <c r="K582" i="9" l="1"/>
  <c r="A584" i="9"/>
  <c r="K583" i="9" l="1"/>
  <c r="A585" i="9"/>
  <c r="K584" i="9" l="1"/>
  <c r="A586" i="9"/>
  <c r="K585" i="9" l="1"/>
  <c r="A587" i="9"/>
  <c r="K586" i="9" l="1"/>
  <c r="A588" i="9"/>
  <c r="K587" i="9" l="1"/>
  <c r="A589" i="9"/>
  <c r="K588" i="9" l="1"/>
  <c r="A590" i="9"/>
  <c r="K589" i="9" l="1"/>
  <c r="A591" i="9"/>
  <c r="K590" i="9" l="1"/>
  <c r="A592" i="9"/>
  <c r="K591" i="9" l="1"/>
  <c r="A593" i="9"/>
  <c r="K592" i="9" l="1"/>
  <c r="A594" i="9"/>
  <c r="K593" i="9" l="1"/>
  <c r="A595" i="9"/>
  <c r="K594" i="9" l="1"/>
  <c r="A596" i="9"/>
  <c r="K595" i="9" l="1"/>
  <c r="A597" i="9"/>
  <c r="K596" i="9" l="1"/>
  <c r="A598" i="9"/>
  <c r="K597" i="9" l="1"/>
  <c r="A599" i="9"/>
  <c r="K598" i="9" l="1"/>
  <c r="A600" i="9"/>
  <c r="K599" i="9" l="1"/>
  <c r="A601" i="9"/>
  <c r="K600" i="9" l="1"/>
  <c r="A602" i="9"/>
  <c r="K601" i="9" l="1"/>
  <c r="A603" i="9"/>
  <c r="K602" i="9" l="1"/>
  <c r="A604" i="9"/>
  <c r="K603" i="9" l="1"/>
  <c r="A605" i="9"/>
  <c r="K604" i="9" l="1"/>
  <c r="A606" i="9"/>
  <c r="K605" i="9" l="1"/>
  <c r="A607" i="9"/>
  <c r="K606" i="9" l="1"/>
  <c r="A608" i="9"/>
  <c r="K607" i="9" l="1"/>
  <c r="A609" i="9"/>
  <c r="K608" i="9" l="1"/>
  <c r="A610" i="9"/>
  <c r="K609" i="9" l="1"/>
  <c r="A611" i="9"/>
  <c r="K610" i="9" l="1"/>
  <c r="A612" i="9"/>
  <c r="K611" i="9" l="1"/>
  <c r="A613" i="9"/>
  <c r="K612" i="9" l="1"/>
  <c r="A614" i="9"/>
  <c r="K613" i="9" l="1"/>
  <c r="A615" i="9"/>
  <c r="K614" i="9" l="1"/>
  <c r="A616" i="9"/>
  <c r="K615" i="9" l="1"/>
  <c r="A617" i="9"/>
  <c r="K616" i="9" l="1"/>
  <c r="A618" i="9"/>
  <c r="K617" i="9" l="1"/>
  <c r="A619" i="9"/>
  <c r="K618" i="9" l="1"/>
  <c r="A620" i="9"/>
  <c r="K619" i="9" l="1"/>
  <c r="A621" i="9"/>
  <c r="K620" i="9" l="1"/>
  <c r="A622" i="9"/>
  <c r="K621" i="9" l="1"/>
  <c r="A623" i="9"/>
  <c r="K622" i="9" l="1"/>
  <c r="A624" i="9"/>
  <c r="K623" i="9" l="1"/>
  <c r="A625" i="9"/>
  <c r="K624" i="9" l="1"/>
  <c r="A626" i="9"/>
  <c r="K625" i="9" l="1"/>
  <c r="A627" i="9"/>
  <c r="K626" i="9" l="1"/>
  <c r="A628" i="9"/>
  <c r="K627" i="9" l="1"/>
  <c r="A629" i="9"/>
  <c r="K628" i="9" l="1"/>
  <c r="A630" i="9"/>
  <c r="K629" i="9" l="1"/>
  <c r="A631" i="9"/>
  <c r="K630" i="9" l="1"/>
  <c r="A632" i="9"/>
  <c r="K631" i="9" l="1"/>
  <c r="A633" i="9"/>
  <c r="K632" i="9" l="1"/>
  <c r="A634" i="9"/>
  <c r="K633" i="9" l="1"/>
  <c r="A635" i="9"/>
  <c r="K634" i="9" l="1"/>
  <c r="A636" i="9"/>
  <c r="K635" i="9" l="1"/>
  <c r="A637" i="9"/>
  <c r="K636" i="9" l="1"/>
  <c r="A638" i="9"/>
  <c r="K637" i="9" l="1"/>
  <c r="A639" i="9"/>
  <c r="K638" i="9" l="1"/>
  <c r="A640" i="9"/>
  <c r="K639" i="9" l="1"/>
  <c r="A641" i="9"/>
  <c r="K640" i="9" l="1"/>
  <c r="A642" i="9"/>
  <c r="K641" i="9" l="1"/>
  <c r="A643" i="9"/>
  <c r="K642" i="9" l="1"/>
  <c r="A644" i="9"/>
  <c r="K643" i="9" l="1"/>
  <c r="A645" i="9"/>
  <c r="K644" i="9" l="1"/>
  <c r="A646" i="9"/>
  <c r="K645" i="9" l="1"/>
  <c r="A647" i="9"/>
  <c r="K646" i="9" l="1"/>
  <c r="A648" i="9"/>
  <c r="K647" i="9" l="1"/>
  <c r="A649" i="9"/>
  <c r="K648" i="9" l="1"/>
  <c r="A650" i="9"/>
  <c r="K649" i="9" l="1"/>
  <c r="A651" i="9"/>
  <c r="K650" i="9" l="1"/>
  <c r="A652" i="9"/>
  <c r="K651" i="9" l="1"/>
  <c r="A653" i="9"/>
  <c r="K652" i="9" l="1"/>
  <c r="A654" i="9"/>
  <c r="K653" i="9" l="1"/>
  <c r="A655" i="9"/>
  <c r="K654" i="9" l="1"/>
  <c r="A656" i="9"/>
  <c r="K655" i="9" l="1"/>
  <c r="A657" i="9"/>
  <c r="K656" i="9" l="1"/>
  <c r="A658" i="9"/>
  <c r="K657" i="9" l="1"/>
  <c r="A659" i="9"/>
  <c r="K658" i="9" l="1"/>
  <c r="A660" i="9"/>
  <c r="K659" i="9" l="1"/>
  <c r="A661" i="9"/>
  <c r="K660" i="9" l="1"/>
  <c r="A662" i="9"/>
  <c r="K661" i="9" l="1"/>
  <c r="A663" i="9"/>
  <c r="K662" i="9" l="1"/>
  <c r="A664" i="9"/>
  <c r="K663" i="9" l="1"/>
  <c r="A665" i="9"/>
  <c r="K664" i="9" l="1"/>
  <c r="A666" i="9"/>
  <c r="K665" i="9" l="1"/>
  <c r="A667" i="9"/>
  <c r="K666" i="9" l="1"/>
  <c r="A668" i="9"/>
  <c r="K667" i="9" l="1"/>
  <c r="A669" i="9"/>
  <c r="K668" i="9" l="1"/>
  <c r="A670" i="9"/>
  <c r="K669" i="9" l="1"/>
  <c r="A671" i="9"/>
  <c r="K670" i="9" l="1"/>
  <c r="A672" i="9"/>
  <c r="K671" i="9" l="1"/>
  <c r="A673" i="9"/>
  <c r="K672" i="9" l="1"/>
  <c r="A674" i="9"/>
  <c r="K673" i="9" l="1"/>
  <c r="A675" i="9"/>
  <c r="K674" i="9" l="1"/>
  <c r="A676" i="9"/>
  <c r="K675" i="9" l="1"/>
  <c r="A677" i="9"/>
  <c r="K676" i="9" l="1"/>
  <c r="A678" i="9"/>
  <c r="K677" i="9" l="1"/>
  <c r="A679" i="9"/>
  <c r="K678" i="9" l="1"/>
  <c r="A680" i="9"/>
  <c r="K679" i="9" l="1"/>
  <c r="A681" i="9"/>
  <c r="K680" i="9" l="1"/>
  <c r="A682" i="9"/>
  <c r="K681" i="9" l="1"/>
  <c r="A683" i="9"/>
  <c r="K682" i="9" l="1"/>
  <c r="A684" i="9"/>
  <c r="K683" i="9" l="1"/>
  <c r="A685" i="9"/>
  <c r="K684" i="9" l="1"/>
  <c r="A686" i="9"/>
  <c r="K685" i="9" l="1"/>
  <c r="A687" i="9"/>
  <c r="K686" i="9" l="1"/>
  <c r="A688" i="9"/>
  <c r="K687" i="9" l="1"/>
  <c r="A689" i="9"/>
  <c r="K688" i="9" l="1"/>
  <c r="A690" i="9"/>
  <c r="K689" i="9" l="1"/>
  <c r="A691" i="9"/>
  <c r="K690" i="9" l="1"/>
  <c r="A692" i="9"/>
  <c r="K691" i="9" l="1"/>
  <c r="A693" i="9"/>
  <c r="K692" i="9" l="1"/>
  <c r="A694" i="9"/>
  <c r="K693" i="9" l="1"/>
  <c r="A695" i="9"/>
  <c r="K694" i="9" l="1"/>
  <c r="A696" i="9"/>
  <c r="K695" i="9" l="1"/>
  <c r="A697" i="9"/>
  <c r="K696" i="9" l="1"/>
  <c r="A698" i="9"/>
  <c r="K697" i="9" l="1"/>
  <c r="A699" i="9"/>
  <c r="K698" i="9" l="1"/>
  <c r="A700" i="9"/>
  <c r="K699" i="9" l="1"/>
  <c r="A701" i="9"/>
  <c r="K700" i="9" l="1"/>
  <c r="A702" i="9"/>
  <c r="K701" i="9" l="1"/>
  <c r="A703" i="9"/>
  <c r="K702" i="9" l="1"/>
  <c r="A704" i="9"/>
  <c r="K703" i="9" l="1"/>
  <c r="A705" i="9"/>
  <c r="K704" i="9" l="1"/>
  <c r="A706" i="9"/>
  <c r="K705" i="9" l="1"/>
  <c r="A707" i="9"/>
  <c r="K706" i="9" l="1"/>
  <c r="A708" i="9"/>
  <c r="K707" i="9" l="1"/>
  <c r="A709" i="9"/>
  <c r="K708" i="9" l="1"/>
  <c r="A710" i="9"/>
  <c r="K709" i="9" l="1"/>
  <c r="A711" i="9"/>
  <c r="K710" i="9" l="1"/>
  <c r="A712" i="9"/>
  <c r="K711" i="9" l="1"/>
  <c r="A713" i="9"/>
  <c r="K712" i="9" l="1"/>
  <c r="A714" i="9"/>
  <c r="K713" i="9" l="1"/>
  <c r="A715" i="9"/>
  <c r="K714" i="9" l="1"/>
  <c r="A716" i="9"/>
  <c r="K715" i="9" l="1"/>
  <c r="A717" i="9"/>
  <c r="K716" i="9" l="1"/>
  <c r="A718" i="9"/>
  <c r="K717" i="9" l="1"/>
  <c r="A719" i="9"/>
  <c r="K718" i="9" l="1"/>
  <c r="A720" i="9"/>
  <c r="K719" i="9" l="1"/>
  <c r="A721" i="9"/>
  <c r="K720" i="9" l="1"/>
  <c r="A722" i="9"/>
  <c r="K721" i="9" l="1"/>
  <c r="A723" i="9"/>
  <c r="K722" i="9" l="1"/>
  <c r="A724" i="9"/>
  <c r="K723" i="9" l="1"/>
  <c r="A725" i="9"/>
  <c r="K724" i="9" l="1"/>
  <c r="A726" i="9"/>
  <c r="K725" i="9" l="1"/>
  <c r="A727" i="9"/>
  <c r="K726" i="9" l="1"/>
  <c r="A728" i="9"/>
  <c r="K727" i="9" l="1"/>
  <c r="A729" i="9"/>
  <c r="K728" i="9" l="1"/>
  <c r="A730" i="9"/>
  <c r="K729" i="9" l="1"/>
  <c r="A731" i="9"/>
  <c r="K730" i="9" l="1"/>
  <c r="A732" i="9"/>
  <c r="K731" i="9" l="1"/>
  <c r="A733" i="9"/>
  <c r="K732" i="9" l="1"/>
  <c r="A734" i="9"/>
  <c r="K733" i="9" l="1"/>
  <c r="A735" i="9"/>
  <c r="K734" i="9" l="1"/>
  <c r="A736" i="9"/>
  <c r="K735" i="9" l="1"/>
  <c r="A737" i="9"/>
  <c r="K736" i="9" l="1"/>
  <c r="A738" i="9"/>
  <c r="K737" i="9" l="1"/>
  <c r="A739" i="9"/>
  <c r="K738" i="9" l="1"/>
  <c r="A740" i="9"/>
  <c r="K739" i="9" l="1"/>
  <c r="A741" i="9"/>
  <c r="K740" i="9" l="1"/>
  <c r="A742" i="9"/>
  <c r="K741" i="9" l="1"/>
  <c r="A743" i="9"/>
  <c r="K742" i="9" l="1"/>
  <c r="A744" i="9"/>
  <c r="K743" i="9" l="1"/>
  <c r="A745" i="9"/>
  <c r="K744" i="9" l="1"/>
  <c r="A746" i="9"/>
  <c r="K745" i="9" l="1"/>
  <c r="A747" i="9"/>
  <c r="K746" i="9" l="1"/>
  <c r="A748" i="9"/>
  <c r="K747" i="9" l="1"/>
  <c r="A749" i="9"/>
  <c r="K748" i="9" l="1"/>
  <c r="A750" i="9"/>
  <c r="K749" i="9" l="1"/>
  <c r="A751" i="9"/>
  <c r="K750" i="9" l="1"/>
  <c r="A752" i="9"/>
  <c r="K751" i="9" l="1"/>
  <c r="A753" i="9"/>
  <c r="K752" i="9" l="1"/>
  <c r="A754" i="9"/>
  <c r="K753" i="9" l="1"/>
  <c r="A755" i="9"/>
  <c r="K754" i="9" l="1"/>
  <c r="A756" i="9"/>
  <c r="K755" i="9" l="1"/>
  <c r="A757" i="9"/>
  <c r="K756" i="9" l="1"/>
  <c r="A758" i="9"/>
  <c r="K757" i="9" l="1"/>
  <c r="A759" i="9"/>
  <c r="K758" i="9" l="1"/>
  <c r="A760" i="9"/>
  <c r="K759" i="9" l="1"/>
  <c r="A761" i="9"/>
  <c r="K760" i="9" l="1"/>
  <c r="A762" i="9"/>
  <c r="K761" i="9" l="1"/>
  <c r="A763" i="9"/>
  <c r="K762" i="9" l="1"/>
  <c r="A764" i="9"/>
  <c r="K763" i="9" l="1"/>
  <c r="A765" i="9"/>
  <c r="K764" i="9" l="1"/>
  <c r="A766" i="9"/>
  <c r="K765" i="9" l="1"/>
  <c r="A767" i="9"/>
  <c r="K766" i="9" l="1"/>
  <c r="A768" i="9"/>
  <c r="K767" i="9" l="1"/>
  <c r="A769" i="9"/>
  <c r="K768" i="9" l="1"/>
  <c r="A770" i="9"/>
  <c r="K769" i="9" l="1"/>
  <c r="A771" i="9"/>
  <c r="K770" i="9" l="1"/>
  <c r="A772" i="9"/>
  <c r="K771" i="9" l="1"/>
  <c r="A773" i="9"/>
  <c r="K772" i="9" l="1"/>
  <c r="A774" i="9"/>
  <c r="K773" i="9" l="1"/>
  <c r="A775" i="9"/>
  <c r="K774" i="9" l="1"/>
  <c r="A776" i="9"/>
  <c r="K775" i="9" l="1"/>
  <c r="A777" i="9"/>
  <c r="K776" i="9" l="1"/>
  <c r="A778" i="9"/>
  <c r="K777" i="9" l="1"/>
  <c r="A779" i="9"/>
  <c r="K778" i="9" l="1"/>
  <c r="A780" i="9"/>
  <c r="K779" i="9" l="1"/>
  <c r="A781" i="9"/>
  <c r="K780" i="9" l="1"/>
  <c r="A782" i="9"/>
  <c r="K781" i="9" l="1"/>
  <c r="A783" i="9"/>
  <c r="K782" i="9" l="1"/>
  <c r="A784" i="9"/>
  <c r="K783" i="9" l="1"/>
  <c r="A785" i="9"/>
  <c r="K784" i="9" l="1"/>
  <c r="A786" i="9"/>
  <c r="K785" i="9" l="1"/>
  <c r="A787" i="9"/>
  <c r="K786" i="9" l="1"/>
  <c r="A788" i="9"/>
  <c r="K787" i="9" l="1"/>
  <c r="A789" i="9"/>
  <c r="K788" i="9" l="1"/>
  <c r="A790" i="9"/>
  <c r="K789" i="9" l="1"/>
  <c r="A791" i="9"/>
  <c r="K790" i="9" l="1"/>
  <c r="A792" i="9"/>
  <c r="K791" i="9" l="1"/>
  <c r="A793" i="9"/>
  <c r="K792" i="9" l="1"/>
  <c r="A794" i="9"/>
  <c r="K793" i="9" l="1"/>
  <c r="A795" i="9"/>
  <c r="K794" i="9" l="1"/>
  <c r="A796" i="9"/>
  <c r="K795" i="9" l="1"/>
  <c r="A797" i="9"/>
  <c r="K796" i="9" l="1"/>
  <c r="A798" i="9"/>
  <c r="K797" i="9" l="1"/>
  <c r="A799" i="9"/>
  <c r="K798" i="9" l="1"/>
  <c r="A800" i="9"/>
  <c r="K799" i="9" l="1"/>
  <c r="A801" i="9"/>
  <c r="K800" i="9" l="1"/>
  <c r="A802" i="9"/>
  <c r="K801" i="9" l="1"/>
  <c r="A803" i="9"/>
  <c r="K802" i="9" l="1"/>
  <c r="A804" i="9"/>
  <c r="K803" i="9" l="1"/>
  <c r="A805" i="9"/>
  <c r="K804" i="9" l="1"/>
  <c r="A806" i="9"/>
  <c r="K805" i="9" l="1"/>
  <c r="A807" i="9"/>
  <c r="K806" i="9" l="1"/>
  <c r="A808" i="9"/>
  <c r="K807" i="9" l="1"/>
  <c r="A809" i="9"/>
  <c r="K808" i="9" l="1"/>
  <c r="A810" i="9"/>
  <c r="K809" i="9" l="1"/>
  <c r="A811" i="9"/>
  <c r="K810" i="9" l="1"/>
  <c r="A812" i="9"/>
  <c r="K811" i="9" l="1"/>
  <c r="A813" i="9"/>
  <c r="K812" i="9" l="1"/>
  <c r="A814" i="9"/>
  <c r="K813" i="9" l="1"/>
  <c r="A815" i="9"/>
  <c r="K814" i="9" l="1"/>
  <c r="A816" i="9"/>
  <c r="K815" i="9" l="1"/>
  <c r="A817" i="9"/>
  <c r="K816" i="9" l="1"/>
  <c r="A818" i="9"/>
  <c r="K817" i="9" l="1"/>
  <c r="A819" i="9"/>
  <c r="K818" i="9" l="1"/>
  <c r="A820" i="9"/>
  <c r="K819" i="9" l="1"/>
  <c r="A821" i="9"/>
  <c r="K820" i="9" l="1"/>
  <c r="A822" i="9"/>
  <c r="K821" i="9" l="1"/>
  <c r="A823" i="9"/>
  <c r="K822" i="9" l="1"/>
  <c r="A824" i="9"/>
  <c r="K823" i="9" l="1"/>
  <c r="A825" i="9"/>
  <c r="K824" i="9" l="1"/>
  <c r="A826" i="9"/>
  <c r="K825" i="9" l="1"/>
  <c r="A827" i="9"/>
  <c r="K826" i="9" l="1"/>
  <c r="A828" i="9"/>
  <c r="K827" i="9" l="1"/>
  <c r="A829" i="9"/>
  <c r="K828" i="9" l="1"/>
  <c r="A830" i="9"/>
  <c r="K829" i="9" l="1"/>
  <c r="A831" i="9"/>
  <c r="K830" i="9" l="1"/>
  <c r="A832" i="9"/>
  <c r="K831" i="9" l="1"/>
  <c r="A833" i="9"/>
  <c r="K832" i="9" l="1"/>
  <c r="A834" i="9"/>
  <c r="K833" i="9" l="1"/>
  <c r="A835" i="9"/>
  <c r="K834" i="9" l="1"/>
  <c r="A836" i="9"/>
  <c r="K835" i="9" l="1"/>
  <c r="A837" i="9"/>
  <c r="K836" i="9" l="1"/>
  <c r="A838" i="9"/>
  <c r="K837" i="9" l="1"/>
  <c r="A839" i="9"/>
  <c r="K838" i="9" l="1"/>
  <c r="A840" i="9"/>
  <c r="K839" i="9" l="1"/>
  <c r="A841" i="9"/>
  <c r="K840" i="9" l="1"/>
  <c r="A842" i="9"/>
  <c r="K841" i="9" l="1"/>
  <c r="A843" i="9"/>
  <c r="K842" i="9" l="1"/>
  <c r="A844" i="9"/>
  <c r="K843" i="9" l="1"/>
  <c r="A845" i="9"/>
  <c r="K844" i="9" l="1"/>
  <c r="A846" i="9"/>
  <c r="K845" i="9" l="1"/>
  <c r="A847" i="9"/>
  <c r="K846" i="9" l="1"/>
  <c r="A848" i="9"/>
  <c r="K847" i="9" l="1"/>
  <c r="A849" i="9"/>
  <c r="K848" i="9" l="1"/>
  <c r="A850" i="9"/>
  <c r="K849" i="9" l="1"/>
  <c r="A851" i="9"/>
  <c r="K850" i="9" l="1"/>
  <c r="A852" i="9"/>
  <c r="K851" i="9" l="1"/>
  <c r="A853" i="9"/>
  <c r="K852" i="9" l="1"/>
  <c r="A854" i="9"/>
  <c r="K853" i="9" l="1"/>
  <c r="A855" i="9"/>
  <c r="K854" i="9" l="1"/>
  <c r="A856" i="9"/>
  <c r="K855" i="9" l="1"/>
  <c r="A857" i="9"/>
  <c r="K856" i="9" l="1"/>
  <c r="A858" i="9"/>
  <c r="K857" i="9" l="1"/>
  <c r="A859" i="9"/>
  <c r="K858" i="9" l="1"/>
  <c r="A860" i="9"/>
  <c r="K859" i="9" l="1"/>
  <c r="A861" i="9"/>
  <c r="K860" i="9" l="1"/>
  <c r="A862" i="9"/>
  <c r="K861" i="9" l="1"/>
  <c r="A863" i="9"/>
  <c r="K862" i="9" l="1"/>
  <c r="A864" i="9"/>
  <c r="K863" i="9" l="1"/>
  <c r="A865" i="9"/>
  <c r="K864" i="9" l="1"/>
  <c r="A866" i="9"/>
  <c r="K865" i="9" l="1"/>
  <c r="A867" i="9"/>
  <c r="K866" i="9" l="1"/>
  <c r="A868" i="9"/>
  <c r="K867" i="9" l="1"/>
  <c r="A869" i="9"/>
  <c r="K868" i="9" l="1"/>
  <c r="A870" i="9"/>
  <c r="K869" i="9" l="1"/>
  <c r="A871" i="9"/>
  <c r="K870" i="9" l="1"/>
  <c r="A872" i="9"/>
  <c r="K871" i="9" l="1"/>
  <c r="A873" i="9"/>
  <c r="K872" i="9" l="1"/>
  <c r="A874" i="9"/>
  <c r="K873" i="9" l="1"/>
  <c r="A875" i="9"/>
  <c r="K874" i="9" l="1"/>
  <c r="A876" i="9"/>
  <c r="K875" i="9" l="1"/>
  <c r="A877" i="9"/>
  <c r="K876" i="9" l="1"/>
  <c r="A878" i="9"/>
  <c r="K877" i="9" l="1"/>
  <c r="A879" i="9"/>
  <c r="K878" i="9" l="1"/>
  <c r="A880" i="9"/>
  <c r="K879" i="9" l="1"/>
  <c r="A881" i="9"/>
  <c r="K880" i="9" l="1"/>
  <c r="A882" i="9"/>
  <c r="K881" i="9" l="1"/>
  <c r="A883" i="9"/>
  <c r="K882" i="9" l="1"/>
  <c r="A884" i="9"/>
  <c r="K883" i="9" l="1"/>
  <c r="A885" i="9"/>
  <c r="K884" i="9" l="1"/>
  <c r="A886" i="9"/>
  <c r="K885" i="9" l="1"/>
  <c r="A887" i="9"/>
  <c r="K886" i="9" l="1"/>
  <c r="A888" i="9"/>
  <c r="K887" i="9" l="1"/>
  <c r="A889" i="9"/>
  <c r="K888" i="9" l="1"/>
  <c r="A890" i="9"/>
  <c r="K889" i="9" l="1"/>
  <c r="A891" i="9"/>
  <c r="K890" i="9" l="1"/>
  <c r="A892" i="9"/>
  <c r="K891" i="9" l="1"/>
  <c r="A893" i="9"/>
  <c r="K892" i="9" l="1"/>
  <c r="A894" i="9"/>
  <c r="K893" i="9" l="1"/>
  <c r="A895" i="9"/>
  <c r="K894" i="9" l="1"/>
  <c r="A896" i="9"/>
  <c r="K895" i="9" l="1"/>
  <c r="A897" i="9"/>
  <c r="K896" i="9" l="1"/>
  <c r="A898" i="9"/>
  <c r="K897" i="9" l="1"/>
  <c r="A899" i="9"/>
  <c r="K898" i="9" l="1"/>
  <c r="A900" i="9"/>
  <c r="K899" i="9" l="1"/>
  <c r="A901" i="9"/>
  <c r="K900" i="9" l="1"/>
  <c r="A902" i="9"/>
  <c r="K901" i="9" l="1"/>
  <c r="A903" i="9"/>
  <c r="K902" i="9" l="1"/>
  <c r="A904" i="9"/>
  <c r="K903" i="9" l="1"/>
  <c r="A905" i="9"/>
  <c r="K904" i="9" l="1"/>
  <c r="A906" i="9"/>
  <c r="K905" i="9" l="1"/>
  <c r="A907" i="9"/>
  <c r="K906" i="9" l="1"/>
  <c r="A908" i="9"/>
  <c r="K907" i="9" l="1"/>
  <c r="A909" i="9"/>
  <c r="K908" i="9" l="1"/>
  <c r="A910" i="9"/>
  <c r="K909" i="9" l="1"/>
  <c r="A911" i="9"/>
  <c r="K910" i="9" l="1"/>
  <c r="A912" i="9"/>
  <c r="K911" i="9" l="1"/>
  <c r="A913" i="9"/>
  <c r="K912" i="9" l="1"/>
  <c r="A914" i="9"/>
  <c r="K913" i="9" l="1"/>
  <c r="A915" i="9"/>
  <c r="K914" i="9" l="1"/>
  <c r="A916" i="9"/>
  <c r="K915" i="9" l="1"/>
  <c r="A917" i="9"/>
  <c r="K916" i="9" l="1"/>
  <c r="A918" i="9"/>
  <c r="K917" i="9" l="1"/>
  <c r="A919" i="9"/>
  <c r="K918" i="9" l="1"/>
  <c r="A920" i="9"/>
  <c r="K919" i="9" l="1"/>
  <c r="A921" i="9"/>
  <c r="K920" i="9" l="1"/>
  <c r="A922" i="9"/>
  <c r="K921" i="9" l="1"/>
  <c r="A923" i="9"/>
  <c r="K922" i="9" l="1"/>
  <c r="A924" i="9"/>
  <c r="K923" i="9" l="1"/>
  <c r="A925" i="9"/>
  <c r="K924" i="9" l="1"/>
  <c r="A926" i="9"/>
  <c r="K925" i="9" l="1"/>
  <c r="A927" i="9"/>
  <c r="K926" i="9" l="1"/>
  <c r="A928" i="9"/>
  <c r="K927" i="9" l="1"/>
  <c r="A929" i="9"/>
  <c r="K928" i="9" l="1"/>
  <c r="A930" i="9"/>
  <c r="K929" i="9" l="1"/>
  <c r="A931" i="9"/>
  <c r="K930" i="9" l="1"/>
  <c r="A932" i="9"/>
  <c r="K931" i="9" l="1"/>
  <c r="A933" i="9"/>
  <c r="K932" i="9" l="1"/>
  <c r="A934" i="9"/>
  <c r="K933" i="9" l="1"/>
  <c r="A935" i="9"/>
  <c r="K934" i="9" l="1"/>
  <c r="A936" i="9"/>
  <c r="K935" i="9" l="1"/>
  <c r="A937" i="9"/>
  <c r="K936" i="9" l="1"/>
  <c r="A938" i="9"/>
  <c r="K937" i="9" l="1"/>
  <c r="A939" i="9"/>
  <c r="K938" i="9" l="1"/>
  <c r="A940" i="9"/>
  <c r="K939" i="9" l="1"/>
  <c r="A941" i="9"/>
  <c r="K940" i="9" l="1"/>
  <c r="A942" i="9"/>
  <c r="K941" i="9" l="1"/>
  <c r="A943" i="9"/>
  <c r="K942" i="9" l="1"/>
  <c r="A944" i="9"/>
  <c r="K943" i="9" l="1"/>
  <c r="A945" i="9"/>
  <c r="K944" i="9" l="1"/>
  <c r="A946" i="9"/>
  <c r="K945" i="9" l="1"/>
  <c r="A947" i="9"/>
  <c r="K946" i="9" l="1"/>
  <c r="A948" i="9"/>
  <c r="K947" i="9" l="1"/>
  <c r="A949" i="9"/>
  <c r="K948" i="9" l="1"/>
  <c r="A950" i="9"/>
  <c r="K949" i="9" l="1"/>
  <c r="A951" i="9"/>
  <c r="K950" i="9" l="1"/>
  <c r="A952" i="9"/>
  <c r="K951" i="9" l="1"/>
  <c r="A953" i="9"/>
  <c r="K952" i="9" l="1"/>
  <c r="A954" i="9"/>
  <c r="K953" i="9" l="1"/>
  <c r="A955" i="9"/>
  <c r="K954" i="9" l="1"/>
  <c r="A956" i="9"/>
  <c r="K955" i="9" l="1"/>
  <c r="A957" i="9"/>
  <c r="K956" i="9" l="1"/>
  <c r="A958" i="9"/>
  <c r="K957" i="9" l="1"/>
  <c r="A959" i="9"/>
  <c r="K958" i="9" l="1"/>
  <c r="A960" i="9"/>
  <c r="K959" i="9" l="1"/>
  <c r="A961" i="9"/>
  <c r="K960" i="9" l="1"/>
  <c r="A962" i="9"/>
  <c r="K961" i="9" l="1"/>
  <c r="A963" i="9"/>
  <c r="K962" i="9" l="1"/>
  <c r="A964" i="9"/>
  <c r="K963" i="9" l="1"/>
  <c r="A965" i="9"/>
  <c r="K964" i="9" l="1"/>
  <c r="A966" i="9"/>
  <c r="K965" i="9" l="1"/>
  <c r="A967" i="9"/>
  <c r="K966" i="9" l="1"/>
  <c r="A968" i="9"/>
  <c r="K967" i="9" l="1"/>
  <c r="A969" i="9"/>
  <c r="K968" i="9" l="1"/>
  <c r="A970" i="9"/>
  <c r="K969" i="9" l="1"/>
  <c r="A971" i="9"/>
  <c r="K970" i="9" l="1"/>
  <c r="A972" i="9"/>
  <c r="K971" i="9" l="1"/>
  <c r="A973" i="9"/>
  <c r="K972" i="9" l="1"/>
  <c r="A974" i="9"/>
  <c r="K973" i="9" l="1"/>
  <c r="A975" i="9"/>
  <c r="K974" i="9" l="1"/>
  <c r="A976" i="9"/>
  <c r="K975" i="9" l="1"/>
  <c r="A977" i="9"/>
  <c r="K976" i="9" l="1"/>
  <c r="A978" i="9"/>
  <c r="K977" i="9" l="1"/>
  <c r="A979" i="9"/>
  <c r="K978" i="9" l="1"/>
  <c r="A980" i="9"/>
  <c r="K979" i="9" l="1"/>
  <c r="A981" i="9"/>
  <c r="K980" i="9" l="1"/>
  <c r="A982" i="9"/>
  <c r="K981" i="9" l="1"/>
  <c r="A983" i="9"/>
  <c r="K982" i="9" l="1"/>
  <c r="A984" i="9"/>
  <c r="K983" i="9" l="1"/>
  <c r="A985" i="9"/>
  <c r="K984" i="9" l="1"/>
  <c r="A986" i="9"/>
  <c r="K985" i="9" l="1"/>
  <c r="A987" i="9"/>
  <c r="K986" i="9" l="1"/>
  <c r="A988" i="9"/>
  <c r="K987" i="9" l="1"/>
  <c r="A989" i="9"/>
  <c r="K988" i="9" l="1"/>
  <c r="A990" i="9"/>
  <c r="K989" i="9" l="1"/>
  <c r="A991" i="9"/>
  <c r="K990" i="9" l="1"/>
  <c r="A992" i="9"/>
  <c r="K991" i="9" l="1"/>
  <c r="A993" i="9"/>
  <c r="K992" i="9" l="1"/>
  <c r="A994" i="9"/>
  <c r="K993" i="9" l="1"/>
  <c r="A995" i="9"/>
  <c r="K994" i="9" l="1"/>
  <c r="A996" i="9"/>
  <c r="K995" i="9" l="1"/>
  <c r="A997" i="9"/>
  <c r="K996" i="9" l="1"/>
  <c r="A998" i="9"/>
  <c r="K997" i="9" l="1"/>
  <c r="A999" i="9"/>
  <c r="K998" i="9" l="1"/>
  <c r="A1000" i="9"/>
  <c r="K999" i="9" l="1"/>
  <c r="A1001" i="9"/>
  <c r="K1000" i="9" l="1"/>
  <c r="A1002" i="9"/>
  <c r="K1001" i="9" l="1"/>
  <c r="A1003" i="9"/>
  <c r="K1002" i="9" l="1"/>
  <c r="A1004" i="9"/>
  <c r="K1003" i="9" l="1"/>
  <c r="A1005" i="9"/>
  <c r="K1004" i="9" l="1"/>
  <c r="A1006" i="9"/>
  <c r="K1005" i="9" l="1"/>
  <c r="A1007" i="9"/>
  <c r="K1006" i="9" l="1"/>
  <c r="A1008" i="9"/>
  <c r="K1007" i="9" l="1"/>
  <c r="A1009" i="9"/>
  <c r="K1008" i="9" l="1"/>
  <c r="A1010" i="9"/>
  <c r="K1009" i="9" l="1"/>
  <c r="A1011" i="9"/>
  <c r="K1010" i="9" l="1"/>
  <c r="A1012" i="9"/>
  <c r="K1011" i="9" l="1"/>
  <c r="A1013" i="9"/>
  <c r="K1012" i="9" l="1"/>
  <c r="A1014" i="9"/>
  <c r="K1013" i="9" l="1"/>
  <c r="A1015" i="9"/>
  <c r="K1014" i="9" l="1"/>
  <c r="A1016" i="9"/>
  <c r="K1015" i="9" l="1"/>
  <c r="A1017" i="9"/>
  <c r="K1016" i="9" l="1"/>
  <c r="A1018" i="9"/>
  <c r="K1017" i="9" l="1"/>
  <c r="A1019" i="9"/>
  <c r="K22" i="9" s="1"/>
  <c r="K1018" i="9" l="1"/>
  <c r="K19" i="9"/>
  <c r="K1019" i="9" l="1"/>
  <c r="Q35" i="9"/>
  <c r="R35" i="9" s="1"/>
  <c r="F35" i="9"/>
  <c r="G35" i="9" l="1"/>
  <c r="L36" i="9" l="1"/>
  <c r="H35" i="9"/>
  <c r="I35" i="9" s="1"/>
  <c r="B36" i="9" l="1"/>
  <c r="O36" i="9"/>
  <c r="E36" i="9" s="1"/>
  <c r="M36" i="9"/>
  <c r="N36" i="9" s="1"/>
  <c r="P36" i="9" l="1"/>
  <c r="C36" i="9"/>
  <c r="D36" i="9" l="1"/>
  <c r="Q36" i="9" l="1"/>
  <c r="R36" i="9" s="1"/>
  <c r="F36" i="9"/>
  <c r="G36" i="9" l="1"/>
  <c r="L37" i="9" l="1"/>
  <c r="H36" i="9"/>
  <c r="I36" i="9" s="1"/>
  <c r="B37" i="9" l="1"/>
  <c r="M37" i="9"/>
  <c r="N37" i="9" s="1"/>
  <c r="O37" i="9"/>
  <c r="E37" i="9" s="1"/>
  <c r="P37" i="9" l="1"/>
  <c r="C37" i="9"/>
  <c r="D37" i="9" l="1"/>
  <c r="Q37" i="9" l="1"/>
  <c r="R37" i="9" s="1"/>
  <c r="F37" i="9"/>
  <c r="G37" i="9" l="1"/>
  <c r="L38" i="9" l="1"/>
  <c r="H37" i="9"/>
  <c r="I37" i="9" s="1"/>
  <c r="B38" i="9" l="1"/>
  <c r="M38" i="9"/>
  <c r="N38" i="9" s="1"/>
  <c r="O38" i="9"/>
  <c r="E38" i="9" s="1"/>
  <c r="C38" i="9" l="1"/>
  <c r="P38" i="9"/>
  <c r="D38" i="9" l="1"/>
  <c r="Q38" i="9" l="1"/>
  <c r="R38" i="9" s="1"/>
  <c r="F38" i="9"/>
  <c r="G38" i="9" l="1"/>
  <c r="L39" i="9" l="1"/>
  <c r="H38" i="9"/>
  <c r="I38" i="9" s="1"/>
  <c r="B39" i="9" l="1"/>
  <c r="O39" i="9"/>
  <c r="E39" i="9" s="1"/>
  <c r="M39" i="9"/>
  <c r="N39" i="9" s="1"/>
  <c r="C39" i="9" l="1"/>
  <c r="P39" i="9"/>
  <c r="D39" i="9" l="1"/>
  <c r="Q39" i="9" l="1"/>
  <c r="R39" i="9" s="1"/>
  <c r="F39" i="9"/>
  <c r="G39" i="9" l="1"/>
  <c r="L40" i="9" l="1"/>
  <c r="H39" i="9"/>
  <c r="I39" i="9" s="1"/>
  <c r="O40" i="9" l="1"/>
  <c r="E40" i="9" s="1"/>
  <c r="B40" i="9"/>
  <c r="M40" i="9"/>
  <c r="N40" i="9" s="1"/>
  <c r="P40" i="9" l="1"/>
  <c r="C40" i="9"/>
  <c r="D40" i="9" l="1"/>
  <c r="Q40" i="9" l="1"/>
  <c r="R40" i="9" s="1"/>
  <c r="F40" i="9"/>
  <c r="G40" i="9" l="1"/>
  <c r="L41" i="9" l="1"/>
  <c r="H40" i="9"/>
  <c r="I40" i="9" s="1"/>
  <c r="M41" i="9" l="1"/>
  <c r="N41" i="9" s="1"/>
  <c r="B41" i="9"/>
  <c r="O41" i="9"/>
  <c r="E41" i="9" s="1"/>
  <c r="P41" i="9" l="1"/>
  <c r="C41" i="9"/>
  <c r="D41" i="9" l="1"/>
  <c r="Q41" i="9" l="1"/>
  <c r="R41" i="9" s="1"/>
  <c r="F41" i="9"/>
  <c r="G41" i="9" l="1"/>
  <c r="L42" i="9" l="1"/>
  <c r="H41" i="9"/>
  <c r="I41" i="9" s="1"/>
  <c r="B42" i="9" l="1"/>
  <c r="O42" i="9"/>
  <c r="E42" i="9" s="1"/>
  <c r="M42" i="9"/>
  <c r="N42" i="9" s="1"/>
  <c r="C42" i="9" l="1"/>
  <c r="P42" i="9"/>
  <c r="D42" i="9" l="1"/>
  <c r="Q42" i="9" l="1"/>
  <c r="R42" i="9" s="1"/>
  <c r="F42" i="9"/>
  <c r="G42" i="9" l="1"/>
  <c r="L43" i="9" l="1"/>
  <c r="H42" i="9"/>
  <c r="I42" i="9" s="1"/>
  <c r="B43" i="9" l="1"/>
  <c r="O43" i="9"/>
  <c r="E43" i="9" s="1"/>
  <c r="M43" i="9"/>
  <c r="N43" i="9" s="1"/>
  <c r="P43" i="9" l="1"/>
  <c r="C43" i="9"/>
  <c r="D43" i="9" l="1"/>
  <c r="Q43" i="9" l="1"/>
  <c r="R43" i="9" s="1"/>
  <c r="F43" i="9"/>
  <c r="G43" i="9" l="1"/>
  <c r="L44" i="9" l="1"/>
  <c r="H43" i="9"/>
  <c r="I43" i="9" s="1"/>
  <c r="M44" i="9" l="1"/>
  <c r="N44" i="9" s="1"/>
  <c r="O44" i="9"/>
  <c r="E44" i="9" s="1"/>
  <c r="B44" i="9"/>
  <c r="P44" i="9" l="1"/>
  <c r="C44" i="9"/>
  <c r="D44" i="9" l="1"/>
  <c r="Q44" i="9" l="1"/>
  <c r="R44" i="9" s="1"/>
  <c r="F44" i="9"/>
  <c r="G44" i="9" l="1"/>
  <c r="L45" i="9" l="1"/>
  <c r="H44" i="9"/>
  <c r="I44" i="9" s="1"/>
  <c r="B45" i="9" l="1"/>
  <c r="M45" i="9"/>
  <c r="N45" i="9" s="1"/>
  <c r="O45" i="9"/>
  <c r="E45" i="9" s="1"/>
  <c r="P45" i="9" l="1"/>
  <c r="C45" i="9"/>
  <c r="D45" i="9" l="1"/>
  <c r="Q45" i="9" l="1"/>
  <c r="R45" i="9" s="1"/>
  <c r="F45" i="9"/>
  <c r="G45" i="9" l="1"/>
  <c r="L46" i="9" l="1"/>
  <c r="H45" i="9"/>
  <c r="I45" i="9" s="1"/>
  <c r="O46" i="9" l="1"/>
  <c r="E46" i="9" s="1"/>
  <c r="B46" i="9"/>
  <c r="M46" i="9"/>
  <c r="N46" i="9" s="1"/>
  <c r="P46" i="9" l="1"/>
  <c r="C46" i="9"/>
  <c r="D46" i="9" l="1"/>
  <c r="Q46" i="9" l="1"/>
  <c r="R46" i="9" s="1"/>
  <c r="F46" i="9"/>
  <c r="G46" i="9" l="1"/>
  <c r="L47" i="9" l="1"/>
  <c r="H46" i="9"/>
  <c r="I46" i="9" s="1"/>
  <c r="M47" i="9" l="1"/>
  <c r="N47" i="9" s="1"/>
  <c r="O47" i="9"/>
  <c r="E47" i="9" s="1"/>
  <c r="B47" i="9"/>
  <c r="C47" i="9" l="1"/>
  <c r="P47" i="9"/>
  <c r="D47" i="9" l="1"/>
  <c r="Q47" i="9" l="1"/>
  <c r="R47" i="9" s="1"/>
  <c r="F47" i="9"/>
  <c r="G47" i="9" l="1"/>
  <c r="L48" i="9" l="1"/>
  <c r="H47" i="9"/>
  <c r="I47" i="9" s="1"/>
  <c r="O48" i="9" l="1"/>
  <c r="E48" i="9" s="1"/>
  <c r="M48" i="9"/>
  <c r="N48" i="9" s="1"/>
  <c r="B48" i="9"/>
  <c r="C48" i="9" l="1"/>
  <c r="P48" i="9"/>
  <c r="D48" i="9" l="1"/>
  <c r="Q48" i="9" l="1"/>
  <c r="R48" i="9" s="1"/>
  <c r="F48" i="9"/>
  <c r="G48" i="9" l="1"/>
  <c r="L49" i="9" l="1"/>
  <c r="H48" i="9"/>
  <c r="I48" i="9" s="1"/>
  <c r="O49" i="9" l="1"/>
  <c r="E49" i="9" s="1"/>
  <c r="B49" i="9"/>
  <c r="M49" i="9"/>
  <c r="N49" i="9" s="1"/>
  <c r="C49" i="9" l="1"/>
  <c r="P49" i="9"/>
  <c r="D49" i="9" l="1"/>
  <c r="Q49" i="9" l="1"/>
  <c r="R49" i="9" s="1"/>
  <c r="F49" i="9"/>
  <c r="G49" i="9" l="1"/>
  <c r="L50" i="9" l="1"/>
  <c r="H49" i="9"/>
  <c r="I49" i="9" s="1"/>
  <c r="M50" i="9" l="1"/>
  <c r="N50" i="9" s="1"/>
  <c r="B50" i="9"/>
  <c r="O50" i="9"/>
  <c r="E50" i="9" s="1"/>
  <c r="P50" i="9" l="1"/>
  <c r="C50" i="9"/>
  <c r="D50" i="9" l="1"/>
  <c r="Q50" i="9" l="1"/>
  <c r="R50" i="9" s="1"/>
  <c r="F50" i="9"/>
  <c r="G50" i="9" l="1"/>
  <c r="L51" i="9" l="1"/>
  <c r="H50" i="9"/>
  <c r="I50" i="9" s="1"/>
  <c r="M51" i="9" l="1"/>
  <c r="N51" i="9" s="1"/>
  <c r="B51" i="9"/>
  <c r="O51" i="9"/>
  <c r="E51" i="9" s="1"/>
  <c r="C51" i="9" l="1"/>
  <c r="P51" i="9"/>
  <c r="D51" i="9" l="1"/>
  <c r="Q51" i="9" l="1"/>
  <c r="R51" i="9" s="1"/>
  <c r="F51" i="9"/>
  <c r="G51" i="9" l="1"/>
  <c r="L52" i="9" l="1"/>
  <c r="H51" i="9"/>
  <c r="I51" i="9" s="1"/>
  <c r="O52" i="9" l="1"/>
  <c r="E52" i="9" s="1"/>
  <c r="B52" i="9"/>
  <c r="M52" i="9"/>
  <c r="N52" i="9" s="1"/>
  <c r="C52" i="9" l="1"/>
  <c r="P52" i="9"/>
  <c r="D52" i="9" l="1"/>
  <c r="Q52" i="9" l="1"/>
  <c r="R52" i="9" s="1"/>
  <c r="F52" i="9"/>
  <c r="G52" i="9" l="1"/>
  <c r="L53" i="9" l="1"/>
  <c r="H52" i="9"/>
  <c r="I52" i="9" s="1"/>
  <c r="B53" i="9" l="1"/>
  <c r="O53" i="9"/>
  <c r="E53" i="9" s="1"/>
  <c r="M53" i="9"/>
  <c r="N53" i="9" s="1"/>
  <c r="P53" i="9" l="1"/>
  <c r="C53" i="9"/>
  <c r="D53" i="9" l="1"/>
  <c r="Q53" i="9" l="1"/>
  <c r="R53" i="9" s="1"/>
  <c r="F53" i="9"/>
  <c r="G53" i="9" l="1"/>
  <c r="L54" i="9" l="1"/>
  <c r="H53" i="9"/>
  <c r="I53" i="9" s="1"/>
  <c r="B54" i="9" l="1"/>
  <c r="O54" i="9"/>
  <c r="E54" i="9" s="1"/>
  <c r="M54" i="9"/>
  <c r="N54" i="9" s="1"/>
  <c r="P54" i="9" l="1"/>
  <c r="C54" i="9"/>
  <c r="D54" i="9" l="1"/>
  <c r="Q54" i="9" l="1"/>
  <c r="R54" i="9" s="1"/>
  <c r="F54" i="9"/>
  <c r="G54" i="9" l="1"/>
  <c r="L55" i="9" l="1"/>
  <c r="H54" i="9"/>
  <c r="I54" i="9" s="1"/>
  <c r="B55" i="9" l="1"/>
  <c r="O55" i="9"/>
  <c r="E55" i="9" s="1"/>
  <c r="M55" i="9"/>
  <c r="N55" i="9" s="1"/>
  <c r="C55" i="9" l="1"/>
  <c r="P55" i="9"/>
  <c r="D55" i="9" l="1"/>
  <c r="Q55" i="9" l="1"/>
  <c r="R55" i="9" s="1"/>
  <c r="F55" i="9"/>
  <c r="G55" i="9" l="1"/>
  <c r="L56" i="9" l="1"/>
  <c r="H55" i="9"/>
  <c r="I55" i="9" s="1"/>
  <c r="O56" i="9" l="1"/>
  <c r="E56" i="9" s="1"/>
  <c r="M56" i="9"/>
  <c r="N56" i="9" s="1"/>
  <c r="B56" i="9"/>
  <c r="P56" i="9" l="1"/>
  <c r="C56" i="9"/>
  <c r="D56" i="9" l="1"/>
  <c r="Q56" i="9" l="1"/>
  <c r="R56" i="9" s="1"/>
  <c r="F56" i="9"/>
  <c r="G56" i="9" l="1"/>
  <c r="L57" i="9" l="1"/>
  <c r="H56" i="9"/>
  <c r="I56" i="9" s="1"/>
  <c r="B57" i="9" l="1"/>
  <c r="O57" i="9"/>
  <c r="E57" i="9" s="1"/>
  <c r="M57" i="9"/>
  <c r="N57" i="9" s="1"/>
  <c r="P57" i="9" l="1"/>
  <c r="C57" i="9"/>
  <c r="D57" i="9" l="1"/>
  <c r="Q57" i="9" l="1"/>
  <c r="R57" i="9" s="1"/>
  <c r="F57" i="9"/>
  <c r="G57" i="9" l="1"/>
  <c r="L58" i="9" l="1"/>
  <c r="H57" i="9"/>
  <c r="I57" i="9" s="1"/>
  <c r="M58" i="9" l="1"/>
  <c r="N58" i="9" s="1"/>
  <c r="B58" i="9"/>
  <c r="O58" i="9"/>
  <c r="E58" i="9" s="1"/>
  <c r="P58" i="9" l="1"/>
  <c r="C58" i="9"/>
  <c r="D58" i="9" l="1"/>
  <c r="Q58" i="9" l="1"/>
  <c r="R58" i="9" s="1"/>
  <c r="F58" i="9"/>
  <c r="G58" i="9" l="1"/>
  <c r="L59" i="9" l="1"/>
  <c r="H58" i="9"/>
  <c r="I58" i="9" s="1"/>
  <c r="B59" i="9" l="1"/>
  <c r="O59" i="9"/>
  <c r="E59" i="9" s="1"/>
  <c r="M59" i="9"/>
  <c r="N59" i="9" s="1"/>
  <c r="C59" i="9" l="1"/>
  <c r="P59" i="9"/>
  <c r="D59" i="9" l="1"/>
  <c r="Q59" i="9" l="1"/>
  <c r="R59" i="9" s="1"/>
  <c r="F59" i="9"/>
  <c r="G59" i="9" l="1"/>
  <c r="L60" i="9" l="1"/>
  <c r="H59" i="9"/>
  <c r="I59" i="9" s="1"/>
  <c r="O60" i="9" l="1"/>
  <c r="E60" i="9" s="1"/>
  <c r="B60" i="9"/>
  <c r="M60" i="9"/>
  <c r="N60" i="9" s="1"/>
  <c r="C60" i="9" l="1"/>
  <c r="P60" i="9"/>
  <c r="D60" i="9" l="1"/>
  <c r="Q60" i="9" l="1"/>
  <c r="R60" i="9" s="1"/>
  <c r="F60" i="9"/>
  <c r="G60" i="9" l="1"/>
  <c r="L61" i="9" l="1"/>
  <c r="H60" i="9"/>
  <c r="I60" i="9" s="1"/>
  <c r="B61" i="9" l="1"/>
  <c r="M61" i="9"/>
  <c r="N61" i="9" s="1"/>
  <c r="O61" i="9"/>
  <c r="E61" i="9" s="1"/>
  <c r="C61" i="9" l="1"/>
  <c r="P61" i="9"/>
  <c r="D61" i="9" l="1"/>
  <c r="Q61" i="9" l="1"/>
  <c r="R61" i="9" s="1"/>
  <c r="F61" i="9"/>
  <c r="G61" i="9" l="1"/>
  <c r="L62" i="9" l="1"/>
  <c r="H61" i="9"/>
  <c r="I61" i="9" s="1"/>
  <c r="M62" i="9" l="1"/>
  <c r="N62" i="9" s="1"/>
  <c r="O62" i="9"/>
  <c r="E62" i="9" s="1"/>
  <c r="B62" i="9"/>
  <c r="C62" i="9" l="1"/>
  <c r="P62" i="9"/>
  <c r="D62" i="9" l="1"/>
  <c r="Q62" i="9" l="1"/>
  <c r="R62" i="9" s="1"/>
  <c r="F62" i="9"/>
  <c r="G62" i="9" l="1"/>
  <c r="L63" i="9" l="1"/>
  <c r="H62" i="9"/>
  <c r="I62" i="9" s="1"/>
  <c r="B63" i="9" l="1"/>
  <c r="O63" i="9"/>
  <c r="E63" i="9" s="1"/>
  <c r="M63" i="9"/>
  <c r="N63" i="9" s="1"/>
  <c r="P63" i="9" l="1"/>
  <c r="C63" i="9"/>
  <c r="D63" i="9" l="1"/>
  <c r="Q63" i="9" l="1"/>
  <c r="R63" i="9" s="1"/>
  <c r="F63" i="9"/>
  <c r="G63" i="9" l="1"/>
  <c r="L64" i="9" l="1"/>
  <c r="H63" i="9"/>
  <c r="I63" i="9" s="1"/>
  <c r="B64" i="9" l="1"/>
  <c r="O64" i="9"/>
  <c r="E64" i="9" s="1"/>
  <c r="M64" i="9"/>
  <c r="N64" i="9" s="1"/>
  <c r="P64" i="9" l="1"/>
  <c r="C64" i="9"/>
  <c r="D64" i="9" l="1"/>
  <c r="Q64" i="9" l="1"/>
  <c r="R64" i="9" s="1"/>
  <c r="F64" i="9"/>
  <c r="G64" i="9" l="1"/>
  <c r="L65" i="9" l="1"/>
  <c r="H64" i="9"/>
  <c r="I64" i="9" s="1"/>
  <c r="O65" i="9" l="1"/>
  <c r="E65" i="9" s="1"/>
  <c r="M65" i="9"/>
  <c r="N65" i="9" s="1"/>
  <c r="B65" i="9"/>
  <c r="P65" i="9" l="1"/>
  <c r="C65" i="9"/>
  <c r="D65" i="9" l="1"/>
  <c r="Q65" i="9" l="1"/>
  <c r="R65" i="9" s="1"/>
  <c r="F65" i="9"/>
  <c r="G65" i="9" l="1"/>
  <c r="L66" i="9" l="1"/>
  <c r="H65" i="9"/>
  <c r="I65" i="9" s="1"/>
  <c r="M66" i="9" l="1"/>
  <c r="N66" i="9" s="1"/>
  <c r="O66" i="9"/>
  <c r="E66" i="9" s="1"/>
  <c r="B66" i="9"/>
  <c r="P66" i="9" l="1"/>
  <c r="C66" i="9"/>
  <c r="D66" i="9" l="1"/>
  <c r="Q66" i="9" l="1"/>
  <c r="R66" i="9" s="1"/>
  <c r="F66" i="9"/>
  <c r="G66" i="9" l="1"/>
  <c r="L67" i="9" l="1"/>
  <c r="H66" i="9"/>
  <c r="I66" i="9" s="1"/>
  <c r="M67" i="9" l="1"/>
  <c r="N67" i="9" s="1"/>
  <c r="B67" i="9"/>
  <c r="O67" i="9"/>
  <c r="E67" i="9" s="1"/>
  <c r="P67" i="9" l="1"/>
  <c r="C67" i="9"/>
  <c r="D67" i="9" l="1"/>
  <c r="Q67" i="9" l="1"/>
  <c r="R67" i="9" s="1"/>
  <c r="F67" i="9"/>
  <c r="G67" i="9" l="1"/>
  <c r="L68" i="9" l="1"/>
  <c r="H67" i="9"/>
  <c r="I67" i="9" s="1"/>
  <c r="B68" i="9" l="1"/>
  <c r="M68" i="9"/>
  <c r="N68" i="9" s="1"/>
  <c r="O68" i="9"/>
  <c r="E68" i="9" s="1"/>
  <c r="P68" i="9" l="1"/>
  <c r="C68" i="9"/>
  <c r="D68" i="9" l="1"/>
  <c r="Q68" i="9" l="1"/>
  <c r="R68" i="9" s="1"/>
  <c r="F68" i="9"/>
  <c r="G68" i="9" l="1"/>
  <c r="L69" i="9" l="1"/>
  <c r="H68" i="9"/>
  <c r="I68" i="9" s="1"/>
  <c r="M69" i="9" l="1"/>
  <c r="N69" i="9" s="1"/>
  <c r="B69" i="9"/>
  <c r="O69" i="9"/>
  <c r="E69" i="9" s="1"/>
  <c r="C69" i="9" l="1"/>
  <c r="P69" i="9"/>
  <c r="D69" i="9" l="1"/>
  <c r="Q69" i="9" l="1"/>
  <c r="R69" i="9" s="1"/>
  <c r="F69" i="9"/>
  <c r="G69" i="9" l="1"/>
  <c r="L70" i="9" l="1"/>
  <c r="H69" i="9"/>
  <c r="I69" i="9" s="1"/>
  <c r="O70" i="9" l="1"/>
  <c r="E70" i="9" s="1"/>
  <c r="M70" i="9"/>
  <c r="N70" i="9" s="1"/>
  <c r="B70" i="9"/>
  <c r="P70" i="9" l="1"/>
  <c r="C70" i="9"/>
  <c r="D70" i="9" l="1"/>
  <c r="Q70" i="9" l="1"/>
  <c r="R70" i="9" s="1"/>
  <c r="F70" i="9"/>
  <c r="G70" i="9" l="1"/>
  <c r="L71" i="9" l="1"/>
  <c r="H70" i="9"/>
  <c r="I70" i="9" s="1"/>
  <c r="B71" i="9" l="1"/>
  <c r="M71" i="9"/>
  <c r="N71" i="9" s="1"/>
  <c r="O71" i="9"/>
  <c r="E71" i="9" s="1"/>
  <c r="C71" i="9" l="1"/>
  <c r="P71" i="9"/>
  <c r="D71" i="9" l="1"/>
  <c r="Q71" i="9" l="1"/>
  <c r="R71" i="9" s="1"/>
  <c r="F71" i="9"/>
  <c r="G71" i="9" l="1"/>
  <c r="L72" i="9" l="1"/>
  <c r="H71" i="9"/>
  <c r="I71" i="9" s="1"/>
  <c r="B72" i="9" l="1"/>
  <c r="M72" i="9"/>
  <c r="N72" i="9" s="1"/>
  <c r="O72" i="9"/>
  <c r="E72" i="9" s="1"/>
  <c r="C72" i="9" l="1"/>
  <c r="P72" i="9"/>
  <c r="D72" i="9" l="1"/>
  <c r="Q72" i="9" l="1"/>
  <c r="R72" i="9" s="1"/>
  <c r="F72" i="9"/>
  <c r="G72" i="9" l="1"/>
  <c r="L73" i="9" l="1"/>
  <c r="H72" i="9"/>
  <c r="I72" i="9" s="1"/>
  <c r="B73" i="9" l="1"/>
  <c r="O73" i="9"/>
  <c r="E73" i="9" s="1"/>
  <c r="M73" i="9"/>
  <c r="N73" i="9" s="1"/>
  <c r="C73" i="9" l="1"/>
  <c r="P73" i="9"/>
  <c r="D73" i="9" l="1"/>
  <c r="Q73" i="9" l="1"/>
  <c r="R73" i="9" s="1"/>
  <c r="F73" i="9"/>
  <c r="G73" i="9" l="1"/>
  <c r="L74" i="9" l="1"/>
  <c r="H73" i="9"/>
  <c r="I73" i="9" s="1"/>
  <c r="B74" i="9" l="1"/>
  <c r="M74" i="9"/>
  <c r="N74" i="9" s="1"/>
  <c r="O74" i="9"/>
  <c r="E74" i="9" s="1"/>
  <c r="C74" i="9" l="1"/>
  <c r="P74" i="9"/>
  <c r="D74" i="9" l="1"/>
  <c r="Q74" i="9" l="1"/>
  <c r="R74" i="9" s="1"/>
  <c r="F74" i="9"/>
  <c r="G74" i="9" l="1"/>
  <c r="L75" i="9" l="1"/>
  <c r="H74" i="9"/>
  <c r="I74" i="9" s="1"/>
  <c r="B75" i="9" l="1"/>
  <c r="O75" i="9"/>
  <c r="E75" i="9" s="1"/>
  <c r="M75" i="9"/>
  <c r="N75" i="9" s="1"/>
  <c r="P75" i="9" l="1"/>
  <c r="C75" i="9"/>
  <c r="D75" i="9" l="1"/>
  <c r="Q75" i="9" l="1"/>
  <c r="R75" i="9" s="1"/>
  <c r="F75" i="9"/>
  <c r="G75" i="9" l="1"/>
  <c r="L76" i="9" l="1"/>
  <c r="H75" i="9"/>
  <c r="I75" i="9" s="1"/>
  <c r="B76" i="9" l="1"/>
  <c r="M76" i="9"/>
  <c r="N76" i="9" s="1"/>
  <c r="O76" i="9"/>
  <c r="E76" i="9" s="1"/>
  <c r="P76" i="9" l="1"/>
  <c r="C76" i="9"/>
  <c r="D76" i="9" l="1"/>
  <c r="Q76" i="9" l="1"/>
  <c r="R76" i="9" s="1"/>
  <c r="F76" i="9"/>
  <c r="G76" i="9" l="1"/>
  <c r="L77" i="9" l="1"/>
  <c r="H76" i="9"/>
  <c r="I76" i="9" s="1"/>
  <c r="O77" i="9" l="1"/>
  <c r="E77" i="9" s="1"/>
  <c r="M77" i="9"/>
  <c r="N77" i="9" s="1"/>
  <c r="B77" i="9"/>
  <c r="P77" i="9" l="1"/>
  <c r="C77" i="9"/>
  <c r="D77" i="9" l="1"/>
  <c r="Q77" i="9" l="1"/>
  <c r="R77" i="9" s="1"/>
  <c r="F77" i="9"/>
  <c r="G77" i="9" l="1"/>
  <c r="L78" i="9" l="1"/>
  <c r="H77" i="9"/>
  <c r="I77" i="9" s="1"/>
  <c r="O78" i="9" l="1"/>
  <c r="E78" i="9" s="1"/>
  <c r="B78" i="9"/>
  <c r="M78" i="9"/>
  <c r="N78" i="9" s="1"/>
  <c r="C78" i="9" l="1"/>
  <c r="P78" i="9"/>
  <c r="D78" i="9" l="1"/>
  <c r="Q78" i="9" l="1"/>
  <c r="R78" i="9" s="1"/>
  <c r="F78" i="9"/>
  <c r="G78" i="9" l="1"/>
  <c r="L79" i="9" l="1"/>
  <c r="H78" i="9"/>
  <c r="I78" i="9" s="1"/>
  <c r="B79" i="9" l="1"/>
  <c r="M79" i="9"/>
  <c r="N79" i="9" s="1"/>
  <c r="O79" i="9"/>
  <c r="E79" i="9" s="1"/>
  <c r="P79" i="9" l="1"/>
  <c r="C79" i="9"/>
  <c r="D79" i="9" l="1"/>
  <c r="Q79" i="9" l="1"/>
  <c r="R79" i="9" s="1"/>
  <c r="F79" i="9"/>
  <c r="G79" i="9" l="1"/>
  <c r="L80" i="9" l="1"/>
  <c r="H79" i="9"/>
  <c r="I79" i="9" s="1"/>
  <c r="B80" i="9" l="1"/>
  <c r="M80" i="9"/>
  <c r="N80" i="9" s="1"/>
  <c r="O80" i="9"/>
  <c r="E80" i="9" s="1"/>
  <c r="P80" i="9" l="1"/>
  <c r="C80" i="9"/>
  <c r="D80" i="9" l="1"/>
  <c r="Q80" i="9" l="1"/>
  <c r="R80" i="9" s="1"/>
  <c r="F80" i="9"/>
  <c r="G80" i="9" l="1"/>
  <c r="L81" i="9" l="1"/>
  <c r="H80" i="9"/>
  <c r="I80" i="9" s="1"/>
  <c r="B81" i="9" l="1"/>
  <c r="O81" i="9"/>
  <c r="E81" i="9" s="1"/>
  <c r="M81" i="9"/>
  <c r="N81" i="9" s="1"/>
  <c r="P81" i="9" l="1"/>
  <c r="C81" i="9"/>
  <c r="D81" i="9" l="1"/>
  <c r="Q81" i="9" l="1"/>
  <c r="R81" i="9" s="1"/>
  <c r="F81" i="9"/>
  <c r="G81" i="9" l="1"/>
  <c r="L82" i="9" l="1"/>
  <c r="H81" i="9"/>
  <c r="I81" i="9" s="1"/>
  <c r="O82" i="9" l="1"/>
  <c r="E82" i="9" s="1"/>
  <c r="M82" i="9"/>
  <c r="N82" i="9" s="1"/>
  <c r="B82" i="9"/>
  <c r="P82" i="9" l="1"/>
  <c r="C82" i="9"/>
  <c r="D82" i="9" l="1"/>
  <c r="Q82" i="9" l="1"/>
  <c r="R82" i="9" s="1"/>
  <c r="F82" i="9"/>
  <c r="G82" i="9" l="1"/>
  <c r="L83" i="9" l="1"/>
  <c r="H82" i="9"/>
  <c r="I82" i="9" s="1"/>
  <c r="B83" i="9" l="1"/>
  <c r="O83" i="9"/>
  <c r="E83" i="9" s="1"/>
  <c r="M83" i="9"/>
  <c r="N83" i="9" s="1"/>
  <c r="C83" i="9" l="1"/>
  <c r="P83" i="9"/>
  <c r="D83" i="9" l="1"/>
  <c r="Q83" i="9" l="1"/>
  <c r="R83" i="9" s="1"/>
  <c r="F83" i="9"/>
  <c r="G83" i="9" l="1"/>
  <c r="L84" i="9" l="1"/>
  <c r="H83" i="9"/>
  <c r="I83" i="9" s="1"/>
  <c r="O84" i="9" l="1"/>
  <c r="E84" i="9" s="1"/>
  <c r="B84" i="9"/>
  <c r="M84" i="9"/>
  <c r="N84" i="9" s="1"/>
  <c r="C84" i="9" l="1"/>
  <c r="P84" i="9"/>
  <c r="D84" i="9" l="1"/>
  <c r="Q84" i="9" l="1"/>
  <c r="R84" i="9" s="1"/>
  <c r="F84" i="9"/>
  <c r="G84" i="9" l="1"/>
  <c r="L85" i="9" l="1"/>
  <c r="H84" i="9"/>
  <c r="I84" i="9" s="1"/>
  <c r="B85" i="9" l="1"/>
  <c r="O85" i="9"/>
  <c r="E85" i="9" s="1"/>
  <c r="M85" i="9"/>
  <c r="N85" i="9" s="1"/>
  <c r="P85" i="9" l="1"/>
  <c r="C85" i="9"/>
  <c r="D85" i="9" l="1"/>
  <c r="Q85" i="9" l="1"/>
  <c r="R85" i="9" s="1"/>
  <c r="F85" i="9"/>
  <c r="G85" i="9" l="1"/>
  <c r="L86" i="9" l="1"/>
  <c r="H85" i="9"/>
  <c r="I85" i="9" s="1"/>
  <c r="B86" i="9" l="1"/>
  <c r="M86" i="9"/>
  <c r="N86" i="9" s="1"/>
  <c r="O86" i="9"/>
  <c r="E86" i="9" s="1"/>
  <c r="C86" i="9" l="1"/>
  <c r="P86" i="9"/>
  <c r="D86" i="9" l="1"/>
  <c r="Q86" i="9" l="1"/>
  <c r="R86" i="9" s="1"/>
  <c r="F86" i="9"/>
  <c r="G86" i="9" l="1"/>
  <c r="L87" i="9" l="1"/>
  <c r="H86" i="9"/>
  <c r="I86" i="9" s="1"/>
  <c r="B87" i="9" l="1"/>
  <c r="O87" i="9"/>
  <c r="E87" i="9" s="1"/>
  <c r="M87" i="9"/>
  <c r="N87" i="9" s="1"/>
  <c r="P87" i="9" l="1"/>
  <c r="C87" i="9"/>
  <c r="D87" i="9" l="1"/>
  <c r="Q87" i="9" l="1"/>
  <c r="R87" i="9" s="1"/>
  <c r="F87" i="9"/>
  <c r="G87" i="9" l="1"/>
  <c r="L88" i="9" l="1"/>
  <c r="H87" i="9"/>
  <c r="I87" i="9" s="1"/>
  <c r="O88" i="9" l="1"/>
  <c r="E88" i="9" s="1"/>
  <c r="B88" i="9"/>
  <c r="M88" i="9"/>
  <c r="N88" i="9" s="1"/>
  <c r="P88" i="9" l="1"/>
  <c r="C88" i="9"/>
  <c r="D88" i="9" l="1"/>
  <c r="Q88" i="9" l="1"/>
  <c r="R88" i="9" s="1"/>
  <c r="F88" i="9"/>
  <c r="G88" i="9" l="1"/>
  <c r="L89" i="9" l="1"/>
  <c r="H88" i="9"/>
  <c r="I88" i="9" s="1"/>
  <c r="B89" i="9" l="1"/>
  <c r="O89" i="9"/>
  <c r="E89" i="9" s="1"/>
  <c r="M89" i="9"/>
  <c r="N89" i="9" s="1"/>
  <c r="P89" i="9" l="1"/>
  <c r="C89" i="9"/>
  <c r="D89" i="9" l="1"/>
  <c r="Q89" i="9" l="1"/>
  <c r="R89" i="9" s="1"/>
  <c r="F89" i="9"/>
  <c r="G89" i="9" l="1"/>
  <c r="L90" i="9" l="1"/>
  <c r="H89" i="9"/>
  <c r="I89" i="9" s="1"/>
  <c r="M90" i="9" l="1"/>
  <c r="N90" i="9" s="1"/>
  <c r="O90" i="9"/>
  <c r="E90" i="9" s="1"/>
  <c r="B90" i="9"/>
  <c r="P90" i="9" l="1"/>
  <c r="C90" i="9"/>
  <c r="D90" i="9" l="1"/>
  <c r="Q90" i="9" l="1"/>
  <c r="R90" i="9" s="1"/>
  <c r="F90" i="9"/>
  <c r="G90" i="9" l="1"/>
  <c r="L91" i="9" l="1"/>
  <c r="H90" i="9"/>
  <c r="I90" i="9" s="1"/>
  <c r="B91" i="9" l="1"/>
  <c r="M91" i="9"/>
  <c r="N91" i="9" s="1"/>
  <c r="O91" i="9"/>
  <c r="E91" i="9" s="1"/>
  <c r="P91" i="9" l="1"/>
  <c r="C91" i="9"/>
  <c r="D91" i="9" l="1"/>
  <c r="Q91" i="9" l="1"/>
  <c r="R91" i="9" s="1"/>
  <c r="F91" i="9"/>
  <c r="G91" i="9" l="1"/>
  <c r="L92" i="9" l="1"/>
  <c r="H91" i="9"/>
  <c r="I91" i="9" s="1"/>
  <c r="B92" i="9" l="1"/>
  <c r="O92" i="9"/>
  <c r="E92" i="9" s="1"/>
  <c r="M92" i="9"/>
  <c r="N92" i="9" s="1"/>
  <c r="C92" i="9" l="1"/>
  <c r="P92" i="9"/>
  <c r="D92" i="9" l="1"/>
  <c r="Q92" i="9" l="1"/>
  <c r="R92" i="9" s="1"/>
  <c r="F92" i="9"/>
  <c r="G92" i="9" l="1"/>
  <c r="L93" i="9" l="1"/>
  <c r="H92" i="9"/>
  <c r="I92" i="9" s="1"/>
  <c r="M93" i="9" l="1"/>
  <c r="N93" i="9" s="1"/>
  <c r="B93" i="9"/>
  <c r="O93" i="9"/>
  <c r="E93" i="9" s="1"/>
  <c r="P93" i="9" l="1"/>
  <c r="C93" i="9"/>
  <c r="D93" i="9" l="1"/>
  <c r="Q93" i="9" l="1"/>
  <c r="R93" i="9" s="1"/>
  <c r="F93" i="9"/>
  <c r="G93" i="9" l="1"/>
  <c r="L94" i="9" l="1"/>
  <c r="H93" i="9"/>
  <c r="I93" i="9" s="1"/>
  <c r="M94" i="9" l="1"/>
  <c r="N94" i="9" s="1"/>
  <c r="O94" i="9"/>
  <c r="E94" i="9" s="1"/>
  <c r="B94" i="9"/>
  <c r="P94" i="9" l="1"/>
  <c r="C94" i="9"/>
  <c r="D94" i="9" l="1"/>
  <c r="Q94" i="9" l="1"/>
  <c r="R94" i="9" s="1"/>
  <c r="F94" i="9"/>
  <c r="G94" i="9" l="1"/>
  <c r="L95" i="9" l="1"/>
  <c r="H94" i="9"/>
  <c r="I94" i="9" s="1"/>
  <c r="B95" i="9" l="1"/>
  <c r="O95" i="9"/>
  <c r="E95" i="9" s="1"/>
  <c r="M95" i="9"/>
  <c r="N95" i="9" s="1"/>
  <c r="P95" i="9" l="1"/>
  <c r="C95" i="9"/>
  <c r="D95" i="9" l="1"/>
  <c r="Q95" i="9" l="1"/>
  <c r="R95" i="9" s="1"/>
  <c r="F95" i="9"/>
  <c r="G95" i="9" l="1"/>
  <c r="L96" i="9" l="1"/>
  <c r="H95" i="9"/>
  <c r="I95" i="9" s="1"/>
  <c r="B96" i="9" l="1"/>
  <c r="O96" i="9"/>
  <c r="E96" i="9" s="1"/>
  <c r="M96" i="9"/>
  <c r="N96" i="9" s="1"/>
  <c r="P96" i="9" l="1"/>
  <c r="C96" i="9"/>
  <c r="D96" i="9" l="1"/>
  <c r="Q96" i="9" l="1"/>
  <c r="R96" i="9" s="1"/>
  <c r="F96" i="9"/>
  <c r="G96" i="9" l="1"/>
  <c r="L97" i="9" l="1"/>
  <c r="H96" i="9"/>
  <c r="I96" i="9" s="1"/>
  <c r="B97" i="9" l="1"/>
  <c r="O97" i="9"/>
  <c r="E97" i="9" s="1"/>
  <c r="M97" i="9"/>
  <c r="N97" i="9" s="1"/>
  <c r="P97" i="9" l="1"/>
  <c r="C97" i="9"/>
  <c r="D97" i="9" l="1"/>
  <c r="Q97" i="9" l="1"/>
  <c r="R97" i="9" s="1"/>
  <c r="F97" i="9"/>
  <c r="G97" i="9" l="1"/>
  <c r="L98" i="9" l="1"/>
  <c r="H97" i="9"/>
  <c r="I97" i="9" s="1"/>
  <c r="O98" i="9" l="1"/>
  <c r="E98" i="9" s="1"/>
  <c r="B98" i="9"/>
  <c r="M98" i="9"/>
  <c r="N98" i="9" s="1"/>
  <c r="C98" i="9" l="1"/>
  <c r="P98" i="9"/>
  <c r="D98" i="9" l="1"/>
  <c r="Q98" i="9" l="1"/>
  <c r="R98" i="9" s="1"/>
  <c r="F98" i="9"/>
  <c r="G98" i="9" l="1"/>
  <c r="L99" i="9" l="1"/>
  <c r="H98" i="9"/>
  <c r="I98" i="9" s="1"/>
  <c r="M99" i="9" l="1"/>
  <c r="N99" i="9" s="1"/>
  <c r="B99" i="9"/>
  <c r="O99" i="9"/>
  <c r="E99" i="9" s="1"/>
  <c r="P99" i="9" l="1"/>
  <c r="C99" i="9"/>
  <c r="D99" i="9" l="1"/>
  <c r="Q99" i="9" l="1"/>
  <c r="R99" i="9" s="1"/>
  <c r="F99" i="9"/>
  <c r="G99" i="9" l="1"/>
  <c r="L100" i="9" l="1"/>
  <c r="H99" i="9"/>
  <c r="I99" i="9" s="1"/>
  <c r="O100" i="9" l="1"/>
  <c r="E100" i="9" s="1"/>
  <c r="M100" i="9"/>
  <c r="N100" i="9" s="1"/>
  <c r="B100" i="9"/>
  <c r="P100" i="9" l="1"/>
  <c r="C100" i="9"/>
  <c r="D100" i="9" l="1"/>
  <c r="Q100" i="9" l="1"/>
  <c r="R100" i="9" s="1"/>
  <c r="F100" i="9"/>
  <c r="G100" i="9" l="1"/>
  <c r="L101" i="9" l="1"/>
  <c r="H100" i="9"/>
  <c r="I100" i="9" s="1"/>
  <c r="O101" i="9" l="1"/>
  <c r="E101" i="9" s="1"/>
  <c r="M101" i="9"/>
  <c r="N101" i="9" s="1"/>
  <c r="B101" i="9"/>
  <c r="P101" i="9" l="1"/>
  <c r="C101" i="9"/>
  <c r="D101" i="9" l="1"/>
  <c r="Q101" i="9" l="1"/>
  <c r="R101" i="9" s="1"/>
  <c r="F101" i="9"/>
  <c r="G101" i="9" l="1"/>
  <c r="L102" i="9" l="1"/>
  <c r="H101" i="9"/>
  <c r="I101" i="9" s="1"/>
  <c r="O102" i="9" l="1"/>
  <c r="E102" i="9" s="1"/>
  <c r="M102" i="9"/>
  <c r="N102" i="9" s="1"/>
  <c r="B102" i="9"/>
  <c r="C102" i="9" l="1"/>
  <c r="P102" i="9"/>
  <c r="D102" i="9" l="1"/>
  <c r="Q102" i="9" l="1"/>
  <c r="R102" i="9" s="1"/>
  <c r="F102" i="9"/>
  <c r="G102" i="9" l="1"/>
  <c r="L103" i="9" l="1"/>
  <c r="H102" i="9"/>
  <c r="I102" i="9" s="1"/>
  <c r="O103" i="9" l="1"/>
  <c r="E103" i="9" s="1"/>
  <c r="B103" i="9"/>
  <c r="M103" i="9"/>
  <c r="N103" i="9" s="1"/>
  <c r="P103" i="9" l="1"/>
  <c r="C103" i="9"/>
  <c r="D103" i="9" l="1"/>
  <c r="Q103" i="9" l="1"/>
  <c r="R103" i="9" s="1"/>
  <c r="F103" i="9"/>
  <c r="G103" i="9" l="1"/>
  <c r="L104" i="9" l="1"/>
  <c r="H103" i="9"/>
  <c r="I103" i="9" s="1"/>
  <c r="B104" i="9" l="1"/>
  <c r="O104" i="9"/>
  <c r="E104" i="9" s="1"/>
  <c r="M104" i="9"/>
  <c r="N104" i="9" s="1"/>
  <c r="C104" i="9" l="1"/>
  <c r="P104" i="9"/>
  <c r="D104" i="9" l="1"/>
  <c r="Q104" i="9" l="1"/>
  <c r="R104" i="9" s="1"/>
  <c r="F104" i="9"/>
  <c r="G104" i="9" l="1"/>
  <c r="L105" i="9" l="1"/>
  <c r="H104" i="9"/>
  <c r="I104" i="9" s="1"/>
  <c r="O105" i="9" l="1"/>
  <c r="E105" i="9" s="1"/>
  <c r="M105" i="9"/>
  <c r="N105" i="9" s="1"/>
  <c r="B105" i="9"/>
  <c r="P105" i="9" l="1"/>
  <c r="C105" i="9"/>
  <c r="D105" i="9" l="1"/>
  <c r="Q105" i="9" l="1"/>
  <c r="R105" i="9" s="1"/>
  <c r="F105" i="9"/>
  <c r="G105" i="9" l="1"/>
  <c r="L106" i="9" l="1"/>
  <c r="H105" i="9"/>
  <c r="I105" i="9" s="1"/>
  <c r="O106" i="9" l="1"/>
  <c r="E106" i="9" s="1"/>
  <c r="B106" i="9"/>
  <c r="M106" i="9"/>
  <c r="N106" i="9" s="1"/>
  <c r="C106" i="9" l="1"/>
  <c r="P106" i="9"/>
  <c r="D106" i="9" l="1"/>
  <c r="Q106" i="9" l="1"/>
  <c r="R106" i="9" s="1"/>
  <c r="F106" i="9"/>
  <c r="G106" i="9" l="1"/>
  <c r="L107" i="9" l="1"/>
  <c r="H106" i="9"/>
  <c r="I106" i="9" s="1"/>
  <c r="O107" i="9" l="1"/>
  <c r="E107" i="9" s="1"/>
  <c r="B107" i="9"/>
  <c r="M107" i="9"/>
  <c r="N107" i="9" s="1"/>
  <c r="C107" i="9" l="1"/>
  <c r="P107" i="9"/>
  <c r="D107" i="9" l="1"/>
  <c r="Q107" i="9" l="1"/>
  <c r="R107" i="9" s="1"/>
  <c r="F107" i="9"/>
  <c r="G107" i="9" l="1"/>
  <c r="L108" i="9" l="1"/>
  <c r="H107" i="9"/>
  <c r="I107" i="9" s="1"/>
  <c r="B108" i="9" l="1"/>
  <c r="M108" i="9"/>
  <c r="N108" i="9" s="1"/>
  <c r="O108" i="9"/>
  <c r="E108" i="9" s="1"/>
  <c r="C108" i="9" l="1"/>
  <c r="P108" i="9"/>
  <c r="D108" i="9" l="1"/>
  <c r="Q108" i="9" l="1"/>
  <c r="R108" i="9" s="1"/>
  <c r="F108" i="9"/>
  <c r="G108" i="9" l="1"/>
  <c r="L109" i="9" l="1"/>
  <c r="H108" i="9"/>
  <c r="I108" i="9" s="1"/>
  <c r="M109" i="9" l="1"/>
  <c r="N109" i="9" s="1"/>
  <c r="B109" i="9"/>
  <c r="O109" i="9"/>
  <c r="E109" i="9" s="1"/>
  <c r="P109" i="9" l="1"/>
  <c r="C109" i="9"/>
  <c r="D109" i="9" l="1"/>
  <c r="Q109" i="9" l="1"/>
  <c r="R109" i="9" s="1"/>
  <c r="F109" i="9"/>
  <c r="G109" i="9" l="1"/>
  <c r="L110" i="9" l="1"/>
  <c r="H109" i="9"/>
  <c r="I109" i="9" s="1"/>
  <c r="O110" i="9" l="1"/>
  <c r="E110" i="9" s="1"/>
  <c r="B110" i="9"/>
  <c r="M110" i="9"/>
  <c r="N110" i="9" s="1"/>
  <c r="P110" i="9" l="1"/>
  <c r="C110" i="9"/>
  <c r="D110" i="9" l="1"/>
  <c r="Q110" i="9" l="1"/>
  <c r="R110" i="9" s="1"/>
  <c r="F110" i="9"/>
  <c r="G110" i="9" l="1"/>
  <c r="L111" i="9" l="1"/>
  <c r="H110" i="9"/>
  <c r="I110" i="9" s="1"/>
  <c r="B111" i="9" l="1"/>
  <c r="M111" i="9"/>
  <c r="N111" i="9" s="1"/>
  <c r="O111" i="9"/>
  <c r="E111" i="9" s="1"/>
  <c r="P111" i="9" l="1"/>
  <c r="C111" i="9"/>
  <c r="D111" i="9" l="1"/>
  <c r="Q111" i="9" l="1"/>
  <c r="R111" i="9" s="1"/>
  <c r="F111" i="9"/>
  <c r="G111" i="9" l="1"/>
  <c r="L112" i="9" l="1"/>
  <c r="H111" i="9"/>
  <c r="I111" i="9" s="1"/>
  <c r="M112" i="9" l="1"/>
  <c r="N112" i="9" s="1"/>
  <c r="B112" i="9"/>
  <c r="O112" i="9"/>
  <c r="E112" i="9" s="1"/>
  <c r="C112" i="9" l="1"/>
  <c r="P112" i="9"/>
  <c r="D112" i="9" l="1"/>
  <c r="Q112" i="9" l="1"/>
  <c r="R112" i="9" s="1"/>
  <c r="F112" i="9"/>
  <c r="G112" i="9" l="1"/>
  <c r="L113" i="9" l="1"/>
  <c r="H112" i="9"/>
  <c r="I112" i="9" s="1"/>
  <c r="B113" i="9" l="1"/>
  <c r="M113" i="9"/>
  <c r="N113" i="9" s="1"/>
  <c r="O113" i="9"/>
  <c r="E113" i="9" s="1"/>
  <c r="C113" i="9" l="1"/>
  <c r="P113" i="9"/>
  <c r="D113" i="9" l="1"/>
  <c r="Q113" i="9" l="1"/>
  <c r="R113" i="9" s="1"/>
  <c r="F113" i="9"/>
  <c r="G113" i="9" l="1"/>
  <c r="L114" i="9" l="1"/>
  <c r="H113" i="9"/>
  <c r="I113" i="9" s="1"/>
  <c r="B114" i="9" l="1"/>
  <c r="O114" i="9"/>
  <c r="E114" i="9" s="1"/>
  <c r="M114" i="9"/>
  <c r="N114" i="9" s="1"/>
  <c r="P114" i="9" l="1"/>
  <c r="C114" i="9"/>
  <c r="D114" i="9" l="1"/>
  <c r="Q114" i="9" l="1"/>
  <c r="R114" i="9" s="1"/>
  <c r="F114" i="9"/>
  <c r="G114" i="9" l="1"/>
  <c r="L115" i="9" l="1"/>
  <c r="H114" i="9"/>
  <c r="I114" i="9" s="1"/>
  <c r="B115" i="9" l="1"/>
  <c r="O115" i="9"/>
  <c r="E115" i="9" s="1"/>
  <c r="M115" i="9"/>
  <c r="N115" i="9" s="1"/>
  <c r="P115" i="9" l="1"/>
  <c r="C115" i="9"/>
  <c r="D115" i="9" l="1"/>
  <c r="Q115" i="9" l="1"/>
  <c r="R115" i="9" s="1"/>
  <c r="F115" i="9"/>
  <c r="G115" i="9" l="1"/>
  <c r="L116" i="9" l="1"/>
  <c r="H115" i="9"/>
  <c r="I115" i="9" s="1"/>
  <c r="B116" i="9" l="1"/>
  <c r="O116" i="9"/>
  <c r="E116" i="9" s="1"/>
  <c r="M116" i="9"/>
  <c r="N116" i="9" s="1"/>
  <c r="P116" i="9" l="1"/>
  <c r="C116" i="9"/>
  <c r="D116" i="9" l="1"/>
  <c r="Q116" i="9" l="1"/>
  <c r="R116" i="9" s="1"/>
  <c r="F116" i="9"/>
  <c r="G116" i="9" l="1"/>
  <c r="L117" i="9" l="1"/>
  <c r="H116" i="9"/>
  <c r="I116" i="9" s="1"/>
  <c r="B117" i="9" l="1"/>
  <c r="M117" i="9"/>
  <c r="N117" i="9" s="1"/>
  <c r="O117" i="9"/>
  <c r="E117" i="9" s="1"/>
  <c r="P117" i="9" l="1"/>
  <c r="C117" i="9"/>
  <c r="D117" i="9" l="1"/>
  <c r="Q117" i="9" l="1"/>
  <c r="R117" i="9" s="1"/>
  <c r="F117" i="9"/>
  <c r="G117" i="9" l="1"/>
  <c r="L118" i="9" l="1"/>
  <c r="H117" i="9"/>
  <c r="I117" i="9" s="1"/>
  <c r="B118" i="9" l="1"/>
  <c r="M118" i="9"/>
  <c r="N118" i="9" s="1"/>
  <c r="O118" i="9"/>
  <c r="E118" i="9" s="1"/>
  <c r="C118" i="9" l="1"/>
  <c r="P118" i="9"/>
  <c r="D118" i="9" l="1"/>
  <c r="Q118" i="9" l="1"/>
  <c r="R118" i="9" s="1"/>
  <c r="F118" i="9"/>
  <c r="G118" i="9" l="1"/>
  <c r="L119" i="9" l="1"/>
  <c r="H118" i="9"/>
  <c r="I118" i="9" s="1"/>
  <c r="B119" i="9" l="1"/>
  <c r="O119" i="9"/>
  <c r="E119" i="9" s="1"/>
  <c r="M119" i="9"/>
  <c r="N119" i="9" s="1"/>
  <c r="C119" i="9" l="1"/>
  <c r="P119" i="9"/>
  <c r="D119" i="9" l="1"/>
  <c r="Q119" i="9" l="1"/>
  <c r="R119" i="9" s="1"/>
  <c r="F119" i="9"/>
  <c r="G119" i="9" l="1"/>
  <c r="L120" i="9" l="1"/>
  <c r="H119" i="9"/>
  <c r="I119" i="9" s="1"/>
  <c r="M120" i="9" l="1"/>
  <c r="N120" i="9" s="1"/>
  <c r="O120" i="9"/>
  <c r="E120" i="9" s="1"/>
  <c r="B120" i="9"/>
  <c r="C120" i="9" l="1"/>
  <c r="P120" i="9"/>
  <c r="D120" i="9" l="1"/>
  <c r="Q120" i="9" l="1"/>
  <c r="R120" i="9" s="1"/>
  <c r="F120" i="9"/>
  <c r="G120" i="9" l="1"/>
  <c r="L121" i="9" l="1"/>
  <c r="H120" i="9"/>
  <c r="I120" i="9" s="1"/>
  <c r="B121" i="9" l="1"/>
  <c r="O121" i="9"/>
  <c r="E121" i="9" s="1"/>
  <c r="M121" i="9"/>
  <c r="N121" i="9" s="1"/>
  <c r="P121" i="9" l="1"/>
  <c r="C121" i="9"/>
  <c r="D121" i="9" l="1"/>
  <c r="Q121" i="9" l="1"/>
  <c r="R121" i="9" s="1"/>
  <c r="F121" i="9"/>
  <c r="G121" i="9" l="1"/>
  <c r="L122" i="9" l="1"/>
  <c r="H121" i="9"/>
  <c r="I121" i="9" s="1"/>
  <c r="M122" i="9" l="1"/>
  <c r="N122" i="9" s="1"/>
  <c r="B122" i="9"/>
  <c r="O122" i="9"/>
  <c r="E122" i="9" s="1"/>
  <c r="C122" i="9" l="1"/>
  <c r="P122" i="9"/>
  <c r="D122" i="9" l="1"/>
  <c r="Q122" i="9" l="1"/>
  <c r="R122" i="9" s="1"/>
  <c r="F122" i="9"/>
  <c r="G122" i="9" l="1"/>
  <c r="L123" i="9" l="1"/>
  <c r="H122" i="9"/>
  <c r="I122" i="9" s="1"/>
  <c r="B123" i="9" l="1"/>
  <c r="O123" i="9"/>
  <c r="E123" i="9" s="1"/>
  <c r="M123" i="9"/>
  <c r="N123" i="9" s="1"/>
  <c r="C123" i="9" l="1"/>
  <c r="P123" i="9"/>
  <c r="D123" i="9" l="1"/>
  <c r="Q123" i="9" l="1"/>
  <c r="R123" i="9" s="1"/>
  <c r="F123" i="9"/>
  <c r="G123" i="9" l="1"/>
  <c r="L124" i="9" l="1"/>
  <c r="H123" i="9"/>
  <c r="I123" i="9" s="1"/>
  <c r="M124" i="9" l="1"/>
  <c r="N124" i="9" s="1"/>
  <c r="B124" i="9"/>
  <c r="O124" i="9"/>
  <c r="E124" i="9" s="1"/>
  <c r="C124" i="9" l="1"/>
  <c r="P124" i="9"/>
  <c r="D124" i="9" l="1"/>
  <c r="Q124" i="9" l="1"/>
  <c r="R124" i="9" s="1"/>
  <c r="F124" i="9"/>
  <c r="G124" i="9" l="1"/>
  <c r="L125" i="9" l="1"/>
  <c r="H124" i="9"/>
  <c r="I124" i="9" s="1"/>
  <c r="O125" i="9" l="1"/>
  <c r="E125" i="9" s="1"/>
  <c r="M125" i="9"/>
  <c r="N125" i="9" s="1"/>
  <c r="B125" i="9"/>
  <c r="P125" i="9" l="1"/>
  <c r="C125" i="9"/>
  <c r="D125" i="9" l="1"/>
  <c r="Q125" i="9" l="1"/>
  <c r="R125" i="9" s="1"/>
  <c r="F125" i="9"/>
  <c r="G125" i="9" l="1"/>
  <c r="L126" i="9" l="1"/>
  <c r="H125" i="9"/>
  <c r="I125" i="9" s="1"/>
  <c r="O126" i="9" l="1"/>
  <c r="E126" i="9" s="1"/>
  <c r="M126" i="9"/>
  <c r="N126" i="9" s="1"/>
  <c r="B126" i="9"/>
  <c r="C126" i="9" l="1"/>
  <c r="P126" i="9"/>
  <c r="D126" i="9" l="1"/>
  <c r="Q126" i="9" l="1"/>
  <c r="R126" i="9" s="1"/>
  <c r="F126" i="9"/>
  <c r="G126" i="9" l="1"/>
  <c r="L127" i="9" l="1"/>
  <c r="H126" i="9"/>
  <c r="I126" i="9" s="1"/>
  <c r="B127" i="9" l="1"/>
  <c r="M127" i="9"/>
  <c r="N127" i="9" s="1"/>
  <c r="O127" i="9"/>
  <c r="E127" i="9" s="1"/>
  <c r="C127" i="9" l="1"/>
  <c r="P127" i="9"/>
  <c r="D127" i="9" l="1"/>
  <c r="Q127" i="9" l="1"/>
  <c r="R127" i="9" s="1"/>
  <c r="F127" i="9"/>
  <c r="G127" i="9" l="1"/>
  <c r="L128" i="9" l="1"/>
  <c r="H127" i="9"/>
  <c r="I127" i="9" s="1"/>
  <c r="B128" i="9" l="1"/>
  <c r="M128" i="9"/>
  <c r="N128" i="9" s="1"/>
  <c r="O128" i="9"/>
  <c r="E128" i="9" s="1"/>
  <c r="P128" i="9" l="1"/>
  <c r="C128" i="9"/>
  <c r="D128" i="9" l="1"/>
  <c r="Q128" i="9" l="1"/>
  <c r="R128" i="9" s="1"/>
  <c r="F128" i="9"/>
  <c r="G128" i="9" l="1"/>
  <c r="L129" i="9" l="1"/>
  <c r="H128" i="9"/>
  <c r="I128" i="9" s="1"/>
  <c r="B129" i="9" l="1"/>
  <c r="O129" i="9"/>
  <c r="E129" i="9" s="1"/>
  <c r="M129" i="9"/>
  <c r="N129" i="9" s="1"/>
  <c r="C129" i="9" l="1"/>
  <c r="P129" i="9"/>
  <c r="D129" i="9" l="1"/>
  <c r="Q129" i="9" l="1"/>
  <c r="R129" i="9" s="1"/>
  <c r="F129" i="9"/>
  <c r="G129" i="9" l="1"/>
  <c r="L130" i="9" l="1"/>
  <c r="H129" i="9"/>
  <c r="I129" i="9" s="1"/>
  <c r="B130" i="9" l="1"/>
  <c r="M130" i="9"/>
  <c r="N130" i="9" s="1"/>
  <c r="O130" i="9"/>
  <c r="E130" i="9" s="1"/>
  <c r="C130" i="9" l="1"/>
  <c r="P130" i="9"/>
  <c r="D130" i="9" l="1"/>
  <c r="Q130" i="9" l="1"/>
  <c r="R130" i="9" s="1"/>
  <c r="F130" i="9"/>
  <c r="G130" i="9" l="1"/>
  <c r="L131" i="9" l="1"/>
  <c r="H130" i="9"/>
  <c r="I130" i="9" s="1"/>
  <c r="B131" i="9" l="1"/>
  <c r="O131" i="9"/>
  <c r="E131" i="9" s="1"/>
  <c r="M131" i="9"/>
  <c r="N131" i="9" s="1"/>
  <c r="C131" i="9" l="1"/>
  <c r="P131" i="9"/>
  <c r="D131" i="9" l="1"/>
  <c r="Q131" i="9" l="1"/>
  <c r="R131" i="9" s="1"/>
  <c r="F131" i="9"/>
  <c r="G131" i="9" l="1"/>
  <c r="L132" i="9" l="1"/>
  <c r="H131" i="9"/>
  <c r="I131" i="9" s="1"/>
  <c r="M132" i="9" l="1"/>
  <c r="N132" i="9" s="1"/>
  <c r="B132" i="9"/>
  <c r="O132" i="9"/>
  <c r="E132" i="9" s="1"/>
  <c r="P132" i="9" l="1"/>
  <c r="C132" i="9"/>
  <c r="D132" i="9" l="1"/>
  <c r="Q132" i="9" l="1"/>
  <c r="R132" i="9" s="1"/>
  <c r="F132" i="9"/>
  <c r="G132" i="9" l="1"/>
  <c r="L133" i="9" l="1"/>
  <c r="H132" i="9"/>
  <c r="I132" i="9" s="1"/>
  <c r="O133" i="9" l="1"/>
  <c r="E133" i="9" s="1"/>
  <c r="M133" i="9"/>
  <c r="N133" i="9" s="1"/>
  <c r="B133" i="9"/>
  <c r="P133" i="9" l="1"/>
  <c r="C133" i="9"/>
  <c r="D133" i="9" l="1"/>
  <c r="Q133" i="9" l="1"/>
  <c r="R133" i="9" s="1"/>
  <c r="F133" i="9"/>
  <c r="G133" i="9" l="1"/>
  <c r="L134" i="9" l="1"/>
  <c r="H133" i="9"/>
  <c r="I133" i="9" s="1"/>
  <c r="O134" i="9" l="1"/>
  <c r="E134" i="9" s="1"/>
  <c r="B134" i="9"/>
  <c r="M134" i="9"/>
  <c r="N134" i="9" s="1"/>
  <c r="C134" i="9" l="1"/>
  <c r="P134" i="9"/>
  <c r="D134" i="9" l="1"/>
  <c r="Q134" i="9" l="1"/>
  <c r="R134" i="9" s="1"/>
  <c r="F134" i="9"/>
  <c r="G134" i="9" l="1"/>
  <c r="L135" i="9" l="1"/>
  <c r="H134" i="9"/>
  <c r="I134" i="9" s="1"/>
  <c r="B135" i="9" l="1"/>
  <c r="M135" i="9"/>
  <c r="N135" i="9" s="1"/>
  <c r="O135" i="9"/>
  <c r="E135" i="9" s="1"/>
  <c r="P135" i="9" l="1"/>
  <c r="C135" i="9"/>
  <c r="D135" i="9" l="1"/>
  <c r="Q135" i="9" l="1"/>
  <c r="R135" i="9" s="1"/>
  <c r="F135" i="9"/>
  <c r="G135" i="9" l="1"/>
  <c r="L136" i="9" l="1"/>
  <c r="H135" i="9"/>
  <c r="I135" i="9" s="1"/>
  <c r="B136" i="9" l="1"/>
  <c r="O136" i="9"/>
  <c r="E136" i="9" s="1"/>
  <c r="M136" i="9"/>
  <c r="N136" i="9" s="1"/>
  <c r="C136" i="9" l="1"/>
  <c r="P136" i="9"/>
  <c r="D136" i="9" l="1"/>
  <c r="Q136" i="9" l="1"/>
  <c r="R136" i="9" s="1"/>
  <c r="F136" i="9"/>
  <c r="G136" i="9" l="1"/>
  <c r="L137" i="9" l="1"/>
  <c r="H136" i="9"/>
  <c r="I136" i="9" s="1"/>
  <c r="B137" i="9" l="1"/>
  <c r="O137" i="9"/>
  <c r="E137" i="9" s="1"/>
  <c r="M137" i="9"/>
  <c r="N137" i="9" s="1"/>
  <c r="P137" i="9" l="1"/>
  <c r="C137" i="9"/>
  <c r="D137" i="9" l="1"/>
  <c r="Q137" i="9" l="1"/>
  <c r="R137" i="9" s="1"/>
  <c r="F137" i="9"/>
  <c r="G137" i="9" l="1"/>
  <c r="L138" i="9" l="1"/>
  <c r="H137" i="9"/>
  <c r="I137" i="9" s="1"/>
  <c r="B138" i="9" l="1"/>
  <c r="M138" i="9"/>
  <c r="N138" i="9" s="1"/>
  <c r="O138" i="9"/>
  <c r="E138" i="9" s="1"/>
  <c r="P138" i="9" l="1"/>
  <c r="C138" i="9"/>
  <c r="D138" i="9" l="1"/>
  <c r="Q138" i="9" l="1"/>
  <c r="R138" i="9" s="1"/>
  <c r="F138" i="9"/>
  <c r="G138" i="9" l="1"/>
  <c r="L139" i="9" l="1"/>
  <c r="H138" i="9"/>
  <c r="I138" i="9" s="1"/>
  <c r="B139" i="9" l="1"/>
  <c r="O139" i="9"/>
  <c r="E139" i="9" s="1"/>
  <c r="M139" i="9"/>
  <c r="N139" i="9" s="1"/>
  <c r="P139" i="9" l="1"/>
  <c r="C139" i="9"/>
  <c r="D139" i="9" l="1"/>
  <c r="Q139" i="9" l="1"/>
  <c r="R139" i="9" s="1"/>
  <c r="F139" i="9"/>
  <c r="G139" i="9" l="1"/>
  <c r="L140" i="9" l="1"/>
  <c r="H139" i="9"/>
  <c r="I139" i="9" s="1"/>
  <c r="B140" i="9" l="1"/>
  <c r="O140" i="9"/>
  <c r="E140" i="9" s="1"/>
  <c r="M140" i="9"/>
  <c r="N140" i="9" s="1"/>
  <c r="P140" i="9" l="1"/>
  <c r="C140" i="9"/>
  <c r="D140" i="9" l="1"/>
  <c r="Q140" i="9" l="1"/>
  <c r="R140" i="9" s="1"/>
  <c r="F140" i="9"/>
  <c r="G140" i="9" l="1"/>
  <c r="L141" i="9" l="1"/>
  <c r="H140" i="9"/>
  <c r="I140" i="9" s="1"/>
  <c r="B141" i="9" l="1"/>
  <c r="O141" i="9"/>
  <c r="E141" i="9" s="1"/>
  <c r="M141" i="9"/>
  <c r="N141" i="9" s="1"/>
  <c r="C141" i="9" l="1"/>
  <c r="P141" i="9"/>
  <c r="D141" i="9" l="1"/>
  <c r="Q141" i="9" l="1"/>
  <c r="R141" i="9" s="1"/>
  <c r="F141" i="9"/>
  <c r="G141" i="9" l="1"/>
  <c r="L142" i="9" l="1"/>
  <c r="H141" i="9"/>
  <c r="I141" i="9" s="1"/>
  <c r="B142" i="9" l="1"/>
  <c r="O142" i="9"/>
  <c r="E142" i="9" s="1"/>
  <c r="M142" i="9"/>
  <c r="N142" i="9" s="1"/>
  <c r="C142" i="9" l="1"/>
  <c r="P142" i="9"/>
  <c r="D142" i="9" l="1"/>
  <c r="Q142" i="9" l="1"/>
  <c r="R142" i="9" s="1"/>
  <c r="F142" i="9"/>
  <c r="G142" i="9" l="1"/>
  <c r="L143" i="9" l="1"/>
  <c r="H142" i="9"/>
  <c r="I142" i="9" s="1"/>
  <c r="B143" i="9" l="1"/>
  <c r="O143" i="9"/>
  <c r="E143" i="9" s="1"/>
  <c r="M143" i="9"/>
  <c r="N143" i="9" s="1"/>
  <c r="P143" i="9" l="1"/>
  <c r="C143" i="9"/>
  <c r="D143" i="9" l="1"/>
  <c r="Q143" i="9" l="1"/>
  <c r="R143" i="9" s="1"/>
  <c r="F143" i="9"/>
  <c r="G143" i="9" l="1"/>
  <c r="L144" i="9" l="1"/>
  <c r="H143" i="9"/>
  <c r="I143" i="9" s="1"/>
  <c r="B144" i="9" l="1"/>
  <c r="O144" i="9"/>
  <c r="E144" i="9" s="1"/>
  <c r="M144" i="9"/>
  <c r="N144" i="9" s="1"/>
  <c r="C144" i="9" l="1"/>
  <c r="P144" i="9"/>
  <c r="D144" i="9" l="1"/>
  <c r="Q144" i="9" l="1"/>
  <c r="R144" i="9" s="1"/>
  <c r="F144" i="9"/>
  <c r="G144" i="9" l="1"/>
  <c r="L145" i="9" l="1"/>
  <c r="H144" i="9"/>
  <c r="I144" i="9" s="1"/>
  <c r="B145" i="9" l="1"/>
  <c r="M145" i="9"/>
  <c r="N145" i="9" s="1"/>
  <c r="O145" i="9"/>
  <c r="E145" i="9" s="1"/>
  <c r="P145" i="9" l="1"/>
  <c r="C145" i="9"/>
  <c r="D145" i="9" l="1"/>
  <c r="Q145" i="9" l="1"/>
  <c r="R145" i="9" s="1"/>
  <c r="F145" i="9"/>
  <c r="G145" i="9" l="1"/>
  <c r="L146" i="9" l="1"/>
  <c r="H145" i="9"/>
  <c r="I145" i="9" s="1"/>
  <c r="B146" i="9" l="1"/>
  <c r="O146" i="9"/>
  <c r="E146" i="9" s="1"/>
  <c r="M146" i="9"/>
  <c r="N146" i="9" s="1"/>
  <c r="P146" i="9" l="1"/>
  <c r="C146" i="9"/>
  <c r="D146" i="9" l="1"/>
  <c r="Q146" i="9" l="1"/>
  <c r="R146" i="9" s="1"/>
  <c r="F146" i="9"/>
  <c r="G146" i="9" l="1"/>
  <c r="L147" i="9" l="1"/>
  <c r="H146" i="9"/>
  <c r="I146" i="9" s="1"/>
  <c r="O147" i="9" l="1"/>
  <c r="E147" i="9" s="1"/>
  <c r="M147" i="9"/>
  <c r="N147" i="9" s="1"/>
  <c r="B147" i="9"/>
  <c r="C147" i="9" l="1"/>
  <c r="P147" i="9"/>
  <c r="D147" i="9" l="1"/>
  <c r="Q147" i="9" l="1"/>
  <c r="R147" i="9" s="1"/>
  <c r="F147" i="9"/>
  <c r="G147" i="9" l="1"/>
  <c r="L148" i="9" l="1"/>
  <c r="H147" i="9"/>
  <c r="I147" i="9" s="1"/>
  <c r="O148" i="9" l="1"/>
  <c r="E148" i="9" s="1"/>
  <c r="B148" i="9"/>
  <c r="M148" i="9"/>
  <c r="N148" i="9" s="1"/>
  <c r="C148" i="9" l="1"/>
  <c r="P148" i="9"/>
  <c r="D148" i="9" l="1"/>
  <c r="Q148" i="9" l="1"/>
  <c r="R148" i="9" s="1"/>
  <c r="F148" i="9"/>
  <c r="G148" i="9" l="1"/>
  <c r="L149" i="9" l="1"/>
  <c r="H148" i="9"/>
  <c r="I148" i="9" s="1"/>
  <c r="O149" i="9" l="1"/>
  <c r="E149" i="9" s="1"/>
  <c r="B149" i="9"/>
  <c r="M149" i="9"/>
  <c r="N149" i="9" s="1"/>
  <c r="P149" i="9" l="1"/>
  <c r="C149" i="9"/>
  <c r="D149" i="9" l="1"/>
  <c r="Q149" i="9" l="1"/>
  <c r="R149" i="9" s="1"/>
  <c r="F149" i="9"/>
  <c r="G149" i="9" l="1"/>
  <c r="L150" i="9" l="1"/>
  <c r="H149" i="9"/>
  <c r="I149" i="9" s="1"/>
  <c r="B150" i="9" l="1"/>
  <c r="O150" i="9"/>
  <c r="E150" i="9" s="1"/>
  <c r="M150" i="9"/>
  <c r="N150" i="9" s="1"/>
  <c r="P150" i="9" l="1"/>
  <c r="C150" i="9"/>
  <c r="D150" i="9" l="1"/>
  <c r="Q150" i="9" l="1"/>
  <c r="R150" i="9" s="1"/>
  <c r="F150" i="9"/>
  <c r="G150" i="9" l="1"/>
  <c r="L151" i="9" l="1"/>
  <c r="H150" i="9"/>
  <c r="I150" i="9" s="1"/>
  <c r="O151" i="9" l="1"/>
  <c r="E151" i="9" s="1"/>
  <c r="M151" i="9"/>
  <c r="N151" i="9" s="1"/>
  <c r="B151" i="9"/>
  <c r="P151" i="9" l="1"/>
  <c r="C151" i="9"/>
  <c r="D151" i="9" l="1"/>
  <c r="Q151" i="9" l="1"/>
  <c r="R151" i="9" s="1"/>
  <c r="F151" i="9"/>
  <c r="G151" i="9" l="1"/>
  <c r="L152" i="9" l="1"/>
  <c r="H151" i="9"/>
  <c r="I151" i="9" s="1"/>
  <c r="O152" i="9" l="1"/>
  <c r="E152" i="9" s="1"/>
  <c r="B152" i="9"/>
  <c r="M152" i="9"/>
  <c r="N152" i="9" s="1"/>
  <c r="C152" i="9" l="1"/>
  <c r="P152" i="9"/>
  <c r="D152" i="9" l="1"/>
  <c r="Q152" i="9" l="1"/>
  <c r="R152" i="9" s="1"/>
  <c r="F152" i="9"/>
  <c r="G152" i="9" l="1"/>
  <c r="L153" i="9" l="1"/>
  <c r="H152" i="9"/>
  <c r="I152" i="9" s="1"/>
  <c r="B153" i="9" l="1"/>
  <c r="O153" i="9"/>
  <c r="E153" i="9" s="1"/>
  <c r="M153" i="9"/>
  <c r="N153" i="9" s="1"/>
  <c r="P153" i="9" l="1"/>
  <c r="C153" i="9"/>
  <c r="D153" i="9" l="1"/>
  <c r="Q153" i="9" l="1"/>
  <c r="R153" i="9" s="1"/>
  <c r="F153" i="9"/>
  <c r="G153" i="9" l="1"/>
  <c r="L154" i="9" l="1"/>
  <c r="H153" i="9"/>
  <c r="I153" i="9" s="1"/>
  <c r="O154" i="9" l="1"/>
  <c r="E154" i="9" s="1"/>
  <c r="B154" i="9"/>
  <c r="M154" i="9"/>
  <c r="N154" i="9" s="1"/>
  <c r="C154" i="9" l="1"/>
  <c r="P154" i="9"/>
  <c r="D154" i="9" l="1"/>
  <c r="Q154" i="9" l="1"/>
  <c r="R154" i="9" s="1"/>
  <c r="F154" i="9"/>
  <c r="G154" i="9" l="1"/>
  <c r="L155" i="9" l="1"/>
  <c r="H154" i="9"/>
  <c r="I154" i="9" s="1"/>
  <c r="O155" i="9" l="1"/>
  <c r="E155" i="9" s="1"/>
  <c r="M155" i="9"/>
  <c r="N155" i="9" s="1"/>
  <c r="B155" i="9"/>
  <c r="P155" i="9" l="1"/>
  <c r="C155" i="9"/>
  <c r="D155" i="9" l="1"/>
  <c r="Q155" i="9" l="1"/>
  <c r="R155" i="9" s="1"/>
  <c r="F155" i="9"/>
  <c r="G155" i="9" l="1"/>
  <c r="L156" i="9" l="1"/>
  <c r="H155" i="9"/>
  <c r="I155" i="9" s="1"/>
  <c r="O156" i="9" l="1"/>
  <c r="E156" i="9" s="1"/>
  <c r="M156" i="9"/>
  <c r="N156" i="9" s="1"/>
  <c r="B156" i="9"/>
  <c r="C156" i="9" l="1"/>
  <c r="P156" i="9"/>
  <c r="D156" i="9" l="1"/>
  <c r="Q156" i="9" l="1"/>
  <c r="R156" i="9" s="1"/>
  <c r="F156" i="9"/>
  <c r="G156" i="9" l="1"/>
  <c r="L157" i="9" l="1"/>
  <c r="H156" i="9"/>
  <c r="I156" i="9" s="1"/>
  <c r="O157" i="9" l="1"/>
  <c r="E157" i="9" s="1"/>
  <c r="M157" i="9"/>
  <c r="N157" i="9" s="1"/>
  <c r="B157" i="9"/>
  <c r="P157" i="9" l="1"/>
  <c r="C157" i="9"/>
  <c r="D157" i="9" l="1"/>
  <c r="Q157" i="9" l="1"/>
  <c r="R157" i="9" s="1"/>
  <c r="F157" i="9"/>
  <c r="G157" i="9" l="1"/>
  <c r="L158" i="9" l="1"/>
  <c r="H157" i="9"/>
  <c r="I157" i="9" s="1"/>
  <c r="O158" i="9" l="1"/>
  <c r="E158" i="9" s="1"/>
  <c r="B158" i="9"/>
  <c r="M158" i="9"/>
  <c r="N158" i="9" s="1"/>
  <c r="C158" i="9" l="1"/>
  <c r="P158" i="9"/>
  <c r="D158" i="9" l="1"/>
  <c r="Q158" i="9" l="1"/>
  <c r="R158" i="9" s="1"/>
  <c r="F158" i="9"/>
  <c r="G158" i="9" l="1"/>
  <c r="L159" i="9" l="1"/>
  <c r="H158" i="9"/>
  <c r="I158" i="9" s="1"/>
  <c r="M159" i="9" l="1"/>
  <c r="N159" i="9" s="1"/>
  <c r="B159" i="9"/>
  <c r="O159" i="9"/>
  <c r="E159" i="9" s="1"/>
  <c r="C159" i="9" l="1"/>
  <c r="P159" i="9"/>
  <c r="D159" i="9" l="1"/>
  <c r="Q159" i="9" l="1"/>
  <c r="R159" i="9" s="1"/>
  <c r="F159" i="9"/>
  <c r="G159" i="9" l="1"/>
  <c r="L160" i="9" l="1"/>
  <c r="H159" i="9"/>
  <c r="I159" i="9" s="1"/>
  <c r="B160" i="9" l="1"/>
  <c r="M160" i="9"/>
  <c r="N160" i="9" s="1"/>
  <c r="O160" i="9"/>
  <c r="E160" i="9" s="1"/>
  <c r="C160" i="9" l="1"/>
  <c r="P160" i="9"/>
  <c r="D160" i="9" l="1"/>
  <c r="Q160" i="9" l="1"/>
  <c r="R160" i="9" s="1"/>
  <c r="F160" i="9"/>
  <c r="G160" i="9" l="1"/>
  <c r="L161" i="9" l="1"/>
  <c r="H160" i="9"/>
  <c r="I160" i="9" s="1"/>
  <c r="B161" i="9" l="1"/>
  <c r="M161" i="9"/>
  <c r="N161" i="9" s="1"/>
  <c r="O161" i="9"/>
  <c r="E161" i="9" s="1"/>
  <c r="C161" i="9" l="1"/>
  <c r="P161" i="9"/>
  <c r="D161" i="9" l="1"/>
  <c r="Q161" i="9" l="1"/>
  <c r="R161" i="9" s="1"/>
  <c r="F161" i="9"/>
  <c r="G161" i="9" l="1"/>
  <c r="L162" i="9" l="1"/>
  <c r="H161" i="9"/>
  <c r="I161" i="9" s="1"/>
  <c r="M162" i="9" l="1"/>
  <c r="N162" i="9" s="1"/>
  <c r="B162" i="9"/>
  <c r="O162" i="9"/>
  <c r="E162" i="9" s="1"/>
  <c r="P162" i="9" l="1"/>
  <c r="C162" i="9"/>
  <c r="D162" i="9" l="1"/>
  <c r="Q162" i="9" l="1"/>
  <c r="R162" i="9" s="1"/>
  <c r="F162" i="9"/>
  <c r="G162" i="9" l="1"/>
  <c r="L163" i="9" l="1"/>
  <c r="H162" i="9"/>
  <c r="I162" i="9" s="1"/>
  <c r="B163" i="9" l="1"/>
  <c r="O163" i="9"/>
  <c r="E163" i="9" s="1"/>
  <c r="M163" i="9"/>
  <c r="N163" i="9" s="1"/>
  <c r="P163" i="9" l="1"/>
  <c r="C163" i="9"/>
  <c r="D163" i="9" l="1"/>
  <c r="Q163" i="9" l="1"/>
  <c r="R163" i="9" s="1"/>
  <c r="F163" i="9"/>
  <c r="G163" i="9" l="1"/>
  <c r="L164" i="9" l="1"/>
  <c r="H163" i="9"/>
  <c r="I163" i="9" s="1"/>
  <c r="O164" i="9" l="1"/>
  <c r="E164" i="9" s="1"/>
  <c r="B164" i="9"/>
  <c r="M164" i="9"/>
  <c r="N164" i="9" s="1"/>
  <c r="P164" i="9" l="1"/>
  <c r="C164" i="9"/>
  <c r="D164" i="9" l="1"/>
  <c r="Q164" i="9" l="1"/>
  <c r="R164" i="9" s="1"/>
  <c r="F164" i="9"/>
  <c r="G164" i="9" l="1"/>
  <c r="L165" i="9" l="1"/>
  <c r="H164" i="9"/>
  <c r="I164" i="9" s="1"/>
  <c r="B165" i="9" l="1"/>
  <c r="O165" i="9"/>
  <c r="E165" i="9" s="1"/>
  <c r="M165" i="9"/>
  <c r="N165" i="9" s="1"/>
  <c r="P165" i="9" l="1"/>
  <c r="C165" i="9"/>
  <c r="D165" i="9" l="1"/>
  <c r="Q165" i="9" l="1"/>
  <c r="R165" i="9" s="1"/>
  <c r="F165" i="9"/>
  <c r="G165" i="9" l="1"/>
  <c r="L166" i="9" l="1"/>
  <c r="H165" i="9"/>
  <c r="I165" i="9" s="1"/>
  <c r="O166" i="9" l="1"/>
  <c r="E166" i="9" s="1"/>
  <c r="B166" i="9"/>
  <c r="M166" i="9"/>
  <c r="N166" i="9" s="1"/>
  <c r="C166" i="9" l="1"/>
  <c r="P166" i="9"/>
  <c r="D166" i="9" l="1"/>
  <c r="Q166" i="9" l="1"/>
  <c r="R166" i="9" s="1"/>
  <c r="F166" i="9"/>
  <c r="G166" i="9" l="1"/>
  <c r="L167" i="9" l="1"/>
  <c r="H166" i="9"/>
  <c r="I166" i="9" s="1"/>
  <c r="O167" i="9" l="1"/>
  <c r="E167" i="9" s="1"/>
  <c r="M167" i="9"/>
  <c r="N167" i="9" s="1"/>
  <c r="B167" i="9"/>
  <c r="P167" i="9" l="1"/>
  <c r="C167" i="9"/>
  <c r="D167" i="9" l="1"/>
  <c r="Q167" i="9" l="1"/>
  <c r="R167" i="9" s="1"/>
  <c r="F167" i="9"/>
  <c r="G167" i="9" l="1"/>
  <c r="L168" i="9" l="1"/>
  <c r="H167" i="9"/>
  <c r="I167" i="9" s="1"/>
  <c r="B168" i="9" l="1"/>
  <c r="O168" i="9"/>
  <c r="E168" i="9" s="1"/>
  <c r="M168" i="9"/>
  <c r="N168" i="9" s="1"/>
  <c r="C168" i="9" l="1"/>
  <c r="P168" i="9"/>
  <c r="D168" i="9" l="1"/>
  <c r="Q168" i="9" l="1"/>
  <c r="R168" i="9" s="1"/>
  <c r="F168" i="9"/>
  <c r="G168" i="9" l="1"/>
  <c r="L169" i="9" l="1"/>
  <c r="H168" i="9"/>
  <c r="I168" i="9" s="1"/>
  <c r="M169" i="9" l="1"/>
  <c r="N169" i="9" s="1"/>
  <c r="O169" i="9"/>
  <c r="E169" i="9" s="1"/>
  <c r="B169" i="9"/>
  <c r="P169" i="9" l="1"/>
  <c r="C169" i="9"/>
  <c r="D169" i="9" l="1"/>
  <c r="Q169" i="9" l="1"/>
  <c r="R169" i="9" s="1"/>
  <c r="F169" i="9"/>
  <c r="G169" i="9" l="1"/>
  <c r="L170" i="9" l="1"/>
  <c r="H169" i="9"/>
  <c r="I169" i="9" s="1"/>
  <c r="M170" i="9" l="1"/>
  <c r="N170" i="9" s="1"/>
  <c r="B170" i="9"/>
  <c r="O170" i="9"/>
  <c r="E170" i="9" s="1"/>
  <c r="C170" i="9" l="1"/>
  <c r="P170" i="9"/>
  <c r="D170" i="9" l="1"/>
  <c r="Q170" i="9" l="1"/>
  <c r="R170" i="9" s="1"/>
  <c r="F170" i="9"/>
  <c r="G170" i="9" l="1"/>
  <c r="L171" i="9" l="1"/>
  <c r="H170" i="9"/>
  <c r="I170" i="9" s="1"/>
  <c r="M171" i="9" l="1"/>
  <c r="N171" i="9" s="1"/>
  <c r="B171" i="9"/>
  <c r="O171" i="9"/>
  <c r="E171" i="9" s="1"/>
  <c r="C171" i="9" l="1"/>
  <c r="P171" i="9"/>
  <c r="D171" i="9" l="1"/>
  <c r="Q171" i="9" l="1"/>
  <c r="R171" i="9" s="1"/>
  <c r="F171" i="9"/>
  <c r="G171" i="9" l="1"/>
  <c r="L172" i="9" l="1"/>
  <c r="H171" i="9"/>
  <c r="I171" i="9" s="1"/>
  <c r="M172" i="9" l="1"/>
  <c r="N172" i="9" s="1"/>
  <c r="O172" i="9"/>
  <c r="E172" i="9" s="1"/>
  <c r="B172" i="9"/>
  <c r="P172" i="9" l="1"/>
  <c r="C172" i="9"/>
  <c r="D172" i="9" l="1"/>
  <c r="Q172" i="9" l="1"/>
  <c r="R172" i="9" s="1"/>
  <c r="F172" i="9"/>
  <c r="G172" i="9" l="1"/>
  <c r="L173" i="9" l="1"/>
  <c r="H172" i="9"/>
  <c r="I172" i="9" s="1"/>
  <c r="O173" i="9" l="1"/>
  <c r="E173" i="9" s="1"/>
  <c r="B173" i="9"/>
  <c r="M173" i="9"/>
  <c r="N173" i="9" s="1"/>
  <c r="C173" i="9" l="1"/>
  <c r="P173" i="9"/>
  <c r="D173" i="9" l="1"/>
  <c r="Q173" i="9" l="1"/>
  <c r="R173" i="9" s="1"/>
  <c r="F173" i="9"/>
  <c r="G173" i="9" l="1"/>
  <c r="L174" i="9" l="1"/>
  <c r="H173" i="9"/>
  <c r="I173" i="9" s="1"/>
  <c r="O174" i="9" l="1"/>
  <c r="E174" i="9" s="1"/>
  <c r="B174" i="9"/>
  <c r="M174" i="9"/>
  <c r="N174" i="9" s="1"/>
  <c r="C174" i="9" l="1"/>
  <c r="P174" i="9"/>
  <c r="D174" i="9" l="1"/>
  <c r="Q174" i="9" l="1"/>
  <c r="R174" i="9" s="1"/>
  <c r="F174" i="9"/>
  <c r="G174" i="9" l="1"/>
  <c r="L175" i="9" l="1"/>
  <c r="H174" i="9"/>
  <c r="I174" i="9" s="1"/>
  <c r="O175" i="9" l="1"/>
  <c r="E175" i="9" s="1"/>
  <c r="M175" i="9"/>
  <c r="N175" i="9" s="1"/>
  <c r="B175" i="9"/>
  <c r="P175" i="9" l="1"/>
  <c r="C175" i="9"/>
  <c r="D175" i="9" l="1"/>
  <c r="Q175" i="9" l="1"/>
  <c r="R175" i="9" s="1"/>
  <c r="F175" i="9"/>
  <c r="G175" i="9" l="1"/>
  <c r="L176" i="9" l="1"/>
  <c r="H175" i="9"/>
  <c r="I175" i="9" s="1"/>
  <c r="B176" i="9" l="1"/>
  <c r="O176" i="9"/>
  <c r="E176" i="9" s="1"/>
  <c r="M176" i="9"/>
  <c r="N176" i="9" s="1"/>
  <c r="C176" i="9" l="1"/>
  <c r="P176" i="9"/>
  <c r="D176" i="9" l="1"/>
  <c r="Q176" i="9" l="1"/>
  <c r="R176" i="9" s="1"/>
  <c r="F176" i="9"/>
  <c r="G176" i="9" l="1"/>
  <c r="L177" i="9" l="1"/>
  <c r="H176" i="9"/>
  <c r="I176" i="9" s="1"/>
  <c r="M177" i="9" l="1"/>
  <c r="N177" i="9" s="1"/>
  <c r="O177" i="9"/>
  <c r="E177" i="9" s="1"/>
  <c r="B177" i="9"/>
  <c r="C177" i="9" l="1"/>
  <c r="P177" i="9"/>
  <c r="D177" i="9" l="1"/>
  <c r="Q177" i="9" l="1"/>
  <c r="R177" i="9" s="1"/>
  <c r="F177" i="9"/>
  <c r="G177" i="9" l="1"/>
  <c r="L178" i="9" l="1"/>
  <c r="H177" i="9"/>
  <c r="I177" i="9" s="1"/>
  <c r="B178" i="9" l="1"/>
  <c r="M178" i="9"/>
  <c r="N178" i="9" s="1"/>
  <c r="O178" i="9"/>
  <c r="E178" i="9" s="1"/>
  <c r="C178" i="9" l="1"/>
  <c r="P178" i="9"/>
  <c r="D178" i="9" l="1"/>
  <c r="Q178" i="9" l="1"/>
  <c r="R178" i="9" s="1"/>
  <c r="F178" i="9"/>
  <c r="G178" i="9" l="1"/>
  <c r="L179" i="9" l="1"/>
  <c r="H178" i="9"/>
  <c r="I178" i="9" s="1"/>
  <c r="O179" i="9" l="1"/>
  <c r="E179" i="9" s="1"/>
  <c r="B179" i="9"/>
  <c r="M179" i="9"/>
  <c r="N179" i="9" s="1"/>
  <c r="C179" i="9" l="1"/>
  <c r="P179" i="9"/>
  <c r="D179" i="9" l="1"/>
  <c r="Q179" i="9" l="1"/>
  <c r="R179" i="9" s="1"/>
  <c r="F179" i="9"/>
  <c r="G179" i="9" l="1"/>
  <c r="L180" i="9" l="1"/>
  <c r="H179" i="9"/>
  <c r="I179" i="9" s="1"/>
  <c r="O180" i="9" l="1"/>
  <c r="E180" i="9" s="1"/>
  <c r="B180" i="9"/>
  <c r="M180" i="9"/>
  <c r="N180" i="9" s="1"/>
  <c r="C180" i="9" l="1"/>
  <c r="P180" i="9"/>
  <c r="D180" i="9" l="1"/>
  <c r="Q180" i="9" l="1"/>
  <c r="R180" i="9" s="1"/>
  <c r="F180" i="9"/>
  <c r="G180" i="9" l="1"/>
  <c r="L181" i="9" l="1"/>
  <c r="H180" i="9"/>
  <c r="I180" i="9" s="1"/>
  <c r="M181" i="9" l="1"/>
  <c r="N181" i="9" s="1"/>
  <c r="B181" i="9"/>
  <c r="O181" i="9"/>
  <c r="E181" i="9" s="1"/>
  <c r="P181" i="9" l="1"/>
  <c r="C181" i="9"/>
  <c r="D181" i="9" l="1"/>
  <c r="Q181" i="9" l="1"/>
  <c r="R181" i="9" s="1"/>
  <c r="F181" i="9"/>
  <c r="G181" i="9" l="1"/>
  <c r="L182" i="9" l="1"/>
  <c r="H181" i="9"/>
  <c r="I181" i="9" s="1"/>
  <c r="B182" i="9" l="1"/>
  <c r="O182" i="9"/>
  <c r="E182" i="9" s="1"/>
  <c r="M182" i="9"/>
  <c r="N182" i="9" s="1"/>
  <c r="P182" i="9" l="1"/>
  <c r="C182" i="9"/>
  <c r="D182" i="9" l="1"/>
  <c r="Q182" i="9" l="1"/>
  <c r="R182" i="9" s="1"/>
  <c r="F182" i="9"/>
  <c r="G182" i="9" l="1"/>
  <c r="L183" i="9" l="1"/>
  <c r="H182" i="9"/>
  <c r="I182" i="9" s="1"/>
  <c r="O183" i="9" l="1"/>
  <c r="E183" i="9" s="1"/>
  <c r="B183" i="9"/>
  <c r="M183" i="9"/>
  <c r="N183" i="9" s="1"/>
  <c r="P183" i="9" l="1"/>
  <c r="C183" i="9"/>
  <c r="D183" i="9" l="1"/>
  <c r="Q183" i="9" l="1"/>
  <c r="R183" i="9" s="1"/>
  <c r="F183" i="9"/>
  <c r="G183" i="9" l="1"/>
  <c r="L184" i="9" l="1"/>
  <c r="H183" i="9"/>
  <c r="I183" i="9" s="1"/>
  <c r="B184" i="9" l="1"/>
  <c r="O184" i="9"/>
  <c r="E184" i="9" s="1"/>
  <c r="M184" i="9"/>
  <c r="N184" i="9" s="1"/>
  <c r="C184" i="9" l="1"/>
  <c r="P184" i="9"/>
  <c r="D184" i="9" l="1"/>
  <c r="Q184" i="9" l="1"/>
  <c r="R184" i="9" s="1"/>
  <c r="F184" i="9"/>
  <c r="G184" i="9" l="1"/>
  <c r="L185" i="9" l="1"/>
  <c r="H184" i="9"/>
  <c r="I184" i="9" s="1"/>
  <c r="M185" i="9" l="1"/>
  <c r="N185" i="9" s="1"/>
  <c r="O185" i="9"/>
  <c r="E185" i="9" s="1"/>
  <c r="B185" i="9"/>
  <c r="P185" i="9" l="1"/>
  <c r="C185" i="9"/>
  <c r="D185" i="9" l="1"/>
  <c r="Q185" i="9" l="1"/>
  <c r="R185" i="9" s="1"/>
  <c r="F185" i="9"/>
  <c r="G185" i="9" l="1"/>
  <c r="L186" i="9" l="1"/>
  <c r="H185" i="9"/>
  <c r="I185" i="9" s="1"/>
  <c r="B186" i="9" l="1"/>
  <c r="M186" i="9"/>
  <c r="N186" i="9" s="1"/>
  <c r="O186" i="9"/>
  <c r="E186" i="9" s="1"/>
  <c r="P186" i="9" l="1"/>
  <c r="C186" i="9"/>
  <c r="D186" i="9" l="1"/>
  <c r="Q186" i="9" l="1"/>
  <c r="R186" i="9" s="1"/>
  <c r="F186" i="9"/>
  <c r="G186" i="9" l="1"/>
  <c r="L187" i="9" l="1"/>
  <c r="H186" i="9"/>
  <c r="I186" i="9" s="1"/>
  <c r="O187" i="9" l="1"/>
  <c r="E187" i="9" s="1"/>
  <c r="M187" i="9"/>
  <c r="N187" i="9" s="1"/>
  <c r="B187" i="9"/>
  <c r="P187" i="9" l="1"/>
  <c r="C187" i="9"/>
  <c r="D187" i="9" l="1"/>
  <c r="Q187" i="9" l="1"/>
  <c r="R187" i="9" s="1"/>
  <c r="F187" i="9"/>
  <c r="G187" i="9" l="1"/>
  <c r="L188" i="9" l="1"/>
  <c r="H187" i="9"/>
  <c r="I187" i="9" s="1"/>
  <c r="O188" i="9" l="1"/>
  <c r="E188" i="9" s="1"/>
  <c r="B188" i="9"/>
  <c r="M188" i="9"/>
  <c r="N188" i="9" s="1"/>
  <c r="P188" i="9" l="1"/>
  <c r="C188" i="9"/>
  <c r="D188" i="9" l="1"/>
  <c r="Q188" i="9" l="1"/>
  <c r="R188" i="9" s="1"/>
  <c r="F188" i="9"/>
  <c r="G188" i="9" l="1"/>
  <c r="L189" i="9" l="1"/>
  <c r="H188" i="9"/>
  <c r="I188" i="9" s="1"/>
  <c r="O189" i="9" l="1"/>
  <c r="E189" i="9" s="1"/>
  <c r="B189" i="9"/>
  <c r="M189" i="9"/>
  <c r="N189" i="9" s="1"/>
  <c r="P189" i="9" l="1"/>
  <c r="C189" i="9"/>
  <c r="D189" i="9" l="1"/>
  <c r="Q189" i="9" l="1"/>
  <c r="R189" i="9" s="1"/>
  <c r="F189" i="9"/>
  <c r="G189" i="9" l="1"/>
  <c r="L190" i="9" l="1"/>
  <c r="H189" i="9"/>
  <c r="I189" i="9" s="1"/>
  <c r="B190" i="9" l="1"/>
  <c r="M190" i="9"/>
  <c r="N190" i="9" s="1"/>
  <c r="O190" i="9"/>
  <c r="E190" i="9" s="1"/>
  <c r="P190" i="9" l="1"/>
  <c r="C190" i="9"/>
  <c r="D190" i="9" l="1"/>
  <c r="Q190" i="9" l="1"/>
  <c r="R190" i="9" s="1"/>
  <c r="F190" i="9"/>
  <c r="G190" i="9" l="1"/>
  <c r="L191" i="9" l="1"/>
  <c r="H190" i="9"/>
  <c r="I190" i="9" s="1"/>
  <c r="O191" i="9" l="1"/>
  <c r="E191" i="9" s="1"/>
  <c r="M191" i="9"/>
  <c r="N191" i="9" s="1"/>
  <c r="B191" i="9"/>
  <c r="P191" i="9" l="1"/>
  <c r="C191" i="9"/>
  <c r="D191" i="9" l="1"/>
  <c r="Q191" i="9" l="1"/>
  <c r="R191" i="9" s="1"/>
  <c r="F191" i="9"/>
  <c r="G191" i="9" l="1"/>
  <c r="L192" i="9" l="1"/>
  <c r="H191" i="9"/>
  <c r="I191" i="9" s="1"/>
  <c r="M192" i="9" l="1"/>
  <c r="N192" i="9" s="1"/>
  <c r="O192" i="9"/>
  <c r="E192" i="9" s="1"/>
  <c r="B192" i="9"/>
  <c r="C192" i="9" l="1"/>
  <c r="P192" i="9"/>
  <c r="D192" i="9" l="1"/>
  <c r="Q192" i="9" l="1"/>
  <c r="R192" i="9" s="1"/>
  <c r="F192" i="9"/>
  <c r="G192" i="9" l="1"/>
  <c r="L193" i="9" l="1"/>
  <c r="H192" i="9"/>
  <c r="I192" i="9" s="1"/>
  <c r="B193" i="9" l="1"/>
  <c r="O193" i="9"/>
  <c r="E193" i="9" s="1"/>
  <c r="M193" i="9"/>
  <c r="N193" i="9" s="1"/>
  <c r="C193" i="9" l="1"/>
  <c r="P193" i="9"/>
  <c r="D193" i="9" l="1"/>
  <c r="Q193" i="9" l="1"/>
  <c r="R193" i="9" s="1"/>
  <c r="F193" i="9"/>
  <c r="G193" i="9" l="1"/>
  <c r="L194" i="9" l="1"/>
  <c r="H193" i="9"/>
  <c r="I193" i="9" s="1"/>
  <c r="M194" i="9" l="1"/>
  <c r="N194" i="9" s="1"/>
  <c r="O194" i="9"/>
  <c r="E194" i="9" s="1"/>
  <c r="B194" i="9"/>
  <c r="C194" i="9" l="1"/>
  <c r="P194" i="9"/>
  <c r="D194" i="9" l="1"/>
  <c r="Q194" i="9" l="1"/>
  <c r="R194" i="9" s="1"/>
  <c r="F194" i="9"/>
  <c r="G194" i="9" l="1"/>
  <c r="L195" i="9" l="1"/>
  <c r="H194" i="9"/>
  <c r="I194" i="9" s="1"/>
  <c r="M195" i="9" l="1"/>
  <c r="N195" i="9" s="1"/>
  <c r="B195" i="9"/>
  <c r="O195" i="9"/>
  <c r="E195" i="9" s="1"/>
  <c r="C195" i="9" l="1"/>
  <c r="P195" i="9"/>
  <c r="D195" i="9" l="1"/>
  <c r="Q195" i="9" l="1"/>
  <c r="R195" i="9" s="1"/>
  <c r="F195" i="9"/>
  <c r="G195" i="9" l="1"/>
  <c r="L196" i="9" l="1"/>
  <c r="H195" i="9"/>
  <c r="I195" i="9" s="1"/>
  <c r="O196" i="9" l="1"/>
  <c r="E196" i="9" s="1"/>
  <c r="B196" i="9"/>
  <c r="M196" i="9"/>
  <c r="N196" i="9" s="1"/>
  <c r="C196" i="9" l="1"/>
  <c r="P196" i="9"/>
  <c r="D196" i="9" l="1"/>
  <c r="Q196" i="9" l="1"/>
  <c r="R196" i="9" s="1"/>
  <c r="F196" i="9"/>
  <c r="G196" i="9" l="1"/>
  <c r="L197" i="9" l="1"/>
  <c r="H196" i="9"/>
  <c r="I196" i="9" s="1"/>
  <c r="M197" i="9" l="1"/>
  <c r="N197" i="9" s="1"/>
  <c r="B197" i="9"/>
  <c r="O197" i="9"/>
  <c r="E197" i="9" s="1"/>
  <c r="P197" i="9" l="1"/>
  <c r="C197" i="9"/>
  <c r="D197" i="9" l="1"/>
  <c r="Q197" i="9" l="1"/>
  <c r="R197" i="9" s="1"/>
  <c r="F197" i="9"/>
  <c r="G197" i="9" l="1"/>
  <c r="L198" i="9" l="1"/>
  <c r="H197" i="9"/>
  <c r="I197" i="9" s="1"/>
  <c r="B198" i="9" l="1"/>
  <c r="M198" i="9"/>
  <c r="N198" i="9" s="1"/>
  <c r="O198" i="9"/>
  <c r="E198" i="9" s="1"/>
  <c r="C198" i="9" l="1"/>
  <c r="P198" i="9"/>
  <c r="D198" i="9" l="1"/>
  <c r="Q198" i="9" l="1"/>
  <c r="R198" i="9" s="1"/>
  <c r="F198" i="9"/>
  <c r="G198" i="9" l="1"/>
  <c r="L199" i="9" l="1"/>
  <c r="H198" i="9"/>
  <c r="I198" i="9" s="1"/>
  <c r="B199" i="9" l="1"/>
  <c r="M199" i="9"/>
  <c r="N199" i="9" s="1"/>
  <c r="O199" i="9"/>
  <c r="E199" i="9" s="1"/>
  <c r="C199" i="9" l="1"/>
  <c r="P199" i="9"/>
  <c r="D199" i="9" l="1"/>
  <c r="Q199" i="9" l="1"/>
  <c r="R199" i="9" s="1"/>
  <c r="F199" i="9"/>
  <c r="G199" i="9" l="1"/>
  <c r="L200" i="9" l="1"/>
  <c r="H199" i="9"/>
  <c r="I199" i="9" s="1"/>
  <c r="B200" i="9" l="1"/>
  <c r="O200" i="9"/>
  <c r="E200" i="9" s="1"/>
  <c r="M200" i="9"/>
  <c r="N200" i="9" s="1"/>
  <c r="P200" i="9" l="1"/>
  <c r="C200" i="9"/>
  <c r="D200" i="9" l="1"/>
  <c r="Q200" i="9" l="1"/>
  <c r="R200" i="9" s="1"/>
  <c r="F200" i="9"/>
  <c r="G200" i="9" l="1"/>
  <c r="L201" i="9" l="1"/>
  <c r="H200" i="9"/>
  <c r="I200" i="9" s="1"/>
  <c r="O201" i="9" l="1"/>
  <c r="E201" i="9" s="1"/>
  <c r="B201" i="9"/>
  <c r="M201" i="9"/>
  <c r="N201" i="9" s="1"/>
  <c r="C201" i="9" l="1"/>
  <c r="P201" i="9"/>
  <c r="D201" i="9" l="1"/>
  <c r="Q201" i="9" l="1"/>
  <c r="R201" i="9" s="1"/>
  <c r="F201" i="9"/>
  <c r="G201" i="9" l="1"/>
  <c r="L202" i="9" l="1"/>
  <c r="H201" i="9"/>
  <c r="I201" i="9" s="1"/>
  <c r="B202" i="9" l="1"/>
  <c r="O202" i="9"/>
  <c r="E202" i="9" s="1"/>
  <c r="M202" i="9"/>
  <c r="N202" i="9" s="1"/>
  <c r="C202" i="9" l="1"/>
  <c r="P202" i="9"/>
  <c r="D202" i="9" l="1"/>
  <c r="Q202" i="9" l="1"/>
  <c r="R202" i="9" s="1"/>
  <c r="F202" i="9"/>
  <c r="G202" i="9" l="1"/>
  <c r="L203" i="9" l="1"/>
  <c r="H202" i="9"/>
  <c r="I202" i="9" s="1"/>
  <c r="O203" i="9" l="1"/>
  <c r="E203" i="9" s="1"/>
  <c r="B203" i="9"/>
  <c r="M203" i="9"/>
  <c r="N203" i="9" s="1"/>
  <c r="P203" i="9" l="1"/>
  <c r="C203" i="9"/>
  <c r="D203" i="9" l="1"/>
  <c r="Q203" i="9" l="1"/>
  <c r="R203" i="9" s="1"/>
  <c r="F203" i="9"/>
  <c r="G203" i="9" l="1"/>
  <c r="L204" i="9" l="1"/>
  <c r="H203" i="9"/>
  <c r="I203" i="9" s="1"/>
  <c r="M204" i="9" l="1"/>
  <c r="N204" i="9" s="1"/>
  <c r="O204" i="9"/>
  <c r="E204" i="9" s="1"/>
  <c r="B204" i="9"/>
  <c r="P204" i="9" l="1"/>
  <c r="C204" i="9"/>
  <c r="D204" i="9" l="1"/>
  <c r="Q204" i="9" l="1"/>
  <c r="R204" i="9" s="1"/>
  <c r="F204" i="9"/>
  <c r="G204" i="9" l="1"/>
  <c r="L205" i="9" l="1"/>
  <c r="H204" i="9"/>
  <c r="I204" i="9" s="1"/>
  <c r="B205" i="9" l="1"/>
  <c r="O205" i="9"/>
  <c r="E205" i="9" s="1"/>
  <c r="M205" i="9"/>
  <c r="N205" i="9" s="1"/>
  <c r="P205" i="9" l="1"/>
  <c r="C205" i="9"/>
  <c r="D205" i="9" l="1"/>
  <c r="Q205" i="9" l="1"/>
  <c r="R205" i="9" s="1"/>
  <c r="F205" i="9"/>
  <c r="G205" i="9" l="1"/>
  <c r="L206" i="9" l="1"/>
  <c r="H205" i="9"/>
  <c r="I205" i="9" s="1"/>
  <c r="B206" i="9" l="1"/>
  <c r="M206" i="9"/>
  <c r="N206" i="9" s="1"/>
  <c r="O206" i="9"/>
  <c r="E206" i="9" s="1"/>
  <c r="P206" i="9" l="1"/>
  <c r="C206" i="9"/>
  <c r="D206" i="9" l="1"/>
  <c r="Q206" i="9" l="1"/>
  <c r="R206" i="9" s="1"/>
  <c r="F206" i="9"/>
  <c r="G206" i="9" l="1"/>
  <c r="L207" i="9" l="1"/>
  <c r="H206" i="9"/>
  <c r="I206" i="9" s="1"/>
  <c r="B207" i="9" l="1"/>
  <c r="M207" i="9"/>
  <c r="N207" i="9" s="1"/>
  <c r="O207" i="9"/>
  <c r="E207" i="9" s="1"/>
  <c r="P207" i="9" l="1"/>
  <c r="C207" i="9"/>
  <c r="D207" i="9" l="1"/>
  <c r="Q207" i="9" l="1"/>
  <c r="R207" i="9" s="1"/>
  <c r="F207" i="9"/>
  <c r="G207" i="9" l="1"/>
  <c r="L208" i="9" l="1"/>
  <c r="H207" i="9"/>
  <c r="I207" i="9" s="1"/>
  <c r="B208" i="9" l="1"/>
  <c r="O208" i="9"/>
  <c r="E208" i="9" s="1"/>
  <c r="M208" i="9"/>
  <c r="N208" i="9" s="1"/>
  <c r="P208" i="9" l="1"/>
  <c r="C208" i="9"/>
  <c r="D208" i="9" l="1"/>
  <c r="Q208" i="9" l="1"/>
  <c r="R208" i="9" s="1"/>
  <c r="F208" i="9"/>
  <c r="G208" i="9" l="1"/>
  <c r="L209" i="9" l="1"/>
  <c r="H208" i="9"/>
  <c r="I208" i="9" s="1"/>
  <c r="B209" i="9" l="1"/>
  <c r="M209" i="9"/>
  <c r="N209" i="9" s="1"/>
  <c r="O209" i="9"/>
  <c r="E209" i="9" s="1"/>
  <c r="P209" i="9" l="1"/>
  <c r="C209" i="9"/>
  <c r="D209" i="9" l="1"/>
  <c r="Q209" i="9" l="1"/>
  <c r="R209" i="9" s="1"/>
  <c r="F209" i="9"/>
  <c r="G209" i="9" l="1"/>
  <c r="L210" i="9" l="1"/>
  <c r="H209" i="9"/>
  <c r="I209" i="9" s="1"/>
  <c r="M210" i="9" l="1"/>
  <c r="N210" i="9" s="1"/>
  <c r="B210" i="9"/>
  <c r="O210" i="9"/>
  <c r="E210" i="9" s="1"/>
  <c r="P210" i="9" l="1"/>
  <c r="C210" i="9"/>
  <c r="D210" i="9" l="1"/>
  <c r="Q210" i="9" l="1"/>
  <c r="R210" i="9" s="1"/>
  <c r="F210" i="9"/>
  <c r="G210" i="9" l="1"/>
  <c r="L211" i="9" l="1"/>
  <c r="H210" i="9"/>
  <c r="I210" i="9" s="1"/>
  <c r="B211" i="9" l="1"/>
  <c r="O211" i="9"/>
  <c r="E211" i="9" s="1"/>
  <c r="M211" i="9"/>
  <c r="N211" i="9" s="1"/>
  <c r="C211" i="9" l="1"/>
  <c r="P211" i="9"/>
  <c r="D211" i="9" l="1"/>
  <c r="Q211" i="9" l="1"/>
  <c r="R211" i="9" s="1"/>
  <c r="F211" i="9"/>
  <c r="G211" i="9" l="1"/>
  <c r="L212" i="9" l="1"/>
  <c r="H211" i="9"/>
  <c r="I211" i="9" s="1"/>
  <c r="M212" i="9" l="1"/>
  <c r="N212" i="9" s="1"/>
  <c r="B212" i="9"/>
  <c r="O212" i="9"/>
  <c r="E212" i="9" s="1"/>
  <c r="P212" i="9" l="1"/>
  <c r="C212" i="9"/>
  <c r="D212" i="9" l="1"/>
  <c r="Q212" i="9" l="1"/>
  <c r="R212" i="9" s="1"/>
  <c r="F212" i="9"/>
  <c r="G212" i="9" l="1"/>
  <c r="L213" i="9" l="1"/>
  <c r="H212" i="9"/>
  <c r="I212" i="9" s="1"/>
  <c r="M213" i="9" l="1"/>
  <c r="N213" i="9" s="1"/>
  <c r="B213" i="9"/>
  <c r="O213" i="9"/>
  <c r="E213" i="9" s="1"/>
  <c r="C213" i="9" l="1"/>
  <c r="P213" i="9"/>
  <c r="D213" i="9" l="1"/>
  <c r="Q213" i="9" l="1"/>
  <c r="R213" i="9" s="1"/>
  <c r="F213" i="9"/>
  <c r="G213" i="9" l="1"/>
  <c r="L214" i="9" l="1"/>
  <c r="H213" i="9"/>
  <c r="I213" i="9" s="1"/>
  <c r="B214" i="9" l="1"/>
  <c r="O214" i="9"/>
  <c r="E214" i="9" s="1"/>
  <c r="M214" i="9"/>
  <c r="N214" i="9" s="1"/>
  <c r="P214" i="9" l="1"/>
  <c r="C214" i="9"/>
  <c r="D214" i="9" l="1"/>
  <c r="Q214" i="9" l="1"/>
  <c r="R214" i="9" s="1"/>
  <c r="F214" i="9"/>
  <c r="G214" i="9" l="1"/>
  <c r="L215" i="9" l="1"/>
  <c r="H214" i="9"/>
  <c r="I214" i="9" s="1"/>
  <c r="O215" i="9" l="1"/>
  <c r="E215" i="9" s="1"/>
  <c r="B215" i="9"/>
  <c r="M215" i="9"/>
  <c r="N215" i="9" s="1"/>
  <c r="P215" i="9" l="1"/>
  <c r="C215" i="9"/>
  <c r="D215" i="9" l="1"/>
  <c r="Q215" i="9" l="1"/>
  <c r="R215" i="9" s="1"/>
  <c r="F215" i="9"/>
  <c r="G215" i="9" l="1"/>
  <c r="L216" i="9" l="1"/>
  <c r="H215" i="9"/>
  <c r="I215" i="9" s="1"/>
  <c r="O216" i="9" l="1"/>
  <c r="E216" i="9" s="1"/>
  <c r="B216" i="9"/>
  <c r="M216" i="9"/>
  <c r="N216" i="9" s="1"/>
  <c r="P216" i="9" l="1"/>
  <c r="C216" i="9"/>
  <c r="D216" i="9" l="1"/>
  <c r="Q216" i="9" l="1"/>
  <c r="R216" i="9" s="1"/>
  <c r="F216" i="9"/>
  <c r="G216" i="9" l="1"/>
  <c r="L217" i="9" l="1"/>
  <c r="H216" i="9"/>
  <c r="I216" i="9" s="1"/>
  <c r="O217" i="9" l="1"/>
  <c r="E217" i="9" s="1"/>
  <c r="B217" i="9"/>
  <c r="M217" i="9"/>
  <c r="N217" i="9" s="1"/>
  <c r="C217" i="9" l="1"/>
  <c r="P217" i="9"/>
  <c r="D217" i="9" l="1"/>
  <c r="Q217" i="9" l="1"/>
  <c r="R217" i="9" s="1"/>
  <c r="F217" i="9"/>
  <c r="G217" i="9" l="1"/>
  <c r="L218" i="9" l="1"/>
  <c r="H217" i="9"/>
  <c r="I217" i="9" s="1"/>
  <c r="B218" i="9" l="1"/>
  <c r="O218" i="9"/>
  <c r="E218" i="9" s="1"/>
  <c r="M218" i="9"/>
  <c r="N218" i="9" s="1"/>
  <c r="C218" i="9" l="1"/>
  <c r="P218" i="9"/>
  <c r="D218" i="9" l="1"/>
  <c r="Q218" i="9" l="1"/>
  <c r="R218" i="9" s="1"/>
  <c r="F218" i="9"/>
  <c r="G218" i="9" l="1"/>
  <c r="L219" i="9" l="1"/>
  <c r="H218" i="9"/>
  <c r="I218" i="9" s="1"/>
  <c r="B219" i="9" l="1"/>
  <c r="M219" i="9"/>
  <c r="N219" i="9" s="1"/>
  <c r="O219" i="9"/>
  <c r="E219" i="9" s="1"/>
  <c r="P219" i="9" l="1"/>
  <c r="C219" i="9"/>
  <c r="D219" i="9" l="1"/>
  <c r="Q219" i="9" l="1"/>
  <c r="R219" i="9" s="1"/>
  <c r="F219" i="9"/>
  <c r="G219" i="9" l="1"/>
  <c r="L220" i="9" l="1"/>
  <c r="H219" i="9"/>
  <c r="I219" i="9" s="1"/>
  <c r="M220" i="9" l="1"/>
  <c r="N220" i="9" s="1"/>
  <c r="B220" i="9"/>
  <c r="O220" i="9"/>
  <c r="E220" i="9" s="1"/>
  <c r="C220" i="9" l="1"/>
  <c r="P220" i="9"/>
  <c r="D220" i="9" l="1"/>
  <c r="Q220" i="9" l="1"/>
  <c r="R220" i="9" s="1"/>
  <c r="F220" i="9"/>
  <c r="G220" i="9" l="1"/>
  <c r="L221" i="9" l="1"/>
  <c r="H220" i="9"/>
  <c r="I220" i="9" s="1"/>
  <c r="B221" i="9" l="1"/>
  <c r="M221" i="9"/>
  <c r="N221" i="9" s="1"/>
  <c r="O221" i="9"/>
  <c r="E221" i="9" s="1"/>
  <c r="P221" i="9" l="1"/>
  <c r="C221" i="9"/>
  <c r="D221" i="9" l="1"/>
  <c r="Q221" i="9" l="1"/>
  <c r="R221" i="9" s="1"/>
  <c r="F221" i="9"/>
  <c r="G221" i="9" l="1"/>
  <c r="L222" i="9" l="1"/>
  <c r="H221" i="9"/>
  <c r="I221" i="9" s="1"/>
  <c r="M222" i="9" l="1"/>
  <c r="N222" i="9" s="1"/>
  <c r="O222" i="9"/>
  <c r="E222" i="9" s="1"/>
  <c r="B222" i="9"/>
  <c r="C222" i="9" l="1"/>
  <c r="P222" i="9"/>
  <c r="D222" i="9" l="1"/>
  <c r="Q222" i="9" l="1"/>
  <c r="R222" i="9" s="1"/>
  <c r="F222" i="9"/>
  <c r="G222" i="9" l="1"/>
  <c r="L223" i="9" l="1"/>
  <c r="H222" i="9"/>
  <c r="I222" i="9" s="1"/>
  <c r="B223" i="9" l="1"/>
  <c r="M223" i="9"/>
  <c r="N223" i="9" s="1"/>
  <c r="O223" i="9"/>
  <c r="E223" i="9" s="1"/>
  <c r="C223" i="9" l="1"/>
  <c r="P223" i="9"/>
  <c r="D223" i="9" l="1"/>
  <c r="Q223" i="9" l="1"/>
  <c r="R223" i="9" s="1"/>
  <c r="F223" i="9"/>
  <c r="G223" i="9" l="1"/>
  <c r="L224" i="9" l="1"/>
  <c r="H223" i="9"/>
  <c r="I223" i="9" s="1"/>
  <c r="O224" i="9" l="1"/>
  <c r="E224" i="9" s="1"/>
  <c r="M224" i="9"/>
  <c r="N224" i="9" s="1"/>
  <c r="B224" i="9"/>
  <c r="P224" i="9" l="1"/>
  <c r="C224" i="9"/>
  <c r="D224" i="9" l="1"/>
  <c r="Q224" i="9" l="1"/>
  <c r="R224" i="9" s="1"/>
  <c r="F224" i="9"/>
  <c r="G224" i="9" l="1"/>
  <c r="L225" i="9" l="1"/>
  <c r="H224" i="9"/>
  <c r="I224" i="9" s="1"/>
  <c r="B225" i="9" l="1"/>
  <c r="O225" i="9"/>
  <c r="E225" i="9" s="1"/>
  <c r="M225" i="9"/>
  <c r="N225" i="9" s="1"/>
  <c r="P225" i="9" l="1"/>
  <c r="C225" i="9"/>
  <c r="D225" i="9" l="1"/>
  <c r="Q225" i="9" l="1"/>
  <c r="R225" i="9" s="1"/>
  <c r="F225" i="9"/>
  <c r="G225" i="9" l="1"/>
  <c r="L226" i="9" l="1"/>
  <c r="H225" i="9"/>
  <c r="I225" i="9" s="1"/>
  <c r="B226" i="9" l="1"/>
  <c r="M226" i="9"/>
  <c r="N226" i="9" s="1"/>
  <c r="O226" i="9"/>
  <c r="E226" i="9" s="1"/>
  <c r="C226" i="9" l="1"/>
  <c r="P226" i="9"/>
  <c r="D226" i="9" l="1"/>
  <c r="Q226" i="9" l="1"/>
  <c r="R226" i="9" s="1"/>
  <c r="F226" i="9"/>
  <c r="G226" i="9" l="1"/>
  <c r="L227" i="9" l="1"/>
  <c r="H226" i="9"/>
  <c r="I226" i="9" s="1"/>
  <c r="B227" i="9" l="1"/>
  <c r="O227" i="9"/>
  <c r="E227" i="9" s="1"/>
  <c r="M227" i="9"/>
  <c r="N227" i="9" s="1"/>
  <c r="P227" i="9" l="1"/>
  <c r="C227" i="9"/>
  <c r="D227" i="9" l="1"/>
  <c r="Q227" i="9" l="1"/>
  <c r="R227" i="9" s="1"/>
  <c r="F227" i="9"/>
  <c r="G227" i="9" l="1"/>
  <c r="L228" i="9" l="1"/>
  <c r="H227" i="9"/>
  <c r="I227" i="9" s="1"/>
  <c r="M228" i="9" l="1"/>
  <c r="N228" i="9" s="1"/>
  <c r="B228" i="9"/>
  <c r="O228" i="9"/>
  <c r="E228" i="9" s="1"/>
  <c r="C228" i="9" l="1"/>
  <c r="P228" i="9"/>
  <c r="D228" i="9" l="1"/>
  <c r="Q228" i="9" l="1"/>
  <c r="R228" i="9" s="1"/>
  <c r="F228" i="9"/>
  <c r="G228" i="9" l="1"/>
  <c r="L229" i="9" l="1"/>
  <c r="H228" i="9"/>
  <c r="I228" i="9" s="1"/>
  <c r="B229" i="9" l="1"/>
  <c r="O229" i="9"/>
  <c r="E229" i="9" s="1"/>
  <c r="M229" i="9"/>
  <c r="N229" i="9" s="1"/>
  <c r="P229" i="9" l="1"/>
  <c r="C229" i="9"/>
  <c r="D229" i="9" l="1"/>
  <c r="Q229" i="9" l="1"/>
  <c r="R229" i="9" s="1"/>
  <c r="F229" i="9"/>
  <c r="G229" i="9" l="1"/>
  <c r="L230" i="9" l="1"/>
  <c r="H229" i="9"/>
  <c r="I229" i="9" s="1"/>
  <c r="M230" i="9" l="1"/>
  <c r="N230" i="9" s="1"/>
  <c r="B230" i="9"/>
  <c r="O230" i="9"/>
  <c r="E230" i="9" s="1"/>
  <c r="P230" i="9" l="1"/>
  <c r="C230" i="9"/>
  <c r="D230" i="9" l="1"/>
  <c r="Q230" i="9" l="1"/>
  <c r="R230" i="9" s="1"/>
  <c r="F230" i="9"/>
  <c r="G230" i="9" l="1"/>
  <c r="L231" i="9" l="1"/>
  <c r="H230" i="9"/>
  <c r="I230" i="9" s="1"/>
  <c r="B231" i="9" l="1"/>
  <c r="M231" i="9"/>
  <c r="N231" i="9" s="1"/>
  <c r="O231" i="9"/>
  <c r="E231" i="9" s="1"/>
  <c r="P231" i="9" l="1"/>
  <c r="C231" i="9"/>
  <c r="D231" i="9" l="1"/>
  <c r="Q231" i="9" l="1"/>
  <c r="R231" i="9" s="1"/>
  <c r="F231" i="9"/>
  <c r="G231" i="9" l="1"/>
  <c r="L232" i="9" l="1"/>
  <c r="H231" i="9"/>
  <c r="I231" i="9" s="1"/>
  <c r="B232" i="9" l="1"/>
  <c r="O232" i="9"/>
  <c r="E232" i="9" s="1"/>
  <c r="M232" i="9"/>
  <c r="N232" i="9" s="1"/>
  <c r="P232" i="9" l="1"/>
  <c r="C232" i="9"/>
  <c r="D232" i="9" l="1"/>
  <c r="Q232" i="9" l="1"/>
  <c r="R232" i="9" s="1"/>
  <c r="F232" i="9"/>
  <c r="G232" i="9" l="1"/>
  <c r="L233" i="9" l="1"/>
  <c r="H232" i="9"/>
  <c r="I232" i="9" s="1"/>
  <c r="B233" i="9" l="1"/>
  <c r="O233" i="9"/>
  <c r="E233" i="9" s="1"/>
  <c r="M233" i="9"/>
  <c r="N233" i="9" s="1"/>
  <c r="C233" i="9" l="1"/>
  <c r="P233" i="9"/>
  <c r="D233" i="9" l="1"/>
  <c r="Q233" i="9" l="1"/>
  <c r="R233" i="9" s="1"/>
  <c r="F233" i="9"/>
  <c r="G233" i="9" l="1"/>
  <c r="L234" i="9" l="1"/>
  <c r="H233" i="9"/>
  <c r="I233" i="9" s="1"/>
  <c r="B234" i="9" l="1"/>
  <c r="O234" i="9"/>
  <c r="E234" i="9" s="1"/>
  <c r="M234" i="9"/>
  <c r="N234" i="9" s="1"/>
  <c r="C234" i="9" l="1"/>
  <c r="P234" i="9"/>
  <c r="D234" i="9" l="1"/>
  <c r="Q234" i="9" l="1"/>
  <c r="R234" i="9" s="1"/>
  <c r="F234" i="9"/>
  <c r="G234" i="9" l="1"/>
  <c r="L235" i="9" l="1"/>
  <c r="H234" i="9"/>
  <c r="I234" i="9" s="1"/>
  <c r="O235" i="9" l="1"/>
  <c r="E235" i="9" s="1"/>
  <c r="B235" i="9"/>
  <c r="M235" i="9"/>
  <c r="N235" i="9" s="1"/>
  <c r="P235" i="9" l="1"/>
  <c r="C235" i="9"/>
  <c r="D235" i="9" l="1"/>
  <c r="Q235" i="9" l="1"/>
  <c r="R235" i="9" s="1"/>
  <c r="F235" i="9"/>
  <c r="G235" i="9" l="1"/>
  <c r="L236" i="9" l="1"/>
  <c r="H235" i="9"/>
  <c r="I235" i="9" s="1"/>
  <c r="B236" i="9" l="1"/>
  <c r="O236" i="9"/>
  <c r="E236" i="9" s="1"/>
  <c r="M236" i="9"/>
  <c r="N236" i="9" s="1"/>
  <c r="C236" i="9" l="1"/>
  <c r="P236" i="9"/>
  <c r="D236" i="9" l="1"/>
  <c r="Q236" i="9" l="1"/>
  <c r="R236" i="9" s="1"/>
  <c r="F236" i="9"/>
  <c r="G236" i="9" l="1"/>
  <c r="L237" i="9" l="1"/>
  <c r="H236" i="9"/>
  <c r="I236" i="9" s="1"/>
  <c r="O237" i="9" l="1"/>
  <c r="E237" i="9" s="1"/>
  <c r="B237" i="9"/>
  <c r="M237" i="9"/>
  <c r="N237" i="9" s="1"/>
  <c r="P237" i="9" l="1"/>
  <c r="C237" i="9"/>
  <c r="D237" i="9" l="1"/>
  <c r="Q237" i="9" l="1"/>
  <c r="R237" i="9" s="1"/>
  <c r="F237" i="9"/>
  <c r="G237" i="9" l="1"/>
  <c r="L238" i="9" l="1"/>
  <c r="H237" i="9"/>
  <c r="I237" i="9" s="1"/>
  <c r="O238" i="9" l="1"/>
  <c r="E238" i="9" s="1"/>
  <c r="M238" i="9"/>
  <c r="N238" i="9" s="1"/>
  <c r="B238" i="9"/>
  <c r="C238" i="9" l="1"/>
  <c r="P238" i="9"/>
  <c r="D238" i="9" l="1"/>
  <c r="Q238" i="9" l="1"/>
  <c r="R238" i="9" s="1"/>
  <c r="F238" i="9"/>
  <c r="G238" i="9" l="1"/>
  <c r="L239" i="9" l="1"/>
  <c r="H238" i="9"/>
  <c r="I238" i="9" s="1"/>
  <c r="M239" i="9" l="1"/>
  <c r="N239" i="9" s="1"/>
  <c r="B239" i="9"/>
  <c r="O239" i="9"/>
  <c r="E239" i="9" s="1"/>
  <c r="C239" i="9" l="1"/>
  <c r="P239" i="9"/>
  <c r="D239" i="9" l="1"/>
  <c r="Q239" i="9" l="1"/>
  <c r="R239" i="9" s="1"/>
  <c r="F239" i="9"/>
  <c r="G239" i="9" l="1"/>
  <c r="L240" i="9" l="1"/>
  <c r="H239" i="9"/>
  <c r="I239" i="9" s="1"/>
  <c r="O240" i="9" l="1"/>
  <c r="E240" i="9" s="1"/>
  <c r="B240" i="9"/>
  <c r="M240" i="9"/>
  <c r="N240" i="9" s="1"/>
  <c r="C240" i="9" l="1"/>
  <c r="P240" i="9"/>
  <c r="D240" i="9" l="1"/>
  <c r="Q240" i="9" l="1"/>
  <c r="R240" i="9" s="1"/>
  <c r="F240" i="9"/>
  <c r="G240" i="9" l="1"/>
  <c r="L241" i="9" l="1"/>
  <c r="H240" i="9"/>
  <c r="I240" i="9" s="1"/>
  <c r="B241" i="9" l="1"/>
  <c r="M241" i="9"/>
  <c r="N241" i="9" s="1"/>
  <c r="O241" i="9"/>
  <c r="E241" i="9" s="1"/>
  <c r="C241" i="9" l="1"/>
  <c r="P241" i="9"/>
  <c r="D241" i="9" l="1"/>
  <c r="Q241" i="9" l="1"/>
  <c r="R241" i="9" s="1"/>
  <c r="F241" i="9"/>
  <c r="G241" i="9" l="1"/>
  <c r="L242" i="9" l="1"/>
  <c r="H241" i="9"/>
  <c r="I241" i="9" s="1"/>
  <c r="B242" i="9" l="1"/>
  <c r="M242" i="9"/>
  <c r="N242" i="9" s="1"/>
  <c r="O242" i="9"/>
  <c r="E242" i="9" s="1"/>
  <c r="C242" i="9" l="1"/>
  <c r="P242" i="9"/>
  <c r="D242" i="9" l="1"/>
  <c r="Q242" i="9" l="1"/>
  <c r="R242" i="9" s="1"/>
  <c r="F242" i="9"/>
  <c r="G242" i="9" l="1"/>
  <c r="L243" i="9" l="1"/>
  <c r="H242" i="9"/>
  <c r="I242" i="9" s="1"/>
  <c r="B243" i="9" l="1"/>
  <c r="O243" i="9"/>
  <c r="E243" i="9" s="1"/>
  <c r="M243" i="9"/>
  <c r="N243" i="9" s="1"/>
  <c r="C243" i="9" l="1"/>
  <c r="P243" i="9"/>
  <c r="D243" i="9" l="1"/>
  <c r="Q243" i="9" l="1"/>
  <c r="R243" i="9" s="1"/>
  <c r="F243" i="9"/>
  <c r="G243" i="9" l="1"/>
  <c r="L244" i="9" l="1"/>
  <c r="H243" i="9"/>
  <c r="I243" i="9" s="1"/>
  <c r="O244" i="9" l="1"/>
  <c r="E244" i="9" s="1"/>
  <c r="B244" i="9"/>
  <c r="M244" i="9"/>
  <c r="N244" i="9" s="1"/>
  <c r="C244" i="9" l="1"/>
  <c r="P244" i="9"/>
  <c r="D244" i="9" l="1"/>
  <c r="Q244" i="9" l="1"/>
  <c r="R244" i="9" s="1"/>
  <c r="F244" i="9"/>
  <c r="G244" i="9" l="1"/>
  <c r="L245" i="9" l="1"/>
  <c r="H244" i="9"/>
  <c r="I244" i="9" s="1"/>
  <c r="B245" i="9" l="1"/>
  <c r="O245" i="9"/>
  <c r="E245" i="9" s="1"/>
  <c r="M245" i="9"/>
  <c r="N245" i="9" s="1"/>
  <c r="C245" i="9" l="1"/>
  <c r="P245" i="9"/>
  <c r="D245" i="9" l="1"/>
  <c r="Q245" i="9" l="1"/>
  <c r="R245" i="9" s="1"/>
  <c r="F245" i="9"/>
  <c r="G245" i="9" l="1"/>
  <c r="L246" i="9" l="1"/>
  <c r="H245" i="9"/>
  <c r="I245" i="9" s="1"/>
  <c r="M246" i="9" l="1"/>
  <c r="N246" i="9" s="1"/>
  <c r="O246" i="9"/>
  <c r="E246" i="9" s="1"/>
  <c r="B246" i="9"/>
  <c r="C246" i="9" l="1"/>
  <c r="P246" i="9"/>
  <c r="D246" i="9" l="1"/>
  <c r="Q246" i="9" l="1"/>
  <c r="R246" i="9" s="1"/>
  <c r="F246" i="9"/>
  <c r="G246" i="9" l="1"/>
  <c r="L247" i="9" l="1"/>
  <c r="H246" i="9"/>
  <c r="I246" i="9" s="1"/>
  <c r="O247" i="9" l="1"/>
  <c r="E247" i="9" s="1"/>
  <c r="B247" i="9"/>
  <c r="M247" i="9"/>
  <c r="N247" i="9" s="1"/>
  <c r="P247" i="9" l="1"/>
  <c r="C247" i="9"/>
  <c r="D247" i="9" l="1"/>
  <c r="Q247" i="9" l="1"/>
  <c r="R247" i="9" s="1"/>
  <c r="F247" i="9"/>
  <c r="G247" i="9" l="1"/>
  <c r="L248" i="9" l="1"/>
  <c r="H247" i="9"/>
  <c r="I247" i="9" s="1"/>
  <c r="O248" i="9" l="1"/>
  <c r="E248" i="9" s="1"/>
  <c r="M248" i="9"/>
  <c r="N248" i="9" s="1"/>
  <c r="B248" i="9"/>
  <c r="C248" i="9" l="1"/>
  <c r="P248" i="9"/>
  <c r="D248" i="9" l="1"/>
  <c r="Q248" i="9" l="1"/>
  <c r="R248" i="9" s="1"/>
  <c r="F248" i="9"/>
  <c r="G248" i="9" l="1"/>
  <c r="L249" i="9" l="1"/>
  <c r="H248" i="9"/>
  <c r="I248" i="9" s="1"/>
  <c r="B249" i="9" l="1"/>
  <c r="M249" i="9"/>
  <c r="N249" i="9" s="1"/>
  <c r="O249" i="9"/>
  <c r="E249" i="9" s="1"/>
  <c r="P249" i="9" l="1"/>
  <c r="C249" i="9"/>
  <c r="D249" i="9" l="1"/>
  <c r="Q249" i="9" l="1"/>
  <c r="R249" i="9" s="1"/>
  <c r="F249" i="9"/>
  <c r="G249" i="9" l="1"/>
  <c r="L250" i="9" l="1"/>
  <c r="H249" i="9"/>
  <c r="I249" i="9" s="1"/>
  <c r="O250" i="9" l="1"/>
  <c r="E250" i="9" s="1"/>
  <c r="M250" i="9"/>
  <c r="N250" i="9" s="1"/>
  <c r="B250" i="9"/>
  <c r="P250" i="9" l="1"/>
  <c r="C250" i="9"/>
  <c r="D250" i="9" l="1"/>
  <c r="Q250" i="9" l="1"/>
  <c r="R250" i="9" s="1"/>
  <c r="F250" i="9"/>
  <c r="G250" i="9" l="1"/>
  <c r="L251" i="9" l="1"/>
  <c r="H250" i="9"/>
  <c r="I250" i="9" s="1"/>
  <c r="B251" i="9" l="1"/>
  <c r="M251" i="9"/>
  <c r="N251" i="9" s="1"/>
  <c r="O251" i="9"/>
  <c r="E251" i="9" s="1"/>
  <c r="P251" i="9" l="1"/>
  <c r="C251" i="9"/>
  <c r="D251" i="9" l="1"/>
  <c r="Q251" i="9" l="1"/>
  <c r="R251" i="9" s="1"/>
  <c r="F251" i="9"/>
  <c r="G251" i="9" l="1"/>
  <c r="L252" i="9" l="1"/>
  <c r="H251" i="9"/>
  <c r="I251" i="9" s="1"/>
  <c r="O252" i="9" l="1"/>
  <c r="E252" i="9" s="1"/>
  <c r="M252" i="9"/>
  <c r="N252" i="9" s="1"/>
  <c r="B252" i="9"/>
  <c r="C252" i="9" l="1"/>
  <c r="P252" i="9"/>
  <c r="D252" i="9" l="1"/>
  <c r="Q252" i="9" l="1"/>
  <c r="R252" i="9" s="1"/>
  <c r="F252" i="9"/>
  <c r="G252" i="9" l="1"/>
  <c r="L253" i="9" l="1"/>
  <c r="H252" i="9"/>
  <c r="I252" i="9" s="1"/>
  <c r="M253" i="9" l="1"/>
  <c r="N253" i="9" s="1"/>
  <c r="O253" i="9"/>
  <c r="E253" i="9" s="1"/>
  <c r="B253" i="9"/>
  <c r="P253" i="9" l="1"/>
  <c r="C253" i="9"/>
  <c r="D253" i="9" l="1"/>
  <c r="Q253" i="9" l="1"/>
  <c r="R253" i="9" s="1"/>
  <c r="F253" i="9"/>
  <c r="G253" i="9" l="1"/>
  <c r="L254" i="9" l="1"/>
  <c r="H253" i="9"/>
  <c r="I253" i="9" s="1"/>
  <c r="B254" i="9" l="1"/>
  <c r="O254" i="9"/>
  <c r="E254" i="9" s="1"/>
  <c r="M254" i="9"/>
  <c r="N254" i="9" s="1"/>
  <c r="C254" i="9" l="1"/>
  <c r="P254" i="9"/>
  <c r="D254" i="9" l="1"/>
  <c r="Q254" i="9" l="1"/>
  <c r="R254" i="9" s="1"/>
  <c r="F254" i="9"/>
  <c r="G254" i="9" l="1"/>
  <c r="L255" i="9" l="1"/>
  <c r="H254" i="9"/>
  <c r="I254" i="9" s="1"/>
  <c r="O255" i="9" l="1"/>
  <c r="E255" i="9" s="1"/>
  <c r="B255" i="9"/>
  <c r="M255" i="9"/>
  <c r="N255" i="9" s="1"/>
  <c r="P255" i="9" l="1"/>
  <c r="C255" i="9"/>
  <c r="D255" i="9" l="1"/>
  <c r="Q255" i="9" l="1"/>
  <c r="R255" i="9" s="1"/>
  <c r="F255" i="9"/>
  <c r="G255" i="9" l="1"/>
  <c r="L256" i="9" l="1"/>
  <c r="H255" i="9"/>
  <c r="I255" i="9" s="1"/>
  <c r="O256" i="9" l="1"/>
  <c r="E256" i="9" s="1"/>
  <c r="B256" i="9"/>
  <c r="M256" i="9"/>
  <c r="N256" i="9" s="1"/>
  <c r="P256" i="9" l="1"/>
  <c r="C256" i="9"/>
  <c r="D256" i="9" l="1"/>
  <c r="Q256" i="9" l="1"/>
  <c r="R256" i="9" s="1"/>
  <c r="F256" i="9"/>
  <c r="G256" i="9" l="1"/>
  <c r="L257" i="9" l="1"/>
  <c r="H256" i="9"/>
  <c r="I256" i="9" s="1"/>
  <c r="O257" i="9" l="1"/>
  <c r="E257" i="9" s="1"/>
  <c r="B257" i="9"/>
  <c r="M257" i="9"/>
  <c r="N257" i="9" s="1"/>
  <c r="P257" i="9" l="1"/>
  <c r="C257" i="9"/>
  <c r="D257" i="9" l="1"/>
  <c r="Q257" i="9" l="1"/>
  <c r="R257" i="9" s="1"/>
  <c r="F257" i="9"/>
  <c r="G257" i="9" l="1"/>
  <c r="L258" i="9" l="1"/>
  <c r="H257" i="9"/>
  <c r="I257" i="9" s="1"/>
  <c r="M258" i="9" l="1"/>
  <c r="N258" i="9" s="1"/>
  <c r="B258" i="9"/>
  <c r="O258" i="9"/>
  <c r="E258" i="9" s="1"/>
  <c r="C258" i="9" l="1"/>
  <c r="P258" i="9"/>
  <c r="D258" i="9" l="1"/>
  <c r="Q258" i="9" l="1"/>
  <c r="R258" i="9" s="1"/>
  <c r="F258" i="9"/>
  <c r="G258" i="9" l="1"/>
  <c r="L259" i="9" l="1"/>
  <c r="H258" i="9"/>
  <c r="I258" i="9" s="1"/>
  <c r="B259" i="9" l="1"/>
  <c r="O259" i="9"/>
  <c r="E259" i="9" s="1"/>
  <c r="M259" i="9"/>
  <c r="N259" i="9" s="1"/>
  <c r="C259" i="9" l="1"/>
  <c r="P259" i="9"/>
  <c r="D259" i="9" l="1"/>
  <c r="Q259" i="9" l="1"/>
  <c r="R259" i="9" s="1"/>
  <c r="F259" i="9"/>
  <c r="G259" i="9" l="1"/>
  <c r="L260" i="9" l="1"/>
  <c r="H259" i="9"/>
  <c r="I259" i="9" s="1"/>
  <c r="M260" i="9" l="1"/>
  <c r="N260" i="9" s="1"/>
  <c r="B260" i="9"/>
  <c r="O260" i="9"/>
  <c r="E260" i="9" s="1"/>
  <c r="P260" i="9" l="1"/>
  <c r="C260" i="9"/>
  <c r="D260" i="9" l="1"/>
  <c r="Q260" i="9" l="1"/>
  <c r="R260" i="9" s="1"/>
  <c r="F260" i="9"/>
  <c r="G260" i="9" l="1"/>
  <c r="L261" i="9" l="1"/>
  <c r="H260" i="9"/>
  <c r="I260" i="9" s="1"/>
  <c r="B261" i="9" l="1"/>
  <c r="O261" i="9"/>
  <c r="E261" i="9" s="1"/>
  <c r="M261" i="9"/>
  <c r="N261" i="9" s="1"/>
  <c r="P261" i="9" l="1"/>
  <c r="C261" i="9"/>
  <c r="D261" i="9" l="1"/>
  <c r="Q261" i="9" l="1"/>
  <c r="R261" i="9" s="1"/>
  <c r="F261" i="9"/>
  <c r="G261" i="9" l="1"/>
  <c r="L262" i="9" l="1"/>
  <c r="H261" i="9"/>
  <c r="I261" i="9" s="1"/>
  <c r="O262" i="9" l="1"/>
  <c r="E262" i="9" s="1"/>
  <c r="M262" i="9"/>
  <c r="N262" i="9" s="1"/>
  <c r="B262" i="9"/>
  <c r="C262" i="9" l="1"/>
  <c r="P262" i="9"/>
  <c r="D262" i="9" l="1"/>
  <c r="Q262" i="9" l="1"/>
  <c r="R262" i="9" s="1"/>
  <c r="F262" i="9"/>
  <c r="G262" i="9" l="1"/>
  <c r="L263" i="9" l="1"/>
  <c r="H262" i="9"/>
  <c r="I262" i="9" s="1"/>
  <c r="M263" i="9" l="1"/>
  <c r="N263" i="9" s="1"/>
  <c r="B263" i="9"/>
  <c r="O263" i="9"/>
  <c r="E263" i="9" s="1"/>
  <c r="C263" i="9" l="1"/>
  <c r="P263" i="9"/>
  <c r="D263" i="9" l="1"/>
  <c r="Q263" i="9" l="1"/>
  <c r="R263" i="9" s="1"/>
  <c r="F263" i="9"/>
  <c r="G263" i="9" l="1"/>
  <c r="L264" i="9" l="1"/>
  <c r="H263" i="9"/>
  <c r="I263" i="9" s="1"/>
  <c r="B264" i="9" l="1"/>
  <c r="O264" i="9"/>
  <c r="E264" i="9" s="1"/>
  <c r="M264" i="9"/>
  <c r="N264" i="9" s="1"/>
  <c r="C264" i="9" l="1"/>
  <c r="P264" i="9"/>
  <c r="D264" i="9" l="1"/>
  <c r="Q264" i="9" l="1"/>
  <c r="R264" i="9" s="1"/>
  <c r="F264" i="9"/>
  <c r="G264" i="9" l="1"/>
  <c r="L265" i="9" l="1"/>
  <c r="H264" i="9"/>
  <c r="I264" i="9" s="1"/>
  <c r="M265" i="9" l="1"/>
  <c r="N265" i="9" s="1"/>
  <c r="B265" i="9"/>
  <c r="O265" i="9"/>
  <c r="E265" i="9" s="1"/>
  <c r="P265" i="9" l="1"/>
  <c r="C265" i="9"/>
  <c r="D265" i="9" l="1"/>
  <c r="Q265" i="9" l="1"/>
  <c r="R265" i="9" s="1"/>
  <c r="F265" i="9"/>
  <c r="G265" i="9" l="1"/>
  <c r="L266" i="9" l="1"/>
  <c r="H265" i="9"/>
  <c r="I265" i="9" s="1"/>
  <c r="M266" i="9" l="1"/>
  <c r="N266" i="9" s="1"/>
  <c r="O266" i="9"/>
  <c r="E266" i="9" s="1"/>
  <c r="B266" i="9"/>
  <c r="C266" i="9" l="1"/>
  <c r="P266" i="9"/>
  <c r="D266" i="9" l="1"/>
  <c r="Q266" i="9" l="1"/>
  <c r="R266" i="9" s="1"/>
  <c r="F266" i="9"/>
  <c r="G266" i="9" l="1"/>
  <c r="L267" i="9" l="1"/>
  <c r="H266" i="9"/>
  <c r="I266" i="9" s="1"/>
  <c r="B267" i="9" l="1"/>
  <c r="O267" i="9"/>
  <c r="E267" i="9" s="1"/>
  <c r="M267" i="9"/>
  <c r="N267" i="9" s="1"/>
  <c r="C267" i="9" l="1"/>
  <c r="P267" i="9"/>
  <c r="D267" i="9" l="1"/>
  <c r="Q267" i="9" l="1"/>
  <c r="R267" i="9" s="1"/>
  <c r="F267" i="9"/>
  <c r="G267" i="9" l="1"/>
  <c r="L268" i="9" l="1"/>
  <c r="H267" i="9"/>
  <c r="I267" i="9" s="1"/>
  <c r="O268" i="9" l="1"/>
  <c r="E268" i="9" s="1"/>
  <c r="B268" i="9"/>
  <c r="M268" i="9"/>
  <c r="N268" i="9" s="1"/>
  <c r="P268" i="9" l="1"/>
  <c r="C268" i="9"/>
  <c r="D268" i="9" l="1"/>
  <c r="Q268" i="9" l="1"/>
  <c r="R268" i="9" s="1"/>
  <c r="F268" i="9"/>
  <c r="G268" i="9" l="1"/>
  <c r="L269" i="9" l="1"/>
  <c r="H268" i="9"/>
  <c r="I268" i="9" s="1"/>
  <c r="O269" i="9" l="1"/>
  <c r="E269" i="9" s="1"/>
  <c r="M269" i="9"/>
  <c r="N269" i="9" s="1"/>
  <c r="B269" i="9"/>
  <c r="C269" i="9" l="1"/>
  <c r="P269" i="9"/>
  <c r="D269" i="9" l="1"/>
  <c r="Q269" i="9" l="1"/>
  <c r="R269" i="9" s="1"/>
  <c r="F269" i="9"/>
  <c r="G269" i="9" l="1"/>
  <c r="L270" i="9" l="1"/>
  <c r="H269" i="9"/>
  <c r="I269" i="9" s="1"/>
  <c r="O270" i="9" l="1"/>
  <c r="E270" i="9" s="1"/>
  <c r="M270" i="9"/>
  <c r="N270" i="9" s="1"/>
  <c r="B270" i="9"/>
  <c r="P270" i="9" l="1"/>
  <c r="C270" i="9"/>
  <c r="D270" i="9" l="1"/>
  <c r="Q270" i="9" l="1"/>
  <c r="R270" i="9" s="1"/>
  <c r="F270" i="9"/>
  <c r="G270" i="9" l="1"/>
  <c r="L271" i="9" l="1"/>
  <c r="H270" i="9"/>
  <c r="I270" i="9" s="1"/>
  <c r="M271" i="9" l="1"/>
  <c r="N271" i="9" s="1"/>
  <c r="O271" i="9"/>
  <c r="E271" i="9" s="1"/>
  <c r="B271" i="9"/>
  <c r="C271" i="9" l="1"/>
  <c r="P271" i="9"/>
  <c r="D271" i="9" l="1"/>
  <c r="Q271" i="9" l="1"/>
  <c r="R271" i="9" s="1"/>
  <c r="F271" i="9"/>
  <c r="G271" i="9" l="1"/>
  <c r="L272" i="9" l="1"/>
  <c r="H271" i="9"/>
  <c r="I271" i="9" s="1"/>
  <c r="O272" i="9" l="1"/>
  <c r="E272" i="9" s="1"/>
  <c r="M272" i="9"/>
  <c r="N272" i="9" s="1"/>
  <c r="B272" i="9"/>
  <c r="C272" i="9" l="1"/>
  <c r="P272" i="9"/>
  <c r="D272" i="9" l="1"/>
  <c r="Q272" i="9" l="1"/>
  <c r="R272" i="9" s="1"/>
  <c r="F272" i="9"/>
  <c r="G272" i="9" l="1"/>
  <c r="L273" i="9" l="1"/>
  <c r="H272" i="9"/>
  <c r="I272" i="9" s="1"/>
  <c r="O273" i="9" l="1"/>
  <c r="E273" i="9" s="1"/>
  <c r="B273" i="9"/>
  <c r="M273" i="9"/>
  <c r="N273" i="9" s="1"/>
  <c r="P273" i="9" l="1"/>
  <c r="C273" i="9"/>
  <c r="D273" i="9" l="1"/>
  <c r="Q273" i="9" l="1"/>
  <c r="R273" i="9" s="1"/>
  <c r="F273" i="9"/>
  <c r="G273" i="9" l="1"/>
  <c r="L274" i="9" l="1"/>
  <c r="H273" i="9"/>
  <c r="I273" i="9" s="1"/>
  <c r="M274" i="9" l="1"/>
  <c r="N274" i="9" s="1"/>
  <c r="O274" i="9"/>
  <c r="E274" i="9" s="1"/>
  <c r="B274" i="9"/>
  <c r="C274" i="9" l="1"/>
  <c r="P274" i="9"/>
  <c r="D274" i="9" l="1"/>
  <c r="Q274" i="9" l="1"/>
  <c r="R274" i="9" s="1"/>
  <c r="F274" i="9"/>
  <c r="G274" i="9" l="1"/>
  <c r="L275" i="9" l="1"/>
  <c r="H274" i="9"/>
  <c r="I274" i="9" s="1"/>
  <c r="B275" i="9" l="1"/>
  <c r="O275" i="9"/>
  <c r="E275" i="9" s="1"/>
  <c r="M275" i="9"/>
  <c r="N275" i="9" s="1"/>
  <c r="C275" i="9" l="1"/>
  <c r="P275" i="9"/>
  <c r="D275" i="9" l="1"/>
  <c r="Q275" i="9" l="1"/>
  <c r="R275" i="9" s="1"/>
  <c r="F275" i="9"/>
  <c r="G275" i="9" l="1"/>
  <c r="L276" i="9" l="1"/>
  <c r="H275" i="9"/>
  <c r="I275" i="9" s="1"/>
  <c r="O276" i="9" l="1"/>
  <c r="E276" i="9" s="1"/>
  <c r="M276" i="9"/>
  <c r="N276" i="9" s="1"/>
  <c r="B276" i="9"/>
  <c r="P276" i="9" l="1"/>
  <c r="C276" i="9"/>
  <c r="D276" i="9" l="1"/>
  <c r="Q276" i="9" l="1"/>
  <c r="R276" i="9" s="1"/>
  <c r="F276" i="9"/>
  <c r="G276" i="9" l="1"/>
  <c r="L277" i="9" l="1"/>
  <c r="H276" i="9"/>
  <c r="I276" i="9" s="1"/>
  <c r="B277" i="9" l="1"/>
  <c r="M277" i="9"/>
  <c r="N277" i="9" s="1"/>
  <c r="O277" i="9"/>
  <c r="E277" i="9" s="1"/>
  <c r="P277" i="9" l="1"/>
  <c r="C277" i="9"/>
  <c r="D277" i="9" l="1"/>
  <c r="Q277" i="9" l="1"/>
  <c r="R277" i="9" s="1"/>
  <c r="F277" i="9"/>
  <c r="G277" i="9" l="1"/>
  <c r="L278" i="9" l="1"/>
  <c r="H277" i="9"/>
  <c r="I277" i="9" s="1"/>
  <c r="B278" i="9" l="1"/>
  <c r="O278" i="9"/>
  <c r="E278" i="9" s="1"/>
  <c r="M278" i="9"/>
  <c r="N278" i="9" s="1"/>
  <c r="C278" i="9" l="1"/>
  <c r="P278" i="9"/>
  <c r="D278" i="9" l="1"/>
  <c r="Q278" i="9" l="1"/>
  <c r="R278" i="9" s="1"/>
  <c r="F278" i="9"/>
  <c r="G278" i="9" l="1"/>
  <c r="L279" i="9" l="1"/>
  <c r="H278" i="9"/>
  <c r="I278" i="9" s="1"/>
  <c r="B279" i="9" l="1"/>
  <c r="O279" i="9"/>
  <c r="E279" i="9" s="1"/>
  <c r="M279" i="9"/>
  <c r="N279" i="9" s="1"/>
  <c r="C279" i="9" l="1"/>
  <c r="P279" i="9"/>
  <c r="D279" i="9" l="1"/>
  <c r="Q279" i="9" l="1"/>
  <c r="R279" i="9" s="1"/>
  <c r="F279" i="9"/>
  <c r="G279" i="9" l="1"/>
  <c r="L280" i="9" l="1"/>
  <c r="H279" i="9"/>
  <c r="I279" i="9" s="1"/>
  <c r="B280" i="9" l="1"/>
  <c r="O280" i="9"/>
  <c r="E280" i="9" s="1"/>
  <c r="M280" i="9"/>
  <c r="N280" i="9" s="1"/>
  <c r="P280" i="9" l="1"/>
  <c r="C280" i="9"/>
  <c r="D280" i="9" l="1"/>
  <c r="Q280" i="9" l="1"/>
  <c r="R280" i="9" s="1"/>
  <c r="F280" i="9"/>
  <c r="G280" i="9" l="1"/>
  <c r="L281" i="9" l="1"/>
  <c r="H280" i="9"/>
  <c r="I280" i="9" s="1"/>
  <c r="B281" i="9" l="1"/>
  <c r="M281" i="9"/>
  <c r="N281" i="9" s="1"/>
  <c r="O281" i="9"/>
  <c r="E281" i="9" s="1"/>
  <c r="C281" i="9" l="1"/>
  <c r="P281" i="9"/>
  <c r="D281" i="9" l="1"/>
  <c r="Q281" i="9" l="1"/>
  <c r="R281" i="9" s="1"/>
  <c r="F281" i="9"/>
  <c r="G281" i="9" l="1"/>
  <c r="L282" i="9" l="1"/>
  <c r="H281" i="9"/>
  <c r="I281" i="9" s="1"/>
  <c r="M282" i="9" l="1"/>
  <c r="N282" i="9" s="1"/>
  <c r="B282" i="9"/>
  <c r="O282" i="9"/>
  <c r="E282" i="9" s="1"/>
  <c r="P282" i="9" l="1"/>
  <c r="C282" i="9"/>
  <c r="D282" i="9" l="1"/>
  <c r="Q282" i="9" l="1"/>
  <c r="R282" i="9" s="1"/>
  <c r="F282" i="9"/>
  <c r="G282" i="9" l="1"/>
  <c r="L283" i="9" l="1"/>
  <c r="H282" i="9"/>
  <c r="I282" i="9" s="1"/>
  <c r="M283" i="9" l="1"/>
  <c r="N283" i="9" s="1"/>
  <c r="B283" i="9"/>
  <c r="O283" i="9"/>
  <c r="E283" i="9" s="1"/>
  <c r="P283" i="9" l="1"/>
  <c r="C283" i="9"/>
  <c r="D283" i="9" l="1"/>
  <c r="Q283" i="9" l="1"/>
  <c r="R283" i="9" s="1"/>
  <c r="F283" i="9"/>
  <c r="G283" i="9" l="1"/>
  <c r="L284" i="9" l="1"/>
  <c r="H283" i="9"/>
  <c r="I283" i="9" s="1"/>
  <c r="O284" i="9" l="1"/>
  <c r="E284" i="9" s="1"/>
  <c r="B284" i="9"/>
  <c r="M284" i="9"/>
  <c r="N284" i="9" s="1"/>
  <c r="C284" i="9" l="1"/>
  <c r="P284" i="9"/>
  <c r="D284" i="9" l="1"/>
  <c r="Q284" i="9" l="1"/>
  <c r="R284" i="9" s="1"/>
  <c r="F284" i="9"/>
  <c r="G284" i="9" l="1"/>
  <c r="L285" i="9" l="1"/>
  <c r="H284" i="9"/>
  <c r="I284" i="9" s="1"/>
  <c r="M285" i="9" l="1"/>
  <c r="N285" i="9" s="1"/>
  <c r="B285" i="9"/>
  <c r="O285" i="9"/>
  <c r="E285" i="9" s="1"/>
  <c r="C285" i="9" l="1"/>
  <c r="P285" i="9"/>
  <c r="D285" i="9" l="1"/>
  <c r="Q285" i="9" l="1"/>
  <c r="R285" i="9" s="1"/>
  <c r="F285" i="9"/>
  <c r="G285" i="9" l="1"/>
  <c r="L286" i="9" l="1"/>
  <c r="H285" i="9"/>
  <c r="I285" i="9" s="1"/>
  <c r="B286" i="9" l="1"/>
  <c r="O286" i="9"/>
  <c r="E286" i="9" s="1"/>
  <c r="M286" i="9"/>
  <c r="N286" i="9" s="1"/>
  <c r="C286" i="9" l="1"/>
  <c r="P286" i="9"/>
  <c r="D286" i="9" l="1"/>
  <c r="Q286" i="9" l="1"/>
  <c r="R286" i="9" s="1"/>
  <c r="F286" i="9"/>
  <c r="G286" i="9" l="1"/>
  <c r="L287" i="9" l="1"/>
  <c r="H286" i="9"/>
  <c r="I286" i="9" s="1"/>
  <c r="B287" i="9" l="1"/>
  <c r="M287" i="9"/>
  <c r="N287" i="9" s="1"/>
  <c r="O287" i="9"/>
  <c r="E287" i="9" s="1"/>
  <c r="C287" i="9" l="1"/>
  <c r="P287" i="9"/>
  <c r="D287" i="9" l="1"/>
  <c r="Q287" i="9" l="1"/>
  <c r="R287" i="9" s="1"/>
  <c r="F287" i="9"/>
  <c r="G287" i="9" l="1"/>
  <c r="L288" i="9" l="1"/>
  <c r="H287" i="9"/>
  <c r="I287" i="9" s="1"/>
  <c r="B288" i="9" l="1"/>
  <c r="O288" i="9"/>
  <c r="E288" i="9" s="1"/>
  <c r="M288" i="9"/>
  <c r="N288" i="9" s="1"/>
  <c r="P288" i="9" l="1"/>
  <c r="C288" i="9"/>
  <c r="D288" i="9" l="1"/>
  <c r="Q288" i="9" l="1"/>
  <c r="R288" i="9" s="1"/>
  <c r="F288" i="9"/>
  <c r="G288" i="9" l="1"/>
  <c r="L289" i="9" l="1"/>
  <c r="H288" i="9"/>
  <c r="I288" i="9" s="1"/>
  <c r="B289" i="9" l="1"/>
  <c r="O289" i="9"/>
  <c r="E289" i="9" s="1"/>
  <c r="M289" i="9"/>
  <c r="N289" i="9" s="1"/>
  <c r="C289" i="9" l="1"/>
  <c r="P289" i="9"/>
  <c r="D289" i="9" l="1"/>
  <c r="Q289" i="9" l="1"/>
  <c r="R289" i="9" s="1"/>
  <c r="F289" i="9"/>
  <c r="G289" i="9" l="1"/>
  <c r="L290" i="9" l="1"/>
  <c r="H289" i="9"/>
  <c r="I289" i="9" s="1"/>
  <c r="B290" i="9" l="1"/>
  <c r="M290" i="9"/>
  <c r="N290" i="9" s="1"/>
  <c r="O290" i="9"/>
  <c r="E290" i="9" s="1"/>
  <c r="P290" i="9" l="1"/>
  <c r="C290" i="9"/>
  <c r="D290" i="9" l="1"/>
  <c r="Q290" i="9" l="1"/>
  <c r="R290" i="9" s="1"/>
  <c r="F290" i="9"/>
  <c r="G290" i="9" l="1"/>
  <c r="L291" i="9" l="1"/>
  <c r="H290" i="9"/>
  <c r="I290" i="9" s="1"/>
  <c r="B291" i="9" l="1"/>
  <c r="M291" i="9"/>
  <c r="N291" i="9" s="1"/>
  <c r="O291" i="9"/>
  <c r="E291" i="9" s="1"/>
  <c r="P291" i="9" l="1"/>
  <c r="C291" i="9"/>
  <c r="D291" i="9" l="1"/>
  <c r="Q291" i="9" l="1"/>
  <c r="R291" i="9" s="1"/>
  <c r="F291" i="9"/>
  <c r="G291" i="9" l="1"/>
  <c r="L292" i="9" l="1"/>
  <c r="H291" i="9"/>
  <c r="I291" i="9" s="1"/>
  <c r="B292" i="9" l="1"/>
  <c r="O292" i="9"/>
  <c r="E292" i="9" s="1"/>
  <c r="M292" i="9"/>
  <c r="N292" i="9" s="1"/>
  <c r="P292" i="9" l="1"/>
  <c r="C292" i="9"/>
  <c r="D292" i="9" l="1"/>
  <c r="Q292" i="9" l="1"/>
  <c r="R292" i="9" s="1"/>
  <c r="F292" i="9"/>
  <c r="G292" i="9" l="1"/>
  <c r="L293" i="9" l="1"/>
  <c r="H292" i="9"/>
  <c r="I292" i="9" s="1"/>
  <c r="B293" i="9" l="1"/>
  <c r="M293" i="9"/>
  <c r="N293" i="9" s="1"/>
  <c r="O293" i="9"/>
  <c r="E293" i="9" s="1"/>
  <c r="P293" i="9" l="1"/>
  <c r="C293" i="9"/>
  <c r="D293" i="9" l="1"/>
  <c r="Q293" i="9" l="1"/>
  <c r="R293" i="9" s="1"/>
  <c r="F293" i="9"/>
  <c r="G293" i="9" l="1"/>
  <c r="L294" i="9" l="1"/>
  <c r="H293" i="9"/>
  <c r="I293" i="9" s="1"/>
  <c r="B294" i="9" l="1"/>
  <c r="O294" i="9"/>
  <c r="E294" i="9" s="1"/>
  <c r="M294" i="9"/>
  <c r="N294" i="9" s="1"/>
  <c r="C294" i="9" l="1"/>
  <c r="P294" i="9"/>
  <c r="D294" i="9" l="1"/>
  <c r="Q294" i="9" l="1"/>
  <c r="R294" i="9" s="1"/>
  <c r="F294" i="9"/>
  <c r="G294" i="9" l="1"/>
  <c r="L295" i="9" l="1"/>
  <c r="H294" i="9"/>
  <c r="I294" i="9" s="1"/>
  <c r="B295" i="9" l="1"/>
  <c r="O295" i="9"/>
  <c r="E295" i="9" s="1"/>
  <c r="M295" i="9"/>
  <c r="N295" i="9" s="1"/>
  <c r="C295" i="9" l="1"/>
  <c r="P295" i="9"/>
  <c r="D295" i="9" l="1"/>
  <c r="Q295" i="9" l="1"/>
  <c r="R295" i="9" s="1"/>
  <c r="F295" i="9"/>
  <c r="G295" i="9" l="1"/>
  <c r="L296" i="9" l="1"/>
  <c r="H295" i="9"/>
  <c r="I295" i="9" s="1"/>
  <c r="B296" i="9" l="1"/>
  <c r="M296" i="9"/>
  <c r="N296" i="9" s="1"/>
  <c r="O296" i="9"/>
  <c r="E296" i="9" s="1"/>
  <c r="P296" i="9" l="1"/>
  <c r="C296" i="9"/>
  <c r="D296" i="9" l="1"/>
  <c r="Q296" i="9" l="1"/>
  <c r="R296" i="9" s="1"/>
  <c r="F296" i="9"/>
  <c r="G296" i="9" l="1"/>
  <c r="L297" i="9" l="1"/>
  <c r="H296" i="9"/>
  <c r="I296" i="9" s="1"/>
  <c r="M297" i="9" l="1"/>
  <c r="N297" i="9" s="1"/>
  <c r="O297" i="9"/>
  <c r="E297" i="9" s="1"/>
  <c r="B297" i="9"/>
  <c r="P297" i="9" l="1"/>
  <c r="C297" i="9"/>
  <c r="D297" i="9" l="1"/>
  <c r="Q297" i="9" l="1"/>
  <c r="R297" i="9" s="1"/>
  <c r="F297" i="9"/>
  <c r="G297" i="9" l="1"/>
  <c r="L298" i="9" l="1"/>
  <c r="H297" i="9"/>
  <c r="I297" i="9" s="1"/>
  <c r="O298" i="9" l="1"/>
  <c r="E298" i="9" s="1"/>
  <c r="M298" i="9"/>
  <c r="N298" i="9" s="1"/>
  <c r="B298" i="9"/>
  <c r="P298" i="9" l="1"/>
  <c r="C298" i="9"/>
  <c r="D298" i="9" l="1"/>
  <c r="Q298" i="9" l="1"/>
  <c r="R298" i="9" s="1"/>
  <c r="F298" i="9"/>
  <c r="G298" i="9" l="1"/>
  <c r="L299" i="9" l="1"/>
  <c r="H298" i="9"/>
  <c r="I298" i="9" s="1"/>
  <c r="M299" i="9" l="1"/>
  <c r="N299" i="9" s="1"/>
  <c r="B299" i="9"/>
  <c r="O299" i="9"/>
  <c r="E299" i="9" s="1"/>
  <c r="P299" i="9" l="1"/>
  <c r="C299" i="9"/>
  <c r="D299" i="9" l="1"/>
  <c r="Q299" i="9" l="1"/>
  <c r="R299" i="9" s="1"/>
  <c r="F299" i="9"/>
  <c r="G299" i="9" l="1"/>
  <c r="L300" i="9" l="1"/>
  <c r="H299" i="9"/>
  <c r="I299" i="9" s="1"/>
  <c r="O300" i="9" l="1"/>
  <c r="E300" i="9" s="1"/>
  <c r="M300" i="9"/>
  <c r="N300" i="9" s="1"/>
  <c r="B300" i="9"/>
  <c r="C300" i="9" l="1"/>
  <c r="P300" i="9"/>
  <c r="D300" i="9" l="1"/>
  <c r="Q300" i="9" l="1"/>
  <c r="R300" i="9" s="1"/>
  <c r="F300" i="9"/>
  <c r="G300" i="9" l="1"/>
  <c r="L301" i="9" l="1"/>
  <c r="H300" i="9"/>
  <c r="I300" i="9" s="1"/>
  <c r="B301" i="9" l="1"/>
  <c r="O301" i="9"/>
  <c r="E301" i="9" s="1"/>
  <c r="M301" i="9"/>
  <c r="N301" i="9" s="1"/>
  <c r="C301" i="9" l="1"/>
  <c r="P301" i="9"/>
  <c r="D301" i="9" l="1"/>
  <c r="Q301" i="9" l="1"/>
  <c r="R301" i="9" s="1"/>
  <c r="F301" i="9"/>
  <c r="G301" i="9" l="1"/>
  <c r="L302" i="9" l="1"/>
  <c r="H301" i="9"/>
  <c r="I301" i="9" s="1"/>
  <c r="O302" i="9" l="1"/>
  <c r="E302" i="9" s="1"/>
  <c r="B302" i="9"/>
  <c r="M302" i="9"/>
  <c r="N302" i="9" s="1"/>
  <c r="P302" i="9" l="1"/>
  <c r="C302" i="9"/>
  <c r="D302" i="9" l="1"/>
  <c r="Q302" i="9" l="1"/>
  <c r="R302" i="9" s="1"/>
  <c r="F302" i="9"/>
  <c r="G302" i="9" l="1"/>
  <c r="L303" i="9" l="1"/>
  <c r="H302" i="9"/>
  <c r="I302" i="9" s="1"/>
  <c r="B303" i="9" l="1"/>
  <c r="O303" i="9"/>
  <c r="E303" i="9" s="1"/>
  <c r="M303" i="9"/>
  <c r="N303" i="9" s="1"/>
  <c r="C303" i="9" l="1"/>
  <c r="P303" i="9"/>
  <c r="D303" i="9" l="1"/>
  <c r="Q303" i="9" l="1"/>
  <c r="R303" i="9" s="1"/>
  <c r="F303" i="9"/>
  <c r="G303" i="9" l="1"/>
  <c r="L304" i="9" l="1"/>
  <c r="H303" i="9"/>
  <c r="I303" i="9" s="1"/>
  <c r="M304" i="9" l="1"/>
  <c r="N304" i="9" s="1"/>
  <c r="B304" i="9"/>
  <c r="O304" i="9"/>
  <c r="E304" i="9" s="1"/>
  <c r="C304" i="9" l="1"/>
  <c r="P304" i="9"/>
  <c r="D304" i="9" l="1"/>
  <c r="Q304" i="9" l="1"/>
  <c r="R304" i="9" s="1"/>
  <c r="F304" i="9"/>
  <c r="G304" i="9" l="1"/>
  <c r="L305" i="9" l="1"/>
  <c r="H304" i="9"/>
  <c r="I304" i="9" s="1"/>
  <c r="B305" i="9" l="1"/>
  <c r="M305" i="9"/>
  <c r="N305" i="9" s="1"/>
  <c r="O305" i="9"/>
  <c r="E305" i="9" s="1"/>
  <c r="C305" i="9" l="1"/>
  <c r="P305" i="9"/>
  <c r="D305" i="9" l="1"/>
  <c r="Q305" i="9" l="1"/>
  <c r="R305" i="9" s="1"/>
  <c r="F305" i="9"/>
  <c r="G305" i="9" l="1"/>
  <c r="L306" i="9" l="1"/>
  <c r="H305" i="9"/>
  <c r="I305" i="9" s="1"/>
  <c r="B306" i="9" l="1"/>
  <c r="M306" i="9"/>
  <c r="N306" i="9" s="1"/>
  <c r="O306" i="9"/>
  <c r="E306" i="9" s="1"/>
  <c r="P306" i="9" l="1"/>
  <c r="C306" i="9"/>
  <c r="D306" i="9" l="1"/>
  <c r="Q306" i="9" l="1"/>
  <c r="R306" i="9" s="1"/>
  <c r="F306" i="9"/>
  <c r="G306" i="9" l="1"/>
  <c r="L307" i="9" l="1"/>
  <c r="H306" i="9"/>
  <c r="I306" i="9" s="1"/>
  <c r="O307" i="9" l="1"/>
  <c r="E307" i="9" s="1"/>
  <c r="B307" i="9"/>
  <c r="M307" i="9"/>
  <c r="N307" i="9" s="1"/>
  <c r="C307" i="9" l="1"/>
  <c r="P307" i="9"/>
  <c r="D307" i="9" l="1"/>
  <c r="Q307" i="9" l="1"/>
  <c r="R307" i="9" s="1"/>
  <c r="F307" i="9"/>
  <c r="G307" i="9" l="1"/>
  <c r="L308" i="9" l="1"/>
  <c r="H307" i="9"/>
  <c r="I307" i="9" s="1"/>
  <c r="B308" i="9" l="1"/>
  <c r="O308" i="9"/>
  <c r="E308" i="9" s="1"/>
  <c r="M308" i="9"/>
  <c r="N308" i="9" s="1"/>
  <c r="P308" i="9" l="1"/>
  <c r="C308" i="9"/>
  <c r="D308" i="9" l="1"/>
  <c r="Q308" i="9" l="1"/>
  <c r="R308" i="9" s="1"/>
  <c r="F308" i="9"/>
  <c r="G308" i="9" l="1"/>
  <c r="L309" i="9" l="1"/>
  <c r="H308" i="9"/>
  <c r="I308" i="9" s="1"/>
  <c r="M309" i="9" l="1"/>
  <c r="N309" i="9" s="1"/>
  <c r="B309" i="9"/>
  <c r="O309" i="9"/>
  <c r="E309" i="9" s="1"/>
  <c r="P309" i="9" l="1"/>
  <c r="C309" i="9"/>
  <c r="D309" i="9" l="1"/>
  <c r="Q309" i="9" l="1"/>
  <c r="R309" i="9" s="1"/>
  <c r="F309" i="9"/>
  <c r="G309" i="9" l="1"/>
  <c r="L310" i="9" l="1"/>
  <c r="H309" i="9"/>
  <c r="I309" i="9" s="1"/>
  <c r="B310" i="9" l="1"/>
  <c r="M310" i="9"/>
  <c r="N310" i="9" s="1"/>
  <c r="O310" i="9"/>
  <c r="E310" i="9" s="1"/>
  <c r="C310" i="9" l="1"/>
  <c r="P310" i="9"/>
  <c r="D310" i="9" l="1"/>
  <c r="Q310" i="9" l="1"/>
  <c r="R310" i="9" s="1"/>
  <c r="F310" i="9"/>
  <c r="G310" i="9" l="1"/>
  <c r="L311" i="9" l="1"/>
  <c r="H310" i="9"/>
  <c r="I310" i="9" s="1"/>
  <c r="O311" i="9" l="1"/>
  <c r="E311" i="9" s="1"/>
  <c r="M311" i="9"/>
  <c r="N311" i="9" s="1"/>
  <c r="B311" i="9"/>
  <c r="P311" i="9" l="1"/>
  <c r="C311" i="9"/>
  <c r="D311" i="9" l="1"/>
  <c r="Q311" i="9" l="1"/>
  <c r="R311" i="9" s="1"/>
  <c r="F311" i="9"/>
  <c r="G311" i="9" l="1"/>
  <c r="L312" i="9" l="1"/>
  <c r="H311" i="9"/>
  <c r="I311" i="9" s="1"/>
  <c r="B312" i="9" l="1"/>
  <c r="O312" i="9"/>
  <c r="E312" i="9" s="1"/>
  <c r="M312" i="9"/>
  <c r="N312" i="9" s="1"/>
  <c r="P312" i="9" l="1"/>
  <c r="C312" i="9"/>
  <c r="D312" i="9" l="1"/>
  <c r="Q312" i="9" l="1"/>
  <c r="R312" i="9" s="1"/>
  <c r="F312" i="9"/>
  <c r="G312" i="9" l="1"/>
  <c r="L313" i="9" l="1"/>
  <c r="H312" i="9"/>
  <c r="I312" i="9" s="1"/>
  <c r="M313" i="9" l="1"/>
  <c r="N313" i="9" s="1"/>
  <c r="B313" i="9"/>
  <c r="O313" i="9"/>
  <c r="E313" i="9" s="1"/>
  <c r="C313" i="9" l="1"/>
  <c r="P313" i="9"/>
  <c r="D313" i="9" l="1"/>
  <c r="Q313" i="9" l="1"/>
  <c r="R313" i="9" s="1"/>
  <c r="F313" i="9"/>
  <c r="G313" i="9" l="1"/>
  <c r="L314" i="9" l="1"/>
  <c r="H313" i="9"/>
  <c r="I313" i="9" s="1"/>
  <c r="B314" i="9" l="1"/>
  <c r="M314" i="9"/>
  <c r="N314" i="9" s="1"/>
  <c r="O314" i="9"/>
  <c r="E314" i="9" s="1"/>
  <c r="C314" i="9" l="1"/>
  <c r="P314" i="9"/>
  <c r="D314" i="9" l="1"/>
  <c r="Q314" i="9" l="1"/>
  <c r="R314" i="9" s="1"/>
  <c r="F314" i="9"/>
  <c r="G314" i="9" l="1"/>
  <c r="L315" i="9" l="1"/>
  <c r="H314" i="9"/>
  <c r="I314" i="9" s="1"/>
  <c r="M315" i="9" l="1"/>
  <c r="N315" i="9" s="1"/>
  <c r="O315" i="9"/>
  <c r="E315" i="9" s="1"/>
  <c r="B315" i="9"/>
  <c r="P315" i="9" l="1"/>
  <c r="C315" i="9"/>
  <c r="D315" i="9" l="1"/>
  <c r="Q315" i="9" l="1"/>
  <c r="R315" i="9" s="1"/>
  <c r="F315" i="9"/>
  <c r="G315" i="9" l="1"/>
  <c r="L316" i="9" l="1"/>
  <c r="H315" i="9"/>
  <c r="I315" i="9" s="1"/>
  <c r="B316" i="9" l="1"/>
  <c r="M316" i="9"/>
  <c r="N316" i="9" s="1"/>
  <c r="O316" i="9"/>
  <c r="E316" i="9" s="1"/>
  <c r="P316" i="9" l="1"/>
  <c r="C316" i="9"/>
  <c r="D316" i="9" l="1"/>
  <c r="Q316" i="9" l="1"/>
  <c r="R316" i="9" s="1"/>
  <c r="F316" i="9"/>
  <c r="G316" i="9" l="1"/>
  <c r="L317" i="9" l="1"/>
  <c r="H316" i="9"/>
  <c r="I316" i="9" s="1"/>
  <c r="B317" i="9" l="1"/>
  <c r="M317" i="9"/>
  <c r="N317" i="9" s="1"/>
  <c r="O317" i="9"/>
  <c r="E317" i="9" s="1"/>
  <c r="C317" i="9" l="1"/>
  <c r="P317" i="9"/>
  <c r="D317" i="9" l="1"/>
  <c r="Q317" i="9" l="1"/>
  <c r="R317" i="9" s="1"/>
  <c r="F317" i="9"/>
  <c r="G317" i="9" l="1"/>
  <c r="L318" i="9" l="1"/>
  <c r="H317" i="9"/>
  <c r="I317" i="9" s="1"/>
  <c r="B318" i="9" l="1"/>
  <c r="M318" i="9"/>
  <c r="N318" i="9" s="1"/>
  <c r="O318" i="9"/>
  <c r="E318" i="9" s="1"/>
  <c r="P318" i="9" l="1"/>
  <c r="C318" i="9"/>
  <c r="D318" i="9" l="1"/>
  <c r="Q318" i="9" l="1"/>
  <c r="R318" i="9" s="1"/>
  <c r="F318" i="9"/>
  <c r="G318" i="9" l="1"/>
  <c r="L319" i="9" l="1"/>
  <c r="H318" i="9"/>
  <c r="I318" i="9" s="1"/>
  <c r="O319" i="9" l="1"/>
  <c r="E319" i="9" s="1"/>
  <c r="M319" i="9"/>
  <c r="N319" i="9" s="1"/>
  <c r="B319" i="9"/>
  <c r="P319" i="9" l="1"/>
  <c r="C319" i="9"/>
  <c r="D319" i="9" l="1"/>
  <c r="Q319" i="9" l="1"/>
  <c r="R319" i="9" s="1"/>
  <c r="F319" i="9"/>
  <c r="G319" i="9" l="1"/>
  <c r="L320" i="9" l="1"/>
  <c r="H319" i="9"/>
  <c r="I319" i="9" s="1"/>
  <c r="B320" i="9" l="1"/>
  <c r="M320" i="9"/>
  <c r="N320" i="9" s="1"/>
  <c r="O320" i="9"/>
  <c r="E320" i="9" s="1"/>
  <c r="P320" i="9" l="1"/>
  <c r="C320" i="9"/>
  <c r="D320" i="9" l="1"/>
  <c r="Q320" i="9" l="1"/>
  <c r="R320" i="9" s="1"/>
  <c r="F320" i="9"/>
  <c r="G320" i="9" l="1"/>
  <c r="L321" i="9" l="1"/>
  <c r="H320" i="9"/>
  <c r="I320" i="9" s="1"/>
  <c r="M321" i="9" l="1"/>
  <c r="N321" i="9" s="1"/>
  <c r="B321" i="9"/>
  <c r="O321" i="9"/>
  <c r="E321" i="9" s="1"/>
  <c r="P321" i="9" l="1"/>
  <c r="C321" i="9"/>
  <c r="D321" i="9" l="1"/>
  <c r="Q321" i="9" l="1"/>
  <c r="R321" i="9" s="1"/>
  <c r="F321" i="9"/>
  <c r="G321" i="9" l="1"/>
  <c r="L322" i="9" l="1"/>
  <c r="H321" i="9"/>
  <c r="I321" i="9" s="1"/>
  <c r="O322" i="9" l="1"/>
  <c r="E322" i="9" s="1"/>
  <c r="B322" i="9"/>
  <c r="M322" i="9"/>
  <c r="N322" i="9" s="1"/>
  <c r="C322" i="9" l="1"/>
  <c r="P322" i="9"/>
  <c r="D322" i="9" l="1"/>
  <c r="Q322" i="9" l="1"/>
  <c r="R322" i="9" s="1"/>
  <c r="F322" i="9"/>
  <c r="G322" i="9" l="1"/>
  <c r="L323" i="9" l="1"/>
  <c r="H322" i="9"/>
  <c r="I322" i="9" s="1"/>
  <c r="M323" i="9" l="1"/>
  <c r="N323" i="9" s="1"/>
  <c r="B323" i="9"/>
  <c r="O323" i="9"/>
  <c r="E323" i="9" s="1"/>
  <c r="P323" i="9" l="1"/>
  <c r="C323" i="9"/>
  <c r="D323" i="9" l="1"/>
  <c r="Q323" i="9" l="1"/>
  <c r="R323" i="9" s="1"/>
  <c r="F323" i="9"/>
  <c r="G323" i="9" l="1"/>
  <c r="L324" i="9" l="1"/>
  <c r="H323" i="9"/>
  <c r="I323" i="9" s="1"/>
  <c r="O324" i="9" l="1"/>
  <c r="E324" i="9" s="1"/>
  <c r="M324" i="9"/>
  <c r="N324" i="9" s="1"/>
  <c r="B324" i="9"/>
  <c r="P324" i="9" l="1"/>
  <c r="C324" i="9"/>
  <c r="D324" i="9" l="1"/>
  <c r="Q324" i="9" l="1"/>
  <c r="R324" i="9" s="1"/>
  <c r="F324" i="9"/>
  <c r="G324" i="9" l="1"/>
  <c r="L325" i="9" l="1"/>
  <c r="H324" i="9"/>
  <c r="I324" i="9" s="1"/>
  <c r="B325" i="9" l="1"/>
  <c r="O325" i="9"/>
  <c r="E325" i="9" s="1"/>
  <c r="M325" i="9"/>
  <c r="N325" i="9" s="1"/>
  <c r="C325" i="9" l="1"/>
  <c r="P325" i="9"/>
  <c r="D325" i="9" l="1"/>
  <c r="Q325" i="9" l="1"/>
  <c r="R325" i="9" s="1"/>
  <c r="F325" i="9"/>
  <c r="G325" i="9" l="1"/>
  <c r="L326" i="9" l="1"/>
  <c r="H325" i="9"/>
  <c r="I325" i="9" s="1"/>
  <c r="B326" i="9" l="1"/>
  <c r="M326" i="9"/>
  <c r="N326" i="9" s="1"/>
  <c r="O326" i="9"/>
  <c r="E326" i="9" s="1"/>
  <c r="P326" i="9" l="1"/>
  <c r="C326" i="9"/>
  <c r="D326" i="9" l="1"/>
  <c r="Q326" i="9" l="1"/>
  <c r="R326" i="9" s="1"/>
  <c r="F326" i="9"/>
  <c r="G326" i="9" l="1"/>
  <c r="L327" i="9" l="1"/>
  <c r="H326" i="9"/>
  <c r="I326" i="9" s="1"/>
  <c r="M327" i="9" l="1"/>
  <c r="N327" i="9" s="1"/>
  <c r="O327" i="9"/>
  <c r="E327" i="9" s="1"/>
  <c r="B327" i="9"/>
  <c r="P327" i="9" l="1"/>
  <c r="C327" i="9"/>
  <c r="D327" i="9" l="1"/>
  <c r="Q327" i="9" l="1"/>
  <c r="R327" i="9" s="1"/>
  <c r="F327" i="9"/>
  <c r="G327" i="9" l="1"/>
  <c r="L328" i="9" l="1"/>
  <c r="H327" i="9"/>
  <c r="I327" i="9" s="1"/>
  <c r="B328" i="9" l="1"/>
  <c r="M328" i="9"/>
  <c r="N328" i="9" s="1"/>
  <c r="O328" i="9"/>
  <c r="E328" i="9" s="1"/>
  <c r="P328" i="9" l="1"/>
  <c r="C328" i="9"/>
  <c r="D328" i="9" l="1"/>
  <c r="Q328" i="9" l="1"/>
  <c r="R328" i="9" s="1"/>
  <c r="F328" i="9"/>
  <c r="G328" i="9" l="1"/>
  <c r="L329" i="9" l="1"/>
  <c r="H328" i="9"/>
  <c r="I328" i="9" s="1"/>
  <c r="B329" i="9" l="1"/>
  <c r="O329" i="9"/>
  <c r="E329" i="9" s="1"/>
  <c r="M329" i="9"/>
  <c r="N329" i="9" s="1"/>
  <c r="P329" i="9" l="1"/>
  <c r="C329" i="9"/>
  <c r="D329" i="9" l="1"/>
  <c r="Q329" i="9" l="1"/>
  <c r="R329" i="9" s="1"/>
  <c r="F329" i="9"/>
  <c r="G329" i="9" l="1"/>
  <c r="L330" i="9" l="1"/>
  <c r="H329" i="9"/>
  <c r="I329" i="9" s="1"/>
  <c r="M330" i="9" l="1"/>
  <c r="N330" i="9" s="1"/>
  <c r="B330" i="9"/>
  <c r="O330" i="9"/>
  <c r="E330" i="9" s="1"/>
  <c r="P330" i="9" l="1"/>
  <c r="C330" i="9"/>
  <c r="D330" i="9" l="1"/>
  <c r="Q330" i="9" l="1"/>
  <c r="R330" i="9" s="1"/>
  <c r="F330" i="9"/>
  <c r="G330" i="9" l="1"/>
  <c r="L331" i="9" l="1"/>
  <c r="H330" i="9"/>
  <c r="I330" i="9" s="1"/>
  <c r="M331" i="9" l="1"/>
  <c r="N331" i="9" s="1"/>
  <c r="O331" i="9"/>
  <c r="E331" i="9" s="1"/>
  <c r="B331" i="9"/>
  <c r="P331" i="9" l="1"/>
  <c r="C331" i="9"/>
  <c r="D331" i="9" l="1"/>
  <c r="Q331" i="9" l="1"/>
  <c r="R331" i="9" s="1"/>
  <c r="F331" i="9"/>
  <c r="G331" i="9" l="1"/>
  <c r="L332" i="9" l="1"/>
  <c r="H331" i="9"/>
  <c r="I331" i="9" s="1"/>
  <c r="O332" i="9" l="1"/>
  <c r="E332" i="9" s="1"/>
  <c r="B332" i="9"/>
  <c r="M332" i="9"/>
  <c r="N332" i="9" s="1"/>
  <c r="C332" i="9" l="1"/>
  <c r="P332" i="9"/>
  <c r="D332" i="9" l="1"/>
  <c r="Q332" i="9" l="1"/>
  <c r="R332" i="9" s="1"/>
  <c r="F332" i="9"/>
  <c r="G332" i="9" l="1"/>
  <c r="L333" i="9" l="1"/>
  <c r="H332" i="9"/>
  <c r="I332" i="9" s="1"/>
  <c r="B333" i="9" l="1"/>
  <c r="O333" i="9"/>
  <c r="E333" i="9" s="1"/>
  <c r="M333" i="9"/>
  <c r="N333" i="9" s="1"/>
  <c r="C333" i="9" l="1"/>
  <c r="P333" i="9"/>
  <c r="D333" i="9" l="1"/>
  <c r="Q333" i="9" l="1"/>
  <c r="R333" i="9" s="1"/>
  <c r="F333" i="9"/>
  <c r="G333" i="9" l="1"/>
  <c r="L334" i="9" l="1"/>
  <c r="H333" i="9"/>
  <c r="I333" i="9" s="1"/>
  <c r="O334" i="9" l="1"/>
  <c r="E334" i="9" s="1"/>
  <c r="M334" i="9"/>
  <c r="N334" i="9" s="1"/>
  <c r="B334" i="9"/>
  <c r="C334" i="9" l="1"/>
  <c r="P334" i="9"/>
  <c r="D334" i="9" l="1"/>
  <c r="Q334" i="9" l="1"/>
  <c r="R334" i="9" s="1"/>
  <c r="F334" i="9"/>
  <c r="G334" i="9" l="1"/>
  <c r="L335" i="9" l="1"/>
  <c r="H334" i="9"/>
  <c r="I334" i="9" s="1"/>
  <c r="O335" i="9" l="1"/>
  <c r="E335" i="9" s="1"/>
  <c r="B335" i="9"/>
  <c r="M335" i="9"/>
  <c r="N335" i="9" s="1"/>
  <c r="P335" i="9" l="1"/>
  <c r="C335" i="9"/>
  <c r="D335" i="9" l="1"/>
  <c r="Q335" i="9" l="1"/>
  <c r="R335" i="9" s="1"/>
  <c r="F335" i="9"/>
  <c r="G335" i="9" l="1"/>
  <c r="L336" i="9" l="1"/>
  <c r="H335" i="9"/>
  <c r="I335" i="9" s="1"/>
  <c r="B336" i="9" l="1"/>
  <c r="M336" i="9"/>
  <c r="N336" i="9" s="1"/>
  <c r="O336" i="9"/>
  <c r="E336" i="9" s="1"/>
  <c r="C336" i="9" l="1"/>
  <c r="P336" i="9"/>
  <c r="D336" i="9" l="1"/>
  <c r="Q336" i="9" l="1"/>
  <c r="R336" i="9" s="1"/>
  <c r="F336" i="9"/>
  <c r="G336" i="9" l="1"/>
  <c r="L337" i="9" l="1"/>
  <c r="H336" i="9"/>
  <c r="I336" i="9" s="1"/>
  <c r="O337" i="9" l="1"/>
  <c r="E337" i="9" s="1"/>
  <c r="M337" i="9"/>
  <c r="N337" i="9" s="1"/>
  <c r="B337" i="9"/>
  <c r="P337" i="9" l="1"/>
  <c r="C337" i="9"/>
  <c r="D337" i="9" l="1"/>
  <c r="Q337" i="9" l="1"/>
  <c r="R337" i="9" s="1"/>
  <c r="F337" i="9"/>
  <c r="G337" i="9" l="1"/>
  <c r="L338" i="9" l="1"/>
  <c r="H337" i="9"/>
  <c r="I337" i="9" s="1"/>
  <c r="O338" i="9" l="1"/>
  <c r="E338" i="9" s="1"/>
  <c r="M338" i="9"/>
  <c r="N338" i="9" s="1"/>
  <c r="B338" i="9"/>
  <c r="C338" i="9" l="1"/>
  <c r="P338" i="9"/>
  <c r="D338" i="9" l="1"/>
  <c r="Q338" i="9" l="1"/>
  <c r="R338" i="9" s="1"/>
  <c r="F338" i="9"/>
  <c r="G338" i="9" l="1"/>
  <c r="L339" i="9" l="1"/>
  <c r="H338" i="9"/>
  <c r="I338" i="9" s="1"/>
  <c r="B339" i="9" l="1"/>
  <c r="M339" i="9"/>
  <c r="N339" i="9" s="1"/>
  <c r="O339" i="9"/>
  <c r="E339" i="9" s="1"/>
  <c r="P339" i="9" l="1"/>
  <c r="C339" i="9"/>
  <c r="D339" i="9" l="1"/>
  <c r="Q339" i="9" l="1"/>
  <c r="R339" i="9" s="1"/>
  <c r="F339" i="9"/>
  <c r="G339" i="9" l="1"/>
  <c r="L340" i="9" l="1"/>
  <c r="H339" i="9"/>
  <c r="I339" i="9" s="1"/>
  <c r="O340" i="9" l="1"/>
  <c r="E340" i="9" s="1"/>
  <c r="B340" i="9"/>
  <c r="M340" i="9"/>
  <c r="N340" i="9" s="1"/>
  <c r="C340" i="9" l="1"/>
  <c r="P340" i="9"/>
  <c r="D340" i="9" l="1"/>
  <c r="Q340" i="9" l="1"/>
  <c r="R340" i="9" s="1"/>
  <c r="F340" i="9"/>
  <c r="G340" i="9" l="1"/>
  <c r="L341" i="9" l="1"/>
  <c r="H340" i="9"/>
  <c r="I340" i="9" s="1"/>
  <c r="M341" i="9" l="1"/>
  <c r="N341" i="9" s="1"/>
  <c r="B341" i="9"/>
  <c r="O341" i="9"/>
  <c r="E341" i="9" s="1"/>
  <c r="P341" i="9" l="1"/>
  <c r="C341" i="9"/>
  <c r="D341" i="9" l="1"/>
  <c r="Q341" i="9" l="1"/>
  <c r="R341" i="9" s="1"/>
  <c r="F341" i="9"/>
  <c r="G341" i="9" l="1"/>
  <c r="L342" i="9" l="1"/>
  <c r="H341" i="9"/>
  <c r="I341" i="9" s="1"/>
  <c r="B342" i="9" l="1"/>
  <c r="O342" i="9"/>
  <c r="E342" i="9" s="1"/>
  <c r="M342" i="9"/>
  <c r="N342" i="9" s="1"/>
  <c r="C342" i="9" l="1"/>
  <c r="P342" i="9"/>
  <c r="D342" i="9" l="1"/>
  <c r="Q342" i="9" l="1"/>
  <c r="R342" i="9" s="1"/>
  <c r="F342" i="9"/>
  <c r="G342" i="9" l="1"/>
  <c r="L343" i="9" l="1"/>
  <c r="H342" i="9"/>
  <c r="I342" i="9" s="1"/>
  <c r="M343" i="9" l="1"/>
  <c r="N343" i="9" s="1"/>
  <c r="B343" i="9"/>
  <c r="O343" i="9"/>
  <c r="E343" i="9" s="1"/>
  <c r="P343" i="9" l="1"/>
  <c r="C343" i="9"/>
  <c r="D343" i="9" l="1"/>
  <c r="Q343" i="9" l="1"/>
  <c r="R343" i="9" s="1"/>
  <c r="F343" i="9"/>
  <c r="G343" i="9" l="1"/>
  <c r="L344" i="9" l="1"/>
  <c r="H343" i="9"/>
  <c r="I343" i="9" s="1"/>
  <c r="B344" i="9" l="1"/>
  <c r="M344" i="9"/>
  <c r="N344" i="9" s="1"/>
  <c r="O344" i="9"/>
  <c r="E344" i="9" s="1"/>
  <c r="C344" i="9" l="1"/>
  <c r="P344" i="9"/>
  <c r="D344" i="9" l="1"/>
  <c r="Q344" i="9" l="1"/>
  <c r="R344" i="9" s="1"/>
  <c r="F344" i="9"/>
  <c r="G344" i="9" l="1"/>
  <c r="L345" i="9" l="1"/>
  <c r="H344" i="9"/>
  <c r="I344" i="9" s="1"/>
  <c r="B345" i="9" l="1"/>
  <c r="O345" i="9"/>
  <c r="E345" i="9" s="1"/>
  <c r="M345" i="9"/>
  <c r="N345" i="9" s="1"/>
  <c r="C345" i="9" l="1"/>
  <c r="P345" i="9"/>
  <c r="D345" i="9" l="1"/>
  <c r="Q345" i="9" l="1"/>
  <c r="R345" i="9" s="1"/>
  <c r="F345" i="9"/>
  <c r="G345" i="9" l="1"/>
  <c r="L346" i="9" l="1"/>
  <c r="H345" i="9"/>
  <c r="I345" i="9" s="1"/>
  <c r="O346" i="9" l="1"/>
  <c r="E346" i="9" s="1"/>
  <c r="B346" i="9"/>
  <c r="M346" i="9"/>
  <c r="N346" i="9" s="1"/>
  <c r="P346" i="9" l="1"/>
  <c r="C346" i="9"/>
  <c r="D346" i="9" l="1"/>
  <c r="Q346" i="9" l="1"/>
  <c r="R346" i="9" s="1"/>
  <c r="F346" i="9"/>
  <c r="G346" i="9" l="1"/>
  <c r="L347" i="9" l="1"/>
  <c r="H346" i="9"/>
  <c r="I346" i="9" s="1"/>
  <c r="B347" i="9" l="1"/>
  <c r="O347" i="9"/>
  <c r="E347" i="9" s="1"/>
  <c r="M347" i="9"/>
  <c r="N347" i="9" s="1"/>
  <c r="P347" i="9" l="1"/>
  <c r="C347" i="9"/>
  <c r="D347" i="9" l="1"/>
  <c r="Q347" i="9" l="1"/>
  <c r="R347" i="9" s="1"/>
  <c r="F347" i="9"/>
  <c r="G347" i="9" l="1"/>
  <c r="L348" i="9" l="1"/>
  <c r="H347" i="9"/>
  <c r="I347" i="9" s="1"/>
  <c r="B348" i="9" l="1"/>
  <c r="M348" i="9"/>
  <c r="N348" i="9" s="1"/>
  <c r="O348" i="9"/>
  <c r="E348" i="9" s="1"/>
  <c r="C348" i="9" l="1"/>
  <c r="P348" i="9"/>
  <c r="D348" i="9" l="1"/>
  <c r="Q348" i="9" l="1"/>
  <c r="R348" i="9" s="1"/>
  <c r="F348" i="9"/>
  <c r="G348" i="9" l="1"/>
  <c r="L349" i="9" l="1"/>
  <c r="H348" i="9"/>
  <c r="I348" i="9" s="1"/>
  <c r="M349" i="9" l="1"/>
  <c r="N349" i="9" s="1"/>
  <c r="B349" i="9"/>
  <c r="O349" i="9"/>
  <c r="E349" i="9" s="1"/>
  <c r="C349" i="9" l="1"/>
  <c r="P349" i="9"/>
  <c r="D349" i="9" l="1"/>
  <c r="Q349" i="9" l="1"/>
  <c r="R349" i="9" s="1"/>
  <c r="F349" i="9"/>
  <c r="G349" i="9" l="1"/>
  <c r="L350" i="9" l="1"/>
  <c r="H349" i="9"/>
  <c r="I349" i="9" s="1"/>
  <c r="B350" i="9" l="1"/>
  <c r="M350" i="9"/>
  <c r="N350" i="9" s="1"/>
  <c r="O350" i="9"/>
  <c r="E350" i="9" s="1"/>
  <c r="C350" i="9" l="1"/>
  <c r="P350" i="9"/>
  <c r="D350" i="9" l="1"/>
  <c r="Q350" i="9" l="1"/>
  <c r="R350" i="9" s="1"/>
  <c r="F350" i="9"/>
  <c r="G350" i="9" l="1"/>
  <c r="L351" i="9" l="1"/>
  <c r="H350" i="9"/>
  <c r="I350" i="9" s="1"/>
  <c r="M351" i="9" l="1"/>
  <c r="N351" i="9" s="1"/>
  <c r="O351" i="9"/>
  <c r="E351" i="9" s="1"/>
  <c r="B351" i="9"/>
  <c r="C351" i="9" l="1"/>
  <c r="P351" i="9"/>
  <c r="D351" i="9" l="1"/>
  <c r="Q351" i="9" l="1"/>
  <c r="R351" i="9" s="1"/>
  <c r="F351" i="9"/>
  <c r="G351" i="9" l="1"/>
  <c r="L352" i="9" l="1"/>
  <c r="H351" i="9"/>
  <c r="I351" i="9" s="1"/>
  <c r="B352" i="9" l="1"/>
  <c r="O352" i="9"/>
  <c r="E352" i="9" s="1"/>
  <c r="M352" i="9"/>
  <c r="N352" i="9" s="1"/>
  <c r="P352" i="9" l="1"/>
  <c r="C352" i="9"/>
  <c r="D352" i="9" l="1"/>
  <c r="Q352" i="9" l="1"/>
  <c r="R352" i="9" s="1"/>
  <c r="F352" i="9"/>
  <c r="G352" i="9" l="1"/>
  <c r="L353" i="9" l="1"/>
  <c r="H352" i="9"/>
  <c r="I352" i="9" s="1"/>
  <c r="M353" i="9" l="1"/>
  <c r="N353" i="9" s="1"/>
  <c r="O353" i="9"/>
  <c r="E353" i="9" s="1"/>
  <c r="B353" i="9"/>
  <c r="C353" i="9" l="1"/>
  <c r="P353" i="9"/>
  <c r="D353" i="9" l="1"/>
  <c r="Q353" i="9" l="1"/>
  <c r="R353" i="9" s="1"/>
  <c r="F353" i="9"/>
  <c r="G353" i="9" l="1"/>
  <c r="L354" i="9" l="1"/>
  <c r="H353" i="9"/>
  <c r="I353" i="9" s="1"/>
  <c r="B354" i="9" l="1"/>
  <c r="M354" i="9"/>
  <c r="N354" i="9" s="1"/>
  <c r="O354" i="9"/>
  <c r="E354" i="9" s="1"/>
  <c r="P354" i="9" l="1"/>
  <c r="C354" i="9"/>
  <c r="D354" i="9" l="1"/>
  <c r="Q354" i="9" l="1"/>
  <c r="R354" i="9" s="1"/>
  <c r="F354" i="9"/>
  <c r="G354" i="9" l="1"/>
  <c r="L355" i="9" l="1"/>
  <c r="H354" i="9"/>
  <c r="I354" i="9" s="1"/>
  <c r="M355" i="9" l="1"/>
  <c r="N355" i="9" s="1"/>
  <c r="O355" i="9"/>
  <c r="E355" i="9" s="1"/>
  <c r="B355" i="9"/>
  <c r="C355" i="9" l="1"/>
  <c r="P355" i="9"/>
  <c r="D355" i="9" l="1"/>
  <c r="Q355" i="9" l="1"/>
  <c r="R355" i="9" s="1"/>
  <c r="F355" i="9"/>
  <c r="G355" i="9" l="1"/>
  <c r="L356" i="9" l="1"/>
  <c r="H355" i="9"/>
  <c r="I355" i="9" s="1"/>
  <c r="O356" i="9" l="1"/>
  <c r="E356" i="9" s="1"/>
  <c r="B356" i="9"/>
  <c r="M356" i="9"/>
  <c r="N356" i="9" s="1"/>
  <c r="P356" i="9" l="1"/>
  <c r="C356" i="9"/>
  <c r="D356" i="9" l="1"/>
  <c r="Q356" i="9" l="1"/>
  <c r="R356" i="9" s="1"/>
  <c r="F356" i="9"/>
  <c r="G356" i="9" l="1"/>
  <c r="L357" i="9" l="1"/>
  <c r="H356" i="9"/>
  <c r="I356" i="9" s="1"/>
  <c r="O357" i="9" l="1"/>
  <c r="E357" i="9" s="1"/>
  <c r="B357" i="9"/>
  <c r="M357" i="9"/>
  <c r="N357" i="9" s="1"/>
  <c r="P357" i="9" l="1"/>
  <c r="C357" i="9"/>
  <c r="D357" i="9" l="1"/>
  <c r="Q357" i="9" l="1"/>
  <c r="R357" i="9" s="1"/>
  <c r="F357" i="9"/>
  <c r="G357" i="9" l="1"/>
  <c r="L358" i="9" l="1"/>
  <c r="H357" i="9"/>
  <c r="I357" i="9" s="1"/>
  <c r="M358" i="9" l="1"/>
  <c r="N358" i="9" s="1"/>
  <c r="B358" i="9"/>
  <c r="O358" i="9"/>
  <c r="E358" i="9" s="1"/>
  <c r="C358" i="9" l="1"/>
  <c r="P358" i="9"/>
  <c r="D358" i="9" l="1"/>
  <c r="Q358" i="9" l="1"/>
  <c r="R358" i="9" s="1"/>
  <c r="F358" i="9"/>
  <c r="G358" i="9" l="1"/>
  <c r="L359" i="9" l="1"/>
  <c r="H358" i="9"/>
  <c r="I358" i="9" s="1"/>
  <c r="O359" i="9" l="1"/>
  <c r="E359" i="9" s="1"/>
  <c r="B359" i="9"/>
  <c r="M359" i="9"/>
  <c r="N359" i="9" s="1"/>
  <c r="P359" i="9" l="1"/>
  <c r="C359" i="9"/>
  <c r="D359" i="9" l="1"/>
  <c r="Q359" i="9" l="1"/>
  <c r="R359" i="9" s="1"/>
  <c r="F359" i="9"/>
  <c r="G359" i="9" l="1"/>
  <c r="L360" i="9" l="1"/>
  <c r="H359" i="9"/>
  <c r="I359" i="9" s="1"/>
  <c r="M360" i="9" l="1"/>
  <c r="N360" i="9" s="1"/>
  <c r="O360" i="9"/>
  <c r="E360" i="9" s="1"/>
  <c r="B360" i="9"/>
  <c r="P360" i="9" l="1"/>
  <c r="C360" i="9"/>
  <c r="D360" i="9" l="1"/>
  <c r="Q360" i="9" l="1"/>
  <c r="R360" i="9" s="1"/>
  <c r="F360" i="9"/>
  <c r="G360" i="9" l="1"/>
  <c r="L361" i="9" l="1"/>
  <c r="H360" i="9"/>
  <c r="I360" i="9" s="1"/>
  <c r="B361" i="9" l="1"/>
  <c r="M361" i="9"/>
  <c r="N361" i="9" s="1"/>
  <c r="O361" i="9"/>
  <c r="E361" i="9" s="1"/>
  <c r="P361" i="9" l="1"/>
  <c r="C361" i="9"/>
  <c r="D361" i="9" l="1"/>
  <c r="Q361" i="9" l="1"/>
  <c r="R361" i="9" s="1"/>
  <c r="F361" i="9"/>
  <c r="G361" i="9" l="1"/>
  <c r="L362" i="9" l="1"/>
  <c r="H361" i="9"/>
  <c r="I361" i="9" s="1"/>
  <c r="O362" i="9" l="1"/>
  <c r="E362" i="9" s="1"/>
  <c r="B362" i="9"/>
  <c r="M362" i="9"/>
  <c r="N362" i="9" s="1"/>
  <c r="C362" i="9" l="1"/>
  <c r="P362" i="9"/>
  <c r="D362" i="9" l="1"/>
  <c r="Q362" i="9" l="1"/>
  <c r="R362" i="9" s="1"/>
  <c r="F362" i="9"/>
  <c r="G362" i="9" l="1"/>
  <c r="L363" i="9" l="1"/>
  <c r="H362" i="9"/>
  <c r="I362" i="9" s="1"/>
  <c r="B363" i="9" l="1"/>
  <c r="O363" i="9"/>
  <c r="E363" i="9" s="1"/>
  <c r="M363" i="9"/>
  <c r="N363" i="9" s="1"/>
  <c r="C363" i="9" l="1"/>
  <c r="P363" i="9"/>
  <c r="D363" i="9" l="1"/>
  <c r="Q363" i="9" l="1"/>
  <c r="R363" i="9" s="1"/>
  <c r="F363" i="9"/>
  <c r="G363" i="9" l="1"/>
  <c r="L364" i="9" l="1"/>
  <c r="H363" i="9"/>
  <c r="I363" i="9" s="1"/>
  <c r="O364" i="9" l="1"/>
  <c r="E364" i="9" s="1"/>
  <c r="B364" i="9"/>
  <c r="M364" i="9"/>
  <c r="N364" i="9" s="1"/>
  <c r="P364" i="9" l="1"/>
  <c r="C364" i="9"/>
  <c r="D364" i="9" l="1"/>
  <c r="Q364" i="9" l="1"/>
  <c r="R364" i="9" s="1"/>
  <c r="F364" i="9"/>
  <c r="G364" i="9" l="1"/>
  <c r="L365" i="9" l="1"/>
  <c r="H364" i="9"/>
  <c r="I364" i="9" s="1"/>
  <c r="B365" i="9" l="1"/>
  <c r="M365" i="9"/>
  <c r="N365" i="9" s="1"/>
  <c r="O365" i="9"/>
  <c r="E365" i="9" s="1"/>
  <c r="P365" i="9" l="1"/>
  <c r="C365" i="9"/>
  <c r="D365" i="9" l="1"/>
  <c r="Q365" i="9" l="1"/>
  <c r="R365" i="9" s="1"/>
  <c r="F365" i="9"/>
  <c r="G365" i="9" l="1"/>
  <c r="L366" i="9" l="1"/>
  <c r="H365" i="9"/>
  <c r="I365" i="9" s="1"/>
  <c r="B366" i="9" l="1"/>
  <c r="M366" i="9"/>
  <c r="N366" i="9" s="1"/>
  <c r="O366" i="9"/>
  <c r="E366" i="9" s="1"/>
  <c r="C366" i="9" l="1"/>
  <c r="P366" i="9"/>
  <c r="D366" i="9" l="1"/>
  <c r="Q366" i="9" l="1"/>
  <c r="R366" i="9" s="1"/>
  <c r="F366" i="9"/>
  <c r="G366" i="9" l="1"/>
  <c r="L367" i="9" l="1"/>
  <c r="H366" i="9"/>
  <c r="I366" i="9" s="1"/>
  <c r="B367" i="9" l="1"/>
  <c r="O367" i="9"/>
  <c r="E367" i="9" s="1"/>
  <c r="M367" i="9"/>
  <c r="N367" i="9" s="1"/>
  <c r="P367" i="9" l="1"/>
  <c r="C367" i="9"/>
  <c r="D367" i="9" l="1"/>
  <c r="Q367" i="9" l="1"/>
  <c r="R367" i="9" s="1"/>
  <c r="F367" i="9"/>
  <c r="G367" i="9" l="1"/>
  <c r="L368" i="9" l="1"/>
  <c r="H367" i="9"/>
  <c r="I367" i="9" s="1"/>
  <c r="O368" i="9" l="1"/>
  <c r="E368" i="9" s="1"/>
  <c r="M368" i="9"/>
  <c r="N368" i="9" s="1"/>
  <c r="B368" i="9"/>
  <c r="P368" i="9" l="1"/>
  <c r="C368" i="9"/>
  <c r="D368" i="9" l="1"/>
  <c r="Q368" i="9" l="1"/>
  <c r="R368" i="9" s="1"/>
  <c r="F368" i="9"/>
  <c r="G368" i="9" l="1"/>
  <c r="L369" i="9" l="1"/>
  <c r="H368" i="9"/>
  <c r="I368" i="9" s="1"/>
  <c r="B369" i="9" l="1"/>
  <c r="O369" i="9"/>
  <c r="E369" i="9" s="1"/>
  <c r="M369" i="9"/>
  <c r="N369" i="9" s="1"/>
  <c r="C369" i="9" l="1"/>
  <c r="P369" i="9"/>
  <c r="D369" i="9" l="1"/>
  <c r="Q369" i="9" l="1"/>
  <c r="R369" i="9" s="1"/>
  <c r="F369" i="9"/>
  <c r="G369" i="9" l="1"/>
  <c r="L370" i="9" l="1"/>
  <c r="H369" i="9"/>
  <c r="I369" i="9" s="1"/>
  <c r="M370" i="9" l="1"/>
  <c r="N370" i="9" s="1"/>
  <c r="B370" i="9"/>
  <c r="O370" i="9"/>
  <c r="E370" i="9" s="1"/>
  <c r="C370" i="9" l="1"/>
  <c r="P370" i="9"/>
  <c r="D370" i="9" l="1"/>
  <c r="Q370" i="9" l="1"/>
  <c r="R370" i="9" s="1"/>
  <c r="F370" i="9"/>
  <c r="G370" i="9" l="1"/>
  <c r="L371" i="9" l="1"/>
  <c r="H370" i="9"/>
  <c r="I370" i="9" s="1"/>
  <c r="O371" i="9" l="1"/>
  <c r="E371" i="9" s="1"/>
  <c r="M371" i="9"/>
  <c r="N371" i="9" s="1"/>
  <c r="B371" i="9"/>
  <c r="C371" i="9" l="1"/>
  <c r="P371" i="9"/>
  <c r="D371" i="9" l="1"/>
  <c r="Q371" i="9" l="1"/>
  <c r="R371" i="9" s="1"/>
  <c r="F371" i="9"/>
  <c r="G371" i="9" l="1"/>
  <c r="L372" i="9" l="1"/>
  <c r="H371" i="9"/>
  <c r="I371" i="9" s="1"/>
  <c r="M372" i="9" l="1"/>
  <c r="N372" i="9" s="1"/>
  <c r="O372" i="9"/>
  <c r="E372" i="9" s="1"/>
  <c r="B372" i="9"/>
  <c r="P372" i="9" l="1"/>
  <c r="C372" i="9"/>
  <c r="D372" i="9" l="1"/>
  <c r="Q372" i="9" l="1"/>
  <c r="R372" i="9" s="1"/>
  <c r="F372" i="9"/>
  <c r="G372" i="9" l="1"/>
  <c r="L373" i="9" l="1"/>
  <c r="H372" i="9"/>
  <c r="I372" i="9" s="1"/>
  <c r="B373" i="9" l="1"/>
  <c r="O373" i="9"/>
  <c r="E373" i="9" s="1"/>
  <c r="M373" i="9"/>
  <c r="N373" i="9" s="1"/>
  <c r="P373" i="9" l="1"/>
  <c r="C373" i="9"/>
  <c r="D373" i="9" l="1"/>
  <c r="Q373" i="9" l="1"/>
  <c r="R373" i="9" s="1"/>
  <c r="F373" i="9"/>
  <c r="G373" i="9" l="1"/>
  <c r="L374" i="9" l="1"/>
  <c r="H373" i="9"/>
  <c r="I373" i="9" s="1"/>
  <c r="M374" i="9" l="1"/>
  <c r="N374" i="9" s="1"/>
  <c r="O374" i="9"/>
  <c r="E374" i="9" s="1"/>
  <c r="B374" i="9"/>
  <c r="P374" i="9" l="1"/>
  <c r="C374" i="9"/>
  <c r="D374" i="9" l="1"/>
  <c r="Q374" i="9" l="1"/>
  <c r="R374" i="9" s="1"/>
  <c r="F374" i="9"/>
  <c r="G374" i="9" l="1"/>
  <c r="L375" i="9" l="1"/>
  <c r="H374" i="9"/>
  <c r="I374" i="9" s="1"/>
  <c r="B375" i="9" l="1"/>
  <c r="M375" i="9"/>
  <c r="N375" i="9" s="1"/>
  <c r="O375" i="9"/>
  <c r="E375" i="9" s="1"/>
  <c r="C375" i="9" l="1"/>
  <c r="P375" i="9"/>
  <c r="D375" i="9" l="1"/>
  <c r="Q375" i="9" l="1"/>
  <c r="R375" i="9" s="1"/>
  <c r="F375" i="9"/>
  <c r="G375" i="9" l="1"/>
  <c r="L376" i="9" l="1"/>
  <c r="H375" i="9"/>
  <c r="I375" i="9" s="1"/>
  <c r="B376" i="9" l="1"/>
  <c r="O376" i="9"/>
  <c r="E376" i="9" s="1"/>
  <c r="M376" i="9"/>
  <c r="N376" i="9" s="1"/>
  <c r="P376" i="9" l="1"/>
  <c r="C376" i="9"/>
  <c r="D376" i="9" l="1"/>
  <c r="Q376" i="9" l="1"/>
  <c r="R376" i="9" s="1"/>
  <c r="F376" i="9"/>
  <c r="G376" i="9" l="1"/>
  <c r="L377" i="9" l="1"/>
  <c r="H376" i="9"/>
  <c r="I376" i="9" s="1"/>
  <c r="B377" i="9" l="1"/>
  <c r="O377" i="9"/>
  <c r="E377" i="9" s="1"/>
  <c r="M377" i="9"/>
  <c r="N377" i="9" s="1"/>
  <c r="C377" i="9" l="1"/>
  <c r="P377" i="9"/>
  <c r="D377" i="9" l="1"/>
  <c r="Q377" i="9" l="1"/>
  <c r="R377" i="9" s="1"/>
  <c r="F377" i="9"/>
  <c r="G377" i="9" l="1"/>
  <c r="L378" i="9" l="1"/>
  <c r="H377" i="9"/>
  <c r="I377" i="9" s="1"/>
  <c r="B378" i="9" l="1"/>
  <c r="M378" i="9"/>
  <c r="N378" i="9" s="1"/>
  <c r="O378" i="9"/>
  <c r="E378" i="9" s="1"/>
  <c r="P378" i="9" l="1"/>
  <c r="C378" i="9"/>
  <c r="D378" i="9" l="1"/>
  <c r="Q378" i="9" l="1"/>
  <c r="R378" i="9" s="1"/>
  <c r="F378" i="9"/>
  <c r="G378" i="9" l="1"/>
  <c r="L379" i="9" l="1"/>
  <c r="H378" i="9"/>
  <c r="I378" i="9" s="1"/>
  <c r="B379" i="9" l="1"/>
  <c r="O379" i="9"/>
  <c r="E379" i="9" s="1"/>
  <c r="M379" i="9"/>
  <c r="N379" i="9" s="1"/>
  <c r="P379" i="9" l="1"/>
  <c r="C379" i="9"/>
  <c r="D379" i="9" l="1"/>
  <c r="Q379" i="9" l="1"/>
  <c r="R379" i="9" s="1"/>
  <c r="F379" i="9"/>
  <c r="G379" i="9" l="1"/>
  <c r="L380" i="9" l="1"/>
  <c r="H379" i="9"/>
  <c r="I379" i="9" s="1"/>
  <c r="B380" i="9" l="1"/>
  <c r="M380" i="9"/>
  <c r="N380" i="9" s="1"/>
  <c r="O380" i="9"/>
  <c r="E380" i="9" s="1"/>
  <c r="P380" i="9" l="1"/>
  <c r="C380" i="9"/>
  <c r="D380" i="9" l="1"/>
  <c r="Q380" i="9" l="1"/>
  <c r="R380" i="9" s="1"/>
  <c r="F380" i="9"/>
  <c r="G380" i="9" l="1"/>
  <c r="L381" i="9" l="1"/>
  <c r="H380" i="9"/>
  <c r="I380" i="9" s="1"/>
  <c r="B381" i="9" l="1"/>
  <c r="M381" i="9"/>
  <c r="N381" i="9" s="1"/>
  <c r="O381" i="9"/>
  <c r="E381" i="9" s="1"/>
  <c r="P381" i="9" l="1"/>
  <c r="C381" i="9"/>
  <c r="D381" i="9" l="1"/>
  <c r="Q381" i="9" l="1"/>
  <c r="R381" i="9" s="1"/>
  <c r="F381" i="9"/>
  <c r="G381" i="9" l="1"/>
  <c r="L382" i="9" l="1"/>
  <c r="H381" i="9"/>
  <c r="I381" i="9" s="1"/>
  <c r="B382" i="9" l="1"/>
  <c r="O382" i="9"/>
  <c r="E382" i="9" s="1"/>
  <c r="M382" i="9"/>
  <c r="N382" i="9" s="1"/>
  <c r="P382" i="9" l="1"/>
  <c r="C382" i="9"/>
  <c r="D382" i="9" l="1"/>
  <c r="Q382" i="9" l="1"/>
  <c r="R382" i="9" s="1"/>
  <c r="F382" i="9"/>
  <c r="G382" i="9" l="1"/>
  <c r="L383" i="9" l="1"/>
  <c r="H382" i="9"/>
  <c r="I382" i="9" s="1"/>
  <c r="B383" i="9" l="1"/>
  <c r="O383" i="9"/>
  <c r="E383" i="9" s="1"/>
  <c r="M383" i="9"/>
  <c r="N383" i="9" s="1"/>
  <c r="C383" i="9" l="1"/>
  <c r="P383" i="9"/>
  <c r="D383" i="9" l="1"/>
  <c r="Q383" i="9" l="1"/>
  <c r="R383" i="9" s="1"/>
  <c r="F383" i="9"/>
  <c r="G383" i="9" l="1"/>
  <c r="L384" i="9" l="1"/>
  <c r="H383" i="9"/>
  <c r="I383" i="9" s="1"/>
  <c r="B384" i="9" l="1"/>
  <c r="M384" i="9"/>
  <c r="N384" i="9" s="1"/>
  <c r="O384" i="9"/>
  <c r="E384" i="9" s="1"/>
  <c r="C384" i="9" l="1"/>
  <c r="P384" i="9"/>
  <c r="D384" i="9" l="1"/>
  <c r="Q384" i="9" l="1"/>
  <c r="R384" i="9" s="1"/>
  <c r="F384" i="9"/>
  <c r="G384" i="9" l="1"/>
  <c r="L385" i="9" l="1"/>
  <c r="H384" i="9"/>
  <c r="I384" i="9" s="1"/>
  <c r="B385" i="9" l="1"/>
  <c r="M385" i="9"/>
  <c r="N385" i="9" s="1"/>
  <c r="O385" i="9"/>
  <c r="E385" i="9" s="1"/>
  <c r="C385" i="9" l="1"/>
  <c r="P385" i="9"/>
  <c r="D385" i="9" l="1"/>
  <c r="Q385" i="9" l="1"/>
  <c r="R385" i="9" s="1"/>
  <c r="F385" i="9"/>
  <c r="G385" i="9" l="1"/>
  <c r="L386" i="9" l="1"/>
  <c r="H385" i="9"/>
  <c r="I385" i="9" s="1"/>
  <c r="B386" i="9" l="1"/>
  <c r="M386" i="9"/>
  <c r="N386" i="9" s="1"/>
  <c r="O386" i="9"/>
  <c r="E386" i="9" s="1"/>
  <c r="P386" i="9" l="1"/>
  <c r="C386" i="9"/>
  <c r="D386" i="9" l="1"/>
  <c r="Q386" i="9" l="1"/>
  <c r="R386" i="9" s="1"/>
  <c r="F386" i="9"/>
  <c r="G386" i="9" l="1"/>
  <c r="L387" i="9" l="1"/>
  <c r="H386" i="9"/>
  <c r="I386" i="9" s="1"/>
  <c r="M387" i="9" l="1"/>
  <c r="N387" i="9" s="1"/>
  <c r="B387" i="9"/>
  <c r="O387" i="9"/>
  <c r="E387" i="9" s="1"/>
  <c r="P387" i="9" l="1"/>
  <c r="C387" i="9"/>
  <c r="D387" i="9" l="1"/>
  <c r="Q387" i="9" l="1"/>
  <c r="R387" i="9" s="1"/>
  <c r="F387" i="9"/>
  <c r="G387" i="9" l="1"/>
  <c r="L388" i="9" l="1"/>
  <c r="H387" i="9"/>
  <c r="I387" i="9" s="1"/>
  <c r="B388" i="9" l="1"/>
  <c r="M388" i="9"/>
  <c r="N388" i="9" s="1"/>
  <c r="O388" i="9"/>
  <c r="E388" i="9" s="1"/>
  <c r="P388" i="9" l="1"/>
  <c r="C388" i="9"/>
  <c r="D388" i="9" l="1"/>
  <c r="Q388" i="9" l="1"/>
  <c r="R388" i="9" s="1"/>
  <c r="F388" i="9"/>
  <c r="G388" i="9" l="1"/>
  <c r="L389" i="9" l="1"/>
  <c r="H388" i="9"/>
  <c r="I388" i="9" s="1"/>
  <c r="O389" i="9" l="1"/>
  <c r="E389" i="9" s="1"/>
  <c r="B389" i="9"/>
  <c r="M389" i="9"/>
  <c r="N389" i="9" s="1"/>
  <c r="C389" i="9" l="1"/>
  <c r="P389" i="9"/>
  <c r="D389" i="9" l="1"/>
  <c r="Q389" i="9" l="1"/>
  <c r="R389" i="9" s="1"/>
  <c r="F389" i="9"/>
  <c r="G389" i="9" l="1"/>
  <c r="L390" i="9" l="1"/>
  <c r="H389" i="9"/>
  <c r="I389" i="9" s="1"/>
  <c r="B390" i="9" l="1"/>
  <c r="M390" i="9"/>
  <c r="N390" i="9" s="1"/>
  <c r="O390" i="9"/>
  <c r="E390" i="9" s="1"/>
  <c r="P390" i="9" l="1"/>
  <c r="C390" i="9"/>
  <c r="D390" i="9" l="1"/>
  <c r="Q390" i="9" l="1"/>
  <c r="R390" i="9" s="1"/>
  <c r="F390" i="9"/>
  <c r="G390" i="9" l="1"/>
  <c r="L391" i="9" l="1"/>
  <c r="H390" i="9"/>
  <c r="I390" i="9" s="1"/>
  <c r="B391" i="9" l="1"/>
  <c r="O391" i="9"/>
  <c r="E391" i="9" s="1"/>
  <c r="M391" i="9"/>
  <c r="N391" i="9" s="1"/>
  <c r="C391" i="9" l="1"/>
  <c r="P391" i="9"/>
  <c r="D391" i="9" l="1"/>
  <c r="Q391" i="9" l="1"/>
  <c r="R391" i="9" s="1"/>
  <c r="F391" i="9"/>
  <c r="G391" i="9" l="1"/>
  <c r="L392" i="9" l="1"/>
  <c r="H391" i="9"/>
  <c r="I391" i="9" s="1"/>
  <c r="B392" i="9" l="1"/>
  <c r="M392" i="9"/>
  <c r="N392" i="9" s="1"/>
  <c r="O392" i="9"/>
  <c r="E392" i="9" s="1"/>
  <c r="P392" i="9" l="1"/>
  <c r="C392" i="9"/>
  <c r="D392" i="9" l="1"/>
  <c r="Q392" i="9" l="1"/>
  <c r="R392" i="9" s="1"/>
  <c r="F392" i="9"/>
  <c r="G392" i="9" l="1"/>
  <c r="L393" i="9" l="1"/>
  <c r="H392" i="9"/>
  <c r="I392" i="9" s="1"/>
  <c r="O393" i="9" l="1"/>
  <c r="E393" i="9" s="1"/>
  <c r="B393" i="9"/>
  <c r="M393" i="9"/>
  <c r="N393" i="9" s="1"/>
  <c r="C393" i="9" l="1"/>
  <c r="P393" i="9"/>
  <c r="D393" i="9" l="1"/>
  <c r="Q393" i="9" l="1"/>
  <c r="R393" i="9" s="1"/>
  <c r="F393" i="9"/>
  <c r="G393" i="9" l="1"/>
  <c r="L394" i="9" l="1"/>
  <c r="H393" i="9"/>
  <c r="I393" i="9" s="1"/>
  <c r="B394" i="9" l="1"/>
  <c r="O394" i="9"/>
  <c r="E394" i="9" s="1"/>
  <c r="M394" i="9"/>
  <c r="N394" i="9" s="1"/>
  <c r="P394" i="9" l="1"/>
  <c r="C394" i="9"/>
  <c r="D394" i="9" l="1"/>
  <c r="Q394" i="9" l="1"/>
  <c r="R394" i="9" s="1"/>
  <c r="F394" i="9"/>
  <c r="G394" i="9" l="1"/>
  <c r="L395" i="9" l="1"/>
  <c r="H394" i="9"/>
  <c r="I394" i="9" s="1"/>
  <c r="B395" i="9" l="1"/>
  <c r="M395" i="9"/>
  <c r="N395" i="9" s="1"/>
  <c r="O395" i="9"/>
  <c r="E395" i="9" s="1"/>
  <c r="C395" i="9" l="1"/>
  <c r="P395" i="9"/>
  <c r="D395" i="9" l="1"/>
  <c r="Q395" i="9" l="1"/>
  <c r="R395" i="9" s="1"/>
  <c r="F395" i="9"/>
  <c r="G395" i="9" l="1"/>
  <c r="L396" i="9" l="1"/>
  <c r="H395" i="9"/>
  <c r="I395" i="9" s="1"/>
  <c r="B396" i="9" l="1"/>
  <c r="M396" i="9"/>
  <c r="N396" i="9" s="1"/>
  <c r="O396" i="9"/>
  <c r="E396" i="9" s="1"/>
  <c r="P396" i="9" l="1"/>
  <c r="C396" i="9"/>
  <c r="D396" i="9" l="1"/>
  <c r="Q396" i="9" l="1"/>
  <c r="R396" i="9" s="1"/>
  <c r="F396" i="9"/>
  <c r="G396" i="9" l="1"/>
  <c r="L397" i="9" l="1"/>
  <c r="H396" i="9"/>
  <c r="I396" i="9" s="1"/>
  <c r="B397" i="9" l="1"/>
  <c r="O397" i="9"/>
  <c r="E397" i="9" s="1"/>
  <c r="M397" i="9"/>
  <c r="N397" i="9" s="1"/>
  <c r="C397" i="9" l="1"/>
  <c r="P397" i="9"/>
  <c r="D397" i="9" l="1"/>
  <c r="Q397" i="9" l="1"/>
  <c r="R397" i="9" s="1"/>
  <c r="F397" i="9"/>
  <c r="G397" i="9" l="1"/>
  <c r="L398" i="9" l="1"/>
  <c r="H397" i="9"/>
  <c r="I397" i="9" s="1"/>
  <c r="B398" i="9" l="1"/>
  <c r="M398" i="9"/>
  <c r="N398" i="9" s="1"/>
  <c r="O398" i="9"/>
  <c r="E398" i="9" s="1"/>
  <c r="P398" i="9" l="1"/>
  <c r="C398" i="9"/>
  <c r="D398" i="9" l="1"/>
  <c r="Q398" i="9" l="1"/>
  <c r="R398" i="9" s="1"/>
  <c r="F398" i="9"/>
  <c r="G398" i="9" l="1"/>
  <c r="L399" i="9" l="1"/>
  <c r="H398" i="9"/>
  <c r="I398" i="9" s="1"/>
  <c r="B399" i="9" l="1"/>
  <c r="O399" i="9"/>
  <c r="E399" i="9" s="1"/>
  <c r="M399" i="9"/>
  <c r="N399" i="9" s="1"/>
  <c r="P399" i="9" l="1"/>
  <c r="C399" i="9"/>
  <c r="D399" i="9" l="1"/>
  <c r="Q399" i="9" l="1"/>
  <c r="R399" i="9" s="1"/>
  <c r="F399" i="9"/>
  <c r="G399" i="9" l="1"/>
  <c r="L400" i="9" l="1"/>
  <c r="H399" i="9"/>
  <c r="I399" i="9" s="1"/>
  <c r="B400" i="9" l="1"/>
  <c r="O400" i="9"/>
  <c r="E400" i="9" s="1"/>
  <c r="M400" i="9"/>
  <c r="N400" i="9" s="1"/>
  <c r="C400" i="9" l="1"/>
  <c r="P400" i="9"/>
  <c r="D400" i="9" l="1"/>
  <c r="Q400" i="9" l="1"/>
  <c r="R400" i="9" s="1"/>
  <c r="F400" i="9"/>
  <c r="G400" i="9" l="1"/>
  <c r="L401" i="9" l="1"/>
  <c r="H400" i="9"/>
  <c r="I400" i="9" s="1"/>
  <c r="O401" i="9" l="1"/>
  <c r="E401" i="9" s="1"/>
  <c r="B401" i="9"/>
  <c r="M401" i="9"/>
  <c r="N401" i="9" s="1"/>
  <c r="C401" i="9" l="1"/>
  <c r="P401" i="9"/>
  <c r="D401" i="9" l="1"/>
  <c r="Q401" i="9" l="1"/>
  <c r="R401" i="9" s="1"/>
  <c r="F401" i="9"/>
  <c r="G401" i="9" l="1"/>
  <c r="L402" i="9" l="1"/>
  <c r="H401" i="9"/>
  <c r="I401" i="9" s="1"/>
  <c r="B402" i="9" l="1"/>
  <c r="O402" i="9"/>
  <c r="E402" i="9" s="1"/>
  <c r="M402" i="9"/>
  <c r="N402" i="9" s="1"/>
  <c r="P402" i="9" l="1"/>
  <c r="C402" i="9"/>
  <c r="D402" i="9" l="1"/>
  <c r="Q402" i="9" l="1"/>
  <c r="R402" i="9" s="1"/>
  <c r="F402" i="9"/>
  <c r="G402" i="9" l="1"/>
  <c r="L403" i="9" l="1"/>
  <c r="H402" i="9"/>
  <c r="I402" i="9" s="1"/>
  <c r="M403" i="9" l="1"/>
  <c r="N403" i="9" s="1"/>
  <c r="B403" i="9"/>
  <c r="O403" i="9"/>
  <c r="E403" i="9" s="1"/>
  <c r="C403" i="9" l="1"/>
  <c r="P403" i="9"/>
  <c r="D403" i="9" l="1"/>
  <c r="Q403" i="9" l="1"/>
  <c r="R403" i="9" s="1"/>
  <c r="F403" i="9"/>
  <c r="G403" i="9" l="1"/>
  <c r="L404" i="9" l="1"/>
  <c r="H403" i="9"/>
  <c r="I403" i="9" s="1"/>
  <c r="B404" i="9" l="1"/>
  <c r="O404" i="9"/>
  <c r="E404" i="9" s="1"/>
  <c r="M404" i="9"/>
  <c r="N404" i="9" s="1"/>
  <c r="P404" i="9" l="1"/>
  <c r="C404" i="9"/>
  <c r="D404" i="9" l="1"/>
  <c r="Q404" i="9" l="1"/>
  <c r="R404" i="9" s="1"/>
  <c r="F404" i="9"/>
  <c r="G404" i="9" l="1"/>
  <c r="L405" i="9" l="1"/>
  <c r="H404" i="9"/>
  <c r="I404" i="9" s="1"/>
  <c r="B405" i="9" l="1"/>
  <c r="M405" i="9"/>
  <c r="N405" i="9" s="1"/>
  <c r="O405" i="9"/>
  <c r="E405" i="9" s="1"/>
  <c r="C405" i="9" l="1"/>
  <c r="P405" i="9"/>
  <c r="D405" i="9" l="1"/>
  <c r="Q405" i="9" l="1"/>
  <c r="R405" i="9" s="1"/>
  <c r="F405" i="9"/>
  <c r="G405" i="9" l="1"/>
  <c r="L406" i="9" l="1"/>
  <c r="H405" i="9"/>
  <c r="I405" i="9" s="1"/>
  <c r="B406" i="9" l="1"/>
  <c r="M406" i="9"/>
  <c r="N406" i="9" s="1"/>
  <c r="O406" i="9"/>
  <c r="E406" i="9" s="1"/>
  <c r="P406" i="9" l="1"/>
  <c r="C406" i="9"/>
  <c r="D406" i="9" l="1"/>
  <c r="Q406" i="9" l="1"/>
  <c r="R406" i="9" s="1"/>
  <c r="F406" i="9"/>
  <c r="G406" i="9" l="1"/>
  <c r="L407" i="9" l="1"/>
  <c r="H406" i="9"/>
  <c r="I406" i="9" s="1"/>
  <c r="O407" i="9" l="1"/>
  <c r="E407" i="9" s="1"/>
  <c r="B407" i="9"/>
  <c r="M407" i="9"/>
  <c r="N407" i="9" s="1"/>
  <c r="P407" i="9" l="1"/>
  <c r="C407" i="9"/>
  <c r="D407" i="9" l="1"/>
  <c r="Q407" i="9" l="1"/>
  <c r="R407" i="9" s="1"/>
  <c r="F407" i="9"/>
  <c r="G407" i="9" l="1"/>
  <c r="L408" i="9" l="1"/>
  <c r="H407" i="9"/>
  <c r="I407" i="9" s="1"/>
  <c r="B408" i="9" l="1"/>
  <c r="M408" i="9"/>
  <c r="N408" i="9" s="1"/>
  <c r="O408" i="9"/>
  <c r="E408" i="9" s="1"/>
  <c r="P408" i="9" l="1"/>
  <c r="C408" i="9"/>
  <c r="D408" i="9" l="1"/>
  <c r="Q408" i="9" l="1"/>
  <c r="R408" i="9" s="1"/>
  <c r="F408" i="9"/>
  <c r="G408" i="9" l="1"/>
  <c r="L409" i="9" l="1"/>
  <c r="H408" i="9"/>
  <c r="I408" i="9" s="1"/>
  <c r="B409" i="9" l="1"/>
  <c r="M409" i="9"/>
  <c r="N409" i="9" s="1"/>
  <c r="O409" i="9"/>
  <c r="E409" i="9" s="1"/>
  <c r="C409" i="9" l="1"/>
  <c r="P409" i="9"/>
  <c r="D409" i="9" l="1"/>
  <c r="Q409" i="9" l="1"/>
  <c r="R409" i="9" s="1"/>
  <c r="F409" i="9"/>
  <c r="G409" i="9" l="1"/>
  <c r="L410" i="9" l="1"/>
  <c r="H409" i="9"/>
  <c r="I409" i="9" s="1"/>
  <c r="M410" i="9" l="1"/>
  <c r="N410" i="9" s="1"/>
  <c r="O410" i="9"/>
  <c r="E410" i="9" s="1"/>
  <c r="B410" i="9"/>
  <c r="P410" i="9" l="1"/>
  <c r="C410" i="9"/>
  <c r="D410" i="9" l="1"/>
  <c r="Q410" i="9" l="1"/>
  <c r="R410" i="9" s="1"/>
  <c r="F410" i="9"/>
  <c r="G410" i="9" l="1"/>
  <c r="L411" i="9" l="1"/>
  <c r="H410" i="9"/>
  <c r="I410" i="9" s="1"/>
  <c r="O411" i="9" l="1"/>
  <c r="E411" i="9" s="1"/>
  <c r="M411" i="9"/>
  <c r="N411" i="9" s="1"/>
  <c r="B411" i="9"/>
  <c r="C411" i="9" l="1"/>
  <c r="P411" i="9"/>
  <c r="D411" i="9" l="1"/>
  <c r="Q411" i="9" l="1"/>
  <c r="R411" i="9" s="1"/>
  <c r="F411" i="9"/>
  <c r="G411" i="9" l="1"/>
  <c r="L412" i="9" l="1"/>
  <c r="H411" i="9"/>
  <c r="I411" i="9" s="1"/>
  <c r="B412" i="9" l="1"/>
  <c r="O412" i="9"/>
  <c r="E412" i="9" s="1"/>
  <c r="M412" i="9"/>
  <c r="N412" i="9" s="1"/>
  <c r="P412" i="9" l="1"/>
  <c r="C412" i="9"/>
  <c r="D412" i="9" l="1"/>
  <c r="Q412" i="9" l="1"/>
  <c r="R412" i="9" s="1"/>
  <c r="F412" i="9"/>
  <c r="G412" i="9" l="1"/>
  <c r="L413" i="9" l="1"/>
  <c r="H412" i="9"/>
  <c r="I412" i="9" s="1"/>
  <c r="B413" i="9" l="1"/>
  <c r="M413" i="9"/>
  <c r="N413" i="9" s="1"/>
  <c r="O413" i="9"/>
  <c r="E413" i="9" s="1"/>
  <c r="C413" i="9" l="1"/>
  <c r="P413" i="9"/>
  <c r="D413" i="9" l="1"/>
  <c r="Q413" i="9" l="1"/>
  <c r="R413" i="9" s="1"/>
  <c r="F413" i="9"/>
  <c r="G413" i="9" l="1"/>
  <c r="L414" i="9" l="1"/>
  <c r="H413" i="9"/>
  <c r="I413" i="9" s="1"/>
  <c r="O414" i="9" l="1"/>
  <c r="E414" i="9" s="1"/>
  <c r="B414" i="9"/>
  <c r="M414" i="9"/>
  <c r="N414" i="9" s="1"/>
  <c r="P414" i="9" l="1"/>
  <c r="C414" i="9"/>
  <c r="D414" i="9" l="1"/>
  <c r="Q414" i="9" l="1"/>
  <c r="R414" i="9" s="1"/>
  <c r="F414" i="9"/>
  <c r="G414" i="9" l="1"/>
  <c r="L415" i="9" l="1"/>
  <c r="H414" i="9"/>
  <c r="I414" i="9" s="1"/>
  <c r="B415" i="9" l="1"/>
  <c r="O415" i="9"/>
  <c r="E415" i="9" s="1"/>
  <c r="M415" i="9"/>
  <c r="N415" i="9" s="1"/>
  <c r="P415" i="9" l="1"/>
  <c r="C415" i="9"/>
  <c r="D415" i="9" l="1"/>
  <c r="Q415" i="9" l="1"/>
  <c r="R415" i="9" s="1"/>
  <c r="F415" i="9"/>
  <c r="G415" i="9" l="1"/>
  <c r="L416" i="9" l="1"/>
  <c r="H415" i="9"/>
  <c r="I415" i="9" s="1"/>
  <c r="O416" i="9" l="1"/>
  <c r="E416" i="9" s="1"/>
  <c r="M416" i="9"/>
  <c r="N416" i="9" s="1"/>
  <c r="B416" i="9"/>
  <c r="P416" i="9" l="1"/>
  <c r="C416" i="9"/>
  <c r="D416" i="9" l="1"/>
  <c r="Q416" i="9" l="1"/>
  <c r="R416" i="9" s="1"/>
  <c r="F416" i="9"/>
  <c r="G416" i="9" l="1"/>
  <c r="L417" i="9" l="1"/>
  <c r="H416" i="9"/>
  <c r="I416" i="9" s="1"/>
  <c r="B417" i="9" l="1"/>
  <c r="M417" i="9"/>
  <c r="N417" i="9" s="1"/>
  <c r="O417" i="9"/>
  <c r="E417" i="9" s="1"/>
  <c r="C417" i="9" l="1"/>
  <c r="P417" i="9"/>
  <c r="D417" i="9" l="1"/>
  <c r="Q417" i="9" l="1"/>
  <c r="R417" i="9" s="1"/>
  <c r="F417" i="9"/>
  <c r="G417" i="9" l="1"/>
  <c r="L418" i="9" l="1"/>
  <c r="H417" i="9"/>
  <c r="I417" i="9" s="1"/>
  <c r="B418" i="9" l="1"/>
  <c r="O418" i="9"/>
  <c r="E418" i="9" s="1"/>
  <c r="M418" i="9"/>
  <c r="N418" i="9" s="1"/>
  <c r="P418" i="9" l="1"/>
  <c r="C418" i="9"/>
  <c r="D418" i="9" l="1"/>
  <c r="Q418" i="9" l="1"/>
  <c r="R418" i="9" s="1"/>
  <c r="F418" i="9"/>
  <c r="G418" i="9" l="1"/>
  <c r="L419" i="9" l="1"/>
  <c r="H418" i="9"/>
  <c r="I418" i="9" s="1"/>
  <c r="O419" i="9" l="1"/>
  <c r="E419" i="9" s="1"/>
  <c r="M419" i="9"/>
  <c r="N419" i="9" s="1"/>
  <c r="B419" i="9"/>
  <c r="C419" i="9" l="1"/>
  <c r="P419" i="9"/>
  <c r="D419" i="9" l="1"/>
  <c r="Q419" i="9" l="1"/>
  <c r="R419" i="9" s="1"/>
  <c r="F419" i="9"/>
  <c r="G419" i="9" l="1"/>
  <c r="L420" i="9" l="1"/>
  <c r="H419" i="9"/>
  <c r="I419" i="9" s="1"/>
  <c r="B420" i="9" l="1"/>
  <c r="M420" i="9"/>
  <c r="N420" i="9" s="1"/>
  <c r="O420" i="9"/>
  <c r="E420" i="9" s="1"/>
  <c r="P420" i="9" l="1"/>
  <c r="C420" i="9"/>
  <c r="D420" i="9" l="1"/>
  <c r="Q420" i="9" l="1"/>
  <c r="R420" i="9" s="1"/>
  <c r="F420" i="9"/>
  <c r="G420" i="9" l="1"/>
  <c r="L421" i="9" l="1"/>
  <c r="H420" i="9"/>
  <c r="I420" i="9" s="1"/>
  <c r="B421" i="9" l="1"/>
  <c r="O421" i="9"/>
  <c r="E421" i="9" s="1"/>
  <c r="M421" i="9"/>
  <c r="N421" i="9" s="1"/>
  <c r="C421" i="9" l="1"/>
  <c r="P421" i="9"/>
  <c r="D421" i="9" l="1"/>
  <c r="Q421" i="9" l="1"/>
  <c r="R421" i="9" s="1"/>
  <c r="F421" i="9"/>
  <c r="G421" i="9" l="1"/>
  <c r="L422" i="9" l="1"/>
  <c r="H421" i="9"/>
  <c r="I421" i="9" s="1"/>
  <c r="B422" i="9" l="1"/>
  <c r="M422" i="9"/>
  <c r="N422" i="9" s="1"/>
  <c r="O422" i="9"/>
  <c r="E422" i="9" s="1"/>
  <c r="P422" i="9" l="1"/>
  <c r="C422" i="9"/>
  <c r="D422" i="9" l="1"/>
  <c r="Q422" i="9" l="1"/>
  <c r="R422" i="9" s="1"/>
  <c r="F422" i="9"/>
  <c r="G422" i="9" l="1"/>
  <c r="L423" i="9" l="1"/>
  <c r="H422" i="9"/>
  <c r="I422" i="9" s="1"/>
  <c r="B423" i="9" l="1"/>
  <c r="M423" i="9"/>
  <c r="N423" i="9" s="1"/>
  <c r="O423" i="9"/>
  <c r="E423" i="9" s="1"/>
  <c r="P423" i="9" l="1"/>
  <c r="C423" i="9"/>
  <c r="D423" i="9" l="1"/>
  <c r="Q423" i="9" l="1"/>
  <c r="R423" i="9" s="1"/>
  <c r="F423" i="9"/>
  <c r="G423" i="9" l="1"/>
  <c r="L424" i="9" l="1"/>
  <c r="H423" i="9"/>
  <c r="I423" i="9" s="1"/>
  <c r="M424" i="9" l="1"/>
  <c r="N424" i="9" s="1"/>
  <c r="O424" i="9"/>
  <c r="E424" i="9" s="1"/>
  <c r="B424" i="9"/>
  <c r="P424" i="9" l="1"/>
  <c r="C424" i="9"/>
  <c r="D424" i="9" l="1"/>
  <c r="Q424" i="9" l="1"/>
  <c r="R424" i="9" s="1"/>
  <c r="F424" i="9"/>
  <c r="G424" i="9" l="1"/>
  <c r="L425" i="9" l="1"/>
  <c r="H424" i="9"/>
  <c r="I424" i="9" s="1"/>
  <c r="B425" i="9" l="1"/>
  <c r="O425" i="9"/>
  <c r="E425" i="9" s="1"/>
  <c r="M425" i="9"/>
  <c r="N425" i="9" s="1"/>
  <c r="C425" i="9" l="1"/>
  <c r="P425" i="9"/>
  <c r="D425" i="9" l="1"/>
  <c r="Q425" i="9" l="1"/>
  <c r="R425" i="9" s="1"/>
  <c r="F425" i="9"/>
  <c r="G425" i="9" l="1"/>
  <c r="L426" i="9" l="1"/>
  <c r="H425" i="9"/>
  <c r="I425" i="9" s="1"/>
  <c r="B426" i="9" l="1"/>
  <c r="O426" i="9"/>
  <c r="E426" i="9" s="1"/>
  <c r="M426" i="9"/>
  <c r="N426" i="9" s="1"/>
  <c r="C426" i="9" l="1"/>
  <c r="P426" i="9"/>
  <c r="D426" i="9" l="1"/>
  <c r="Q426" i="9" l="1"/>
  <c r="R426" i="9" s="1"/>
  <c r="F426" i="9"/>
  <c r="G426" i="9" l="1"/>
  <c r="L427" i="9" l="1"/>
  <c r="H426" i="9"/>
  <c r="I426" i="9" s="1"/>
  <c r="B427" i="9" l="1"/>
  <c r="O427" i="9"/>
  <c r="E427" i="9" s="1"/>
  <c r="M427" i="9"/>
  <c r="N427" i="9" s="1"/>
  <c r="P427" i="9" l="1"/>
  <c r="C427" i="9"/>
  <c r="D427" i="9" l="1"/>
  <c r="Q427" i="9" l="1"/>
  <c r="R427" i="9" s="1"/>
  <c r="F427" i="9"/>
  <c r="G427" i="9" l="1"/>
  <c r="L428" i="9" l="1"/>
  <c r="H427" i="9"/>
  <c r="I427" i="9" s="1"/>
  <c r="B428" i="9" l="1"/>
  <c r="O428" i="9"/>
  <c r="E428" i="9" s="1"/>
  <c r="M428" i="9"/>
  <c r="N428" i="9" s="1"/>
  <c r="C428" i="9" l="1"/>
  <c r="P428" i="9"/>
  <c r="D428" i="9" l="1"/>
  <c r="Q428" i="9" l="1"/>
  <c r="R428" i="9" s="1"/>
  <c r="F428" i="9"/>
  <c r="G428" i="9" l="1"/>
  <c r="L429" i="9" l="1"/>
  <c r="H428" i="9"/>
  <c r="I428" i="9" s="1"/>
  <c r="B429" i="9" l="1"/>
  <c r="O429" i="9"/>
  <c r="E429" i="9" s="1"/>
  <c r="M429" i="9"/>
  <c r="N429" i="9" s="1"/>
  <c r="C429" i="9" l="1"/>
  <c r="P429" i="9"/>
  <c r="D429" i="9" l="1"/>
  <c r="Q429" i="9" l="1"/>
  <c r="R429" i="9" s="1"/>
  <c r="F429" i="9"/>
  <c r="G429" i="9" l="1"/>
  <c r="L430" i="9" l="1"/>
  <c r="H429" i="9"/>
  <c r="I429" i="9" s="1"/>
  <c r="B430" i="9" l="1"/>
  <c r="M430" i="9"/>
  <c r="N430" i="9" s="1"/>
  <c r="O430" i="9"/>
  <c r="E430" i="9" s="1"/>
  <c r="P430" i="9" l="1"/>
  <c r="C430" i="9"/>
  <c r="D430" i="9" l="1"/>
  <c r="Q430" i="9" l="1"/>
  <c r="R430" i="9" s="1"/>
  <c r="F430" i="9"/>
  <c r="G430" i="9" l="1"/>
  <c r="L431" i="9" l="1"/>
  <c r="H430" i="9"/>
  <c r="I430" i="9" s="1"/>
  <c r="M431" i="9" l="1"/>
  <c r="N431" i="9" s="1"/>
  <c r="O431" i="9"/>
  <c r="E431" i="9" s="1"/>
  <c r="B431" i="9"/>
  <c r="P431" i="9" l="1"/>
  <c r="C431" i="9"/>
  <c r="D431" i="9" l="1"/>
  <c r="Q431" i="9" l="1"/>
  <c r="R431" i="9" s="1"/>
  <c r="F431" i="9"/>
  <c r="G431" i="9" l="1"/>
  <c r="L432" i="9" l="1"/>
  <c r="H431" i="9"/>
  <c r="I431" i="9" s="1"/>
  <c r="B432" i="9" l="1"/>
  <c r="M432" i="9"/>
  <c r="N432" i="9" s="1"/>
  <c r="O432" i="9"/>
  <c r="E432" i="9" s="1"/>
  <c r="P432" i="9" l="1"/>
  <c r="C432" i="9"/>
  <c r="D432" i="9" l="1"/>
  <c r="Q432" i="9" l="1"/>
  <c r="R432" i="9" s="1"/>
  <c r="F432" i="9"/>
  <c r="G432" i="9" l="1"/>
  <c r="L433" i="9" l="1"/>
  <c r="H432" i="9"/>
  <c r="I432" i="9" s="1"/>
  <c r="O433" i="9" l="1"/>
  <c r="E433" i="9" s="1"/>
  <c r="M433" i="9"/>
  <c r="N433" i="9" s="1"/>
  <c r="B433" i="9"/>
  <c r="C433" i="9" l="1"/>
  <c r="P433" i="9"/>
  <c r="D433" i="9" l="1"/>
  <c r="Q433" i="9" l="1"/>
  <c r="R433" i="9" s="1"/>
  <c r="F433" i="9"/>
  <c r="G433" i="9" l="1"/>
  <c r="L434" i="9" l="1"/>
  <c r="H433" i="9"/>
  <c r="I433" i="9" s="1"/>
  <c r="B434" i="9" l="1"/>
  <c r="O434" i="9"/>
  <c r="E434" i="9" s="1"/>
  <c r="M434" i="9"/>
  <c r="N434" i="9" s="1"/>
  <c r="P434" i="9" l="1"/>
  <c r="C434" i="9"/>
  <c r="D434" i="9" l="1"/>
  <c r="Q434" i="9" l="1"/>
  <c r="R434" i="9" s="1"/>
  <c r="F434" i="9"/>
  <c r="G434" i="9" l="1"/>
  <c r="L435" i="9" l="1"/>
  <c r="H434" i="9"/>
  <c r="I434" i="9" s="1"/>
  <c r="M435" i="9" l="1"/>
  <c r="N435" i="9" s="1"/>
  <c r="B435" i="9"/>
  <c r="O435" i="9"/>
  <c r="E435" i="9" s="1"/>
  <c r="P435" i="9" l="1"/>
  <c r="C435" i="9"/>
  <c r="D435" i="9" l="1"/>
  <c r="Q435" i="9" l="1"/>
  <c r="R435" i="9" s="1"/>
  <c r="F435" i="9"/>
  <c r="G435" i="9" l="1"/>
  <c r="L436" i="9" l="1"/>
  <c r="H435" i="9"/>
  <c r="I435" i="9" s="1"/>
  <c r="B436" i="9" l="1"/>
  <c r="M436" i="9"/>
  <c r="N436" i="9" s="1"/>
  <c r="O436" i="9"/>
  <c r="E436" i="9" s="1"/>
  <c r="P436" i="9" l="1"/>
  <c r="C436" i="9"/>
  <c r="D436" i="9" l="1"/>
  <c r="Q436" i="9" l="1"/>
  <c r="R436" i="9" s="1"/>
  <c r="F436" i="9"/>
  <c r="G436" i="9" l="1"/>
  <c r="L437" i="9" l="1"/>
  <c r="H436" i="9"/>
  <c r="I436" i="9" s="1"/>
  <c r="B437" i="9" l="1"/>
  <c r="O437" i="9"/>
  <c r="E437" i="9" s="1"/>
  <c r="M437" i="9"/>
  <c r="N437" i="9" s="1"/>
  <c r="P437" i="9" l="1"/>
  <c r="C437" i="9"/>
  <c r="D437" i="9" l="1"/>
  <c r="Q437" i="9" l="1"/>
  <c r="R437" i="9" s="1"/>
  <c r="F437" i="9"/>
  <c r="G437" i="9" l="1"/>
  <c r="L438" i="9" l="1"/>
  <c r="H437" i="9"/>
  <c r="I437" i="9" s="1"/>
  <c r="B438" i="9" l="1"/>
  <c r="O438" i="9"/>
  <c r="E438" i="9" s="1"/>
  <c r="M438" i="9"/>
  <c r="N438" i="9" s="1"/>
  <c r="P438" i="9" l="1"/>
  <c r="C438" i="9"/>
  <c r="D438" i="9" l="1"/>
  <c r="Q438" i="9" l="1"/>
  <c r="R438" i="9" s="1"/>
  <c r="F438" i="9"/>
  <c r="G438" i="9" l="1"/>
  <c r="L439" i="9" l="1"/>
  <c r="H438" i="9"/>
  <c r="I438" i="9" s="1"/>
  <c r="O439" i="9" l="1"/>
  <c r="E439" i="9" s="1"/>
  <c r="B439" i="9"/>
  <c r="M439" i="9"/>
  <c r="N439" i="9" s="1"/>
  <c r="P439" i="9" l="1"/>
  <c r="C439" i="9"/>
  <c r="D439" i="9" l="1"/>
  <c r="Q439" i="9" l="1"/>
  <c r="R439" i="9" s="1"/>
  <c r="F439" i="9"/>
  <c r="G439" i="9" l="1"/>
  <c r="L440" i="9" l="1"/>
  <c r="H439" i="9"/>
  <c r="I439" i="9" s="1"/>
  <c r="B440" i="9" l="1"/>
  <c r="M440" i="9"/>
  <c r="N440" i="9" s="1"/>
  <c r="O440" i="9"/>
  <c r="E440" i="9" s="1"/>
  <c r="P440" i="9" l="1"/>
  <c r="C440" i="9"/>
  <c r="D440" i="9" l="1"/>
  <c r="Q440" i="9" l="1"/>
  <c r="R440" i="9" s="1"/>
  <c r="F440" i="9"/>
  <c r="G440" i="9" l="1"/>
  <c r="L441" i="9" l="1"/>
  <c r="H440" i="9"/>
  <c r="I440" i="9" s="1"/>
  <c r="O441" i="9" l="1"/>
  <c r="E441" i="9" s="1"/>
  <c r="B441" i="9"/>
  <c r="M441" i="9"/>
  <c r="N441" i="9" s="1"/>
  <c r="C441" i="9" l="1"/>
  <c r="P441" i="9"/>
  <c r="D441" i="9" l="1"/>
  <c r="Q441" i="9" l="1"/>
  <c r="R441" i="9" s="1"/>
  <c r="F441" i="9"/>
  <c r="G441" i="9" l="1"/>
  <c r="L442" i="9" l="1"/>
  <c r="H441" i="9"/>
  <c r="I441" i="9" s="1"/>
  <c r="B442" i="9" l="1"/>
  <c r="M442" i="9"/>
  <c r="N442" i="9" s="1"/>
  <c r="O442" i="9"/>
  <c r="E442" i="9" s="1"/>
  <c r="C442" i="9" l="1"/>
  <c r="P442" i="9"/>
  <c r="D442" i="9" l="1"/>
  <c r="Q442" i="9" l="1"/>
  <c r="R442" i="9" s="1"/>
  <c r="F442" i="9"/>
  <c r="G442" i="9" l="1"/>
  <c r="L443" i="9" l="1"/>
  <c r="H442" i="9"/>
  <c r="I442" i="9" s="1"/>
  <c r="M443" i="9" l="1"/>
  <c r="N443" i="9" s="1"/>
  <c r="B443" i="9"/>
  <c r="O443" i="9"/>
  <c r="E443" i="9" s="1"/>
  <c r="C443" i="9" l="1"/>
  <c r="P443" i="9"/>
  <c r="D443" i="9" l="1"/>
  <c r="Q443" i="9" l="1"/>
  <c r="R443" i="9" s="1"/>
  <c r="F443" i="9"/>
  <c r="G443" i="9" l="1"/>
  <c r="L444" i="9" l="1"/>
  <c r="H443" i="9"/>
  <c r="I443" i="9" s="1"/>
  <c r="B444" i="9" l="1"/>
  <c r="M444" i="9"/>
  <c r="N444" i="9" s="1"/>
  <c r="O444" i="9"/>
  <c r="E444" i="9" s="1"/>
  <c r="P444" i="9" l="1"/>
  <c r="C444" i="9"/>
  <c r="D444" i="9" l="1"/>
  <c r="Q444" i="9" l="1"/>
  <c r="R444" i="9" s="1"/>
  <c r="F444" i="9"/>
  <c r="G444" i="9" l="1"/>
  <c r="L445" i="9" l="1"/>
  <c r="H444" i="9"/>
  <c r="I444" i="9" s="1"/>
  <c r="M445" i="9" l="1"/>
  <c r="N445" i="9" s="1"/>
  <c r="B445" i="9"/>
  <c r="O445" i="9"/>
  <c r="E445" i="9" s="1"/>
  <c r="P445" i="9" l="1"/>
  <c r="C445" i="9"/>
  <c r="D445" i="9" l="1"/>
  <c r="Q445" i="9" l="1"/>
  <c r="R445" i="9" s="1"/>
  <c r="F445" i="9"/>
  <c r="G445" i="9" l="1"/>
  <c r="L446" i="9" l="1"/>
  <c r="H445" i="9"/>
  <c r="I445" i="9" s="1"/>
  <c r="B446" i="9" l="1"/>
  <c r="O446" i="9"/>
  <c r="E446" i="9" s="1"/>
  <c r="M446" i="9"/>
  <c r="N446" i="9" s="1"/>
  <c r="P446" i="9" l="1"/>
  <c r="C446" i="9"/>
  <c r="D446" i="9" l="1"/>
  <c r="Q446" i="9" l="1"/>
  <c r="R446" i="9" s="1"/>
  <c r="F446" i="9"/>
  <c r="G446" i="9" l="1"/>
  <c r="L447" i="9" l="1"/>
  <c r="H446" i="9"/>
  <c r="I446" i="9" s="1"/>
  <c r="O447" i="9" l="1"/>
  <c r="E447" i="9" s="1"/>
  <c r="B447" i="9"/>
  <c r="M447" i="9"/>
  <c r="N447" i="9" s="1"/>
  <c r="C447" i="9" l="1"/>
  <c r="P447" i="9"/>
  <c r="D447" i="9" l="1"/>
  <c r="Q447" i="9" l="1"/>
  <c r="R447" i="9" s="1"/>
  <c r="F447" i="9"/>
  <c r="G447" i="9" l="1"/>
  <c r="L448" i="9" l="1"/>
  <c r="H447" i="9"/>
  <c r="I447" i="9" s="1"/>
  <c r="B448" i="9" l="1"/>
  <c r="O448" i="9"/>
  <c r="E448" i="9" s="1"/>
  <c r="M448" i="9"/>
  <c r="N448" i="9" s="1"/>
  <c r="P448" i="9" l="1"/>
  <c r="C448" i="9"/>
  <c r="D448" i="9" l="1"/>
  <c r="Q448" i="9" l="1"/>
  <c r="R448" i="9" s="1"/>
  <c r="F448" i="9"/>
  <c r="G448" i="9" l="1"/>
  <c r="L449" i="9" l="1"/>
  <c r="H448" i="9"/>
  <c r="I448" i="9" s="1"/>
  <c r="M449" i="9" l="1"/>
  <c r="N449" i="9" s="1"/>
  <c r="B449" i="9"/>
  <c r="O449" i="9"/>
  <c r="E449" i="9" s="1"/>
  <c r="C449" i="9" l="1"/>
  <c r="P449" i="9"/>
  <c r="D449" i="9" l="1"/>
  <c r="Q449" i="9" l="1"/>
  <c r="R449" i="9" s="1"/>
  <c r="F449" i="9"/>
  <c r="G449" i="9" l="1"/>
  <c r="L450" i="9" l="1"/>
  <c r="H449" i="9"/>
  <c r="I449" i="9" s="1"/>
  <c r="B450" i="9" l="1"/>
  <c r="O450" i="9"/>
  <c r="E450" i="9" s="1"/>
  <c r="M450" i="9"/>
  <c r="N450" i="9" s="1"/>
  <c r="C450" i="9" l="1"/>
  <c r="P450" i="9"/>
  <c r="D450" i="9" l="1"/>
  <c r="Q450" i="9" l="1"/>
  <c r="R450" i="9" s="1"/>
  <c r="F450" i="9"/>
  <c r="G450" i="9" l="1"/>
  <c r="L451" i="9" l="1"/>
  <c r="H450" i="9"/>
  <c r="I450" i="9" s="1"/>
  <c r="O451" i="9" l="1"/>
  <c r="E451" i="9" s="1"/>
  <c r="B451" i="9"/>
  <c r="M451" i="9"/>
  <c r="N451" i="9" s="1"/>
  <c r="C451" i="9" l="1"/>
  <c r="P451" i="9"/>
  <c r="D451" i="9" l="1"/>
  <c r="Q451" i="9" l="1"/>
  <c r="R451" i="9" s="1"/>
  <c r="F451" i="9"/>
  <c r="G451" i="9" l="1"/>
  <c r="L452" i="9" l="1"/>
  <c r="H451" i="9"/>
  <c r="I451" i="9" s="1"/>
  <c r="B452" i="9" l="1"/>
  <c r="O452" i="9"/>
  <c r="E452" i="9" s="1"/>
  <c r="M452" i="9"/>
  <c r="N452" i="9" s="1"/>
  <c r="P452" i="9" l="1"/>
  <c r="C452" i="9"/>
  <c r="D452" i="9" l="1"/>
  <c r="Q452" i="9" l="1"/>
  <c r="R452" i="9" s="1"/>
  <c r="F452" i="9"/>
  <c r="G452" i="9" l="1"/>
  <c r="L453" i="9" l="1"/>
  <c r="H452" i="9"/>
  <c r="I452" i="9" s="1"/>
  <c r="M453" i="9" l="1"/>
  <c r="N453" i="9" s="1"/>
  <c r="B453" i="9"/>
  <c r="O453" i="9"/>
  <c r="E453" i="9" s="1"/>
  <c r="C453" i="9" l="1"/>
  <c r="P453" i="9"/>
  <c r="D453" i="9" l="1"/>
  <c r="Q453" i="9" l="1"/>
  <c r="R453" i="9" s="1"/>
  <c r="F453" i="9"/>
  <c r="G453" i="9" l="1"/>
  <c r="L454" i="9" l="1"/>
  <c r="H453" i="9"/>
  <c r="I453" i="9" s="1"/>
  <c r="B454" i="9" l="1"/>
  <c r="M454" i="9"/>
  <c r="N454" i="9" s="1"/>
  <c r="O454" i="9"/>
  <c r="E454" i="9" s="1"/>
  <c r="C454" i="9" l="1"/>
  <c r="P454" i="9"/>
  <c r="D454" i="9" l="1"/>
  <c r="Q454" i="9" l="1"/>
  <c r="R454" i="9" s="1"/>
  <c r="F454" i="9"/>
  <c r="G454" i="9" l="1"/>
  <c r="L455" i="9" l="1"/>
  <c r="H454" i="9"/>
  <c r="I454" i="9" s="1"/>
  <c r="B455" i="9" l="1"/>
  <c r="M455" i="9"/>
  <c r="N455" i="9" s="1"/>
  <c r="O455" i="9"/>
  <c r="E455" i="9" s="1"/>
  <c r="C455" i="9" l="1"/>
  <c r="P455" i="9"/>
  <c r="D455" i="9" l="1"/>
  <c r="Q455" i="9" l="1"/>
  <c r="R455" i="9" s="1"/>
  <c r="F455" i="9"/>
  <c r="G455" i="9" l="1"/>
  <c r="L456" i="9" l="1"/>
  <c r="H455" i="9"/>
  <c r="I455" i="9" s="1"/>
  <c r="B456" i="9" l="1"/>
  <c r="M456" i="9"/>
  <c r="N456" i="9" s="1"/>
  <c r="O456" i="9"/>
  <c r="E456" i="9" s="1"/>
  <c r="P456" i="9" l="1"/>
  <c r="C456" i="9"/>
  <c r="D456" i="9" l="1"/>
  <c r="Q456" i="9" l="1"/>
  <c r="R456" i="9" s="1"/>
  <c r="F456" i="9"/>
  <c r="G456" i="9" l="1"/>
  <c r="L457" i="9" l="1"/>
  <c r="H456" i="9"/>
  <c r="I456" i="9" s="1"/>
  <c r="M457" i="9" l="1"/>
  <c r="N457" i="9" s="1"/>
  <c r="B457" i="9"/>
  <c r="O457" i="9"/>
  <c r="E457" i="9" s="1"/>
  <c r="C457" i="9" l="1"/>
  <c r="P457" i="9"/>
  <c r="D457" i="9" l="1"/>
  <c r="Q457" i="9" l="1"/>
  <c r="R457" i="9" s="1"/>
  <c r="F457" i="9"/>
  <c r="G457" i="9" l="1"/>
  <c r="L458" i="9" l="1"/>
  <c r="H457" i="9"/>
  <c r="I457" i="9" s="1"/>
  <c r="B458" i="9" l="1"/>
  <c r="M458" i="9"/>
  <c r="N458" i="9" s="1"/>
  <c r="O458" i="9"/>
  <c r="E458" i="9" s="1"/>
  <c r="P458" i="9" l="1"/>
  <c r="C458" i="9"/>
  <c r="D458" i="9" l="1"/>
  <c r="Q458" i="9" l="1"/>
  <c r="R458" i="9" s="1"/>
  <c r="F458" i="9"/>
  <c r="G458" i="9" l="1"/>
  <c r="L459" i="9" l="1"/>
  <c r="H458" i="9"/>
  <c r="I458" i="9" s="1"/>
  <c r="B459" i="9" l="1"/>
  <c r="O459" i="9"/>
  <c r="E459" i="9" s="1"/>
  <c r="M459" i="9"/>
  <c r="N459" i="9" s="1"/>
  <c r="C459" i="9" l="1"/>
  <c r="P459" i="9"/>
  <c r="D459" i="9" l="1"/>
  <c r="Q459" i="9" l="1"/>
  <c r="R459" i="9" s="1"/>
  <c r="F459" i="9"/>
  <c r="G459" i="9" l="1"/>
  <c r="L460" i="9" l="1"/>
  <c r="H459" i="9"/>
  <c r="I459" i="9" s="1"/>
  <c r="B460" i="9" l="1"/>
  <c r="M460" i="9"/>
  <c r="N460" i="9" s="1"/>
  <c r="O460" i="9"/>
  <c r="E460" i="9" s="1"/>
  <c r="C460" i="9" l="1"/>
  <c r="P460" i="9"/>
  <c r="D460" i="9" l="1"/>
  <c r="Q460" i="9" l="1"/>
  <c r="R460" i="9" s="1"/>
  <c r="F460" i="9"/>
  <c r="G460" i="9" l="1"/>
  <c r="L461" i="9" l="1"/>
  <c r="H460" i="9"/>
  <c r="I460" i="9" s="1"/>
  <c r="B461" i="9" l="1"/>
  <c r="M461" i="9"/>
  <c r="N461" i="9" s="1"/>
  <c r="O461" i="9"/>
  <c r="E461" i="9" s="1"/>
  <c r="P461" i="9" l="1"/>
  <c r="C461" i="9"/>
  <c r="D461" i="9" l="1"/>
  <c r="Q461" i="9" l="1"/>
  <c r="R461" i="9" s="1"/>
  <c r="F461" i="9"/>
  <c r="G461" i="9" l="1"/>
  <c r="L462" i="9" l="1"/>
  <c r="H461" i="9"/>
  <c r="I461" i="9" s="1"/>
  <c r="B462" i="9" l="1"/>
  <c r="O462" i="9"/>
  <c r="E462" i="9" s="1"/>
  <c r="M462" i="9"/>
  <c r="N462" i="9" s="1"/>
  <c r="P462" i="9" l="1"/>
  <c r="C462" i="9"/>
  <c r="D462" i="9" l="1"/>
  <c r="Q462" i="9" l="1"/>
  <c r="R462" i="9" s="1"/>
  <c r="F462" i="9"/>
  <c r="G462" i="9" l="1"/>
  <c r="L463" i="9" l="1"/>
  <c r="H462" i="9"/>
  <c r="I462" i="9" s="1"/>
  <c r="M463" i="9" l="1"/>
  <c r="N463" i="9" s="1"/>
  <c r="B463" i="9"/>
  <c r="O463" i="9"/>
  <c r="E463" i="9" s="1"/>
  <c r="P463" i="9" l="1"/>
  <c r="C463" i="9"/>
  <c r="D463" i="9" l="1"/>
  <c r="Q463" i="9" l="1"/>
  <c r="R463" i="9" s="1"/>
  <c r="F463" i="9"/>
  <c r="G463" i="9" l="1"/>
  <c r="L464" i="9" l="1"/>
  <c r="H463" i="9"/>
  <c r="I463" i="9" s="1"/>
  <c r="B464" i="9" l="1"/>
  <c r="M464" i="9"/>
  <c r="N464" i="9" s="1"/>
  <c r="O464" i="9"/>
  <c r="E464" i="9" s="1"/>
  <c r="P464" i="9" l="1"/>
  <c r="C464" i="9"/>
  <c r="D464" i="9" l="1"/>
  <c r="Q464" i="9" l="1"/>
  <c r="R464" i="9" s="1"/>
  <c r="F464" i="9"/>
  <c r="G464" i="9" l="1"/>
  <c r="L465" i="9" l="1"/>
  <c r="H464" i="9"/>
  <c r="I464" i="9" s="1"/>
  <c r="B465" i="9" l="1"/>
  <c r="O465" i="9"/>
  <c r="E465" i="9" s="1"/>
  <c r="M465" i="9"/>
  <c r="N465" i="9" s="1"/>
  <c r="C465" i="9" l="1"/>
  <c r="P465" i="9"/>
  <c r="D465" i="9" l="1"/>
  <c r="Q465" i="9" l="1"/>
  <c r="R465" i="9" s="1"/>
  <c r="F465" i="9"/>
  <c r="G465" i="9" l="1"/>
  <c r="L466" i="9" l="1"/>
  <c r="H465" i="9"/>
  <c r="I465" i="9" s="1"/>
  <c r="B466" i="9" l="1"/>
  <c r="O466" i="9"/>
  <c r="E466" i="9" s="1"/>
  <c r="M466" i="9"/>
  <c r="N466" i="9" s="1"/>
  <c r="P466" i="9" l="1"/>
  <c r="C466" i="9"/>
  <c r="D466" i="9" l="1"/>
  <c r="Q466" i="9" l="1"/>
  <c r="R466" i="9" s="1"/>
  <c r="F466" i="9"/>
  <c r="G466" i="9" l="1"/>
  <c r="L467" i="9" l="1"/>
  <c r="H466" i="9"/>
  <c r="I466" i="9" s="1"/>
  <c r="B467" i="9" l="1"/>
  <c r="O467" i="9"/>
  <c r="E467" i="9" s="1"/>
  <c r="M467" i="9"/>
  <c r="N467" i="9" s="1"/>
  <c r="P467" i="9" l="1"/>
  <c r="C467" i="9"/>
  <c r="D467" i="9" l="1"/>
  <c r="Q467" i="9" l="1"/>
  <c r="R467" i="9" s="1"/>
  <c r="F467" i="9"/>
  <c r="G467" i="9" l="1"/>
  <c r="L468" i="9" l="1"/>
  <c r="H467" i="9"/>
  <c r="I467" i="9" s="1"/>
  <c r="O468" i="9" l="1"/>
  <c r="E468" i="9" s="1"/>
  <c r="B468" i="9"/>
  <c r="M468" i="9"/>
  <c r="N468" i="9" s="1"/>
  <c r="P468" i="9" l="1"/>
  <c r="C468" i="9"/>
  <c r="D468" i="9" l="1"/>
  <c r="Q468" i="9" l="1"/>
  <c r="R468" i="9" s="1"/>
  <c r="F468" i="9"/>
  <c r="G468" i="9" l="1"/>
  <c r="L469" i="9" l="1"/>
  <c r="H468" i="9"/>
  <c r="I468" i="9" s="1"/>
  <c r="O469" i="9" l="1"/>
  <c r="E469" i="9" s="1"/>
  <c r="B469" i="9"/>
  <c r="M469" i="9"/>
  <c r="N469" i="9" s="1"/>
  <c r="C469" i="9" l="1"/>
  <c r="P469" i="9"/>
  <c r="D469" i="9" l="1"/>
  <c r="Q469" i="9" l="1"/>
  <c r="R469" i="9" s="1"/>
  <c r="F469" i="9"/>
  <c r="G469" i="9" l="1"/>
  <c r="L470" i="9" l="1"/>
  <c r="H469" i="9"/>
  <c r="I469" i="9" s="1"/>
  <c r="B470" i="9" l="1"/>
  <c r="M470" i="9"/>
  <c r="N470" i="9" s="1"/>
  <c r="O470" i="9"/>
  <c r="E470" i="9" s="1"/>
  <c r="C470" i="9" l="1"/>
  <c r="P470" i="9"/>
  <c r="D470" i="9" l="1"/>
  <c r="Q470" i="9" l="1"/>
  <c r="R470" i="9" s="1"/>
  <c r="F470" i="9"/>
  <c r="G470" i="9" l="1"/>
  <c r="L471" i="9" l="1"/>
  <c r="H470" i="9"/>
  <c r="I470" i="9" s="1"/>
  <c r="M471" i="9" l="1"/>
  <c r="N471" i="9" s="1"/>
  <c r="B471" i="9"/>
  <c r="O471" i="9"/>
  <c r="E471" i="9" s="1"/>
  <c r="C471" i="9" l="1"/>
  <c r="P471" i="9"/>
  <c r="D471" i="9" l="1"/>
  <c r="Q471" i="9" l="1"/>
  <c r="R471" i="9" s="1"/>
  <c r="F471" i="9"/>
  <c r="G471" i="9" l="1"/>
  <c r="L472" i="9" l="1"/>
  <c r="H471" i="9"/>
  <c r="I471" i="9" s="1"/>
  <c r="M472" i="9" l="1"/>
  <c r="N472" i="9" s="1"/>
  <c r="B472" i="9"/>
  <c r="O472" i="9"/>
  <c r="E472" i="9" s="1"/>
  <c r="C472" i="9" l="1"/>
  <c r="P472" i="9"/>
  <c r="D472" i="9" l="1"/>
  <c r="Q472" i="9" l="1"/>
  <c r="R472" i="9" s="1"/>
  <c r="F472" i="9"/>
  <c r="G472" i="9" l="1"/>
  <c r="L473" i="9" l="1"/>
  <c r="H472" i="9"/>
  <c r="I472" i="9" s="1"/>
  <c r="B473" i="9" l="1"/>
  <c r="O473" i="9"/>
  <c r="E473" i="9" s="1"/>
  <c r="M473" i="9"/>
  <c r="N473" i="9" s="1"/>
  <c r="C473" i="9" l="1"/>
  <c r="P473" i="9"/>
  <c r="D473" i="9" l="1"/>
  <c r="Q473" i="9" l="1"/>
  <c r="R473" i="9" s="1"/>
  <c r="F473" i="9"/>
  <c r="G473" i="9" l="1"/>
  <c r="L474" i="9" l="1"/>
  <c r="H473" i="9"/>
  <c r="I473" i="9" s="1"/>
  <c r="B474" i="9" l="1"/>
  <c r="M474" i="9"/>
  <c r="N474" i="9" s="1"/>
  <c r="O474" i="9"/>
  <c r="E474" i="9" s="1"/>
  <c r="P474" i="9" l="1"/>
  <c r="C474" i="9"/>
  <c r="D474" i="9" l="1"/>
  <c r="Q474" i="9" l="1"/>
  <c r="R474" i="9" s="1"/>
  <c r="F474" i="9"/>
  <c r="G474" i="9" l="1"/>
  <c r="L475" i="9" l="1"/>
  <c r="H474" i="9"/>
  <c r="I474" i="9" s="1"/>
  <c r="O475" i="9" l="1"/>
  <c r="E475" i="9" s="1"/>
  <c r="M475" i="9"/>
  <c r="N475" i="9" s="1"/>
  <c r="B475" i="9"/>
  <c r="C475" i="9" l="1"/>
  <c r="P475" i="9"/>
  <c r="D475" i="9" l="1"/>
  <c r="Q475" i="9" l="1"/>
  <c r="R475" i="9" s="1"/>
  <c r="F475" i="9"/>
  <c r="G475" i="9" l="1"/>
  <c r="L476" i="9" l="1"/>
  <c r="H475" i="9"/>
  <c r="I475" i="9" s="1"/>
  <c r="B476" i="9" l="1"/>
  <c r="M476" i="9"/>
  <c r="N476" i="9" s="1"/>
  <c r="O476" i="9"/>
  <c r="E476" i="9" s="1"/>
  <c r="C476" i="9" l="1"/>
  <c r="P476" i="9"/>
  <c r="D476" i="9" l="1"/>
  <c r="Q476" i="9" l="1"/>
  <c r="R476" i="9" s="1"/>
  <c r="F476" i="9"/>
  <c r="G476" i="9" l="1"/>
  <c r="L477" i="9" l="1"/>
  <c r="H476" i="9"/>
  <c r="I476" i="9" s="1"/>
  <c r="B477" i="9" l="1"/>
  <c r="O477" i="9"/>
  <c r="E477" i="9" s="1"/>
  <c r="M477" i="9"/>
  <c r="N477" i="9" s="1"/>
  <c r="P477" i="9" l="1"/>
  <c r="C477" i="9"/>
  <c r="D477" i="9" l="1"/>
  <c r="Q477" i="9" l="1"/>
  <c r="R477" i="9" s="1"/>
  <c r="F477" i="9"/>
  <c r="G477" i="9" l="1"/>
  <c r="L478" i="9" l="1"/>
  <c r="H477" i="9"/>
  <c r="I477" i="9" s="1"/>
  <c r="O478" i="9" l="1"/>
  <c r="E478" i="9" s="1"/>
  <c r="B478" i="9"/>
  <c r="M478" i="9"/>
  <c r="N478" i="9" s="1"/>
  <c r="C478" i="9" l="1"/>
  <c r="P478" i="9"/>
  <c r="D478" i="9" l="1"/>
  <c r="Q478" i="9" l="1"/>
  <c r="R478" i="9" s="1"/>
  <c r="F478" i="9"/>
  <c r="G478" i="9" l="1"/>
  <c r="L479" i="9" l="1"/>
  <c r="H478" i="9"/>
  <c r="I478" i="9" s="1"/>
  <c r="O479" i="9" l="1"/>
  <c r="E479" i="9" s="1"/>
  <c r="M479" i="9"/>
  <c r="N479" i="9" s="1"/>
  <c r="B479" i="9"/>
  <c r="C479" i="9" l="1"/>
  <c r="P479" i="9"/>
  <c r="D479" i="9" l="1"/>
  <c r="Q479" i="9" l="1"/>
  <c r="R479" i="9" s="1"/>
  <c r="F479" i="9"/>
  <c r="G479" i="9" l="1"/>
  <c r="L480" i="9" l="1"/>
  <c r="H479" i="9"/>
  <c r="I479" i="9" s="1"/>
  <c r="B480" i="9" l="1"/>
  <c r="O480" i="9"/>
  <c r="E480" i="9" s="1"/>
  <c r="M480" i="9"/>
  <c r="N480" i="9" s="1"/>
  <c r="P480" i="9" l="1"/>
  <c r="C480" i="9"/>
  <c r="D480" i="9" l="1"/>
  <c r="Q480" i="9" l="1"/>
  <c r="R480" i="9" s="1"/>
  <c r="F480" i="9"/>
  <c r="G480" i="9" l="1"/>
  <c r="L481" i="9" l="1"/>
  <c r="H480" i="9"/>
  <c r="I480" i="9" s="1"/>
  <c r="B481" i="9" l="1"/>
  <c r="O481" i="9"/>
  <c r="E481" i="9" s="1"/>
  <c r="M481" i="9"/>
  <c r="N481" i="9" s="1"/>
  <c r="C481" i="9" l="1"/>
  <c r="P481" i="9"/>
  <c r="D481" i="9" l="1"/>
  <c r="Q481" i="9" l="1"/>
  <c r="R481" i="9" s="1"/>
  <c r="F481" i="9"/>
  <c r="G481" i="9" l="1"/>
  <c r="L482" i="9" l="1"/>
  <c r="H481" i="9"/>
  <c r="I481" i="9" s="1"/>
  <c r="B482" i="9" l="1"/>
  <c r="O482" i="9"/>
  <c r="E482" i="9" s="1"/>
  <c r="M482" i="9"/>
  <c r="N482" i="9" s="1"/>
  <c r="P482" i="9" l="1"/>
  <c r="C482" i="9"/>
  <c r="D482" i="9" l="1"/>
  <c r="Q482" i="9" l="1"/>
  <c r="R482" i="9" s="1"/>
  <c r="F482" i="9"/>
  <c r="G482" i="9" l="1"/>
  <c r="L483" i="9" l="1"/>
  <c r="H482" i="9"/>
  <c r="I482" i="9" s="1"/>
  <c r="O483" i="9" l="1"/>
  <c r="E483" i="9" s="1"/>
  <c r="M483" i="9"/>
  <c r="N483" i="9" s="1"/>
  <c r="B483" i="9"/>
  <c r="C483" i="9" l="1"/>
  <c r="P483" i="9"/>
  <c r="D483" i="9" l="1"/>
  <c r="Q483" i="9" l="1"/>
  <c r="R483" i="9" s="1"/>
  <c r="F483" i="9"/>
  <c r="G483" i="9" l="1"/>
  <c r="L484" i="9" l="1"/>
  <c r="H483" i="9"/>
  <c r="I483" i="9" s="1"/>
  <c r="B484" i="9" l="1"/>
  <c r="M484" i="9"/>
  <c r="N484" i="9" s="1"/>
  <c r="O484" i="9"/>
  <c r="E484" i="9" s="1"/>
  <c r="C484" i="9" l="1"/>
  <c r="P484" i="9"/>
  <c r="D484" i="9" l="1"/>
  <c r="Q484" i="9" l="1"/>
  <c r="R484" i="9" s="1"/>
  <c r="F484" i="9"/>
  <c r="G484" i="9" l="1"/>
  <c r="L485" i="9" l="1"/>
  <c r="H484" i="9"/>
  <c r="I484" i="9" s="1"/>
  <c r="O485" i="9" l="1"/>
  <c r="E485" i="9" s="1"/>
  <c r="B485" i="9"/>
  <c r="M485" i="9"/>
  <c r="N485" i="9" s="1"/>
  <c r="C485" i="9" l="1"/>
  <c r="P485" i="9"/>
  <c r="D485" i="9" l="1"/>
  <c r="Q485" i="9" l="1"/>
  <c r="R485" i="9" s="1"/>
  <c r="F485" i="9"/>
  <c r="G485" i="9" l="1"/>
  <c r="L486" i="9" l="1"/>
  <c r="H485" i="9"/>
  <c r="I485" i="9" s="1"/>
  <c r="B486" i="9" l="1"/>
  <c r="O486" i="9"/>
  <c r="E486" i="9" s="1"/>
  <c r="M486" i="9"/>
  <c r="N486" i="9" s="1"/>
  <c r="C486" i="9" l="1"/>
  <c r="P486" i="9"/>
  <c r="D486" i="9" l="1"/>
  <c r="Q486" i="9" l="1"/>
  <c r="R486" i="9" s="1"/>
  <c r="F486" i="9"/>
  <c r="G486" i="9" l="1"/>
  <c r="L487" i="9" l="1"/>
  <c r="H486" i="9"/>
  <c r="I486" i="9" s="1"/>
  <c r="B487" i="9" l="1"/>
  <c r="M487" i="9"/>
  <c r="N487" i="9" s="1"/>
  <c r="O487" i="9"/>
  <c r="E487" i="9" s="1"/>
  <c r="C487" i="9" l="1"/>
  <c r="P487" i="9"/>
  <c r="D487" i="9" l="1"/>
  <c r="Q487" i="9" l="1"/>
  <c r="R487" i="9" s="1"/>
  <c r="F487" i="9"/>
  <c r="G487" i="9" l="1"/>
  <c r="L488" i="9" l="1"/>
  <c r="H487" i="9"/>
  <c r="I487" i="9" s="1"/>
  <c r="B488" i="9" l="1"/>
  <c r="O488" i="9"/>
  <c r="E488" i="9" s="1"/>
  <c r="M488" i="9"/>
  <c r="N488" i="9" s="1"/>
  <c r="P488" i="9" l="1"/>
  <c r="C488" i="9"/>
  <c r="D488" i="9" l="1"/>
  <c r="Q488" i="9" l="1"/>
  <c r="R488" i="9" s="1"/>
  <c r="F488" i="9"/>
  <c r="G488" i="9" l="1"/>
  <c r="L489" i="9" l="1"/>
  <c r="H488" i="9"/>
  <c r="I488" i="9" s="1"/>
  <c r="B489" i="9" l="1"/>
  <c r="M489" i="9"/>
  <c r="N489" i="9" s="1"/>
  <c r="O489" i="9"/>
  <c r="E489" i="9" s="1"/>
  <c r="C489" i="9" l="1"/>
  <c r="P489" i="9"/>
  <c r="D489" i="9" l="1"/>
  <c r="Q489" i="9" l="1"/>
  <c r="R489" i="9" s="1"/>
  <c r="F489" i="9"/>
  <c r="G489" i="9" l="1"/>
  <c r="L490" i="9" l="1"/>
  <c r="H489" i="9"/>
  <c r="I489" i="9" s="1"/>
  <c r="B490" i="9" l="1"/>
  <c r="M490" i="9"/>
  <c r="N490" i="9" s="1"/>
  <c r="O490" i="9"/>
  <c r="E490" i="9" s="1"/>
  <c r="C490" i="9" l="1"/>
  <c r="P490" i="9"/>
  <c r="D490" i="9" l="1"/>
  <c r="Q490" i="9" l="1"/>
  <c r="R490" i="9" s="1"/>
  <c r="F490" i="9"/>
  <c r="G490" i="9" l="1"/>
  <c r="L491" i="9" l="1"/>
  <c r="H490" i="9"/>
  <c r="I490" i="9" s="1"/>
  <c r="B491" i="9" l="1"/>
  <c r="O491" i="9"/>
  <c r="E491" i="9" s="1"/>
  <c r="M491" i="9"/>
  <c r="N491" i="9" s="1"/>
  <c r="C491" i="9" l="1"/>
  <c r="P491" i="9"/>
  <c r="D491" i="9" l="1"/>
  <c r="Q491" i="9" l="1"/>
  <c r="R491" i="9" s="1"/>
  <c r="F491" i="9"/>
  <c r="G491" i="9" l="1"/>
  <c r="L492" i="9" l="1"/>
  <c r="H491" i="9"/>
  <c r="I491" i="9" s="1"/>
  <c r="B492" i="9" l="1"/>
  <c r="M492" i="9"/>
  <c r="N492" i="9" s="1"/>
  <c r="O492" i="9"/>
  <c r="E492" i="9" s="1"/>
  <c r="P492" i="9" l="1"/>
  <c r="C492" i="9"/>
  <c r="D492" i="9" l="1"/>
  <c r="Q492" i="9" l="1"/>
  <c r="R492" i="9" s="1"/>
  <c r="F492" i="9"/>
  <c r="G492" i="9" l="1"/>
  <c r="L493" i="9" l="1"/>
  <c r="H492" i="9"/>
  <c r="I492" i="9" s="1"/>
  <c r="M493" i="9" l="1"/>
  <c r="N493" i="9" s="1"/>
  <c r="O493" i="9"/>
  <c r="E493" i="9" s="1"/>
  <c r="B493" i="9"/>
  <c r="C493" i="9" l="1"/>
  <c r="P493" i="9"/>
  <c r="D493" i="9" l="1"/>
  <c r="Q493" i="9" l="1"/>
  <c r="R493" i="9" s="1"/>
  <c r="F493" i="9"/>
  <c r="G493" i="9" l="1"/>
  <c r="L494" i="9" l="1"/>
  <c r="H493" i="9"/>
  <c r="I493" i="9" s="1"/>
  <c r="O494" i="9" l="1"/>
  <c r="E494" i="9" s="1"/>
  <c r="B494" i="9"/>
  <c r="M494" i="9"/>
  <c r="N494" i="9" s="1"/>
  <c r="P494" i="9" l="1"/>
  <c r="C494" i="9"/>
  <c r="D494" i="9" l="1"/>
  <c r="Q494" i="9" l="1"/>
  <c r="R494" i="9" s="1"/>
  <c r="F494" i="9"/>
  <c r="G494" i="9" l="1"/>
  <c r="L495" i="9" l="1"/>
  <c r="H494" i="9"/>
  <c r="I494" i="9" s="1"/>
  <c r="O495" i="9" l="1"/>
  <c r="E495" i="9" s="1"/>
  <c r="B495" i="9"/>
  <c r="M495" i="9"/>
  <c r="N495" i="9" s="1"/>
  <c r="C495" i="9" l="1"/>
  <c r="P495" i="9"/>
  <c r="D495" i="9" l="1"/>
  <c r="Q495" i="9" l="1"/>
  <c r="R495" i="9" s="1"/>
  <c r="F495" i="9"/>
  <c r="G495" i="9" l="1"/>
  <c r="L496" i="9" l="1"/>
  <c r="H495" i="9"/>
  <c r="I495" i="9" s="1"/>
  <c r="O496" i="9" l="1"/>
  <c r="E496" i="9" s="1"/>
  <c r="M496" i="9"/>
  <c r="N496" i="9" s="1"/>
  <c r="B496" i="9"/>
  <c r="P496" i="9" l="1"/>
  <c r="C496" i="9"/>
  <c r="D496" i="9" l="1"/>
  <c r="Q496" i="9" l="1"/>
  <c r="R496" i="9" s="1"/>
  <c r="F496" i="9"/>
  <c r="G496" i="9" l="1"/>
  <c r="L497" i="9" l="1"/>
  <c r="H496" i="9"/>
  <c r="I496" i="9" s="1"/>
  <c r="B497" i="9" l="1"/>
  <c r="O497" i="9"/>
  <c r="E497" i="9" s="1"/>
  <c r="M497" i="9"/>
  <c r="N497" i="9" s="1"/>
  <c r="C497" i="9" l="1"/>
  <c r="P497" i="9"/>
  <c r="D497" i="9" l="1"/>
  <c r="Q497" i="9" l="1"/>
  <c r="R497" i="9" s="1"/>
  <c r="F497" i="9"/>
  <c r="G497" i="9" l="1"/>
  <c r="L498" i="9" l="1"/>
  <c r="H497" i="9"/>
  <c r="I497" i="9" s="1"/>
  <c r="B498" i="9" l="1"/>
  <c r="M498" i="9"/>
  <c r="N498" i="9" s="1"/>
  <c r="O498" i="9"/>
  <c r="E498" i="9" s="1"/>
  <c r="C498" i="9" l="1"/>
  <c r="P498" i="9"/>
  <c r="D498" i="9" l="1"/>
  <c r="Q498" i="9" l="1"/>
  <c r="R498" i="9" s="1"/>
  <c r="F498" i="9"/>
  <c r="G498" i="9" l="1"/>
  <c r="L499" i="9" l="1"/>
  <c r="H498" i="9"/>
  <c r="I498" i="9" s="1"/>
  <c r="M499" i="9" l="1"/>
  <c r="N499" i="9" s="1"/>
  <c r="O499" i="9"/>
  <c r="E499" i="9" s="1"/>
  <c r="B499" i="9"/>
  <c r="C499" i="9" l="1"/>
  <c r="P499" i="9"/>
  <c r="D499" i="9" l="1"/>
  <c r="Q499" i="9" l="1"/>
  <c r="R499" i="9" s="1"/>
  <c r="F499" i="9"/>
  <c r="G499" i="9" l="1"/>
  <c r="L500" i="9" l="1"/>
  <c r="H499" i="9"/>
  <c r="I499" i="9" s="1"/>
  <c r="B500" i="9" l="1"/>
  <c r="M500" i="9"/>
  <c r="N500" i="9" s="1"/>
  <c r="O500" i="9"/>
  <c r="E500" i="9" s="1"/>
  <c r="P500" i="9" l="1"/>
  <c r="C500" i="9"/>
  <c r="D500" i="9" l="1"/>
  <c r="Q500" i="9" l="1"/>
  <c r="R500" i="9" s="1"/>
  <c r="F500" i="9"/>
  <c r="G500" i="9" l="1"/>
  <c r="L501" i="9" l="1"/>
  <c r="H500" i="9"/>
  <c r="I500" i="9" s="1"/>
  <c r="M501" i="9" l="1"/>
  <c r="N501" i="9" s="1"/>
  <c r="O501" i="9"/>
  <c r="E501" i="9" s="1"/>
  <c r="B501" i="9"/>
  <c r="C501" i="9" l="1"/>
  <c r="P501" i="9"/>
  <c r="D501" i="9" l="1"/>
  <c r="Q501" i="9" l="1"/>
  <c r="R501" i="9" s="1"/>
  <c r="F501" i="9"/>
  <c r="G501" i="9" l="1"/>
  <c r="L502" i="9" l="1"/>
  <c r="H501" i="9"/>
  <c r="I501" i="9" s="1"/>
  <c r="M502" i="9" l="1"/>
  <c r="N502" i="9" s="1"/>
  <c r="B502" i="9"/>
  <c r="O502" i="9"/>
  <c r="E502" i="9" s="1"/>
  <c r="P502" i="9" l="1"/>
  <c r="C502" i="9"/>
  <c r="D502" i="9" l="1"/>
  <c r="Q502" i="9" l="1"/>
  <c r="R502" i="9" s="1"/>
  <c r="F502" i="9"/>
  <c r="G502" i="9" l="1"/>
  <c r="L503" i="9" l="1"/>
  <c r="H502" i="9"/>
  <c r="I502" i="9" s="1"/>
  <c r="M503" i="9" l="1"/>
  <c r="N503" i="9" s="1"/>
  <c r="B503" i="9"/>
  <c r="O503" i="9"/>
  <c r="E503" i="9" s="1"/>
  <c r="C503" i="9" l="1"/>
  <c r="P503" i="9"/>
  <c r="D503" i="9" l="1"/>
  <c r="Q503" i="9" l="1"/>
  <c r="R503" i="9" s="1"/>
  <c r="F503" i="9"/>
  <c r="G503" i="9" l="1"/>
  <c r="L504" i="9" l="1"/>
  <c r="H503" i="9"/>
  <c r="I503" i="9" s="1"/>
  <c r="B504" i="9" l="1"/>
  <c r="O504" i="9"/>
  <c r="E504" i="9" s="1"/>
  <c r="M504" i="9"/>
  <c r="N504" i="9" s="1"/>
  <c r="P504" i="9" l="1"/>
  <c r="C504" i="9"/>
  <c r="D504" i="9" l="1"/>
  <c r="Q504" i="9" l="1"/>
  <c r="R504" i="9" s="1"/>
  <c r="F504" i="9"/>
  <c r="G504" i="9" l="1"/>
  <c r="L505" i="9" l="1"/>
  <c r="H504" i="9"/>
  <c r="I504" i="9" s="1"/>
  <c r="B505" i="9" l="1"/>
  <c r="O505" i="9"/>
  <c r="E505" i="9" s="1"/>
  <c r="M505" i="9"/>
  <c r="N505" i="9" s="1"/>
  <c r="C505" i="9" l="1"/>
  <c r="P505" i="9"/>
  <c r="D505" i="9" l="1"/>
  <c r="Q505" i="9" l="1"/>
  <c r="R505" i="9" s="1"/>
  <c r="F505" i="9"/>
  <c r="G505" i="9" l="1"/>
  <c r="L506" i="9" l="1"/>
  <c r="H505" i="9"/>
  <c r="I505" i="9" s="1"/>
  <c r="B506" i="9" l="1"/>
  <c r="O506" i="9"/>
  <c r="E506" i="9" s="1"/>
  <c r="M506" i="9"/>
  <c r="N506" i="9" s="1"/>
  <c r="P506" i="9" l="1"/>
  <c r="C506" i="9"/>
  <c r="D506" i="9" l="1"/>
  <c r="Q506" i="9" l="1"/>
  <c r="R506" i="9" s="1"/>
  <c r="F506" i="9"/>
  <c r="G506" i="9" l="1"/>
  <c r="L507" i="9" l="1"/>
  <c r="H506" i="9"/>
  <c r="I506" i="9" s="1"/>
  <c r="B507" i="9" l="1"/>
  <c r="O507" i="9"/>
  <c r="E507" i="9" s="1"/>
  <c r="M507" i="9"/>
  <c r="N507" i="9" s="1"/>
  <c r="C507" i="9" l="1"/>
  <c r="P507" i="9"/>
  <c r="D507" i="9" l="1"/>
  <c r="Q507" i="9" l="1"/>
  <c r="R507" i="9" s="1"/>
  <c r="F507" i="9"/>
  <c r="G507" i="9" l="1"/>
  <c r="L508" i="9" l="1"/>
  <c r="H507" i="9"/>
  <c r="I507" i="9" s="1"/>
  <c r="B508" i="9" l="1"/>
  <c r="M508" i="9"/>
  <c r="N508" i="9" s="1"/>
  <c r="O508" i="9"/>
  <c r="E508" i="9" s="1"/>
  <c r="P508" i="9" l="1"/>
  <c r="C508" i="9"/>
  <c r="D508" i="9" l="1"/>
  <c r="Q508" i="9" l="1"/>
  <c r="R508" i="9" s="1"/>
  <c r="F508" i="9"/>
  <c r="G508" i="9" l="1"/>
  <c r="L509" i="9" l="1"/>
  <c r="H508" i="9"/>
  <c r="I508" i="9" s="1"/>
  <c r="M509" i="9" l="1"/>
  <c r="N509" i="9" s="1"/>
  <c r="B509" i="9"/>
  <c r="O509" i="9"/>
  <c r="E509" i="9" s="1"/>
  <c r="C509" i="9" l="1"/>
  <c r="P509" i="9"/>
  <c r="D509" i="9" l="1"/>
  <c r="Q509" i="9" l="1"/>
  <c r="R509" i="9" s="1"/>
  <c r="F509" i="9"/>
  <c r="G509" i="9" l="1"/>
  <c r="L510" i="9" l="1"/>
  <c r="H509" i="9"/>
  <c r="I509" i="9" s="1"/>
  <c r="B510" i="9" l="1"/>
  <c r="O510" i="9"/>
  <c r="E510" i="9" s="1"/>
  <c r="M510" i="9"/>
  <c r="N510" i="9" s="1"/>
  <c r="P510" i="9" l="1"/>
  <c r="C510" i="9"/>
  <c r="D510" i="9" l="1"/>
  <c r="Q510" i="9" l="1"/>
  <c r="R510" i="9" s="1"/>
  <c r="F510" i="9"/>
  <c r="G510" i="9" l="1"/>
  <c r="L511" i="9" l="1"/>
  <c r="H510" i="9"/>
  <c r="I510" i="9" s="1"/>
  <c r="M511" i="9" l="1"/>
  <c r="N511" i="9" s="1"/>
  <c r="B511" i="9"/>
  <c r="O511" i="9"/>
  <c r="E511" i="9" s="1"/>
  <c r="P511" i="9" l="1"/>
  <c r="C511" i="9"/>
  <c r="D511" i="9" l="1"/>
  <c r="Q511" i="9" l="1"/>
  <c r="R511" i="9" s="1"/>
  <c r="F511" i="9"/>
  <c r="G511" i="9" l="1"/>
  <c r="L512" i="9" l="1"/>
  <c r="H511" i="9"/>
  <c r="I511" i="9" s="1"/>
  <c r="B512" i="9" l="1"/>
  <c r="O512" i="9"/>
  <c r="E512" i="9" s="1"/>
  <c r="M512" i="9"/>
  <c r="N512" i="9" s="1"/>
  <c r="P512" i="9" l="1"/>
  <c r="C512" i="9"/>
  <c r="D512" i="9" l="1"/>
  <c r="Q512" i="9" l="1"/>
  <c r="R512" i="9" s="1"/>
  <c r="F512" i="9"/>
  <c r="G512" i="9" l="1"/>
  <c r="L513" i="9" l="1"/>
  <c r="H512" i="9"/>
  <c r="I512" i="9" s="1"/>
  <c r="B513" i="9" l="1"/>
  <c r="O513" i="9"/>
  <c r="E513" i="9" s="1"/>
  <c r="M513" i="9"/>
  <c r="N513" i="9" s="1"/>
  <c r="P513" i="9" l="1"/>
  <c r="C513" i="9"/>
  <c r="D513" i="9" l="1"/>
  <c r="Q513" i="9" l="1"/>
  <c r="R513" i="9" s="1"/>
  <c r="F513" i="9"/>
  <c r="G513" i="9" l="1"/>
  <c r="L514" i="9" l="1"/>
  <c r="H513" i="9"/>
  <c r="I513" i="9" s="1"/>
  <c r="O514" i="9" l="1"/>
  <c r="E514" i="9" s="1"/>
  <c r="M514" i="9"/>
  <c r="N514" i="9" s="1"/>
  <c r="B514" i="9"/>
  <c r="P514" i="9" l="1"/>
  <c r="C514" i="9"/>
  <c r="D514" i="9" l="1"/>
  <c r="Q514" i="9" l="1"/>
  <c r="R514" i="9" s="1"/>
  <c r="F514" i="9"/>
  <c r="G514" i="9" l="1"/>
  <c r="L515" i="9" l="1"/>
  <c r="H514" i="9"/>
  <c r="I514" i="9" s="1"/>
  <c r="M515" i="9" l="1"/>
  <c r="N515" i="9" s="1"/>
  <c r="O515" i="9"/>
  <c r="E515" i="9" s="1"/>
  <c r="B515" i="9"/>
  <c r="C515" i="9" l="1"/>
  <c r="P515" i="9"/>
  <c r="D515" i="9" l="1"/>
  <c r="Q515" i="9" l="1"/>
  <c r="R515" i="9" s="1"/>
  <c r="F515" i="9"/>
  <c r="G515" i="9" l="1"/>
  <c r="L516" i="9" l="1"/>
  <c r="H515" i="9"/>
  <c r="I515" i="9" s="1"/>
  <c r="B516" i="9" l="1"/>
  <c r="M516" i="9"/>
  <c r="N516" i="9" s="1"/>
  <c r="O516" i="9"/>
  <c r="E516" i="9" s="1"/>
  <c r="C516" i="9" l="1"/>
  <c r="P516" i="9"/>
  <c r="D516" i="9" l="1"/>
  <c r="Q516" i="9" l="1"/>
  <c r="R516" i="9" s="1"/>
  <c r="F516" i="9"/>
  <c r="G516" i="9" l="1"/>
  <c r="L517" i="9" l="1"/>
  <c r="H516" i="9"/>
  <c r="I516" i="9" s="1"/>
  <c r="O517" i="9" l="1"/>
  <c r="E517" i="9" s="1"/>
  <c r="B517" i="9"/>
  <c r="M517" i="9"/>
  <c r="N517" i="9" s="1"/>
  <c r="P517" i="9" l="1"/>
  <c r="C517" i="9"/>
  <c r="D517" i="9" l="1"/>
  <c r="Q517" i="9" l="1"/>
  <c r="R517" i="9" s="1"/>
  <c r="F517" i="9"/>
  <c r="G517" i="9" l="1"/>
  <c r="L518" i="9" l="1"/>
  <c r="H517" i="9"/>
  <c r="I517" i="9" s="1"/>
  <c r="M518" i="9" l="1"/>
  <c r="N518" i="9" s="1"/>
  <c r="O518" i="9"/>
  <c r="E518" i="9" s="1"/>
  <c r="B518" i="9"/>
  <c r="C518" i="9" l="1"/>
  <c r="P518" i="9"/>
  <c r="D518" i="9" l="1"/>
  <c r="Q518" i="9" l="1"/>
  <c r="R518" i="9" s="1"/>
  <c r="F518" i="9"/>
  <c r="G518" i="9" l="1"/>
  <c r="L519" i="9" l="1"/>
  <c r="H518" i="9"/>
  <c r="I518" i="9" s="1"/>
  <c r="M519" i="9" l="1"/>
  <c r="N519" i="9" s="1"/>
  <c r="O519" i="9"/>
  <c r="E519" i="9" s="1"/>
  <c r="B519" i="9"/>
  <c r="P519" i="9" l="1"/>
  <c r="C519" i="9"/>
  <c r="D519" i="9" l="1"/>
  <c r="Q519" i="9" l="1"/>
  <c r="R519" i="9" s="1"/>
  <c r="F519" i="9"/>
  <c r="G519" i="9" l="1"/>
  <c r="L520" i="9" l="1"/>
  <c r="H519" i="9"/>
  <c r="I519" i="9" s="1"/>
  <c r="B520" i="9" l="1"/>
  <c r="M520" i="9"/>
  <c r="N520" i="9" s="1"/>
  <c r="O520" i="9"/>
  <c r="E520" i="9" s="1"/>
  <c r="P520" i="9" l="1"/>
  <c r="C520" i="9"/>
  <c r="D520" i="9" l="1"/>
  <c r="Q520" i="9" l="1"/>
  <c r="R520" i="9" s="1"/>
  <c r="F520" i="9"/>
  <c r="G520" i="9" l="1"/>
  <c r="L521" i="9" l="1"/>
  <c r="H520" i="9"/>
  <c r="I520" i="9" s="1"/>
  <c r="B521" i="9" l="1"/>
  <c r="O521" i="9"/>
  <c r="E521" i="9" s="1"/>
  <c r="M521" i="9"/>
  <c r="N521" i="9" s="1"/>
  <c r="C521" i="9" l="1"/>
  <c r="P521" i="9"/>
  <c r="D521" i="9" l="1"/>
  <c r="Q521" i="9" l="1"/>
  <c r="R521" i="9" s="1"/>
  <c r="F521" i="9"/>
  <c r="G521" i="9" l="1"/>
  <c r="L522" i="9" l="1"/>
  <c r="H521" i="9"/>
  <c r="I521" i="9" s="1"/>
  <c r="B522" i="9" l="1"/>
  <c r="O522" i="9"/>
  <c r="E522" i="9" s="1"/>
  <c r="M522" i="9"/>
  <c r="N522" i="9" s="1"/>
  <c r="C522" i="9" l="1"/>
  <c r="P522" i="9"/>
  <c r="D522" i="9" l="1"/>
  <c r="Q522" i="9" l="1"/>
  <c r="R522" i="9" s="1"/>
  <c r="F522" i="9"/>
  <c r="G522" i="9" l="1"/>
  <c r="L523" i="9" l="1"/>
  <c r="H522" i="9"/>
  <c r="I522" i="9" s="1"/>
  <c r="B523" i="9" l="1"/>
  <c r="O523" i="9"/>
  <c r="E523" i="9" s="1"/>
  <c r="M523" i="9"/>
  <c r="N523" i="9" s="1"/>
  <c r="C523" i="9" l="1"/>
  <c r="P523" i="9"/>
  <c r="D523" i="9" l="1"/>
  <c r="Q523" i="9" l="1"/>
  <c r="R523" i="9" s="1"/>
  <c r="F523" i="9"/>
  <c r="G523" i="9" l="1"/>
  <c r="L524" i="9" l="1"/>
  <c r="H523" i="9"/>
  <c r="I523" i="9" s="1"/>
  <c r="B524" i="9" l="1"/>
  <c r="M524" i="9"/>
  <c r="N524" i="9" s="1"/>
  <c r="O524" i="9"/>
  <c r="E524" i="9" s="1"/>
  <c r="C524" i="9" l="1"/>
  <c r="P524" i="9"/>
  <c r="D524" i="9" l="1"/>
  <c r="Q524" i="9" l="1"/>
  <c r="R524" i="9" s="1"/>
  <c r="F524" i="9"/>
  <c r="G524" i="9" l="1"/>
  <c r="L525" i="9" l="1"/>
  <c r="H524" i="9"/>
  <c r="I524" i="9" s="1"/>
  <c r="B525" i="9" l="1"/>
  <c r="O525" i="9"/>
  <c r="E525" i="9" s="1"/>
  <c r="M525" i="9"/>
  <c r="N525" i="9" s="1"/>
  <c r="C525" i="9" l="1"/>
  <c r="P525" i="9"/>
  <c r="D525" i="9" l="1"/>
  <c r="Q525" i="9" l="1"/>
  <c r="R525" i="9" s="1"/>
  <c r="F525" i="9"/>
  <c r="G525" i="9" l="1"/>
  <c r="L526" i="9" l="1"/>
  <c r="H525" i="9"/>
  <c r="I525" i="9" s="1"/>
  <c r="B526" i="9" l="1"/>
  <c r="M526" i="9"/>
  <c r="N526" i="9" s="1"/>
  <c r="O526" i="9"/>
  <c r="E526" i="9" s="1"/>
  <c r="P526" i="9" l="1"/>
  <c r="C526" i="9"/>
  <c r="D526" i="9" l="1"/>
  <c r="Q526" i="9" l="1"/>
  <c r="R526" i="9" s="1"/>
  <c r="F526" i="9"/>
  <c r="G526" i="9" l="1"/>
  <c r="L527" i="9" l="1"/>
  <c r="H526" i="9"/>
  <c r="I526" i="9" s="1"/>
  <c r="B527" i="9" l="1"/>
  <c r="O527" i="9"/>
  <c r="E527" i="9" s="1"/>
  <c r="M527" i="9"/>
  <c r="N527" i="9" s="1"/>
  <c r="C527" i="9" l="1"/>
  <c r="P527" i="9"/>
  <c r="D527" i="9" l="1"/>
  <c r="Q527" i="9" l="1"/>
  <c r="R527" i="9" s="1"/>
  <c r="F527" i="9"/>
  <c r="G527" i="9" l="1"/>
  <c r="L528" i="9" l="1"/>
  <c r="H527" i="9"/>
  <c r="I527" i="9" s="1"/>
  <c r="M528" i="9" l="1"/>
  <c r="N528" i="9" s="1"/>
  <c r="O528" i="9"/>
  <c r="E528" i="9" s="1"/>
  <c r="B528" i="9"/>
  <c r="P528" i="9" l="1"/>
  <c r="C528" i="9"/>
  <c r="D528" i="9" l="1"/>
  <c r="Q528" i="9" l="1"/>
  <c r="R528" i="9" s="1"/>
  <c r="F528" i="9"/>
  <c r="G528" i="9" l="1"/>
  <c r="L529" i="9" l="1"/>
  <c r="H528" i="9"/>
  <c r="I528" i="9" s="1"/>
  <c r="O529" i="9" l="1"/>
  <c r="E529" i="9" s="1"/>
  <c r="B529" i="9"/>
  <c r="M529" i="9"/>
  <c r="N529" i="9" s="1"/>
  <c r="C529" i="9" l="1"/>
  <c r="P529" i="9"/>
  <c r="D529" i="9" l="1"/>
  <c r="Q529" i="9" l="1"/>
  <c r="R529" i="9" s="1"/>
  <c r="F529" i="9"/>
  <c r="G529" i="9" l="1"/>
  <c r="L530" i="9" l="1"/>
  <c r="H529" i="9"/>
  <c r="I529" i="9" s="1"/>
  <c r="B530" i="9" l="1"/>
  <c r="M530" i="9"/>
  <c r="N530" i="9" s="1"/>
  <c r="O530" i="9"/>
  <c r="E530" i="9" s="1"/>
  <c r="P530" i="9" l="1"/>
  <c r="C530" i="9"/>
  <c r="D530" i="9" l="1"/>
  <c r="Q530" i="9" l="1"/>
  <c r="R530" i="9" s="1"/>
  <c r="F530" i="9"/>
  <c r="G530" i="9" l="1"/>
  <c r="L531" i="9" l="1"/>
  <c r="H530" i="9"/>
  <c r="I530" i="9" s="1"/>
  <c r="B531" i="9" l="1"/>
  <c r="O531" i="9"/>
  <c r="E531" i="9" s="1"/>
  <c r="M531" i="9"/>
  <c r="N531" i="9" s="1"/>
  <c r="P531" i="9" l="1"/>
  <c r="C531" i="9"/>
  <c r="D531" i="9" l="1"/>
  <c r="Q531" i="9" l="1"/>
  <c r="R531" i="9" s="1"/>
  <c r="F531" i="9"/>
  <c r="G531" i="9" l="1"/>
  <c r="L532" i="9" l="1"/>
  <c r="H531" i="9"/>
  <c r="I531" i="9" s="1"/>
  <c r="B532" i="9" l="1"/>
  <c r="M532" i="9"/>
  <c r="N532" i="9" s="1"/>
  <c r="O532" i="9"/>
  <c r="E532" i="9" s="1"/>
  <c r="P532" i="9" l="1"/>
  <c r="C532" i="9"/>
  <c r="D532" i="9" l="1"/>
  <c r="Q532" i="9" l="1"/>
  <c r="R532" i="9" s="1"/>
  <c r="F532" i="9"/>
  <c r="G532" i="9" l="1"/>
  <c r="L533" i="9" l="1"/>
  <c r="H532" i="9"/>
  <c r="I532" i="9" s="1"/>
  <c r="B533" i="9" l="1"/>
  <c r="M533" i="9"/>
  <c r="N533" i="9" s="1"/>
  <c r="O533" i="9"/>
  <c r="E533" i="9" s="1"/>
  <c r="C533" i="9" l="1"/>
  <c r="P533" i="9"/>
  <c r="D533" i="9" l="1"/>
  <c r="Q533" i="9" l="1"/>
  <c r="R533" i="9" s="1"/>
  <c r="F533" i="9"/>
  <c r="G533" i="9" l="1"/>
  <c r="L534" i="9" l="1"/>
  <c r="H533" i="9"/>
  <c r="I533" i="9" s="1"/>
  <c r="M534" i="9" l="1"/>
  <c r="N534" i="9" s="1"/>
  <c r="O534" i="9"/>
  <c r="E534" i="9" s="1"/>
  <c r="B534" i="9"/>
  <c r="P534" i="9" l="1"/>
  <c r="C534" i="9"/>
  <c r="D534" i="9" l="1"/>
  <c r="Q534" i="9" l="1"/>
  <c r="R534" i="9" s="1"/>
  <c r="F534" i="9"/>
  <c r="G534" i="9" l="1"/>
  <c r="L535" i="9" l="1"/>
  <c r="H534" i="9"/>
  <c r="I534" i="9" s="1"/>
  <c r="M535" i="9" l="1"/>
  <c r="N535" i="9" s="1"/>
  <c r="B535" i="9"/>
  <c r="O535" i="9"/>
  <c r="E535" i="9" s="1"/>
  <c r="C535" i="9" l="1"/>
  <c r="P535" i="9"/>
  <c r="D535" i="9" l="1"/>
  <c r="Q535" i="9" l="1"/>
  <c r="R535" i="9" s="1"/>
  <c r="F535" i="9"/>
  <c r="G535" i="9" l="1"/>
  <c r="L536" i="9" l="1"/>
  <c r="H535" i="9"/>
  <c r="I535" i="9" s="1"/>
  <c r="B536" i="9" l="1"/>
  <c r="O536" i="9"/>
  <c r="E536" i="9" s="1"/>
  <c r="M536" i="9"/>
  <c r="N536" i="9" s="1"/>
  <c r="P536" i="9" l="1"/>
  <c r="C536" i="9"/>
  <c r="D536" i="9" l="1"/>
  <c r="Q536" i="9" l="1"/>
  <c r="R536" i="9" s="1"/>
  <c r="F536" i="9"/>
  <c r="G536" i="9" l="1"/>
  <c r="L537" i="9" l="1"/>
  <c r="H536" i="9"/>
  <c r="I536" i="9" s="1"/>
  <c r="M537" i="9" l="1"/>
  <c r="N537" i="9" s="1"/>
  <c r="B537" i="9"/>
  <c r="O537" i="9"/>
  <c r="E537" i="9" s="1"/>
  <c r="P537" i="9" l="1"/>
  <c r="C537" i="9"/>
  <c r="D537" i="9" l="1"/>
  <c r="Q537" i="9" l="1"/>
  <c r="R537" i="9" s="1"/>
  <c r="F537" i="9"/>
  <c r="G537" i="9" l="1"/>
  <c r="L538" i="9" l="1"/>
  <c r="H537" i="9"/>
  <c r="I537" i="9" s="1"/>
  <c r="B538" i="9" l="1"/>
  <c r="M538" i="9"/>
  <c r="N538" i="9" s="1"/>
  <c r="O538" i="9"/>
  <c r="E538" i="9" s="1"/>
  <c r="P538" i="9" l="1"/>
  <c r="C538" i="9"/>
  <c r="D538" i="9" l="1"/>
  <c r="Q538" i="9" l="1"/>
  <c r="R538" i="9" s="1"/>
  <c r="F538" i="9"/>
  <c r="G538" i="9" l="1"/>
  <c r="L539" i="9" l="1"/>
  <c r="H538" i="9"/>
  <c r="I538" i="9" s="1"/>
  <c r="M539" i="9" l="1"/>
  <c r="N539" i="9" s="1"/>
  <c r="B539" i="9"/>
  <c r="O539" i="9"/>
  <c r="E539" i="9" s="1"/>
  <c r="C539" i="9" l="1"/>
  <c r="P539" i="9"/>
  <c r="D539" i="9" l="1"/>
  <c r="Q539" i="9" l="1"/>
  <c r="R539" i="9" s="1"/>
  <c r="F539" i="9"/>
  <c r="G539" i="9" l="1"/>
  <c r="L540" i="9" l="1"/>
  <c r="H539" i="9"/>
  <c r="I539" i="9" s="1"/>
  <c r="B540" i="9" l="1"/>
  <c r="O540" i="9"/>
  <c r="E540" i="9" s="1"/>
  <c r="M540" i="9"/>
  <c r="N540" i="9" s="1"/>
  <c r="C540" i="9" l="1"/>
  <c r="P540" i="9"/>
  <c r="D540" i="9" l="1"/>
  <c r="Q540" i="9" l="1"/>
  <c r="R540" i="9" s="1"/>
  <c r="F540" i="9"/>
  <c r="G540" i="9" l="1"/>
  <c r="L541" i="9" l="1"/>
  <c r="H540" i="9"/>
  <c r="I540" i="9" s="1"/>
  <c r="O541" i="9" l="1"/>
  <c r="E541" i="9" s="1"/>
  <c r="B541" i="9"/>
  <c r="M541" i="9"/>
  <c r="N541" i="9" s="1"/>
  <c r="P541" i="9" l="1"/>
  <c r="C541" i="9"/>
  <c r="D541" i="9" l="1"/>
  <c r="Q541" i="9" l="1"/>
  <c r="R541" i="9" s="1"/>
  <c r="F541" i="9"/>
  <c r="G541" i="9" l="1"/>
  <c r="L542" i="9" l="1"/>
  <c r="H541" i="9"/>
  <c r="I541" i="9" s="1"/>
  <c r="B542" i="9" l="1"/>
  <c r="O542" i="9"/>
  <c r="E542" i="9" s="1"/>
  <c r="M542" i="9"/>
  <c r="N542" i="9" s="1"/>
  <c r="P542" i="9" l="1"/>
  <c r="C542" i="9"/>
  <c r="D542" i="9" l="1"/>
  <c r="Q542" i="9" l="1"/>
  <c r="R542" i="9" s="1"/>
  <c r="F542" i="9"/>
  <c r="G542" i="9" l="1"/>
  <c r="L543" i="9" l="1"/>
  <c r="H542" i="9"/>
  <c r="I542" i="9" s="1"/>
  <c r="M543" i="9" l="1"/>
  <c r="N543" i="9" s="1"/>
  <c r="B543" i="9"/>
  <c r="O543" i="9"/>
  <c r="E543" i="9" s="1"/>
  <c r="C543" i="9" l="1"/>
  <c r="P543" i="9"/>
  <c r="D543" i="9" l="1"/>
  <c r="Q543" i="9" l="1"/>
  <c r="R543" i="9" s="1"/>
  <c r="F543" i="9"/>
  <c r="G543" i="9" l="1"/>
  <c r="L544" i="9" l="1"/>
  <c r="H543" i="9"/>
  <c r="I543" i="9" s="1"/>
  <c r="O544" i="9" l="1"/>
  <c r="E544" i="9" s="1"/>
  <c r="M544" i="9"/>
  <c r="N544" i="9" s="1"/>
  <c r="B544" i="9"/>
  <c r="P544" i="9" l="1"/>
  <c r="C544" i="9"/>
  <c r="D544" i="9" l="1"/>
  <c r="Q544" i="9" l="1"/>
  <c r="R544" i="9" s="1"/>
  <c r="F544" i="9"/>
  <c r="G544" i="9" l="1"/>
  <c r="L545" i="9" l="1"/>
  <c r="H544" i="9"/>
  <c r="I544" i="9" s="1"/>
  <c r="O545" i="9" l="1"/>
  <c r="E545" i="9" s="1"/>
  <c r="B545" i="9"/>
  <c r="M545" i="9"/>
  <c r="N545" i="9" s="1"/>
  <c r="P545" i="9" l="1"/>
  <c r="C545" i="9"/>
  <c r="D545" i="9" l="1"/>
  <c r="Q545" i="9" l="1"/>
  <c r="R545" i="9" s="1"/>
  <c r="F545" i="9"/>
  <c r="G545" i="9" l="1"/>
  <c r="L546" i="9" l="1"/>
  <c r="H545" i="9"/>
  <c r="I545" i="9" s="1"/>
  <c r="M546" i="9" l="1"/>
  <c r="N546" i="9" s="1"/>
  <c r="O546" i="9"/>
  <c r="E546" i="9" s="1"/>
  <c r="B546" i="9"/>
  <c r="C546" i="9" l="1"/>
  <c r="P546" i="9"/>
  <c r="D546" i="9" l="1"/>
  <c r="Q546" i="9" l="1"/>
  <c r="R546" i="9" s="1"/>
  <c r="F546" i="9"/>
  <c r="G546" i="9" l="1"/>
  <c r="L547" i="9" l="1"/>
  <c r="H546" i="9"/>
  <c r="I546" i="9" s="1"/>
  <c r="O547" i="9" l="1"/>
  <c r="E547" i="9" s="1"/>
  <c r="B547" i="9"/>
  <c r="M547" i="9"/>
  <c r="N547" i="9" s="1"/>
  <c r="C547" i="9" l="1"/>
  <c r="P547" i="9"/>
  <c r="D547" i="9" l="1"/>
  <c r="Q547" i="9" l="1"/>
  <c r="R547" i="9" s="1"/>
  <c r="F547" i="9"/>
  <c r="G547" i="9" l="1"/>
  <c r="L548" i="9" l="1"/>
  <c r="H547" i="9"/>
  <c r="I547" i="9" s="1"/>
  <c r="B548" i="9" l="1"/>
  <c r="O548" i="9"/>
  <c r="E548" i="9" s="1"/>
  <c r="M548" i="9"/>
  <c r="N548" i="9" s="1"/>
  <c r="P548" i="9" l="1"/>
  <c r="C548" i="9"/>
  <c r="D548" i="9" l="1"/>
  <c r="Q548" i="9" l="1"/>
  <c r="R548" i="9" s="1"/>
  <c r="F548" i="9"/>
  <c r="G548" i="9" l="1"/>
  <c r="L549" i="9" l="1"/>
  <c r="H548" i="9"/>
  <c r="I548" i="9" s="1"/>
  <c r="B549" i="9" l="1"/>
  <c r="O549" i="9"/>
  <c r="E549" i="9" s="1"/>
  <c r="M549" i="9"/>
  <c r="N549" i="9" s="1"/>
  <c r="C549" i="9" l="1"/>
  <c r="P549" i="9"/>
  <c r="D549" i="9" l="1"/>
  <c r="Q549" i="9" l="1"/>
  <c r="R549" i="9" s="1"/>
  <c r="F549" i="9"/>
  <c r="G549" i="9" l="1"/>
  <c r="L550" i="9" l="1"/>
  <c r="H549" i="9"/>
  <c r="I549" i="9" s="1"/>
  <c r="B550" i="9" l="1"/>
  <c r="M550" i="9"/>
  <c r="N550" i="9" s="1"/>
  <c r="O550" i="9"/>
  <c r="E550" i="9" s="1"/>
  <c r="P550" i="9" l="1"/>
  <c r="C550" i="9"/>
  <c r="D550" i="9" l="1"/>
  <c r="Q550" i="9" l="1"/>
  <c r="R550" i="9" s="1"/>
  <c r="F550" i="9"/>
  <c r="G550" i="9" l="1"/>
  <c r="L551" i="9" l="1"/>
  <c r="H550" i="9"/>
  <c r="I550" i="9" s="1"/>
  <c r="O551" i="9" l="1"/>
  <c r="E551" i="9" s="1"/>
  <c r="B551" i="9"/>
  <c r="M551" i="9"/>
  <c r="N551" i="9" s="1"/>
  <c r="P551" i="9" l="1"/>
  <c r="C551" i="9"/>
  <c r="D551" i="9" l="1"/>
  <c r="Q551" i="9" l="1"/>
  <c r="R551" i="9" s="1"/>
  <c r="F551" i="9"/>
  <c r="G551" i="9" l="1"/>
  <c r="L552" i="9" l="1"/>
  <c r="H551" i="9"/>
  <c r="I551" i="9" s="1"/>
  <c r="O552" i="9" l="1"/>
  <c r="E552" i="9" s="1"/>
  <c r="B552" i="9"/>
  <c r="M552" i="9"/>
  <c r="N552" i="9" s="1"/>
  <c r="P552" i="9" l="1"/>
  <c r="C552" i="9"/>
  <c r="D552" i="9" l="1"/>
  <c r="Q552" i="9" l="1"/>
  <c r="R552" i="9" s="1"/>
  <c r="F552" i="9"/>
  <c r="G552" i="9" l="1"/>
  <c r="L553" i="9" l="1"/>
  <c r="H552" i="9"/>
  <c r="I552" i="9" s="1"/>
  <c r="B553" i="9" l="1"/>
  <c r="O553" i="9"/>
  <c r="E553" i="9" s="1"/>
  <c r="M553" i="9"/>
  <c r="N553" i="9" s="1"/>
  <c r="C553" i="9" l="1"/>
  <c r="P553" i="9"/>
  <c r="D553" i="9" l="1"/>
  <c r="Q553" i="9" l="1"/>
  <c r="R553" i="9" s="1"/>
  <c r="F553" i="9"/>
  <c r="G553" i="9" l="1"/>
  <c r="L554" i="9" l="1"/>
  <c r="H553" i="9"/>
  <c r="I553" i="9" s="1"/>
  <c r="M554" i="9" l="1"/>
  <c r="N554" i="9" s="1"/>
  <c r="B554" i="9"/>
  <c r="O554" i="9"/>
  <c r="E554" i="9" s="1"/>
  <c r="P554" i="9" l="1"/>
  <c r="C554" i="9"/>
  <c r="D554" i="9" l="1"/>
  <c r="Q554" i="9" l="1"/>
  <c r="R554" i="9" s="1"/>
  <c r="F554" i="9"/>
  <c r="G554" i="9" l="1"/>
  <c r="L555" i="9" l="1"/>
  <c r="H554" i="9"/>
  <c r="I554" i="9" s="1"/>
  <c r="M555" i="9" l="1"/>
  <c r="N555" i="9" s="1"/>
  <c r="O555" i="9"/>
  <c r="E555" i="9" s="1"/>
  <c r="B555" i="9"/>
  <c r="C555" i="9" l="1"/>
  <c r="P555" i="9"/>
  <c r="D555" i="9" l="1"/>
  <c r="Q555" i="9" l="1"/>
  <c r="R555" i="9" s="1"/>
  <c r="F555" i="9"/>
  <c r="G555" i="9" l="1"/>
  <c r="L556" i="9" l="1"/>
  <c r="H555" i="9"/>
  <c r="I555" i="9" s="1"/>
  <c r="B556" i="9" l="1"/>
  <c r="O556" i="9"/>
  <c r="E556" i="9" s="1"/>
  <c r="M556" i="9"/>
  <c r="N556" i="9" s="1"/>
  <c r="P556" i="9" l="1"/>
  <c r="C556" i="9"/>
  <c r="D556" i="9" l="1"/>
  <c r="Q556" i="9" l="1"/>
  <c r="R556" i="9" s="1"/>
  <c r="F556" i="9"/>
  <c r="G556" i="9" l="1"/>
  <c r="L557" i="9" l="1"/>
  <c r="H556" i="9"/>
  <c r="I556" i="9" s="1"/>
  <c r="M557" i="9" l="1"/>
  <c r="N557" i="9" s="1"/>
  <c r="B557" i="9"/>
  <c r="O557" i="9"/>
  <c r="E557" i="9" s="1"/>
  <c r="C557" i="9" l="1"/>
  <c r="P557" i="9"/>
  <c r="D557" i="9" l="1"/>
  <c r="Q557" i="9" l="1"/>
  <c r="R557" i="9" s="1"/>
  <c r="F557" i="9"/>
  <c r="G557" i="9" l="1"/>
  <c r="L558" i="9" l="1"/>
  <c r="H557" i="9"/>
  <c r="I557" i="9" s="1"/>
  <c r="B558" i="9" l="1"/>
  <c r="O558" i="9"/>
  <c r="E558" i="9" s="1"/>
  <c r="M558" i="9"/>
  <c r="N558" i="9" s="1"/>
  <c r="P558" i="9" l="1"/>
  <c r="C558" i="9"/>
  <c r="D558" i="9" l="1"/>
  <c r="Q558" i="9" l="1"/>
  <c r="R558" i="9" s="1"/>
  <c r="F558" i="9"/>
  <c r="G558" i="9" l="1"/>
  <c r="L559" i="9" l="1"/>
  <c r="H558" i="9"/>
  <c r="I558" i="9" s="1"/>
  <c r="B559" i="9" l="1"/>
  <c r="M559" i="9"/>
  <c r="N559" i="9" s="1"/>
  <c r="O559" i="9"/>
  <c r="E559" i="9" s="1"/>
  <c r="P559" i="9" l="1"/>
  <c r="C559" i="9"/>
  <c r="D559" i="9" l="1"/>
  <c r="Q559" i="9" l="1"/>
  <c r="R559" i="9" s="1"/>
  <c r="F559" i="9"/>
  <c r="G559" i="9" l="1"/>
  <c r="L560" i="9" l="1"/>
  <c r="H559" i="9"/>
  <c r="I559" i="9" s="1"/>
  <c r="M560" i="9" l="1"/>
  <c r="N560" i="9" s="1"/>
  <c r="O560" i="9"/>
  <c r="E560" i="9" s="1"/>
  <c r="B560" i="9"/>
  <c r="P560" i="9" l="1"/>
  <c r="C560" i="9"/>
  <c r="D560" i="9" l="1"/>
  <c r="Q560" i="9" l="1"/>
  <c r="R560" i="9" s="1"/>
  <c r="F560" i="9"/>
  <c r="G560" i="9" l="1"/>
  <c r="L561" i="9" l="1"/>
  <c r="H560" i="9"/>
  <c r="I560" i="9" s="1"/>
  <c r="B561" i="9" l="1"/>
  <c r="O561" i="9"/>
  <c r="E561" i="9" s="1"/>
  <c r="M561" i="9"/>
  <c r="N561" i="9" s="1"/>
  <c r="P561" i="9" l="1"/>
  <c r="C561" i="9"/>
  <c r="D561" i="9" l="1"/>
  <c r="Q561" i="9" l="1"/>
  <c r="R561" i="9" s="1"/>
  <c r="F561" i="9"/>
  <c r="G561" i="9" l="1"/>
  <c r="L562" i="9" l="1"/>
  <c r="H561" i="9"/>
  <c r="I561" i="9" s="1"/>
  <c r="M562" i="9" l="1"/>
  <c r="N562" i="9" s="1"/>
  <c r="O562" i="9"/>
  <c r="E562" i="9" s="1"/>
  <c r="B562" i="9"/>
  <c r="C562" i="9" l="1"/>
  <c r="P562" i="9"/>
  <c r="D562" i="9" l="1"/>
  <c r="Q562" i="9" l="1"/>
  <c r="R562" i="9" s="1"/>
  <c r="F562" i="9"/>
  <c r="G562" i="9" l="1"/>
  <c r="L563" i="9" l="1"/>
  <c r="H562" i="9"/>
  <c r="I562" i="9" s="1"/>
  <c r="B563" i="9" l="1"/>
  <c r="O563" i="9"/>
  <c r="E563" i="9" s="1"/>
  <c r="M563" i="9"/>
  <c r="N563" i="9" s="1"/>
  <c r="C563" i="9" l="1"/>
  <c r="P563" i="9"/>
  <c r="D563" i="9" l="1"/>
  <c r="Q563" i="9" l="1"/>
  <c r="R563" i="9" s="1"/>
  <c r="F563" i="9"/>
  <c r="G563" i="9" l="1"/>
  <c r="L564" i="9" l="1"/>
  <c r="H563" i="9"/>
  <c r="I563" i="9" s="1"/>
  <c r="B564" i="9" l="1"/>
  <c r="O564" i="9"/>
  <c r="E564" i="9" s="1"/>
  <c r="M564" i="9"/>
  <c r="N564" i="9" s="1"/>
  <c r="P564" i="9" l="1"/>
  <c r="C564" i="9"/>
  <c r="D564" i="9" l="1"/>
  <c r="Q564" i="9" l="1"/>
  <c r="R564" i="9" s="1"/>
  <c r="F564" i="9"/>
  <c r="G564" i="9" l="1"/>
  <c r="L565" i="9" l="1"/>
  <c r="H564" i="9"/>
  <c r="I564" i="9" s="1"/>
  <c r="B565" i="9" l="1"/>
  <c r="O565" i="9"/>
  <c r="E565" i="9" s="1"/>
  <c r="M565" i="9"/>
  <c r="N565" i="9" s="1"/>
  <c r="C565" i="9" l="1"/>
  <c r="P565" i="9"/>
  <c r="D565" i="9" l="1"/>
  <c r="Q565" i="9" l="1"/>
  <c r="R565" i="9" s="1"/>
  <c r="F565" i="9"/>
  <c r="G565" i="9" l="1"/>
  <c r="L566" i="9" l="1"/>
  <c r="H565" i="9"/>
  <c r="I565" i="9" s="1"/>
  <c r="M566" i="9" l="1"/>
  <c r="N566" i="9" s="1"/>
  <c r="B566" i="9"/>
  <c r="O566" i="9"/>
  <c r="E566" i="9" s="1"/>
  <c r="P566" i="9" l="1"/>
  <c r="C566" i="9"/>
  <c r="D566" i="9" l="1"/>
  <c r="Q566" i="9" l="1"/>
  <c r="R566" i="9" s="1"/>
  <c r="F566" i="9"/>
  <c r="G566" i="9" l="1"/>
  <c r="L567" i="9" l="1"/>
  <c r="H566" i="9"/>
  <c r="I566" i="9" s="1"/>
  <c r="O567" i="9" l="1"/>
  <c r="E567" i="9" s="1"/>
  <c r="M567" i="9"/>
  <c r="N567" i="9" s="1"/>
  <c r="B567" i="9"/>
  <c r="C567" i="9" l="1"/>
  <c r="P567" i="9"/>
  <c r="D567" i="9" l="1"/>
  <c r="Q567" i="9" l="1"/>
  <c r="R567" i="9" s="1"/>
  <c r="F567" i="9"/>
  <c r="G567" i="9" l="1"/>
  <c r="L568" i="9" l="1"/>
  <c r="H567" i="9"/>
  <c r="I567" i="9" s="1"/>
  <c r="B568" i="9" l="1"/>
  <c r="O568" i="9"/>
  <c r="E568" i="9" s="1"/>
  <c r="M568" i="9"/>
  <c r="N568" i="9" s="1"/>
  <c r="P568" i="9" l="1"/>
  <c r="C568" i="9"/>
  <c r="D568" i="9" l="1"/>
  <c r="Q568" i="9" l="1"/>
  <c r="R568" i="9" s="1"/>
  <c r="F568" i="9"/>
  <c r="G568" i="9" l="1"/>
  <c r="L569" i="9" l="1"/>
  <c r="H568" i="9"/>
  <c r="I568" i="9" s="1"/>
  <c r="M569" i="9" l="1"/>
  <c r="N569" i="9" s="1"/>
  <c r="O569" i="9"/>
  <c r="E569" i="9" s="1"/>
  <c r="B569" i="9"/>
  <c r="C569" i="9" l="1"/>
  <c r="P569" i="9"/>
  <c r="D569" i="9" l="1"/>
  <c r="Q569" i="9" l="1"/>
  <c r="R569" i="9" s="1"/>
  <c r="F569" i="9"/>
  <c r="G569" i="9" l="1"/>
  <c r="L570" i="9" l="1"/>
  <c r="H569" i="9"/>
  <c r="I569" i="9" s="1"/>
  <c r="O570" i="9" l="1"/>
  <c r="E570" i="9" s="1"/>
  <c r="M570" i="9"/>
  <c r="N570" i="9" s="1"/>
  <c r="B570" i="9"/>
  <c r="C570" i="9" l="1"/>
  <c r="P570" i="9"/>
  <c r="D570" i="9" l="1"/>
  <c r="Q570" i="9" l="1"/>
  <c r="R570" i="9" s="1"/>
  <c r="F570" i="9"/>
  <c r="G570" i="9" l="1"/>
  <c r="L571" i="9" l="1"/>
  <c r="H570" i="9"/>
  <c r="I570" i="9" s="1"/>
  <c r="B571" i="9" l="1"/>
  <c r="O571" i="9"/>
  <c r="E571" i="9" s="1"/>
  <c r="M571" i="9"/>
  <c r="N571" i="9" s="1"/>
  <c r="C571" i="9" l="1"/>
  <c r="P571" i="9"/>
  <c r="D571" i="9" l="1"/>
  <c r="Q571" i="9" l="1"/>
  <c r="R571" i="9" s="1"/>
  <c r="F571" i="9"/>
  <c r="G571" i="9" l="1"/>
  <c r="L572" i="9" l="1"/>
  <c r="H571" i="9"/>
  <c r="I571" i="9" s="1"/>
  <c r="B572" i="9" l="1"/>
  <c r="M572" i="9"/>
  <c r="N572" i="9" s="1"/>
  <c r="O572" i="9"/>
  <c r="E572" i="9" s="1"/>
  <c r="P572" i="9" l="1"/>
  <c r="C572" i="9"/>
  <c r="D572" i="9" l="1"/>
  <c r="Q572" i="9" l="1"/>
  <c r="R572" i="9" s="1"/>
  <c r="F572" i="9"/>
  <c r="G572" i="9" l="1"/>
  <c r="L573" i="9" l="1"/>
  <c r="H572" i="9"/>
  <c r="I572" i="9" s="1"/>
  <c r="O573" i="9" l="1"/>
  <c r="E573" i="9" s="1"/>
  <c r="M573" i="9"/>
  <c r="N573" i="9" s="1"/>
  <c r="B573" i="9"/>
  <c r="C573" i="9" l="1"/>
  <c r="P573" i="9"/>
  <c r="D573" i="9" l="1"/>
  <c r="Q573" i="9" l="1"/>
  <c r="R573" i="9" s="1"/>
  <c r="F573" i="9"/>
  <c r="G573" i="9" l="1"/>
  <c r="L574" i="9" l="1"/>
  <c r="H573" i="9"/>
  <c r="I573" i="9" s="1"/>
  <c r="B574" i="9" l="1"/>
  <c r="M574" i="9"/>
  <c r="N574" i="9" s="1"/>
  <c r="O574" i="9"/>
  <c r="E574" i="9" s="1"/>
  <c r="C574" i="9" l="1"/>
  <c r="P574" i="9"/>
  <c r="D574" i="9" l="1"/>
  <c r="Q574" i="9" l="1"/>
  <c r="R574" i="9" s="1"/>
  <c r="F574" i="9"/>
  <c r="G574" i="9" l="1"/>
  <c r="L575" i="9" l="1"/>
  <c r="H574" i="9"/>
  <c r="I574" i="9" s="1"/>
  <c r="O575" i="9" l="1"/>
  <c r="E575" i="9" s="1"/>
  <c r="B575" i="9"/>
  <c r="M575" i="9"/>
  <c r="N575" i="9" s="1"/>
  <c r="P575" i="9" l="1"/>
  <c r="C575" i="9"/>
  <c r="D575" i="9" l="1"/>
  <c r="Q575" i="9" l="1"/>
  <c r="R575" i="9" s="1"/>
  <c r="F575" i="9"/>
  <c r="G575" i="9" l="1"/>
  <c r="L576" i="9" l="1"/>
  <c r="H575" i="9"/>
  <c r="I575" i="9" s="1"/>
  <c r="B576" i="9" l="1"/>
  <c r="O576" i="9"/>
  <c r="E576" i="9" s="1"/>
  <c r="M576" i="9"/>
  <c r="N576" i="9" s="1"/>
  <c r="P576" i="9" l="1"/>
  <c r="C576" i="9"/>
  <c r="D576" i="9" l="1"/>
  <c r="Q576" i="9" l="1"/>
  <c r="R576" i="9" s="1"/>
  <c r="F576" i="9"/>
  <c r="G576" i="9" l="1"/>
  <c r="L577" i="9" l="1"/>
  <c r="H576" i="9"/>
  <c r="I576" i="9" s="1"/>
  <c r="M577" i="9" l="1"/>
  <c r="N577" i="9" s="1"/>
  <c r="B577" i="9"/>
  <c r="O577" i="9"/>
  <c r="E577" i="9" s="1"/>
  <c r="C577" i="9" l="1"/>
  <c r="P577" i="9"/>
  <c r="D577" i="9" l="1"/>
  <c r="Q577" i="9" l="1"/>
  <c r="R577" i="9" s="1"/>
  <c r="F577" i="9"/>
  <c r="G577" i="9" l="1"/>
  <c r="L578" i="9" l="1"/>
  <c r="H577" i="9"/>
  <c r="I577" i="9" s="1"/>
  <c r="B578" i="9" l="1"/>
  <c r="O578" i="9"/>
  <c r="E578" i="9" s="1"/>
  <c r="M578" i="9"/>
  <c r="N578" i="9" s="1"/>
  <c r="P578" i="9" l="1"/>
  <c r="C578" i="9"/>
  <c r="D578" i="9" l="1"/>
  <c r="Q578" i="9" l="1"/>
  <c r="R578" i="9" s="1"/>
  <c r="F578" i="9"/>
  <c r="G578" i="9" l="1"/>
  <c r="L579" i="9" l="1"/>
  <c r="H578" i="9"/>
  <c r="I578" i="9" s="1"/>
  <c r="O579" i="9" l="1"/>
  <c r="E579" i="9" s="1"/>
  <c r="M579" i="9"/>
  <c r="N579" i="9" s="1"/>
  <c r="B579" i="9"/>
  <c r="P579" i="9" l="1"/>
  <c r="C579" i="9"/>
  <c r="D579" i="9" l="1"/>
  <c r="Q579" i="9" l="1"/>
  <c r="R579" i="9" s="1"/>
  <c r="F579" i="9"/>
  <c r="G579" i="9" l="1"/>
  <c r="L580" i="9" l="1"/>
  <c r="H579" i="9"/>
  <c r="I579" i="9" s="1"/>
  <c r="B580" i="9" l="1"/>
  <c r="O580" i="9"/>
  <c r="E580" i="9" s="1"/>
  <c r="M580" i="9"/>
  <c r="N580" i="9" s="1"/>
  <c r="P580" i="9" l="1"/>
  <c r="C580" i="9"/>
  <c r="D580" i="9" l="1"/>
  <c r="Q580" i="9" l="1"/>
  <c r="R580" i="9" s="1"/>
  <c r="F580" i="9"/>
  <c r="G580" i="9" l="1"/>
  <c r="L581" i="9" l="1"/>
  <c r="H580" i="9"/>
  <c r="I580" i="9" s="1"/>
  <c r="M581" i="9" l="1"/>
  <c r="N581" i="9" s="1"/>
  <c r="B581" i="9"/>
  <c r="O581" i="9"/>
  <c r="E581" i="9" s="1"/>
  <c r="P581" i="9" l="1"/>
  <c r="C581" i="9"/>
  <c r="D581" i="9" l="1"/>
  <c r="Q581" i="9" l="1"/>
  <c r="R581" i="9" s="1"/>
  <c r="F581" i="9"/>
  <c r="G581" i="9" l="1"/>
  <c r="L582" i="9" l="1"/>
  <c r="H581" i="9"/>
  <c r="I581" i="9" s="1"/>
  <c r="B582" i="9" l="1"/>
  <c r="M582" i="9"/>
  <c r="N582" i="9" s="1"/>
  <c r="O582" i="9"/>
  <c r="E582" i="9" s="1"/>
  <c r="P582" i="9" l="1"/>
  <c r="C582" i="9"/>
  <c r="D582" i="9" l="1"/>
  <c r="Q582" i="9" l="1"/>
  <c r="R582" i="9" s="1"/>
  <c r="F582" i="9"/>
  <c r="G582" i="9" l="1"/>
  <c r="L583" i="9" l="1"/>
  <c r="H582" i="9"/>
  <c r="I582" i="9" s="1"/>
  <c r="B583" i="9" l="1"/>
  <c r="O583" i="9"/>
  <c r="E583" i="9" s="1"/>
  <c r="M583" i="9"/>
  <c r="N583" i="9" s="1"/>
  <c r="C583" i="9" l="1"/>
  <c r="P583" i="9"/>
  <c r="D583" i="9" l="1"/>
  <c r="Q583" i="9" l="1"/>
  <c r="R583" i="9" s="1"/>
  <c r="F583" i="9"/>
  <c r="G583" i="9" l="1"/>
  <c r="L584" i="9" l="1"/>
  <c r="H583" i="9"/>
  <c r="I583" i="9" s="1"/>
  <c r="B584" i="9" l="1"/>
  <c r="M584" i="9"/>
  <c r="N584" i="9" s="1"/>
  <c r="O584" i="9"/>
  <c r="E584" i="9" s="1"/>
  <c r="P584" i="9" l="1"/>
  <c r="C584" i="9"/>
  <c r="D584" i="9" l="1"/>
  <c r="Q584" i="9" l="1"/>
  <c r="R584" i="9" s="1"/>
  <c r="F584" i="9"/>
  <c r="G584" i="9" l="1"/>
  <c r="L585" i="9" l="1"/>
  <c r="H584" i="9"/>
  <c r="I584" i="9" s="1"/>
  <c r="B585" i="9" l="1"/>
  <c r="O585" i="9"/>
  <c r="E585" i="9" s="1"/>
  <c r="M585" i="9"/>
  <c r="N585" i="9" s="1"/>
  <c r="C585" i="9" l="1"/>
  <c r="P585" i="9"/>
  <c r="D585" i="9" l="1"/>
  <c r="Q585" i="9" l="1"/>
  <c r="R585" i="9" s="1"/>
  <c r="F585" i="9"/>
  <c r="G585" i="9" l="1"/>
  <c r="L586" i="9" l="1"/>
  <c r="H585" i="9"/>
  <c r="I585" i="9" s="1"/>
  <c r="M586" i="9" l="1"/>
  <c r="N586" i="9" s="1"/>
  <c r="O586" i="9"/>
  <c r="E586" i="9" s="1"/>
  <c r="B586" i="9"/>
  <c r="C586" i="9" l="1"/>
  <c r="P586" i="9"/>
  <c r="D586" i="9" l="1"/>
  <c r="Q586" i="9" l="1"/>
  <c r="R586" i="9" s="1"/>
  <c r="F586" i="9"/>
  <c r="G586" i="9" l="1"/>
  <c r="L587" i="9" l="1"/>
  <c r="H586" i="9"/>
  <c r="I586" i="9" s="1"/>
  <c r="O587" i="9" l="1"/>
  <c r="E587" i="9" s="1"/>
  <c r="B587" i="9"/>
  <c r="M587" i="9"/>
  <c r="N587" i="9" s="1"/>
  <c r="P587" i="9" l="1"/>
  <c r="C587" i="9"/>
  <c r="D587" i="9" l="1"/>
  <c r="Q587" i="9" l="1"/>
  <c r="R587" i="9" s="1"/>
  <c r="F587" i="9"/>
  <c r="G587" i="9" l="1"/>
  <c r="L588" i="9" l="1"/>
  <c r="H587" i="9"/>
  <c r="I587" i="9" s="1"/>
  <c r="B588" i="9" l="1"/>
  <c r="M588" i="9"/>
  <c r="N588" i="9" s="1"/>
  <c r="O588" i="9"/>
  <c r="E588" i="9" s="1"/>
  <c r="P588" i="9" l="1"/>
  <c r="C588" i="9"/>
  <c r="D588" i="9" l="1"/>
  <c r="Q588" i="9" l="1"/>
  <c r="R588" i="9" s="1"/>
  <c r="F588" i="9"/>
  <c r="G588" i="9" l="1"/>
  <c r="L589" i="9" l="1"/>
  <c r="H588" i="9"/>
  <c r="I588" i="9" s="1"/>
  <c r="B589" i="9" l="1"/>
  <c r="O589" i="9"/>
  <c r="E589" i="9" s="1"/>
  <c r="M589" i="9"/>
  <c r="N589" i="9" s="1"/>
  <c r="P589" i="9" l="1"/>
  <c r="C589" i="9"/>
  <c r="D589" i="9" l="1"/>
  <c r="Q589" i="9" l="1"/>
  <c r="R589" i="9" s="1"/>
  <c r="F589" i="9"/>
  <c r="G589" i="9" l="1"/>
  <c r="L590" i="9" l="1"/>
  <c r="H589" i="9"/>
  <c r="I589" i="9" s="1"/>
  <c r="B590" i="9" l="1"/>
  <c r="O590" i="9"/>
  <c r="E590" i="9" s="1"/>
  <c r="M590" i="9"/>
  <c r="N590" i="9" s="1"/>
  <c r="P590" i="9" l="1"/>
  <c r="C590" i="9"/>
  <c r="D590" i="9" l="1"/>
  <c r="Q590" i="9" l="1"/>
  <c r="R590" i="9" s="1"/>
  <c r="F590" i="9"/>
  <c r="G590" i="9" l="1"/>
  <c r="L591" i="9" l="1"/>
  <c r="H590" i="9"/>
  <c r="I590" i="9" s="1"/>
  <c r="B591" i="9" l="1"/>
  <c r="O591" i="9"/>
  <c r="E591" i="9" s="1"/>
  <c r="M591" i="9"/>
  <c r="N591" i="9" s="1"/>
  <c r="P591" i="9" l="1"/>
  <c r="C591" i="9"/>
  <c r="D591" i="9" l="1"/>
  <c r="Q591" i="9" l="1"/>
  <c r="R591" i="9" s="1"/>
  <c r="F591" i="9"/>
  <c r="G591" i="9" l="1"/>
  <c r="L592" i="9" l="1"/>
  <c r="H591" i="9"/>
  <c r="I591" i="9" s="1"/>
  <c r="B592" i="9" l="1"/>
  <c r="M592" i="9"/>
  <c r="N592" i="9" s="1"/>
  <c r="O592" i="9"/>
  <c r="E592" i="9" s="1"/>
  <c r="C592" i="9" l="1"/>
  <c r="P592" i="9"/>
  <c r="D592" i="9" l="1"/>
  <c r="Q592" i="9" l="1"/>
  <c r="R592" i="9" s="1"/>
  <c r="F592" i="9"/>
  <c r="G592" i="9" l="1"/>
  <c r="L593" i="9" l="1"/>
  <c r="H592" i="9"/>
  <c r="I592" i="9" s="1"/>
  <c r="B593" i="9" l="1"/>
  <c r="M593" i="9"/>
  <c r="N593" i="9" s="1"/>
  <c r="O593" i="9"/>
  <c r="E593" i="9" s="1"/>
  <c r="C593" i="9" l="1"/>
  <c r="P593" i="9"/>
  <c r="D593" i="9" l="1"/>
  <c r="Q593" i="9" l="1"/>
  <c r="R593" i="9" s="1"/>
  <c r="F593" i="9"/>
  <c r="G593" i="9" l="1"/>
  <c r="L594" i="9" l="1"/>
  <c r="H593" i="9"/>
  <c r="I593" i="9" s="1"/>
  <c r="B594" i="9" l="1"/>
  <c r="M594" i="9"/>
  <c r="N594" i="9" s="1"/>
  <c r="O594" i="9"/>
  <c r="E594" i="9" s="1"/>
  <c r="C594" i="9" l="1"/>
  <c r="P594" i="9"/>
  <c r="D594" i="9" l="1"/>
  <c r="Q594" i="9" l="1"/>
  <c r="R594" i="9" s="1"/>
  <c r="F594" i="9"/>
  <c r="G594" i="9" l="1"/>
  <c r="L595" i="9" l="1"/>
  <c r="H594" i="9"/>
  <c r="I594" i="9" s="1"/>
  <c r="B595" i="9" l="1"/>
  <c r="O595" i="9"/>
  <c r="E595" i="9" s="1"/>
  <c r="M595" i="9"/>
  <c r="N595" i="9" s="1"/>
  <c r="C595" i="9" l="1"/>
  <c r="P595" i="9"/>
  <c r="D595" i="9" l="1"/>
  <c r="Q595" i="9" l="1"/>
  <c r="R595" i="9" s="1"/>
  <c r="F595" i="9"/>
  <c r="G595" i="9" l="1"/>
  <c r="L596" i="9" l="1"/>
  <c r="H595" i="9"/>
  <c r="I595" i="9" s="1"/>
  <c r="B596" i="9" l="1"/>
  <c r="O596" i="9"/>
  <c r="E596" i="9" s="1"/>
  <c r="M596" i="9"/>
  <c r="N596" i="9" s="1"/>
  <c r="P596" i="9" l="1"/>
  <c r="C596" i="9"/>
  <c r="D596" i="9" l="1"/>
  <c r="Q596" i="9" l="1"/>
  <c r="R596" i="9" s="1"/>
  <c r="F596" i="9"/>
  <c r="G596" i="9" l="1"/>
  <c r="L597" i="9" l="1"/>
  <c r="H596" i="9"/>
  <c r="I596" i="9" s="1"/>
  <c r="O597" i="9" l="1"/>
  <c r="E597" i="9" s="1"/>
  <c r="B597" i="9"/>
  <c r="M597" i="9"/>
  <c r="N597" i="9" s="1"/>
  <c r="P597" i="9" l="1"/>
  <c r="C597" i="9"/>
  <c r="D597" i="9" l="1"/>
  <c r="Q597" i="9" l="1"/>
  <c r="R597" i="9" s="1"/>
  <c r="F597" i="9"/>
  <c r="G597" i="9" l="1"/>
  <c r="L598" i="9" l="1"/>
  <c r="H597" i="9"/>
  <c r="I597" i="9" s="1"/>
  <c r="O598" i="9" l="1"/>
  <c r="E598" i="9" s="1"/>
  <c r="M598" i="9"/>
  <c r="N598" i="9" s="1"/>
  <c r="B598" i="9"/>
  <c r="P598" i="9" l="1"/>
  <c r="C598" i="9"/>
  <c r="D598" i="9" l="1"/>
  <c r="Q598" i="9" l="1"/>
  <c r="R598" i="9" s="1"/>
  <c r="F598" i="9"/>
  <c r="G598" i="9" l="1"/>
  <c r="L599" i="9" l="1"/>
  <c r="H598" i="9"/>
  <c r="I598" i="9" s="1"/>
  <c r="B599" i="9" l="1"/>
  <c r="M599" i="9"/>
  <c r="N599" i="9" s="1"/>
  <c r="O599" i="9"/>
  <c r="E599" i="9" s="1"/>
  <c r="P599" i="9" l="1"/>
  <c r="C599" i="9"/>
  <c r="D599" i="9" l="1"/>
  <c r="Q599" i="9" l="1"/>
  <c r="R599" i="9" s="1"/>
  <c r="F599" i="9"/>
  <c r="G599" i="9" l="1"/>
  <c r="L600" i="9" l="1"/>
  <c r="H599" i="9"/>
  <c r="I599" i="9" s="1"/>
  <c r="M600" i="9" l="1"/>
  <c r="N600" i="9" s="1"/>
  <c r="B600" i="9"/>
  <c r="O600" i="9"/>
  <c r="E600" i="9" s="1"/>
  <c r="P600" i="9" l="1"/>
  <c r="C600" i="9"/>
  <c r="D600" i="9" l="1"/>
  <c r="Q600" i="9" l="1"/>
  <c r="R600" i="9" s="1"/>
  <c r="F600" i="9"/>
  <c r="G600" i="9" l="1"/>
  <c r="L601" i="9" l="1"/>
  <c r="H600" i="9"/>
  <c r="I600" i="9" s="1"/>
  <c r="O601" i="9" l="1"/>
  <c r="E601" i="9" s="1"/>
  <c r="B601" i="9"/>
  <c r="M601" i="9"/>
  <c r="N601" i="9" s="1"/>
  <c r="C601" i="9" l="1"/>
  <c r="P601" i="9"/>
  <c r="D601" i="9" l="1"/>
  <c r="Q601" i="9" l="1"/>
  <c r="R601" i="9" s="1"/>
  <c r="F601" i="9"/>
  <c r="G601" i="9" l="1"/>
  <c r="L602" i="9" l="1"/>
  <c r="H601" i="9"/>
  <c r="I601" i="9" s="1"/>
  <c r="M602" i="9" l="1"/>
  <c r="N602" i="9" s="1"/>
  <c r="B602" i="9"/>
  <c r="O602" i="9"/>
  <c r="E602" i="9" s="1"/>
  <c r="P602" i="9" l="1"/>
  <c r="C602" i="9"/>
  <c r="D602" i="9" l="1"/>
  <c r="Q602" i="9" l="1"/>
  <c r="R602" i="9" s="1"/>
  <c r="F602" i="9"/>
  <c r="G602" i="9" l="1"/>
  <c r="L603" i="9" l="1"/>
  <c r="H602" i="9"/>
  <c r="I602" i="9" s="1"/>
  <c r="O603" i="9" l="1"/>
  <c r="E603" i="9" s="1"/>
  <c r="M603" i="9"/>
  <c r="N603" i="9" s="1"/>
  <c r="B603" i="9"/>
  <c r="C603" i="9" l="1"/>
  <c r="P603" i="9"/>
  <c r="D603" i="9" l="1"/>
  <c r="Q603" i="9" l="1"/>
  <c r="R603" i="9" s="1"/>
  <c r="F603" i="9"/>
  <c r="G603" i="9" l="1"/>
  <c r="L604" i="9" l="1"/>
  <c r="H603" i="9"/>
  <c r="I603" i="9" s="1"/>
  <c r="B604" i="9" l="1"/>
  <c r="M604" i="9"/>
  <c r="N604" i="9" s="1"/>
  <c r="O604" i="9"/>
  <c r="E604" i="9" s="1"/>
  <c r="C604" i="9" l="1"/>
  <c r="P604" i="9"/>
  <c r="D604" i="9" l="1"/>
  <c r="Q604" i="9" l="1"/>
  <c r="R604" i="9" s="1"/>
  <c r="F604" i="9"/>
  <c r="G604" i="9" l="1"/>
  <c r="L605" i="9" l="1"/>
  <c r="H604" i="9"/>
  <c r="I604" i="9" s="1"/>
  <c r="B605" i="9" l="1"/>
  <c r="M605" i="9"/>
  <c r="N605" i="9" s="1"/>
  <c r="O605" i="9"/>
  <c r="E605" i="9" s="1"/>
  <c r="C605" i="9" l="1"/>
  <c r="P605" i="9"/>
  <c r="D605" i="9" l="1"/>
  <c r="Q605" i="9" l="1"/>
  <c r="R605" i="9" s="1"/>
  <c r="F605" i="9"/>
  <c r="G605" i="9" l="1"/>
  <c r="L606" i="9" l="1"/>
  <c r="H605" i="9"/>
  <c r="I605" i="9" s="1"/>
  <c r="B606" i="9" l="1"/>
  <c r="O606" i="9"/>
  <c r="E606" i="9" s="1"/>
  <c r="M606" i="9"/>
  <c r="N606" i="9" s="1"/>
  <c r="C606" i="9" l="1"/>
  <c r="P606" i="9"/>
  <c r="D606" i="9" l="1"/>
  <c r="Q606" i="9" l="1"/>
  <c r="R606" i="9" s="1"/>
  <c r="F606" i="9"/>
  <c r="G606" i="9" l="1"/>
  <c r="L607" i="9" l="1"/>
  <c r="H606" i="9"/>
  <c r="I606" i="9" s="1"/>
  <c r="B607" i="9" l="1"/>
  <c r="M607" i="9"/>
  <c r="N607" i="9" s="1"/>
  <c r="O607" i="9"/>
  <c r="E607" i="9" s="1"/>
  <c r="C607" i="9" l="1"/>
  <c r="P607" i="9"/>
  <c r="D607" i="9" l="1"/>
  <c r="Q607" i="9" l="1"/>
  <c r="R607" i="9" s="1"/>
  <c r="F607" i="9"/>
  <c r="G607" i="9" l="1"/>
  <c r="L608" i="9" l="1"/>
  <c r="H607" i="9"/>
  <c r="I607" i="9" s="1"/>
  <c r="B608" i="9" l="1"/>
  <c r="O608" i="9"/>
  <c r="E608" i="9" s="1"/>
  <c r="M608" i="9"/>
  <c r="N608" i="9" s="1"/>
  <c r="P608" i="9" l="1"/>
  <c r="C608" i="9"/>
  <c r="D608" i="9" l="1"/>
  <c r="Q608" i="9" l="1"/>
  <c r="R608" i="9" s="1"/>
  <c r="F608" i="9"/>
  <c r="G608" i="9" l="1"/>
  <c r="L609" i="9" l="1"/>
  <c r="H608" i="9"/>
  <c r="I608" i="9" s="1"/>
  <c r="B609" i="9" l="1"/>
  <c r="O609" i="9"/>
  <c r="E609" i="9" s="1"/>
  <c r="M609" i="9"/>
  <c r="N609" i="9" s="1"/>
  <c r="P609" i="9" l="1"/>
  <c r="C609" i="9"/>
  <c r="D609" i="9" l="1"/>
  <c r="Q609" i="9" l="1"/>
  <c r="R609" i="9" s="1"/>
  <c r="F609" i="9"/>
  <c r="G609" i="9" l="1"/>
  <c r="L610" i="9" l="1"/>
  <c r="H609" i="9"/>
  <c r="I609" i="9" s="1"/>
  <c r="B610" i="9" l="1"/>
  <c r="O610" i="9"/>
  <c r="E610" i="9" s="1"/>
  <c r="M610" i="9"/>
  <c r="N610" i="9" s="1"/>
  <c r="C610" i="9" l="1"/>
  <c r="P610" i="9"/>
  <c r="D610" i="9" l="1"/>
  <c r="Q610" i="9" l="1"/>
  <c r="R610" i="9" s="1"/>
  <c r="F610" i="9"/>
  <c r="G610" i="9" l="1"/>
  <c r="L611" i="9" l="1"/>
  <c r="H610" i="9"/>
  <c r="I610" i="9" s="1"/>
  <c r="B611" i="9" l="1"/>
  <c r="M611" i="9"/>
  <c r="N611" i="9" s="1"/>
  <c r="O611" i="9"/>
  <c r="E611" i="9" s="1"/>
  <c r="C611" i="9" l="1"/>
  <c r="P611" i="9"/>
  <c r="D611" i="9" l="1"/>
  <c r="Q611" i="9" l="1"/>
  <c r="R611" i="9" s="1"/>
  <c r="F611" i="9"/>
  <c r="G611" i="9" l="1"/>
  <c r="L612" i="9" l="1"/>
  <c r="H611" i="9"/>
  <c r="I611" i="9" s="1"/>
  <c r="B612" i="9" l="1"/>
  <c r="M612" i="9"/>
  <c r="N612" i="9" s="1"/>
  <c r="O612" i="9"/>
  <c r="E612" i="9" s="1"/>
  <c r="P612" i="9" l="1"/>
  <c r="C612" i="9"/>
  <c r="D612" i="9" l="1"/>
  <c r="Q612" i="9" l="1"/>
  <c r="R612" i="9" s="1"/>
  <c r="F612" i="9"/>
  <c r="G612" i="9" l="1"/>
  <c r="L613" i="9" l="1"/>
  <c r="H612" i="9"/>
  <c r="I612" i="9" s="1"/>
  <c r="B613" i="9" l="1"/>
  <c r="M613" i="9"/>
  <c r="N613" i="9" s="1"/>
  <c r="O613" i="9"/>
  <c r="E613" i="9" s="1"/>
  <c r="C613" i="9" l="1"/>
  <c r="P613" i="9"/>
  <c r="D613" i="9" l="1"/>
  <c r="Q613" i="9" l="1"/>
  <c r="R613" i="9" s="1"/>
  <c r="F613" i="9"/>
  <c r="G613" i="9" l="1"/>
  <c r="L614" i="9" l="1"/>
  <c r="H613" i="9"/>
  <c r="I613" i="9" s="1"/>
  <c r="B614" i="9" l="1"/>
  <c r="O614" i="9"/>
  <c r="E614" i="9" s="1"/>
  <c r="M614" i="9"/>
  <c r="N614" i="9" s="1"/>
  <c r="P614" i="9" l="1"/>
  <c r="C614" i="9"/>
  <c r="D614" i="9" l="1"/>
  <c r="Q614" i="9" l="1"/>
  <c r="R614" i="9" s="1"/>
  <c r="F614" i="9"/>
  <c r="G614" i="9" l="1"/>
  <c r="L615" i="9" l="1"/>
  <c r="H614" i="9"/>
  <c r="I614" i="9" s="1"/>
  <c r="B615" i="9" l="1"/>
  <c r="M615" i="9"/>
  <c r="N615" i="9" s="1"/>
  <c r="O615" i="9"/>
  <c r="E615" i="9" s="1"/>
  <c r="P615" i="9" l="1"/>
  <c r="C615" i="9"/>
  <c r="D615" i="9" l="1"/>
  <c r="Q615" i="9" l="1"/>
  <c r="R615" i="9" s="1"/>
  <c r="F615" i="9"/>
  <c r="G615" i="9" l="1"/>
  <c r="L616" i="9" l="1"/>
  <c r="H615" i="9"/>
  <c r="I615" i="9" s="1"/>
  <c r="M616" i="9" l="1"/>
  <c r="N616" i="9" s="1"/>
  <c r="B616" i="9"/>
  <c r="O616" i="9"/>
  <c r="E616" i="9" s="1"/>
  <c r="P616" i="9" l="1"/>
  <c r="C616" i="9"/>
  <c r="D616" i="9" l="1"/>
  <c r="Q616" i="9" l="1"/>
  <c r="R616" i="9" s="1"/>
  <c r="F616" i="9"/>
  <c r="G616" i="9" l="1"/>
  <c r="L617" i="9" l="1"/>
  <c r="H616" i="9"/>
  <c r="I616" i="9" s="1"/>
  <c r="M617" i="9" l="1"/>
  <c r="N617" i="9" s="1"/>
  <c r="B617" i="9"/>
  <c r="O617" i="9"/>
  <c r="E617" i="9" s="1"/>
  <c r="C617" i="9" l="1"/>
  <c r="P617" i="9"/>
  <c r="D617" i="9" l="1"/>
  <c r="Q617" i="9" l="1"/>
  <c r="R617" i="9" s="1"/>
  <c r="F617" i="9"/>
  <c r="G617" i="9" l="1"/>
  <c r="L618" i="9" l="1"/>
  <c r="H617" i="9"/>
  <c r="I617" i="9" s="1"/>
  <c r="B618" i="9" l="1"/>
  <c r="O618" i="9"/>
  <c r="E618" i="9" s="1"/>
  <c r="M618" i="9"/>
  <c r="N618" i="9" s="1"/>
  <c r="P618" i="9" l="1"/>
  <c r="C618" i="9"/>
  <c r="D618" i="9" l="1"/>
  <c r="Q618" i="9" l="1"/>
  <c r="R618" i="9" s="1"/>
  <c r="F618" i="9"/>
  <c r="G618" i="9" l="1"/>
  <c r="L619" i="9" l="1"/>
  <c r="H618" i="9"/>
  <c r="I618" i="9" s="1"/>
  <c r="B619" i="9" l="1"/>
  <c r="O619" i="9"/>
  <c r="E619" i="9" s="1"/>
  <c r="M619" i="9"/>
  <c r="N619" i="9" s="1"/>
  <c r="P619" i="9" l="1"/>
  <c r="C619" i="9"/>
  <c r="D619" i="9" l="1"/>
  <c r="Q619" i="9" l="1"/>
  <c r="R619" i="9" s="1"/>
  <c r="F619" i="9"/>
  <c r="G619" i="9" l="1"/>
  <c r="L620" i="9" l="1"/>
  <c r="H619" i="9"/>
  <c r="I619" i="9" s="1"/>
  <c r="B620" i="9" l="1"/>
  <c r="O620" i="9"/>
  <c r="E620" i="9" s="1"/>
  <c r="M620" i="9"/>
  <c r="N620" i="9" s="1"/>
  <c r="P620" i="9" l="1"/>
  <c r="C620" i="9"/>
  <c r="D620" i="9" l="1"/>
  <c r="Q620" i="9" l="1"/>
  <c r="R620" i="9" s="1"/>
  <c r="F620" i="9"/>
  <c r="G620" i="9" l="1"/>
  <c r="L621" i="9" l="1"/>
  <c r="H620" i="9"/>
  <c r="I620" i="9" s="1"/>
  <c r="M621" i="9" l="1"/>
  <c r="N621" i="9" s="1"/>
  <c r="O621" i="9"/>
  <c r="E621" i="9" s="1"/>
  <c r="B621" i="9"/>
  <c r="C621" i="9" l="1"/>
  <c r="P621" i="9"/>
  <c r="D621" i="9" l="1"/>
  <c r="Q621" i="9" l="1"/>
  <c r="R621" i="9" s="1"/>
  <c r="F621" i="9"/>
  <c r="G621" i="9" l="1"/>
  <c r="L622" i="9" l="1"/>
  <c r="H621" i="9"/>
  <c r="I621" i="9" s="1"/>
  <c r="B622" i="9" l="1"/>
  <c r="M622" i="9"/>
  <c r="N622" i="9" s="1"/>
  <c r="O622" i="9"/>
  <c r="E622" i="9" s="1"/>
  <c r="P622" i="9" l="1"/>
  <c r="C622" i="9"/>
  <c r="D622" i="9" l="1"/>
  <c r="Q622" i="9" l="1"/>
  <c r="R622" i="9" s="1"/>
  <c r="F622" i="9"/>
  <c r="G622" i="9" l="1"/>
  <c r="L623" i="9" l="1"/>
  <c r="H622" i="9"/>
  <c r="I622" i="9" s="1"/>
  <c r="B623" i="9" l="1"/>
  <c r="O623" i="9"/>
  <c r="E623" i="9" s="1"/>
  <c r="M623" i="9"/>
  <c r="N623" i="9" s="1"/>
  <c r="P623" i="9" l="1"/>
  <c r="C623" i="9"/>
  <c r="D623" i="9" l="1"/>
  <c r="Q623" i="9" l="1"/>
  <c r="R623" i="9" s="1"/>
  <c r="F623" i="9"/>
  <c r="G623" i="9" l="1"/>
  <c r="L624" i="9" l="1"/>
  <c r="H623" i="9"/>
  <c r="I623" i="9" s="1"/>
  <c r="B624" i="9" l="1"/>
  <c r="M624" i="9"/>
  <c r="N624" i="9" s="1"/>
  <c r="O624" i="9"/>
  <c r="E624" i="9" s="1"/>
  <c r="C624" i="9" l="1"/>
  <c r="P624" i="9"/>
  <c r="D624" i="9" l="1"/>
  <c r="Q624" i="9" l="1"/>
  <c r="R624" i="9" s="1"/>
  <c r="F624" i="9"/>
  <c r="G624" i="9" l="1"/>
  <c r="L625" i="9" l="1"/>
  <c r="H624" i="9"/>
  <c r="I624" i="9" s="1"/>
  <c r="O625" i="9" l="1"/>
  <c r="E625" i="9" s="1"/>
  <c r="B625" i="9"/>
  <c r="M625" i="9"/>
  <c r="N625" i="9" s="1"/>
  <c r="C625" i="9" l="1"/>
  <c r="P625" i="9"/>
  <c r="D625" i="9" l="1"/>
  <c r="Q625" i="9" l="1"/>
  <c r="R625" i="9" s="1"/>
  <c r="F625" i="9"/>
  <c r="G625" i="9" l="1"/>
  <c r="L626" i="9" l="1"/>
  <c r="H625" i="9"/>
  <c r="I625" i="9" s="1"/>
  <c r="B626" i="9" l="1"/>
  <c r="M626" i="9"/>
  <c r="N626" i="9" s="1"/>
  <c r="O626" i="9"/>
  <c r="E626" i="9" s="1"/>
  <c r="P626" i="9" l="1"/>
  <c r="C626" i="9"/>
  <c r="D626" i="9" l="1"/>
  <c r="Q626" i="9" l="1"/>
  <c r="R626" i="9" s="1"/>
  <c r="F626" i="9"/>
  <c r="G626" i="9" l="1"/>
  <c r="L627" i="9" l="1"/>
  <c r="H626" i="9"/>
  <c r="I626" i="9" s="1"/>
  <c r="B627" i="9" l="1"/>
  <c r="O627" i="9"/>
  <c r="E627" i="9" s="1"/>
  <c r="M627" i="9"/>
  <c r="N627" i="9" s="1"/>
  <c r="P627" i="9" l="1"/>
  <c r="C627" i="9"/>
  <c r="D627" i="9" l="1"/>
  <c r="Q627" i="9" l="1"/>
  <c r="R627" i="9" s="1"/>
  <c r="F627" i="9"/>
  <c r="G627" i="9" l="1"/>
  <c r="L628" i="9" l="1"/>
  <c r="H627" i="9"/>
  <c r="I627" i="9" s="1"/>
  <c r="B628" i="9" l="1"/>
  <c r="M628" i="9"/>
  <c r="N628" i="9" s="1"/>
  <c r="O628" i="9"/>
  <c r="E628" i="9" s="1"/>
  <c r="P628" i="9" l="1"/>
  <c r="C628" i="9"/>
  <c r="D628" i="9" l="1"/>
  <c r="Q628" i="9" l="1"/>
  <c r="R628" i="9" s="1"/>
  <c r="F628" i="9"/>
  <c r="G628" i="9" l="1"/>
  <c r="L629" i="9" l="1"/>
  <c r="H628" i="9"/>
  <c r="I628" i="9" s="1"/>
  <c r="O629" i="9" l="1"/>
  <c r="E629" i="9" s="1"/>
  <c r="M629" i="9"/>
  <c r="N629" i="9" s="1"/>
  <c r="B629" i="9"/>
  <c r="P629" i="9" l="1"/>
  <c r="C629" i="9"/>
  <c r="D629" i="9" l="1"/>
  <c r="Q629" i="9" l="1"/>
  <c r="R629" i="9" s="1"/>
  <c r="F629" i="9"/>
  <c r="G629" i="9" l="1"/>
  <c r="L630" i="9" l="1"/>
  <c r="H629" i="9"/>
  <c r="I629" i="9" s="1"/>
  <c r="B630" i="9" l="1"/>
  <c r="O630" i="9"/>
  <c r="E630" i="9" s="1"/>
  <c r="M630" i="9"/>
  <c r="N630" i="9" s="1"/>
  <c r="P630" i="9" l="1"/>
  <c r="C630" i="9"/>
  <c r="D630" i="9" l="1"/>
  <c r="Q630" i="9" l="1"/>
  <c r="R630" i="9" s="1"/>
  <c r="F630" i="9"/>
  <c r="G630" i="9" l="1"/>
  <c r="L631" i="9" l="1"/>
  <c r="H630" i="9"/>
  <c r="I630" i="9" s="1"/>
  <c r="B631" i="9" l="1"/>
  <c r="O631" i="9"/>
  <c r="E631" i="9" s="1"/>
  <c r="M631" i="9"/>
  <c r="N631" i="9" s="1"/>
  <c r="C631" i="9" l="1"/>
  <c r="P631" i="9"/>
  <c r="D631" i="9" l="1"/>
  <c r="Q631" i="9" l="1"/>
  <c r="R631" i="9" s="1"/>
  <c r="F631" i="9"/>
  <c r="G631" i="9" l="1"/>
  <c r="L632" i="9" l="1"/>
  <c r="H631" i="9"/>
  <c r="I631" i="9" s="1"/>
  <c r="M632" i="9" l="1"/>
  <c r="N632" i="9" s="1"/>
  <c r="B632" i="9"/>
  <c r="O632" i="9"/>
  <c r="E632" i="9" s="1"/>
  <c r="C632" i="9" l="1"/>
  <c r="P632" i="9"/>
  <c r="D632" i="9" l="1"/>
  <c r="Q632" i="9" l="1"/>
  <c r="R632" i="9" s="1"/>
  <c r="F632" i="9"/>
  <c r="G632" i="9" l="1"/>
  <c r="L633" i="9" l="1"/>
  <c r="H632" i="9"/>
  <c r="I632" i="9" s="1"/>
  <c r="O633" i="9" l="1"/>
  <c r="E633" i="9" s="1"/>
  <c r="B633" i="9"/>
  <c r="M633" i="9"/>
  <c r="N633" i="9" s="1"/>
  <c r="C633" i="9" l="1"/>
  <c r="P633" i="9"/>
  <c r="D633" i="9" l="1"/>
  <c r="Q633" i="9" l="1"/>
  <c r="R633" i="9" s="1"/>
  <c r="F633" i="9"/>
  <c r="G633" i="9" l="1"/>
  <c r="L634" i="9" l="1"/>
  <c r="H633" i="9"/>
  <c r="I633" i="9" s="1"/>
  <c r="B634" i="9" l="1"/>
  <c r="M634" i="9"/>
  <c r="N634" i="9" s="1"/>
  <c r="O634" i="9"/>
  <c r="E634" i="9" s="1"/>
  <c r="P634" i="9" l="1"/>
  <c r="C634" i="9"/>
  <c r="D634" i="9" l="1"/>
  <c r="Q634" i="9" l="1"/>
  <c r="R634" i="9" s="1"/>
  <c r="F634" i="9"/>
  <c r="G634" i="9" l="1"/>
  <c r="L635" i="9" l="1"/>
  <c r="H634" i="9"/>
  <c r="I634" i="9" s="1"/>
  <c r="M635" i="9" l="1"/>
  <c r="N635" i="9" s="1"/>
  <c r="B635" i="9"/>
  <c r="O635" i="9"/>
  <c r="E635" i="9" s="1"/>
  <c r="P635" i="9" l="1"/>
  <c r="C635" i="9"/>
  <c r="D635" i="9" l="1"/>
  <c r="Q635" i="9" l="1"/>
  <c r="R635" i="9" s="1"/>
  <c r="F635" i="9"/>
  <c r="G635" i="9" l="1"/>
  <c r="L636" i="9" l="1"/>
  <c r="H635" i="9"/>
  <c r="I635" i="9" s="1"/>
  <c r="B636" i="9" l="1"/>
  <c r="O636" i="9"/>
  <c r="E636" i="9" s="1"/>
  <c r="M636" i="9"/>
  <c r="N636" i="9" s="1"/>
  <c r="P636" i="9" l="1"/>
  <c r="C636" i="9"/>
  <c r="D636" i="9" l="1"/>
  <c r="Q636" i="9" l="1"/>
  <c r="R636" i="9" s="1"/>
  <c r="F636" i="9"/>
  <c r="G636" i="9" l="1"/>
  <c r="L637" i="9" l="1"/>
  <c r="H636" i="9"/>
  <c r="I636" i="9" s="1"/>
  <c r="B637" i="9" l="1"/>
  <c r="O637" i="9"/>
  <c r="E637" i="9" s="1"/>
  <c r="M637" i="9"/>
  <c r="N637" i="9" s="1"/>
  <c r="C637" i="9" l="1"/>
  <c r="P637" i="9"/>
  <c r="D637" i="9" l="1"/>
  <c r="Q637" i="9" l="1"/>
  <c r="R637" i="9" s="1"/>
  <c r="F637" i="9"/>
  <c r="G637" i="9" l="1"/>
  <c r="L638" i="9" l="1"/>
  <c r="H637" i="9"/>
  <c r="I637" i="9" s="1"/>
  <c r="B638" i="9" l="1"/>
  <c r="M638" i="9"/>
  <c r="N638" i="9" s="1"/>
  <c r="O638" i="9"/>
  <c r="E638" i="9" s="1"/>
  <c r="C638" i="9" l="1"/>
  <c r="P638" i="9"/>
  <c r="D638" i="9" l="1"/>
  <c r="Q638" i="9" l="1"/>
  <c r="R638" i="9" s="1"/>
  <c r="F638" i="9"/>
  <c r="G638" i="9" l="1"/>
  <c r="L639" i="9" l="1"/>
  <c r="H638" i="9"/>
  <c r="I638" i="9" s="1"/>
  <c r="O639" i="9" l="1"/>
  <c r="E639" i="9" s="1"/>
  <c r="B639" i="9"/>
  <c r="M639" i="9"/>
  <c r="N639" i="9" s="1"/>
  <c r="C639" i="9" l="1"/>
  <c r="P639" i="9"/>
  <c r="D639" i="9" l="1"/>
  <c r="Q639" i="9" l="1"/>
  <c r="R639" i="9" s="1"/>
  <c r="F639" i="9"/>
  <c r="G639" i="9" l="1"/>
  <c r="L640" i="9" l="1"/>
  <c r="H639" i="9"/>
  <c r="I639" i="9" s="1"/>
  <c r="B640" i="9" l="1"/>
  <c r="O640" i="9"/>
  <c r="E640" i="9" s="1"/>
  <c r="M640" i="9"/>
  <c r="N640" i="9" s="1"/>
  <c r="P640" i="9" l="1"/>
  <c r="C640" i="9"/>
  <c r="D640" i="9" l="1"/>
  <c r="Q640" i="9" l="1"/>
  <c r="R640" i="9" s="1"/>
  <c r="F640" i="9"/>
  <c r="G640" i="9" l="1"/>
  <c r="L641" i="9" l="1"/>
  <c r="H640" i="9"/>
  <c r="I640" i="9" s="1"/>
  <c r="B641" i="9" l="1"/>
  <c r="M641" i="9"/>
  <c r="N641" i="9" s="1"/>
  <c r="O641" i="9"/>
  <c r="E641" i="9" s="1"/>
  <c r="C641" i="9" l="1"/>
  <c r="P641" i="9"/>
  <c r="D641" i="9" l="1"/>
  <c r="Q641" i="9" l="1"/>
  <c r="R641" i="9" s="1"/>
  <c r="F641" i="9"/>
  <c r="G641" i="9" l="1"/>
  <c r="L642" i="9" l="1"/>
  <c r="H641" i="9"/>
  <c r="I641" i="9" s="1"/>
  <c r="B642" i="9" l="1"/>
  <c r="M642" i="9"/>
  <c r="N642" i="9" s="1"/>
  <c r="O642" i="9"/>
  <c r="E642" i="9" s="1"/>
  <c r="C642" i="9" l="1"/>
  <c r="P642" i="9"/>
  <c r="D642" i="9" l="1"/>
  <c r="Q642" i="9" l="1"/>
  <c r="R642" i="9" s="1"/>
  <c r="F642" i="9"/>
  <c r="G642" i="9" l="1"/>
  <c r="L643" i="9" l="1"/>
  <c r="H642" i="9"/>
  <c r="I642" i="9" s="1"/>
  <c r="O643" i="9" l="1"/>
  <c r="E643" i="9" s="1"/>
  <c r="B643" i="9"/>
  <c r="M643" i="9"/>
  <c r="N643" i="9" s="1"/>
  <c r="C643" i="9" l="1"/>
  <c r="P643" i="9"/>
  <c r="D643" i="9" l="1"/>
  <c r="Q643" i="9" l="1"/>
  <c r="R643" i="9" s="1"/>
  <c r="F643" i="9"/>
  <c r="G643" i="9" l="1"/>
  <c r="L644" i="9" l="1"/>
  <c r="H643" i="9"/>
  <c r="I643" i="9" s="1"/>
  <c r="B644" i="9" l="1"/>
  <c r="O644" i="9"/>
  <c r="E644" i="9" s="1"/>
  <c r="M644" i="9"/>
  <c r="N644" i="9" s="1"/>
  <c r="P644" i="9" l="1"/>
  <c r="C644" i="9"/>
  <c r="D644" i="9" l="1"/>
  <c r="Q644" i="9" l="1"/>
  <c r="R644" i="9" s="1"/>
  <c r="F644" i="9"/>
  <c r="G644" i="9" l="1"/>
  <c r="L645" i="9" l="1"/>
  <c r="H644" i="9"/>
  <c r="I644" i="9" s="1"/>
  <c r="M645" i="9" l="1"/>
  <c r="N645" i="9" s="1"/>
  <c r="O645" i="9"/>
  <c r="E645" i="9" s="1"/>
  <c r="B645" i="9"/>
  <c r="C645" i="9" l="1"/>
  <c r="P645" i="9"/>
  <c r="D645" i="9" l="1"/>
  <c r="Q645" i="9" l="1"/>
  <c r="R645" i="9" s="1"/>
  <c r="F645" i="9"/>
  <c r="G645" i="9" l="1"/>
  <c r="L646" i="9" l="1"/>
  <c r="H645" i="9"/>
  <c r="I645" i="9" s="1"/>
  <c r="O646" i="9" l="1"/>
  <c r="E646" i="9" s="1"/>
  <c r="B646" i="9"/>
  <c r="M646" i="9"/>
  <c r="N646" i="9" s="1"/>
  <c r="P646" i="9" l="1"/>
  <c r="C646" i="9"/>
  <c r="D646" i="9" l="1"/>
  <c r="Q646" i="9" l="1"/>
  <c r="R646" i="9" s="1"/>
  <c r="F646" i="9"/>
  <c r="G646" i="9" l="1"/>
  <c r="L647" i="9" l="1"/>
  <c r="H646" i="9"/>
  <c r="I646" i="9" s="1"/>
  <c r="B647" i="9" l="1"/>
  <c r="O647" i="9"/>
  <c r="E647" i="9" s="1"/>
  <c r="M647" i="9"/>
  <c r="N647" i="9" s="1"/>
  <c r="P647" i="9" l="1"/>
  <c r="C647" i="9"/>
  <c r="D647" i="9" l="1"/>
  <c r="Q647" i="9" l="1"/>
  <c r="R647" i="9" s="1"/>
  <c r="F647" i="9"/>
  <c r="G647" i="9" l="1"/>
  <c r="L648" i="9" l="1"/>
  <c r="H647" i="9"/>
  <c r="I647" i="9" s="1"/>
  <c r="M648" i="9" l="1"/>
  <c r="N648" i="9" s="1"/>
  <c r="B648" i="9"/>
  <c r="O648" i="9"/>
  <c r="E648" i="9" s="1"/>
  <c r="P648" i="9" l="1"/>
  <c r="C648" i="9"/>
  <c r="D648" i="9" l="1"/>
  <c r="Q648" i="9" l="1"/>
  <c r="R648" i="9" s="1"/>
  <c r="F648" i="9"/>
  <c r="G648" i="9" l="1"/>
  <c r="L649" i="9" l="1"/>
  <c r="H648" i="9"/>
  <c r="I648" i="9" s="1"/>
  <c r="O649" i="9" l="1"/>
  <c r="E649" i="9" s="1"/>
  <c r="M649" i="9"/>
  <c r="N649" i="9" s="1"/>
  <c r="B649" i="9"/>
  <c r="P649" i="9" l="1"/>
  <c r="C649" i="9"/>
  <c r="D649" i="9" l="1"/>
  <c r="Q649" i="9" l="1"/>
  <c r="R649" i="9" s="1"/>
  <c r="F649" i="9"/>
  <c r="G649" i="9" l="1"/>
  <c r="L650" i="9" l="1"/>
  <c r="H649" i="9"/>
  <c r="I649" i="9" s="1"/>
  <c r="B650" i="9" l="1"/>
  <c r="O650" i="9"/>
  <c r="E650" i="9" s="1"/>
  <c r="M650" i="9"/>
  <c r="N650" i="9" s="1"/>
  <c r="P650" i="9" l="1"/>
  <c r="C650" i="9"/>
  <c r="D650" i="9" l="1"/>
  <c r="Q650" i="9" l="1"/>
  <c r="R650" i="9" s="1"/>
  <c r="F650" i="9"/>
  <c r="G650" i="9" l="1"/>
  <c r="L651" i="9" l="1"/>
  <c r="H650" i="9"/>
  <c r="I650" i="9" s="1"/>
  <c r="B651" i="9" l="1"/>
  <c r="O651" i="9"/>
  <c r="E651" i="9" s="1"/>
  <c r="M651" i="9"/>
  <c r="N651" i="9" s="1"/>
  <c r="C651" i="9" l="1"/>
  <c r="P651" i="9"/>
  <c r="D651" i="9" l="1"/>
  <c r="Q651" i="9" l="1"/>
  <c r="R651" i="9" s="1"/>
  <c r="F651" i="9"/>
  <c r="G651" i="9" l="1"/>
  <c r="L652" i="9" l="1"/>
  <c r="H651" i="9"/>
  <c r="I651" i="9" s="1"/>
  <c r="B652" i="9" l="1"/>
  <c r="M652" i="9"/>
  <c r="N652" i="9" s="1"/>
  <c r="O652" i="9"/>
  <c r="E652" i="9" s="1"/>
  <c r="P652" i="9" l="1"/>
  <c r="C652" i="9"/>
  <c r="D652" i="9" l="1"/>
  <c r="Q652" i="9" l="1"/>
  <c r="R652" i="9" s="1"/>
  <c r="F652" i="9"/>
  <c r="G652" i="9" l="1"/>
  <c r="L653" i="9" l="1"/>
  <c r="H652" i="9"/>
  <c r="I652" i="9" s="1"/>
  <c r="B653" i="9" l="1"/>
  <c r="M653" i="9"/>
  <c r="N653" i="9" s="1"/>
  <c r="O653" i="9"/>
  <c r="E653" i="9" s="1"/>
  <c r="P653" i="9" l="1"/>
  <c r="C653" i="9"/>
  <c r="D653" i="9" l="1"/>
  <c r="Q653" i="9" l="1"/>
  <c r="R653" i="9" s="1"/>
  <c r="F653" i="9"/>
  <c r="G653" i="9" l="1"/>
  <c r="L654" i="9" l="1"/>
  <c r="H653" i="9"/>
  <c r="I653" i="9" s="1"/>
  <c r="B654" i="9" l="1"/>
  <c r="M654" i="9"/>
  <c r="N654" i="9" s="1"/>
  <c r="O654" i="9"/>
  <c r="E654" i="9" s="1"/>
  <c r="P654" i="9" l="1"/>
  <c r="C654" i="9"/>
  <c r="D654" i="9" l="1"/>
  <c r="Q654" i="9" l="1"/>
  <c r="R654" i="9" s="1"/>
  <c r="F654" i="9"/>
  <c r="G654" i="9" l="1"/>
  <c r="L655" i="9" l="1"/>
  <c r="H654" i="9"/>
  <c r="I654" i="9" s="1"/>
  <c r="M655" i="9" l="1"/>
  <c r="N655" i="9" s="1"/>
  <c r="O655" i="9"/>
  <c r="E655" i="9" s="1"/>
  <c r="B655" i="9"/>
  <c r="P655" i="9" l="1"/>
  <c r="C655" i="9"/>
  <c r="D655" i="9" l="1"/>
  <c r="Q655" i="9" l="1"/>
  <c r="R655" i="9" s="1"/>
  <c r="F655" i="9"/>
  <c r="G655" i="9" l="1"/>
  <c r="L656" i="9" l="1"/>
  <c r="H655" i="9"/>
  <c r="I655" i="9" s="1"/>
  <c r="B656" i="9" l="1"/>
  <c r="O656" i="9"/>
  <c r="E656" i="9" s="1"/>
  <c r="M656" i="9"/>
  <c r="N656" i="9" s="1"/>
  <c r="P656" i="9" l="1"/>
  <c r="C656" i="9"/>
  <c r="D656" i="9" l="1"/>
  <c r="Q656" i="9" l="1"/>
  <c r="R656" i="9" s="1"/>
  <c r="F656" i="9"/>
  <c r="G656" i="9" l="1"/>
  <c r="L657" i="9" l="1"/>
  <c r="H656" i="9"/>
  <c r="I656" i="9" s="1"/>
  <c r="B657" i="9" l="1"/>
  <c r="O657" i="9"/>
  <c r="E657" i="9" s="1"/>
  <c r="M657" i="9"/>
  <c r="N657" i="9" s="1"/>
  <c r="P657" i="9" l="1"/>
  <c r="C657" i="9"/>
  <c r="D657" i="9" l="1"/>
  <c r="Q657" i="9" l="1"/>
  <c r="R657" i="9" s="1"/>
  <c r="F657" i="9"/>
  <c r="G657" i="9" l="1"/>
  <c r="L658" i="9" l="1"/>
  <c r="H657" i="9"/>
  <c r="I657" i="9" s="1"/>
  <c r="B658" i="9" l="1"/>
  <c r="M658" i="9"/>
  <c r="N658" i="9" s="1"/>
  <c r="O658" i="9"/>
  <c r="E658" i="9" s="1"/>
  <c r="P658" i="9" l="1"/>
  <c r="C658" i="9"/>
  <c r="D658" i="9" l="1"/>
  <c r="Q658" i="9" l="1"/>
  <c r="R658" i="9" s="1"/>
  <c r="F658" i="9"/>
  <c r="G658" i="9" l="1"/>
  <c r="L659" i="9" l="1"/>
  <c r="H658" i="9"/>
  <c r="I658" i="9" s="1"/>
  <c r="B659" i="9" l="1"/>
  <c r="M659" i="9"/>
  <c r="N659" i="9" s="1"/>
  <c r="O659" i="9"/>
  <c r="E659" i="9" s="1"/>
  <c r="C659" i="9" l="1"/>
  <c r="P659" i="9"/>
  <c r="D659" i="9" l="1"/>
  <c r="Q659" i="9" l="1"/>
  <c r="R659" i="9" s="1"/>
  <c r="F659" i="9"/>
  <c r="G659" i="9" l="1"/>
  <c r="L660" i="9" l="1"/>
  <c r="H659" i="9"/>
  <c r="I659" i="9" s="1"/>
  <c r="O660" i="9" l="1"/>
  <c r="E660" i="9" s="1"/>
  <c r="M660" i="9"/>
  <c r="N660" i="9" s="1"/>
  <c r="B660" i="9"/>
  <c r="P660" i="9" l="1"/>
  <c r="C660" i="9"/>
  <c r="D660" i="9" l="1"/>
  <c r="Q660" i="9" l="1"/>
  <c r="R660" i="9" s="1"/>
  <c r="F660" i="9"/>
  <c r="G660" i="9" l="1"/>
  <c r="L661" i="9" l="1"/>
  <c r="H660" i="9"/>
  <c r="I660" i="9" s="1"/>
  <c r="M661" i="9" l="1"/>
  <c r="N661" i="9" s="1"/>
  <c r="B661" i="9"/>
  <c r="O661" i="9"/>
  <c r="E661" i="9" s="1"/>
  <c r="C661" i="9" l="1"/>
  <c r="P661" i="9"/>
  <c r="D661" i="9" l="1"/>
  <c r="Q661" i="9" l="1"/>
  <c r="R661" i="9" s="1"/>
  <c r="F661" i="9"/>
  <c r="G661" i="9" l="1"/>
  <c r="L662" i="9" l="1"/>
  <c r="H661" i="9"/>
  <c r="I661" i="9" s="1"/>
  <c r="O662" i="9" l="1"/>
  <c r="E662" i="9" s="1"/>
  <c r="M662" i="9"/>
  <c r="N662" i="9" s="1"/>
  <c r="B662" i="9"/>
  <c r="C662" i="9" l="1"/>
  <c r="P662" i="9"/>
  <c r="D662" i="9" l="1"/>
  <c r="Q662" i="9" l="1"/>
  <c r="R662" i="9" s="1"/>
  <c r="F662" i="9"/>
  <c r="G662" i="9" l="1"/>
  <c r="L663" i="9" l="1"/>
  <c r="H662" i="9"/>
  <c r="I662" i="9" s="1"/>
  <c r="O663" i="9" l="1"/>
  <c r="E663" i="9" s="1"/>
  <c r="B663" i="9"/>
  <c r="M663" i="9"/>
  <c r="N663" i="9" s="1"/>
  <c r="C663" i="9" l="1"/>
  <c r="P663" i="9"/>
  <c r="D663" i="9" l="1"/>
  <c r="Q663" i="9" l="1"/>
  <c r="R663" i="9" s="1"/>
  <c r="F663" i="9"/>
  <c r="G663" i="9" l="1"/>
  <c r="L664" i="9" l="1"/>
  <c r="H663" i="9"/>
  <c r="I663" i="9" s="1"/>
  <c r="B664" i="9" l="1"/>
  <c r="O664" i="9"/>
  <c r="E664" i="9" s="1"/>
  <c r="M664" i="9"/>
  <c r="N664" i="9" s="1"/>
  <c r="P664" i="9" l="1"/>
  <c r="C664" i="9"/>
  <c r="D664" i="9" l="1"/>
  <c r="Q664" i="9" l="1"/>
  <c r="R664" i="9" s="1"/>
  <c r="F664" i="9"/>
  <c r="G664" i="9" l="1"/>
  <c r="L665" i="9" l="1"/>
  <c r="H664" i="9"/>
  <c r="I664" i="9" s="1"/>
  <c r="O665" i="9" l="1"/>
  <c r="E665" i="9" s="1"/>
  <c r="B665" i="9"/>
  <c r="M665" i="9"/>
  <c r="N665" i="9" s="1"/>
  <c r="C665" i="9" l="1"/>
  <c r="P665" i="9"/>
  <c r="D665" i="9" l="1"/>
  <c r="Q665" i="9" l="1"/>
  <c r="R665" i="9" s="1"/>
  <c r="F665" i="9"/>
  <c r="G665" i="9" l="1"/>
  <c r="L666" i="9" l="1"/>
  <c r="H665" i="9"/>
  <c r="I665" i="9" s="1"/>
  <c r="B666" i="9" l="1"/>
  <c r="M666" i="9"/>
  <c r="N666" i="9" s="1"/>
  <c r="O666" i="9"/>
  <c r="E666" i="9" s="1"/>
  <c r="P666" i="9" l="1"/>
  <c r="C666" i="9"/>
  <c r="D666" i="9" l="1"/>
  <c r="Q666" i="9" l="1"/>
  <c r="R666" i="9" s="1"/>
  <c r="F666" i="9"/>
  <c r="G666" i="9" l="1"/>
  <c r="L667" i="9" l="1"/>
  <c r="H666" i="9"/>
  <c r="I666" i="9" s="1"/>
  <c r="B667" i="9" l="1"/>
  <c r="M667" i="9"/>
  <c r="N667" i="9" s="1"/>
  <c r="O667" i="9"/>
  <c r="E667" i="9" s="1"/>
  <c r="C667" i="9" l="1"/>
  <c r="P667" i="9"/>
  <c r="D667" i="9" l="1"/>
  <c r="Q667" i="9" l="1"/>
  <c r="R667" i="9" s="1"/>
  <c r="F667" i="9"/>
  <c r="G667" i="9" l="1"/>
  <c r="L668" i="9" l="1"/>
  <c r="H667" i="9"/>
  <c r="I667" i="9" s="1"/>
  <c r="B668" i="9" l="1"/>
  <c r="M668" i="9"/>
  <c r="N668" i="9" s="1"/>
  <c r="O668" i="9"/>
  <c r="E668" i="9" s="1"/>
  <c r="P668" i="9" l="1"/>
  <c r="C668" i="9"/>
  <c r="D668" i="9" l="1"/>
  <c r="Q668" i="9" l="1"/>
  <c r="R668" i="9" s="1"/>
  <c r="F668" i="9"/>
  <c r="G668" i="9" l="1"/>
  <c r="L669" i="9" l="1"/>
  <c r="H668" i="9"/>
  <c r="I668" i="9" s="1"/>
  <c r="B669" i="9" l="1"/>
  <c r="M669" i="9"/>
  <c r="N669" i="9" s="1"/>
  <c r="O669" i="9"/>
  <c r="E669" i="9" s="1"/>
  <c r="P669" i="9" l="1"/>
  <c r="C669" i="9"/>
  <c r="D669" i="9" l="1"/>
  <c r="Q669" i="9" l="1"/>
  <c r="R669" i="9" s="1"/>
  <c r="F669" i="9"/>
  <c r="G669" i="9" l="1"/>
  <c r="L670" i="9" l="1"/>
  <c r="H669" i="9"/>
  <c r="I669" i="9" s="1"/>
  <c r="B670" i="9" l="1"/>
  <c r="M670" i="9"/>
  <c r="N670" i="9" s="1"/>
  <c r="O670" i="9"/>
  <c r="E670" i="9" s="1"/>
  <c r="P670" i="9" l="1"/>
  <c r="C670" i="9"/>
  <c r="D670" i="9" l="1"/>
  <c r="Q670" i="9" l="1"/>
  <c r="R670" i="9" s="1"/>
  <c r="F670" i="9"/>
  <c r="G670" i="9" l="1"/>
  <c r="L671" i="9" l="1"/>
  <c r="H670" i="9"/>
  <c r="I670" i="9" s="1"/>
  <c r="B671" i="9" l="1"/>
  <c r="O671" i="9"/>
  <c r="E671" i="9" s="1"/>
  <c r="M671" i="9"/>
  <c r="N671" i="9" s="1"/>
  <c r="P671" i="9" l="1"/>
  <c r="C671" i="9"/>
  <c r="D671" i="9" l="1"/>
  <c r="Q671" i="9" l="1"/>
  <c r="R671" i="9" s="1"/>
  <c r="F671" i="9"/>
  <c r="G671" i="9" l="1"/>
  <c r="L672" i="9" l="1"/>
  <c r="H671" i="9"/>
  <c r="I671" i="9" s="1"/>
  <c r="M672" i="9" l="1"/>
  <c r="N672" i="9" s="1"/>
  <c r="B672" i="9"/>
  <c r="O672" i="9"/>
  <c r="E672" i="9" s="1"/>
  <c r="P672" i="9" l="1"/>
  <c r="C672" i="9"/>
  <c r="D672" i="9" l="1"/>
  <c r="Q672" i="9" l="1"/>
  <c r="R672" i="9" s="1"/>
  <c r="F672" i="9"/>
  <c r="G672" i="9" l="1"/>
  <c r="L673" i="9" l="1"/>
  <c r="H672" i="9"/>
  <c r="I672" i="9" s="1"/>
  <c r="O673" i="9" l="1"/>
  <c r="E673" i="9" s="1"/>
  <c r="B673" i="9"/>
  <c r="M673" i="9"/>
  <c r="N673" i="9" s="1"/>
  <c r="C673" i="9" l="1"/>
  <c r="P673" i="9"/>
  <c r="D673" i="9" l="1"/>
  <c r="Q673" i="9" l="1"/>
  <c r="R673" i="9" s="1"/>
  <c r="F673" i="9"/>
  <c r="G673" i="9" l="1"/>
  <c r="L674" i="9" l="1"/>
  <c r="H673" i="9"/>
  <c r="I673" i="9" s="1"/>
  <c r="M674" i="9" l="1"/>
  <c r="N674" i="9" s="1"/>
  <c r="O674" i="9"/>
  <c r="E674" i="9" s="1"/>
  <c r="B674" i="9"/>
  <c r="P674" i="9" l="1"/>
  <c r="C674" i="9"/>
  <c r="D674" i="9" l="1"/>
  <c r="Q674" i="9" l="1"/>
  <c r="R674" i="9" s="1"/>
  <c r="F674" i="9"/>
  <c r="G674" i="9" l="1"/>
  <c r="L675" i="9" l="1"/>
  <c r="H674" i="9"/>
  <c r="I674" i="9" s="1"/>
  <c r="O675" i="9" l="1"/>
  <c r="E675" i="9" s="1"/>
  <c r="M675" i="9"/>
  <c r="N675" i="9" s="1"/>
  <c r="B675" i="9"/>
  <c r="C675" i="9" l="1"/>
  <c r="P675" i="9"/>
  <c r="D675" i="9" l="1"/>
  <c r="Q675" i="9" l="1"/>
  <c r="R675" i="9" s="1"/>
  <c r="F675" i="9"/>
  <c r="G675" i="9" l="1"/>
  <c r="L676" i="9" l="1"/>
  <c r="H675" i="9"/>
  <c r="I675" i="9" s="1"/>
  <c r="M676" i="9" l="1"/>
  <c r="N676" i="9" s="1"/>
  <c r="B676" i="9"/>
  <c r="O676" i="9"/>
  <c r="E676" i="9" s="1"/>
  <c r="P676" i="9" l="1"/>
  <c r="C676" i="9"/>
  <c r="D676" i="9" l="1"/>
  <c r="Q676" i="9" l="1"/>
  <c r="R676" i="9" s="1"/>
  <c r="F676" i="9"/>
  <c r="G676" i="9" l="1"/>
  <c r="L677" i="9" l="1"/>
  <c r="H676" i="9"/>
  <c r="I676" i="9" s="1"/>
  <c r="O677" i="9" l="1"/>
  <c r="E677" i="9" s="1"/>
  <c r="B677" i="9"/>
  <c r="M677" i="9"/>
  <c r="N677" i="9" s="1"/>
  <c r="C677" i="9" l="1"/>
  <c r="P677" i="9"/>
  <c r="D677" i="9" l="1"/>
  <c r="Q677" i="9" l="1"/>
  <c r="R677" i="9" s="1"/>
  <c r="F677" i="9"/>
  <c r="G677" i="9" l="1"/>
  <c r="L678" i="9" l="1"/>
  <c r="H677" i="9"/>
  <c r="I677" i="9" s="1"/>
  <c r="M678" i="9" l="1"/>
  <c r="N678" i="9" s="1"/>
  <c r="B678" i="9"/>
  <c r="O678" i="9"/>
  <c r="E678" i="9" s="1"/>
  <c r="P678" i="9" l="1"/>
  <c r="C678" i="9"/>
  <c r="D678" i="9" l="1"/>
  <c r="Q678" i="9" l="1"/>
  <c r="R678" i="9" s="1"/>
  <c r="F678" i="9"/>
  <c r="G678" i="9" l="1"/>
  <c r="L679" i="9" l="1"/>
  <c r="H678" i="9"/>
  <c r="I678" i="9" s="1"/>
  <c r="O679" i="9" l="1"/>
  <c r="E679" i="9" s="1"/>
  <c r="M679" i="9"/>
  <c r="N679" i="9" s="1"/>
  <c r="B679" i="9"/>
  <c r="C679" i="9" l="1"/>
  <c r="P679" i="9"/>
  <c r="D679" i="9" l="1"/>
  <c r="Q679" i="9" l="1"/>
  <c r="R679" i="9" s="1"/>
  <c r="F679" i="9"/>
  <c r="G679" i="9" l="1"/>
  <c r="L680" i="9" l="1"/>
  <c r="H679" i="9"/>
  <c r="I679" i="9" s="1"/>
  <c r="B680" i="9" l="1"/>
  <c r="O680" i="9"/>
  <c r="E680" i="9" s="1"/>
  <c r="M680" i="9"/>
  <c r="N680" i="9" s="1"/>
  <c r="C680" i="9" l="1"/>
  <c r="P680" i="9"/>
  <c r="D680" i="9" l="1"/>
  <c r="Q680" i="9" l="1"/>
  <c r="R680" i="9" s="1"/>
  <c r="F680" i="9"/>
  <c r="G680" i="9" l="1"/>
  <c r="L681" i="9" l="1"/>
  <c r="H680" i="9"/>
  <c r="I680" i="9" s="1"/>
  <c r="M681" i="9" l="1"/>
  <c r="N681" i="9" s="1"/>
  <c r="O681" i="9"/>
  <c r="E681" i="9" s="1"/>
  <c r="B681" i="9"/>
  <c r="P681" i="9" l="1"/>
  <c r="C681" i="9"/>
  <c r="D681" i="9" l="1"/>
  <c r="Q681" i="9" l="1"/>
  <c r="R681" i="9" s="1"/>
  <c r="F681" i="9"/>
  <c r="G681" i="9" l="1"/>
  <c r="L682" i="9" l="1"/>
  <c r="H681" i="9"/>
  <c r="I681" i="9" s="1"/>
  <c r="O682" i="9" l="1"/>
  <c r="E682" i="9" s="1"/>
  <c r="B682" i="9"/>
  <c r="M682" i="9"/>
  <c r="N682" i="9" s="1"/>
  <c r="C682" i="9" l="1"/>
  <c r="P682" i="9"/>
  <c r="D682" i="9" l="1"/>
  <c r="Q682" i="9" l="1"/>
  <c r="R682" i="9" s="1"/>
  <c r="F682" i="9"/>
  <c r="G682" i="9" l="1"/>
  <c r="L683" i="9" l="1"/>
  <c r="H682" i="9"/>
  <c r="I682" i="9" s="1"/>
  <c r="M683" i="9" l="1"/>
  <c r="N683" i="9" s="1"/>
  <c r="B683" i="9"/>
  <c r="O683" i="9"/>
  <c r="E683" i="9" s="1"/>
  <c r="C683" i="9" l="1"/>
  <c r="P683" i="9"/>
  <c r="D683" i="9" l="1"/>
  <c r="Q683" i="9" l="1"/>
  <c r="R683" i="9" s="1"/>
  <c r="F683" i="9"/>
  <c r="G683" i="9" l="1"/>
  <c r="L684" i="9" l="1"/>
  <c r="H683" i="9"/>
  <c r="I683" i="9" s="1"/>
  <c r="B684" i="9" l="1"/>
  <c r="M684" i="9"/>
  <c r="N684" i="9" s="1"/>
  <c r="O684" i="9"/>
  <c r="E684" i="9" s="1"/>
  <c r="C684" i="9" l="1"/>
  <c r="P684" i="9"/>
  <c r="D684" i="9" l="1"/>
  <c r="Q684" i="9" l="1"/>
  <c r="R684" i="9" s="1"/>
  <c r="F684" i="9"/>
  <c r="G684" i="9" l="1"/>
  <c r="L685" i="9" l="1"/>
  <c r="H684" i="9"/>
  <c r="I684" i="9" s="1"/>
  <c r="B685" i="9" l="1"/>
  <c r="M685" i="9"/>
  <c r="N685" i="9" s="1"/>
  <c r="O685" i="9"/>
  <c r="E685" i="9" s="1"/>
  <c r="C685" i="9" l="1"/>
  <c r="P685" i="9"/>
  <c r="D685" i="9" l="1"/>
  <c r="Q685" i="9" l="1"/>
  <c r="R685" i="9" s="1"/>
  <c r="F685" i="9"/>
  <c r="G685" i="9" l="1"/>
  <c r="L686" i="9" l="1"/>
  <c r="H685" i="9"/>
  <c r="I685" i="9" s="1"/>
  <c r="B686" i="9" l="1"/>
  <c r="M686" i="9"/>
  <c r="N686" i="9" s="1"/>
  <c r="O686" i="9"/>
  <c r="E686" i="9" s="1"/>
  <c r="P686" i="9" l="1"/>
  <c r="C686" i="9"/>
  <c r="D686" i="9" l="1"/>
  <c r="Q686" i="9" l="1"/>
  <c r="R686" i="9" s="1"/>
  <c r="F686" i="9"/>
  <c r="G686" i="9" l="1"/>
  <c r="L687" i="9" l="1"/>
  <c r="H686" i="9"/>
  <c r="I686" i="9" s="1"/>
  <c r="B687" i="9" l="1"/>
  <c r="M687" i="9"/>
  <c r="N687" i="9" s="1"/>
  <c r="O687" i="9"/>
  <c r="E687" i="9" s="1"/>
  <c r="C687" i="9" l="1"/>
  <c r="P687" i="9"/>
  <c r="D687" i="9" l="1"/>
  <c r="Q687" i="9" l="1"/>
  <c r="R687" i="9" s="1"/>
  <c r="F687" i="9"/>
  <c r="G687" i="9" l="1"/>
  <c r="L688" i="9" l="1"/>
  <c r="H687" i="9"/>
  <c r="I687" i="9" s="1"/>
  <c r="O688" i="9" l="1"/>
  <c r="E688" i="9" s="1"/>
  <c r="M688" i="9"/>
  <c r="N688" i="9" s="1"/>
  <c r="B688" i="9"/>
  <c r="P688" i="9" l="1"/>
  <c r="C688" i="9"/>
  <c r="D688" i="9" l="1"/>
  <c r="Q688" i="9" l="1"/>
  <c r="R688" i="9" s="1"/>
  <c r="F688" i="9"/>
  <c r="G688" i="9" l="1"/>
  <c r="L689" i="9" l="1"/>
  <c r="H688" i="9"/>
  <c r="I688" i="9" s="1"/>
  <c r="B689" i="9" l="1"/>
  <c r="O689" i="9"/>
  <c r="E689" i="9" s="1"/>
  <c r="M689" i="9"/>
  <c r="N689" i="9" s="1"/>
  <c r="C689" i="9" l="1"/>
  <c r="P689" i="9"/>
  <c r="D689" i="9" l="1"/>
  <c r="Q689" i="9" l="1"/>
  <c r="R689" i="9" s="1"/>
  <c r="F689" i="9"/>
  <c r="G689" i="9" l="1"/>
  <c r="L690" i="9" l="1"/>
  <c r="H689" i="9"/>
  <c r="I689" i="9" s="1"/>
  <c r="O690" i="9" l="1"/>
  <c r="E690" i="9" s="1"/>
  <c r="B690" i="9"/>
  <c r="M690" i="9"/>
  <c r="N690" i="9" s="1"/>
  <c r="P690" i="9" l="1"/>
  <c r="C690" i="9"/>
  <c r="D690" i="9" l="1"/>
  <c r="Q690" i="9" l="1"/>
  <c r="R690" i="9" s="1"/>
  <c r="F690" i="9"/>
  <c r="G690" i="9" l="1"/>
  <c r="L691" i="9" l="1"/>
  <c r="H690" i="9"/>
  <c r="I690" i="9" s="1"/>
  <c r="O691" i="9" l="1"/>
  <c r="E691" i="9" s="1"/>
  <c r="B691" i="9"/>
  <c r="M691" i="9"/>
  <c r="N691" i="9" s="1"/>
  <c r="P691" i="9" l="1"/>
  <c r="C691" i="9"/>
  <c r="D691" i="9" l="1"/>
  <c r="Q691" i="9" l="1"/>
  <c r="R691" i="9" s="1"/>
  <c r="F691" i="9"/>
  <c r="G691" i="9" l="1"/>
  <c r="L692" i="9" l="1"/>
  <c r="H691" i="9"/>
  <c r="I691" i="9" s="1"/>
  <c r="B692" i="9" l="1"/>
  <c r="O692" i="9"/>
  <c r="E692" i="9" s="1"/>
  <c r="M692" i="9"/>
  <c r="N692" i="9" s="1"/>
  <c r="P692" i="9" l="1"/>
  <c r="C692" i="9"/>
  <c r="D692" i="9" l="1"/>
  <c r="Q692" i="9" l="1"/>
  <c r="R692" i="9" s="1"/>
  <c r="F692" i="9"/>
  <c r="G692" i="9" l="1"/>
  <c r="L693" i="9" l="1"/>
  <c r="H692" i="9"/>
  <c r="I692" i="9" s="1"/>
  <c r="B693" i="9" l="1"/>
  <c r="M693" i="9"/>
  <c r="N693" i="9" s="1"/>
  <c r="O693" i="9"/>
  <c r="E693" i="9" s="1"/>
  <c r="P693" i="9" l="1"/>
  <c r="C693" i="9"/>
  <c r="D693" i="9" l="1"/>
  <c r="Q693" i="9" l="1"/>
  <c r="R693" i="9" s="1"/>
  <c r="F693" i="9"/>
  <c r="G693" i="9" l="1"/>
  <c r="L694" i="9" l="1"/>
  <c r="H693" i="9"/>
  <c r="I693" i="9" s="1"/>
  <c r="B694" i="9" l="1"/>
  <c r="O694" i="9"/>
  <c r="E694" i="9" s="1"/>
  <c r="M694" i="9"/>
  <c r="N694" i="9" s="1"/>
  <c r="P694" i="9" l="1"/>
  <c r="C694" i="9"/>
  <c r="D694" i="9" l="1"/>
  <c r="Q694" i="9" l="1"/>
  <c r="R694" i="9" s="1"/>
  <c r="F694" i="9"/>
  <c r="G694" i="9" l="1"/>
  <c r="L695" i="9" l="1"/>
  <c r="H694" i="9"/>
  <c r="I694" i="9" s="1"/>
  <c r="B695" i="9" l="1"/>
  <c r="M695" i="9"/>
  <c r="N695" i="9" s="1"/>
  <c r="O695" i="9"/>
  <c r="E695" i="9" s="1"/>
  <c r="C695" i="9" l="1"/>
  <c r="P695" i="9"/>
  <c r="D695" i="9" l="1"/>
  <c r="Q695" i="9" l="1"/>
  <c r="R695" i="9" s="1"/>
  <c r="F695" i="9"/>
  <c r="G695" i="9" l="1"/>
  <c r="L696" i="9" l="1"/>
  <c r="H695" i="9"/>
  <c r="I695" i="9" s="1"/>
  <c r="B696" i="9" l="1"/>
  <c r="O696" i="9"/>
  <c r="E696" i="9" s="1"/>
  <c r="M696" i="9"/>
  <c r="N696" i="9" s="1"/>
  <c r="C696" i="9" l="1"/>
  <c r="P696" i="9"/>
  <c r="D696" i="9" l="1"/>
  <c r="Q696" i="9" l="1"/>
  <c r="R696" i="9" s="1"/>
  <c r="F696" i="9"/>
  <c r="G696" i="9" l="1"/>
  <c r="L697" i="9" l="1"/>
  <c r="H696" i="9"/>
  <c r="I696" i="9" s="1"/>
  <c r="O697" i="9" l="1"/>
  <c r="E697" i="9" s="1"/>
  <c r="M697" i="9"/>
  <c r="N697" i="9" s="1"/>
  <c r="B697" i="9"/>
  <c r="P697" i="9" l="1"/>
  <c r="C697" i="9"/>
  <c r="D697" i="9" l="1"/>
  <c r="Q697" i="9" l="1"/>
  <c r="R697" i="9" s="1"/>
  <c r="F697" i="9"/>
  <c r="G697" i="9" l="1"/>
  <c r="L698" i="9" l="1"/>
  <c r="H697" i="9"/>
  <c r="I697" i="9" s="1"/>
  <c r="B698" i="9" l="1"/>
  <c r="O698" i="9"/>
  <c r="E698" i="9" s="1"/>
  <c r="M698" i="9"/>
  <c r="N698" i="9" s="1"/>
  <c r="P698" i="9" l="1"/>
  <c r="C698" i="9"/>
  <c r="D698" i="9" l="1"/>
  <c r="Q698" i="9" l="1"/>
  <c r="R698" i="9" s="1"/>
  <c r="F698" i="9"/>
  <c r="G698" i="9" l="1"/>
  <c r="L699" i="9" l="1"/>
  <c r="H698" i="9"/>
  <c r="I698" i="9" s="1"/>
  <c r="O699" i="9" l="1"/>
  <c r="E699" i="9" s="1"/>
  <c r="B699" i="9"/>
  <c r="M699" i="9"/>
  <c r="N699" i="9" s="1"/>
  <c r="C699" i="9" l="1"/>
  <c r="P699" i="9"/>
  <c r="D699" i="9" l="1"/>
  <c r="Q699" i="9" l="1"/>
  <c r="R699" i="9" s="1"/>
  <c r="F699" i="9"/>
  <c r="G699" i="9" l="1"/>
  <c r="L700" i="9" l="1"/>
  <c r="H699" i="9"/>
  <c r="I699" i="9" s="1"/>
  <c r="B700" i="9" l="1"/>
  <c r="O700" i="9"/>
  <c r="E700" i="9" s="1"/>
  <c r="M700" i="9"/>
  <c r="N700" i="9" s="1"/>
  <c r="P700" i="9" l="1"/>
  <c r="C700" i="9"/>
  <c r="D700" i="9" l="1"/>
  <c r="Q700" i="9" l="1"/>
  <c r="R700" i="9" s="1"/>
  <c r="F700" i="9"/>
  <c r="G700" i="9" l="1"/>
  <c r="L701" i="9" l="1"/>
  <c r="H700" i="9"/>
  <c r="I700" i="9" s="1"/>
  <c r="B701" i="9" l="1"/>
  <c r="O701" i="9"/>
  <c r="E701" i="9" s="1"/>
  <c r="M701" i="9"/>
  <c r="N701" i="9" s="1"/>
  <c r="C701" i="9" l="1"/>
  <c r="P701" i="9"/>
  <c r="D701" i="9" l="1"/>
  <c r="Q701" i="9" l="1"/>
  <c r="R701" i="9" s="1"/>
  <c r="F701" i="9"/>
  <c r="G701" i="9" l="1"/>
  <c r="L702" i="9" l="1"/>
  <c r="H701" i="9"/>
  <c r="I701" i="9" s="1"/>
  <c r="O702" i="9" l="1"/>
  <c r="E702" i="9" s="1"/>
  <c r="B702" i="9"/>
  <c r="M702" i="9"/>
  <c r="N702" i="9" s="1"/>
  <c r="C702" i="9" l="1"/>
  <c r="P702" i="9"/>
  <c r="D702" i="9" l="1"/>
  <c r="Q702" i="9" l="1"/>
  <c r="R702" i="9" s="1"/>
  <c r="F702" i="9"/>
  <c r="G702" i="9" l="1"/>
  <c r="L703" i="9" l="1"/>
  <c r="H702" i="9"/>
  <c r="I702" i="9" s="1"/>
  <c r="B703" i="9" l="1"/>
  <c r="O703" i="9"/>
  <c r="E703" i="9" s="1"/>
  <c r="M703" i="9"/>
  <c r="N703" i="9" s="1"/>
  <c r="P703" i="9" l="1"/>
  <c r="C703" i="9"/>
  <c r="D703" i="9" l="1"/>
  <c r="Q703" i="9" l="1"/>
  <c r="R703" i="9" s="1"/>
  <c r="F703" i="9"/>
  <c r="G703" i="9" l="1"/>
  <c r="L704" i="9" l="1"/>
  <c r="H703" i="9"/>
  <c r="I703" i="9" s="1"/>
  <c r="B704" i="9" l="1"/>
  <c r="M704" i="9"/>
  <c r="N704" i="9" s="1"/>
  <c r="O704" i="9"/>
  <c r="E704" i="9" s="1"/>
  <c r="P704" i="9" l="1"/>
  <c r="C704" i="9"/>
  <c r="D704" i="9" l="1"/>
  <c r="Q704" i="9" l="1"/>
  <c r="R704" i="9" s="1"/>
  <c r="F704" i="9"/>
  <c r="G704" i="9" l="1"/>
  <c r="L705" i="9" l="1"/>
  <c r="H704" i="9"/>
  <c r="I704" i="9" s="1"/>
  <c r="B705" i="9" l="1"/>
  <c r="M705" i="9"/>
  <c r="N705" i="9" s="1"/>
  <c r="O705" i="9"/>
  <c r="E705" i="9" s="1"/>
  <c r="P705" i="9" l="1"/>
  <c r="C705" i="9"/>
  <c r="D705" i="9" l="1"/>
  <c r="Q705" i="9" l="1"/>
  <c r="R705" i="9" s="1"/>
  <c r="F705" i="9"/>
  <c r="G705" i="9" l="1"/>
  <c r="L706" i="9" l="1"/>
  <c r="H705" i="9"/>
  <c r="I705" i="9" s="1"/>
  <c r="M706" i="9" l="1"/>
  <c r="N706" i="9" s="1"/>
  <c r="B706" i="9"/>
  <c r="O706" i="9"/>
  <c r="E706" i="9" s="1"/>
  <c r="C706" i="9" l="1"/>
  <c r="P706" i="9"/>
  <c r="D706" i="9" l="1"/>
  <c r="Q706" i="9" l="1"/>
  <c r="R706" i="9" s="1"/>
  <c r="F706" i="9"/>
  <c r="G706" i="9" l="1"/>
  <c r="L707" i="9" l="1"/>
  <c r="H706" i="9"/>
  <c r="I706" i="9" s="1"/>
  <c r="B707" i="9" l="1"/>
  <c r="O707" i="9"/>
  <c r="E707" i="9" s="1"/>
  <c r="M707" i="9"/>
  <c r="N707" i="9" s="1"/>
  <c r="C707" i="9" l="1"/>
  <c r="P707" i="9"/>
  <c r="D707" i="9" l="1"/>
  <c r="Q707" i="9" l="1"/>
  <c r="R707" i="9" s="1"/>
  <c r="F707" i="9"/>
  <c r="G707" i="9" l="1"/>
  <c r="L708" i="9" l="1"/>
  <c r="H707" i="9"/>
  <c r="I707" i="9" s="1"/>
  <c r="B708" i="9" l="1"/>
  <c r="M708" i="9"/>
  <c r="N708" i="9" s="1"/>
  <c r="O708" i="9"/>
  <c r="E708" i="9" s="1"/>
  <c r="C708" i="9" l="1"/>
  <c r="P708" i="9"/>
  <c r="D708" i="9" l="1"/>
  <c r="Q708" i="9" l="1"/>
  <c r="R708" i="9" s="1"/>
  <c r="F708" i="9"/>
  <c r="G708" i="9" l="1"/>
  <c r="L709" i="9" l="1"/>
  <c r="H708" i="9"/>
  <c r="I708" i="9" s="1"/>
  <c r="O709" i="9" l="1"/>
  <c r="E709" i="9" s="1"/>
  <c r="B709" i="9"/>
  <c r="M709" i="9"/>
  <c r="N709" i="9" s="1"/>
  <c r="C709" i="9" l="1"/>
  <c r="P709" i="9"/>
  <c r="D709" i="9" l="1"/>
  <c r="Q709" i="9" l="1"/>
  <c r="R709" i="9" s="1"/>
  <c r="F709" i="9"/>
  <c r="G709" i="9" l="1"/>
  <c r="L710" i="9" l="1"/>
  <c r="H709" i="9"/>
  <c r="I709" i="9" s="1"/>
  <c r="B710" i="9" l="1"/>
  <c r="O710" i="9"/>
  <c r="E710" i="9" s="1"/>
  <c r="M710" i="9"/>
  <c r="N710" i="9" s="1"/>
  <c r="P710" i="9" l="1"/>
  <c r="C710" i="9"/>
  <c r="D710" i="9" l="1"/>
  <c r="Q710" i="9" l="1"/>
  <c r="R710" i="9" s="1"/>
  <c r="F710" i="9"/>
  <c r="G710" i="9" l="1"/>
  <c r="L711" i="9" l="1"/>
  <c r="H710" i="9"/>
  <c r="I710" i="9" s="1"/>
  <c r="M711" i="9" l="1"/>
  <c r="N711" i="9" s="1"/>
  <c r="O711" i="9"/>
  <c r="E711" i="9" s="1"/>
  <c r="B711" i="9"/>
  <c r="C711" i="9" l="1"/>
  <c r="P711" i="9"/>
  <c r="D711" i="9" l="1"/>
  <c r="Q711" i="9" l="1"/>
  <c r="R711" i="9" s="1"/>
  <c r="F711" i="9"/>
  <c r="G711" i="9" l="1"/>
  <c r="L712" i="9" l="1"/>
  <c r="H711" i="9"/>
  <c r="I711" i="9" s="1"/>
  <c r="B712" i="9" l="1"/>
  <c r="M712" i="9"/>
  <c r="N712" i="9" s="1"/>
  <c r="O712" i="9"/>
  <c r="E712" i="9" s="1"/>
  <c r="C712" i="9" l="1"/>
  <c r="P712" i="9"/>
  <c r="D712" i="9" l="1"/>
  <c r="Q712" i="9" l="1"/>
  <c r="R712" i="9" s="1"/>
  <c r="F712" i="9"/>
  <c r="G712" i="9" l="1"/>
  <c r="L713" i="9" l="1"/>
  <c r="H712" i="9"/>
  <c r="I712" i="9" s="1"/>
  <c r="B713" i="9" l="1"/>
  <c r="M713" i="9"/>
  <c r="N713" i="9" s="1"/>
  <c r="O713" i="9"/>
  <c r="E713" i="9" s="1"/>
  <c r="P713" i="9" l="1"/>
  <c r="C713" i="9"/>
  <c r="D713" i="9" l="1"/>
  <c r="Q713" i="9" l="1"/>
  <c r="R713" i="9" s="1"/>
  <c r="F713" i="9"/>
  <c r="G713" i="9" l="1"/>
  <c r="L714" i="9" l="1"/>
  <c r="H713" i="9"/>
  <c r="I713" i="9" s="1"/>
  <c r="B714" i="9" l="1"/>
  <c r="O714" i="9"/>
  <c r="E714" i="9" s="1"/>
  <c r="M714" i="9"/>
  <c r="N714" i="9" s="1"/>
  <c r="C714" i="9" l="1"/>
  <c r="P714" i="9"/>
  <c r="D714" i="9" l="1"/>
  <c r="Q714" i="9" l="1"/>
  <c r="R714" i="9" s="1"/>
  <c r="F714" i="9"/>
  <c r="G714" i="9" l="1"/>
  <c r="L715" i="9" l="1"/>
  <c r="H714" i="9"/>
  <c r="I714" i="9" s="1"/>
  <c r="B715" i="9" l="1"/>
  <c r="O715" i="9"/>
  <c r="E715" i="9" s="1"/>
  <c r="M715" i="9"/>
  <c r="N715" i="9" s="1"/>
  <c r="C715" i="9" l="1"/>
  <c r="P715" i="9"/>
  <c r="D715" i="9" l="1"/>
  <c r="Q715" i="9" l="1"/>
  <c r="R715" i="9" s="1"/>
  <c r="F715" i="9"/>
  <c r="G715" i="9" l="1"/>
  <c r="L716" i="9" l="1"/>
  <c r="H715" i="9"/>
  <c r="I715" i="9" s="1"/>
  <c r="O716" i="9" l="1"/>
  <c r="E716" i="9" s="1"/>
  <c r="M716" i="9"/>
  <c r="N716" i="9" s="1"/>
  <c r="B716" i="9"/>
  <c r="P716" i="9" l="1"/>
  <c r="C716" i="9"/>
  <c r="D716" i="9" l="1"/>
  <c r="Q716" i="9" l="1"/>
  <c r="R716" i="9" s="1"/>
  <c r="F716" i="9"/>
  <c r="G716" i="9" l="1"/>
  <c r="L717" i="9" l="1"/>
  <c r="H716" i="9"/>
  <c r="I716" i="9" s="1"/>
  <c r="M717" i="9" l="1"/>
  <c r="N717" i="9" s="1"/>
  <c r="O717" i="9"/>
  <c r="E717" i="9" s="1"/>
  <c r="B717" i="9"/>
  <c r="C717" i="9" l="1"/>
  <c r="P717" i="9"/>
  <c r="D717" i="9" l="1"/>
  <c r="Q717" i="9" l="1"/>
  <c r="R717" i="9" s="1"/>
  <c r="F717" i="9"/>
  <c r="G717" i="9" l="1"/>
  <c r="L718" i="9" l="1"/>
  <c r="H717" i="9"/>
  <c r="I717" i="9" s="1"/>
  <c r="M718" i="9" l="1"/>
  <c r="N718" i="9" s="1"/>
  <c r="B718" i="9"/>
  <c r="O718" i="9"/>
  <c r="E718" i="9" s="1"/>
  <c r="P718" i="9" l="1"/>
  <c r="C718" i="9"/>
  <c r="D718" i="9" l="1"/>
  <c r="Q718" i="9" l="1"/>
  <c r="R718" i="9" s="1"/>
  <c r="F718" i="9"/>
  <c r="G718" i="9" l="1"/>
  <c r="L719" i="9" l="1"/>
  <c r="H718" i="9"/>
  <c r="I718" i="9" s="1"/>
  <c r="B719" i="9" l="1"/>
  <c r="M719" i="9"/>
  <c r="N719" i="9" s="1"/>
  <c r="O719" i="9"/>
  <c r="E719" i="9" s="1"/>
  <c r="P719" i="9" l="1"/>
  <c r="C719" i="9"/>
  <c r="D719" i="9" l="1"/>
  <c r="Q719" i="9" l="1"/>
  <c r="R719" i="9" s="1"/>
  <c r="F719" i="9"/>
  <c r="G719" i="9" l="1"/>
  <c r="L720" i="9" l="1"/>
  <c r="H719" i="9"/>
  <c r="I719" i="9" s="1"/>
  <c r="M720" i="9" l="1"/>
  <c r="N720" i="9" s="1"/>
  <c r="O720" i="9"/>
  <c r="E720" i="9" s="1"/>
  <c r="B720" i="9"/>
  <c r="C720" i="9" l="1"/>
  <c r="P720" i="9"/>
  <c r="D720" i="9" l="1"/>
  <c r="Q720" i="9" l="1"/>
  <c r="R720" i="9" s="1"/>
  <c r="F720" i="9"/>
  <c r="G720" i="9" l="1"/>
  <c r="L721" i="9" l="1"/>
  <c r="H720" i="9"/>
  <c r="I720" i="9" s="1"/>
  <c r="B721" i="9" l="1"/>
  <c r="M721" i="9"/>
  <c r="N721" i="9" s="1"/>
  <c r="O721" i="9"/>
  <c r="E721" i="9" s="1"/>
  <c r="C721" i="9" l="1"/>
  <c r="P721" i="9"/>
  <c r="D721" i="9" l="1"/>
  <c r="Q721" i="9" l="1"/>
  <c r="R721" i="9" s="1"/>
  <c r="F721" i="9"/>
  <c r="G721" i="9" l="1"/>
  <c r="L722" i="9" l="1"/>
  <c r="H721" i="9"/>
  <c r="I721" i="9" s="1"/>
  <c r="B722" i="9" l="1"/>
  <c r="O722" i="9"/>
  <c r="E722" i="9" s="1"/>
  <c r="M722" i="9"/>
  <c r="N722" i="9" s="1"/>
  <c r="P722" i="9" l="1"/>
  <c r="C722" i="9"/>
  <c r="D722" i="9" l="1"/>
  <c r="Q722" i="9" l="1"/>
  <c r="R722" i="9" s="1"/>
  <c r="F722" i="9"/>
  <c r="G722" i="9" l="1"/>
  <c r="L723" i="9" l="1"/>
  <c r="H722" i="9"/>
  <c r="I722" i="9" s="1"/>
  <c r="M723" i="9" l="1"/>
  <c r="N723" i="9" s="1"/>
  <c r="O723" i="9"/>
  <c r="E723" i="9" s="1"/>
  <c r="B723" i="9"/>
  <c r="P723" i="9" l="1"/>
  <c r="C723" i="9"/>
  <c r="D723" i="9" l="1"/>
  <c r="Q723" i="9" l="1"/>
  <c r="R723" i="9" s="1"/>
  <c r="F723" i="9"/>
  <c r="G723" i="9" l="1"/>
  <c r="L724" i="9" l="1"/>
  <c r="H723" i="9"/>
  <c r="I723" i="9" s="1"/>
  <c r="B724" i="9" l="1"/>
  <c r="M724" i="9"/>
  <c r="N724" i="9" s="1"/>
  <c r="O724" i="9"/>
  <c r="E724" i="9" s="1"/>
  <c r="C724" i="9" l="1"/>
  <c r="P724" i="9"/>
  <c r="D724" i="9" l="1"/>
  <c r="Q724" i="9" l="1"/>
  <c r="R724" i="9" s="1"/>
  <c r="F724" i="9"/>
  <c r="G724" i="9" l="1"/>
  <c r="L725" i="9" l="1"/>
  <c r="H724" i="9"/>
  <c r="I724" i="9" s="1"/>
  <c r="O725" i="9" l="1"/>
  <c r="E725" i="9" s="1"/>
  <c r="B725" i="9"/>
  <c r="M725" i="9"/>
  <c r="N725" i="9" s="1"/>
  <c r="C725" i="9" l="1"/>
  <c r="P725" i="9"/>
  <c r="D725" i="9" l="1"/>
  <c r="Q725" i="9" l="1"/>
  <c r="R725" i="9" s="1"/>
  <c r="F725" i="9"/>
  <c r="G725" i="9" l="1"/>
  <c r="L726" i="9" l="1"/>
  <c r="H725" i="9"/>
  <c r="I725" i="9" s="1"/>
  <c r="B726" i="9" l="1"/>
  <c r="O726" i="9"/>
  <c r="E726" i="9" s="1"/>
  <c r="M726" i="9"/>
  <c r="N726" i="9" s="1"/>
  <c r="P726" i="9" l="1"/>
  <c r="C726" i="9"/>
  <c r="D726" i="9" l="1"/>
  <c r="Q726" i="9" l="1"/>
  <c r="R726" i="9" s="1"/>
  <c r="F726" i="9"/>
  <c r="G726" i="9" l="1"/>
  <c r="L727" i="9" l="1"/>
  <c r="H726" i="9"/>
  <c r="I726" i="9" s="1"/>
  <c r="O727" i="9" l="1"/>
  <c r="E727" i="9" s="1"/>
  <c r="M727" i="9"/>
  <c r="N727" i="9" s="1"/>
  <c r="B727" i="9"/>
  <c r="P727" i="9" l="1"/>
  <c r="C727" i="9"/>
  <c r="D727" i="9" l="1"/>
  <c r="Q727" i="9" l="1"/>
  <c r="R727" i="9" s="1"/>
  <c r="F727" i="9"/>
  <c r="G727" i="9" l="1"/>
  <c r="L728" i="9" l="1"/>
  <c r="H727" i="9"/>
  <c r="I727" i="9" s="1"/>
  <c r="O728" i="9" l="1"/>
  <c r="E728" i="9" s="1"/>
  <c r="B728" i="9"/>
  <c r="M728" i="9"/>
  <c r="N728" i="9" s="1"/>
  <c r="C728" i="9" l="1"/>
  <c r="P728" i="9"/>
  <c r="D728" i="9" l="1"/>
  <c r="Q728" i="9" l="1"/>
  <c r="R728" i="9" s="1"/>
  <c r="F728" i="9"/>
  <c r="G728" i="9" l="1"/>
  <c r="L729" i="9" l="1"/>
  <c r="H728" i="9"/>
  <c r="I728" i="9" s="1"/>
  <c r="B729" i="9" l="1"/>
  <c r="M729" i="9"/>
  <c r="N729" i="9" s="1"/>
  <c r="O729" i="9"/>
  <c r="E729" i="9" s="1"/>
  <c r="C729" i="9" l="1"/>
  <c r="P729" i="9"/>
  <c r="D729" i="9" l="1"/>
  <c r="Q729" i="9" l="1"/>
  <c r="R729" i="9" s="1"/>
  <c r="F729" i="9"/>
  <c r="G729" i="9" l="1"/>
  <c r="L730" i="9" l="1"/>
  <c r="H729" i="9"/>
  <c r="I729" i="9" s="1"/>
  <c r="B730" i="9" l="1"/>
  <c r="O730" i="9"/>
  <c r="E730" i="9" s="1"/>
  <c r="M730" i="9"/>
  <c r="N730" i="9" s="1"/>
  <c r="C730" i="9" l="1"/>
  <c r="P730" i="9"/>
  <c r="D730" i="9" l="1"/>
  <c r="Q730" i="9" l="1"/>
  <c r="R730" i="9" s="1"/>
  <c r="F730" i="9"/>
  <c r="G730" i="9" l="1"/>
  <c r="L731" i="9" l="1"/>
  <c r="H730" i="9"/>
  <c r="I730" i="9" s="1"/>
  <c r="B731" i="9" l="1"/>
  <c r="M731" i="9"/>
  <c r="N731" i="9" s="1"/>
  <c r="O731" i="9"/>
  <c r="E731" i="9" s="1"/>
  <c r="P731" i="9" l="1"/>
  <c r="C731" i="9"/>
  <c r="D731" i="9" l="1"/>
  <c r="Q731" i="9" l="1"/>
  <c r="R731" i="9" s="1"/>
  <c r="F731" i="9"/>
  <c r="G731" i="9" l="1"/>
  <c r="L732" i="9" l="1"/>
  <c r="H731" i="9"/>
  <c r="I731" i="9" s="1"/>
  <c r="B732" i="9" l="1"/>
  <c r="O732" i="9"/>
  <c r="E732" i="9" s="1"/>
  <c r="M732" i="9"/>
  <c r="N732" i="9" s="1"/>
  <c r="P732" i="9" l="1"/>
  <c r="C732" i="9"/>
  <c r="D732" i="9" l="1"/>
  <c r="Q732" i="9" l="1"/>
  <c r="R732" i="9" s="1"/>
  <c r="F732" i="9"/>
  <c r="G732" i="9" l="1"/>
  <c r="L733" i="9" l="1"/>
  <c r="H732" i="9"/>
  <c r="I732" i="9" s="1"/>
  <c r="O733" i="9" l="1"/>
  <c r="E733" i="9" s="1"/>
  <c r="B733" i="9"/>
  <c r="M733" i="9"/>
  <c r="N733" i="9" s="1"/>
  <c r="C733" i="9" l="1"/>
  <c r="P733" i="9"/>
  <c r="D733" i="9" l="1"/>
  <c r="Q733" i="9" l="1"/>
  <c r="R733" i="9" s="1"/>
  <c r="F733" i="9"/>
  <c r="G733" i="9" l="1"/>
  <c r="L734" i="9" l="1"/>
  <c r="H733" i="9"/>
  <c r="I733" i="9" s="1"/>
  <c r="O734" i="9" l="1"/>
  <c r="E734" i="9" s="1"/>
  <c r="B734" i="9"/>
  <c r="M734" i="9"/>
  <c r="N734" i="9" s="1"/>
  <c r="P734" i="9" l="1"/>
  <c r="C734" i="9"/>
  <c r="D734" i="9" l="1"/>
  <c r="Q734" i="9" l="1"/>
  <c r="R734" i="9" s="1"/>
  <c r="F734" i="9"/>
  <c r="G734" i="9" l="1"/>
  <c r="L735" i="9" l="1"/>
  <c r="H734" i="9"/>
  <c r="I734" i="9" s="1"/>
  <c r="B735" i="9" l="1"/>
  <c r="O735" i="9"/>
  <c r="E735" i="9" s="1"/>
  <c r="M735" i="9"/>
  <c r="N735" i="9" s="1"/>
  <c r="C735" i="9" l="1"/>
  <c r="P735" i="9"/>
  <c r="D735" i="9" l="1"/>
  <c r="Q735" i="9" l="1"/>
  <c r="R735" i="9" s="1"/>
  <c r="F735" i="9"/>
  <c r="G735" i="9" l="1"/>
  <c r="L736" i="9" l="1"/>
  <c r="H735" i="9"/>
  <c r="I735" i="9" s="1"/>
  <c r="B736" i="9" l="1"/>
  <c r="O736" i="9"/>
  <c r="E736" i="9" s="1"/>
  <c r="M736" i="9"/>
  <c r="N736" i="9" s="1"/>
  <c r="P736" i="9" l="1"/>
  <c r="C736" i="9"/>
  <c r="D736" i="9" l="1"/>
  <c r="Q736" i="9" l="1"/>
  <c r="R736" i="9" s="1"/>
  <c r="F736" i="9"/>
  <c r="G736" i="9" l="1"/>
  <c r="L737" i="9" l="1"/>
  <c r="H736" i="9"/>
  <c r="I736" i="9" s="1"/>
  <c r="B737" i="9" l="1"/>
  <c r="M737" i="9"/>
  <c r="N737" i="9" s="1"/>
  <c r="O737" i="9"/>
  <c r="E737" i="9" s="1"/>
  <c r="P737" i="9" l="1"/>
  <c r="C737" i="9"/>
  <c r="D737" i="9" l="1"/>
  <c r="Q737" i="9" l="1"/>
  <c r="R737" i="9" s="1"/>
  <c r="F737" i="9"/>
  <c r="G737" i="9" l="1"/>
  <c r="L738" i="9" l="1"/>
  <c r="H737" i="9"/>
  <c r="I737" i="9" s="1"/>
  <c r="B738" i="9" l="1"/>
  <c r="M738" i="9"/>
  <c r="N738" i="9" s="1"/>
  <c r="O738" i="9"/>
  <c r="E738" i="9" s="1"/>
  <c r="C738" i="9" l="1"/>
  <c r="P738" i="9"/>
  <c r="D738" i="9" l="1"/>
  <c r="Q738" i="9" l="1"/>
  <c r="R738" i="9" s="1"/>
  <c r="F738" i="9"/>
  <c r="G738" i="9" l="1"/>
  <c r="L739" i="9" l="1"/>
  <c r="H738" i="9"/>
  <c r="I738" i="9" s="1"/>
  <c r="O739" i="9" l="1"/>
  <c r="E739" i="9" s="1"/>
  <c r="B739" i="9"/>
  <c r="M739" i="9"/>
  <c r="N739" i="9" s="1"/>
  <c r="P739" i="9" l="1"/>
  <c r="C739" i="9"/>
  <c r="D739" i="9" l="1"/>
  <c r="Q739" i="9" l="1"/>
  <c r="R739" i="9" s="1"/>
  <c r="F739" i="9"/>
  <c r="G739" i="9" l="1"/>
  <c r="L740" i="9" l="1"/>
  <c r="H739" i="9"/>
  <c r="I739" i="9" s="1"/>
  <c r="O740" i="9" l="1"/>
  <c r="E740" i="9" s="1"/>
  <c r="M740" i="9"/>
  <c r="N740" i="9" s="1"/>
  <c r="B740" i="9"/>
  <c r="C740" i="9" l="1"/>
  <c r="P740" i="9"/>
  <c r="D740" i="9" l="1"/>
  <c r="Q740" i="9" l="1"/>
  <c r="R740" i="9" s="1"/>
  <c r="F740" i="9"/>
  <c r="G740" i="9" l="1"/>
  <c r="L741" i="9" l="1"/>
  <c r="H740" i="9"/>
  <c r="I740" i="9" s="1"/>
  <c r="B741" i="9" l="1"/>
  <c r="O741" i="9"/>
  <c r="E741" i="9" s="1"/>
  <c r="M741" i="9"/>
  <c r="N741" i="9" s="1"/>
  <c r="C741" i="9" l="1"/>
  <c r="P741" i="9"/>
  <c r="D741" i="9" l="1"/>
  <c r="Q741" i="9" l="1"/>
  <c r="R741" i="9" s="1"/>
  <c r="F741" i="9"/>
  <c r="G741" i="9" l="1"/>
  <c r="L742" i="9" l="1"/>
  <c r="H741" i="9"/>
  <c r="I741" i="9" s="1"/>
  <c r="B742" i="9" l="1"/>
  <c r="O742" i="9"/>
  <c r="E742" i="9" s="1"/>
  <c r="M742" i="9"/>
  <c r="N742" i="9" s="1"/>
  <c r="P742" i="9" l="1"/>
  <c r="C742" i="9"/>
  <c r="D742" i="9" l="1"/>
  <c r="Q742" i="9" l="1"/>
  <c r="R742" i="9" s="1"/>
  <c r="F742" i="9"/>
  <c r="G742" i="9" l="1"/>
  <c r="L743" i="9" l="1"/>
  <c r="H742" i="9"/>
  <c r="I742" i="9" s="1"/>
  <c r="B743" i="9" l="1"/>
  <c r="M743" i="9"/>
  <c r="N743" i="9" s="1"/>
  <c r="O743" i="9"/>
  <c r="E743" i="9" s="1"/>
  <c r="C743" i="9" l="1"/>
  <c r="P743" i="9"/>
  <c r="D743" i="9" l="1"/>
  <c r="Q743" i="9" l="1"/>
  <c r="R743" i="9" s="1"/>
  <c r="F743" i="9"/>
  <c r="G743" i="9" l="1"/>
  <c r="L744" i="9" l="1"/>
  <c r="H743" i="9"/>
  <c r="I743" i="9" s="1"/>
  <c r="B744" i="9" l="1"/>
  <c r="M744" i="9"/>
  <c r="N744" i="9" s="1"/>
  <c r="O744" i="9"/>
  <c r="E744" i="9" s="1"/>
  <c r="P744" i="9" l="1"/>
  <c r="C744" i="9"/>
  <c r="D744" i="9" l="1"/>
  <c r="Q744" i="9" l="1"/>
  <c r="R744" i="9" s="1"/>
  <c r="F744" i="9"/>
  <c r="G744" i="9" l="1"/>
  <c r="L745" i="9" l="1"/>
  <c r="H744" i="9"/>
  <c r="I744" i="9" s="1"/>
  <c r="B745" i="9" l="1"/>
  <c r="M745" i="9"/>
  <c r="N745" i="9" s="1"/>
  <c r="O745" i="9"/>
  <c r="E745" i="9" s="1"/>
  <c r="C745" i="9" l="1"/>
  <c r="P745" i="9"/>
  <c r="D745" i="9" l="1"/>
  <c r="Q745" i="9" l="1"/>
  <c r="R745" i="9" s="1"/>
  <c r="F745" i="9"/>
  <c r="G745" i="9" l="1"/>
  <c r="L746" i="9" l="1"/>
  <c r="H745" i="9"/>
  <c r="I745" i="9" s="1"/>
  <c r="O746" i="9" l="1"/>
  <c r="E746" i="9" s="1"/>
  <c r="M746" i="9"/>
  <c r="N746" i="9" s="1"/>
  <c r="B746" i="9"/>
  <c r="P746" i="9" l="1"/>
  <c r="C746" i="9"/>
  <c r="D746" i="9" l="1"/>
  <c r="Q746" i="9" l="1"/>
  <c r="R746" i="9" s="1"/>
  <c r="F746" i="9"/>
  <c r="G746" i="9" l="1"/>
  <c r="L747" i="9" l="1"/>
  <c r="H746" i="9"/>
  <c r="I746" i="9" s="1"/>
  <c r="M747" i="9" l="1"/>
  <c r="N747" i="9" s="1"/>
  <c r="O747" i="9"/>
  <c r="E747" i="9" s="1"/>
  <c r="B747" i="9"/>
  <c r="P747" i="9" l="1"/>
  <c r="C747" i="9"/>
  <c r="D747" i="9" l="1"/>
  <c r="Q747" i="9" l="1"/>
  <c r="R747" i="9" s="1"/>
  <c r="F747" i="9"/>
  <c r="G747" i="9" l="1"/>
  <c r="L748" i="9" l="1"/>
  <c r="H747" i="9"/>
  <c r="I747" i="9" s="1"/>
  <c r="O748" i="9" l="1"/>
  <c r="E748" i="9" s="1"/>
  <c r="B748" i="9"/>
  <c r="M748" i="9"/>
  <c r="N748" i="9" s="1"/>
  <c r="P748" i="9" l="1"/>
  <c r="C748" i="9"/>
  <c r="D748" i="9" l="1"/>
  <c r="Q748" i="9" l="1"/>
  <c r="R748" i="9" s="1"/>
  <c r="F748" i="9"/>
  <c r="G748" i="9" l="1"/>
  <c r="L749" i="9" l="1"/>
  <c r="H748" i="9"/>
  <c r="I748" i="9" s="1"/>
  <c r="O749" i="9" l="1"/>
  <c r="E749" i="9" s="1"/>
  <c r="B749" i="9"/>
  <c r="M749" i="9"/>
  <c r="N749" i="9" s="1"/>
  <c r="C749" i="9" l="1"/>
  <c r="P749" i="9"/>
  <c r="D749" i="9" l="1"/>
  <c r="Q749" i="9" l="1"/>
  <c r="R749" i="9" s="1"/>
  <c r="F749" i="9"/>
  <c r="G749" i="9" l="1"/>
  <c r="L750" i="9" l="1"/>
  <c r="H749" i="9"/>
  <c r="I749" i="9" s="1"/>
  <c r="B750" i="9" l="1"/>
  <c r="M750" i="9"/>
  <c r="N750" i="9" s="1"/>
  <c r="O750" i="9"/>
  <c r="E750" i="9" s="1"/>
  <c r="P750" i="9" l="1"/>
  <c r="C750" i="9"/>
  <c r="D750" i="9" l="1"/>
  <c r="Q750" i="9" l="1"/>
  <c r="R750" i="9" s="1"/>
  <c r="F750" i="9"/>
  <c r="G750" i="9" l="1"/>
  <c r="L751" i="9" l="1"/>
  <c r="H750" i="9"/>
  <c r="I750" i="9" s="1"/>
  <c r="B751" i="9" l="1"/>
  <c r="M751" i="9"/>
  <c r="N751" i="9" s="1"/>
  <c r="O751" i="9"/>
  <c r="E751" i="9" s="1"/>
  <c r="C751" i="9" l="1"/>
  <c r="P751" i="9"/>
  <c r="D751" i="9" l="1"/>
  <c r="Q751" i="9" l="1"/>
  <c r="R751" i="9" s="1"/>
  <c r="F751" i="9"/>
  <c r="G751" i="9" l="1"/>
  <c r="L752" i="9" l="1"/>
  <c r="H751" i="9"/>
  <c r="I751" i="9" s="1"/>
  <c r="O752" i="9" l="1"/>
  <c r="E752" i="9" s="1"/>
  <c r="B752" i="9"/>
  <c r="M752" i="9"/>
  <c r="N752" i="9" s="1"/>
  <c r="C752" i="9" l="1"/>
  <c r="P752" i="9"/>
  <c r="D752" i="9" l="1"/>
  <c r="Q752" i="9" l="1"/>
  <c r="R752" i="9" s="1"/>
  <c r="F752" i="9"/>
  <c r="G752" i="9" l="1"/>
  <c r="L753" i="9" l="1"/>
  <c r="H752" i="9"/>
  <c r="I752" i="9" s="1"/>
  <c r="O753" i="9" l="1"/>
  <c r="E753" i="9" s="1"/>
  <c r="B753" i="9"/>
  <c r="M753" i="9"/>
  <c r="N753" i="9" s="1"/>
  <c r="C753" i="9" l="1"/>
  <c r="P753" i="9"/>
  <c r="D753" i="9" l="1"/>
  <c r="Q753" i="9" l="1"/>
  <c r="R753" i="9" s="1"/>
  <c r="F753" i="9"/>
  <c r="G753" i="9" l="1"/>
  <c r="L754" i="9" l="1"/>
  <c r="H753" i="9"/>
  <c r="I753" i="9" s="1"/>
  <c r="B754" i="9" l="1"/>
  <c r="M754" i="9"/>
  <c r="N754" i="9" s="1"/>
  <c r="O754" i="9"/>
  <c r="E754" i="9" s="1"/>
  <c r="P754" i="9" l="1"/>
  <c r="C754" i="9"/>
  <c r="D754" i="9" l="1"/>
  <c r="Q754" i="9" l="1"/>
  <c r="R754" i="9" s="1"/>
  <c r="F754" i="9"/>
  <c r="G754" i="9" l="1"/>
  <c r="L755" i="9" l="1"/>
  <c r="H754" i="9"/>
  <c r="I754" i="9" s="1"/>
  <c r="B755" i="9" l="1"/>
  <c r="O755" i="9"/>
  <c r="E755" i="9" s="1"/>
  <c r="M755" i="9"/>
  <c r="N755" i="9" s="1"/>
  <c r="C755" i="9" l="1"/>
  <c r="P755" i="9"/>
  <c r="D755" i="9" l="1"/>
  <c r="Q755" i="9" l="1"/>
  <c r="R755" i="9" s="1"/>
  <c r="F755" i="9"/>
  <c r="G755" i="9" l="1"/>
  <c r="L756" i="9" l="1"/>
  <c r="H755" i="9"/>
  <c r="I755" i="9" s="1"/>
  <c r="B756" i="9" l="1"/>
  <c r="M756" i="9"/>
  <c r="N756" i="9" s="1"/>
  <c r="O756" i="9"/>
  <c r="E756" i="9" s="1"/>
  <c r="P756" i="9" l="1"/>
  <c r="C756" i="9"/>
  <c r="D756" i="9" l="1"/>
  <c r="Q756" i="9" l="1"/>
  <c r="R756" i="9" s="1"/>
  <c r="F756" i="9"/>
  <c r="G756" i="9" l="1"/>
  <c r="L757" i="9" l="1"/>
  <c r="H756" i="9"/>
  <c r="I756" i="9" s="1"/>
  <c r="O757" i="9" l="1"/>
  <c r="E757" i="9" s="1"/>
  <c r="M757" i="9"/>
  <c r="N757" i="9" s="1"/>
  <c r="B757" i="9"/>
  <c r="C757" i="9" l="1"/>
  <c r="P757" i="9"/>
  <c r="D757" i="9" l="1"/>
  <c r="Q757" i="9" l="1"/>
  <c r="R757" i="9" s="1"/>
  <c r="F757" i="9"/>
  <c r="G757" i="9" l="1"/>
  <c r="L758" i="9" l="1"/>
  <c r="H757" i="9"/>
  <c r="I757" i="9" s="1"/>
  <c r="O758" i="9" l="1"/>
  <c r="E758" i="9" s="1"/>
  <c r="M758" i="9"/>
  <c r="N758" i="9" s="1"/>
  <c r="B758" i="9"/>
  <c r="P758" i="9" l="1"/>
  <c r="C758" i="9"/>
  <c r="D758" i="9" l="1"/>
  <c r="Q758" i="9" l="1"/>
  <c r="R758" i="9" s="1"/>
  <c r="F758" i="9"/>
  <c r="G758" i="9" l="1"/>
  <c r="L759" i="9" l="1"/>
  <c r="H758" i="9"/>
  <c r="I758" i="9" s="1"/>
  <c r="B759" i="9" l="1"/>
  <c r="O759" i="9"/>
  <c r="E759" i="9" s="1"/>
  <c r="M759" i="9"/>
  <c r="N759" i="9" s="1"/>
  <c r="P759" i="9" l="1"/>
  <c r="C759" i="9"/>
  <c r="D759" i="9" l="1"/>
  <c r="Q759" i="9" l="1"/>
  <c r="R759" i="9" s="1"/>
  <c r="F759" i="9"/>
  <c r="G759" i="9" l="1"/>
  <c r="L760" i="9" l="1"/>
  <c r="H759" i="9"/>
  <c r="I759" i="9" s="1"/>
  <c r="B760" i="9" l="1"/>
  <c r="O760" i="9"/>
  <c r="E760" i="9" s="1"/>
  <c r="M760" i="9"/>
  <c r="N760" i="9" s="1"/>
  <c r="P760" i="9" l="1"/>
  <c r="C760" i="9"/>
  <c r="D760" i="9" l="1"/>
  <c r="Q760" i="9" l="1"/>
  <c r="R760" i="9" s="1"/>
  <c r="F760" i="9"/>
  <c r="G760" i="9" l="1"/>
  <c r="L761" i="9" l="1"/>
  <c r="H760" i="9"/>
  <c r="I760" i="9" s="1"/>
  <c r="O761" i="9" l="1"/>
  <c r="E761" i="9" s="1"/>
  <c r="B761" i="9"/>
  <c r="M761" i="9"/>
  <c r="N761" i="9" s="1"/>
  <c r="P761" i="9" l="1"/>
  <c r="C761" i="9"/>
  <c r="D761" i="9" l="1"/>
  <c r="Q761" i="9" l="1"/>
  <c r="R761" i="9" s="1"/>
  <c r="F761" i="9"/>
  <c r="G761" i="9" l="1"/>
  <c r="L762" i="9" l="1"/>
  <c r="H761" i="9"/>
  <c r="I761" i="9" s="1"/>
  <c r="B762" i="9" l="1"/>
  <c r="M762" i="9"/>
  <c r="N762" i="9" s="1"/>
  <c r="O762" i="9"/>
  <c r="E762" i="9" s="1"/>
  <c r="C762" i="9" l="1"/>
  <c r="P762" i="9"/>
  <c r="D762" i="9" l="1"/>
  <c r="Q762" i="9" l="1"/>
  <c r="R762" i="9" s="1"/>
  <c r="F762" i="9"/>
  <c r="G762" i="9" l="1"/>
  <c r="L763" i="9" l="1"/>
  <c r="H762" i="9"/>
  <c r="I762" i="9" s="1"/>
  <c r="O763" i="9" l="1"/>
  <c r="E763" i="9" s="1"/>
  <c r="B763" i="9"/>
  <c r="M763" i="9"/>
  <c r="N763" i="9" s="1"/>
  <c r="P763" i="9" l="1"/>
  <c r="C763" i="9"/>
  <c r="D763" i="9" l="1"/>
  <c r="Q763" i="9" l="1"/>
  <c r="R763" i="9" s="1"/>
  <c r="F763" i="9"/>
  <c r="G763" i="9" l="1"/>
  <c r="L764" i="9" l="1"/>
  <c r="H763" i="9"/>
  <c r="I763" i="9" s="1"/>
  <c r="B764" i="9" l="1"/>
  <c r="M764" i="9"/>
  <c r="N764" i="9" s="1"/>
  <c r="O764" i="9"/>
  <c r="E764" i="9" s="1"/>
  <c r="P764" i="9" l="1"/>
  <c r="C764" i="9"/>
  <c r="D764" i="9" l="1"/>
  <c r="Q764" i="9" l="1"/>
  <c r="R764" i="9" s="1"/>
  <c r="F764" i="9"/>
  <c r="G764" i="9" l="1"/>
  <c r="L765" i="9" l="1"/>
  <c r="H764" i="9"/>
  <c r="I764" i="9" s="1"/>
  <c r="M765" i="9" l="1"/>
  <c r="N765" i="9" s="1"/>
  <c r="O765" i="9"/>
  <c r="E765" i="9" s="1"/>
  <c r="B765" i="9"/>
  <c r="P765" i="9" l="1"/>
  <c r="C765" i="9"/>
  <c r="D765" i="9" l="1"/>
  <c r="Q765" i="9" l="1"/>
  <c r="R765" i="9" s="1"/>
  <c r="F765" i="9"/>
  <c r="G765" i="9" l="1"/>
  <c r="L766" i="9" l="1"/>
  <c r="H765" i="9"/>
  <c r="I765" i="9" s="1"/>
  <c r="M766" i="9" l="1"/>
  <c r="N766" i="9" s="1"/>
  <c r="O766" i="9"/>
  <c r="E766" i="9" s="1"/>
  <c r="B766" i="9"/>
  <c r="P766" i="9" l="1"/>
  <c r="C766" i="9"/>
  <c r="D766" i="9" l="1"/>
  <c r="Q766" i="9" l="1"/>
  <c r="R766" i="9" s="1"/>
  <c r="F766" i="9"/>
  <c r="G766" i="9" l="1"/>
  <c r="L767" i="9" l="1"/>
  <c r="H766" i="9"/>
  <c r="I766" i="9" s="1"/>
  <c r="M767" i="9" l="1"/>
  <c r="N767" i="9" s="1"/>
  <c r="B767" i="9"/>
  <c r="O767" i="9"/>
  <c r="E767" i="9" s="1"/>
  <c r="C767" i="9" l="1"/>
  <c r="P767" i="9"/>
  <c r="D767" i="9" l="1"/>
  <c r="Q767" i="9" l="1"/>
  <c r="R767" i="9" s="1"/>
  <c r="F767" i="9"/>
  <c r="G767" i="9" l="1"/>
  <c r="L768" i="9" l="1"/>
  <c r="H767" i="9"/>
  <c r="I767" i="9" s="1"/>
  <c r="O768" i="9" l="1"/>
  <c r="E768" i="9" s="1"/>
  <c r="B768" i="9"/>
  <c r="M768" i="9"/>
  <c r="N768" i="9" s="1"/>
  <c r="P768" i="9" l="1"/>
  <c r="C768" i="9"/>
  <c r="D768" i="9" l="1"/>
  <c r="Q768" i="9" l="1"/>
  <c r="R768" i="9" s="1"/>
  <c r="F768" i="9"/>
  <c r="G768" i="9" l="1"/>
  <c r="L769" i="9" l="1"/>
  <c r="H768" i="9"/>
  <c r="I768" i="9" s="1"/>
  <c r="B769" i="9" l="1"/>
  <c r="O769" i="9"/>
  <c r="E769" i="9" s="1"/>
  <c r="M769" i="9"/>
  <c r="N769" i="9" s="1"/>
  <c r="C769" i="9" l="1"/>
  <c r="P769" i="9"/>
  <c r="D769" i="9" l="1"/>
  <c r="Q769" i="9" l="1"/>
  <c r="R769" i="9" s="1"/>
  <c r="F769" i="9"/>
  <c r="G769" i="9" l="1"/>
  <c r="L770" i="9" l="1"/>
  <c r="H769" i="9"/>
  <c r="I769" i="9" s="1"/>
  <c r="M770" i="9" l="1"/>
  <c r="N770" i="9" s="1"/>
  <c r="O770" i="9"/>
  <c r="E770" i="9" s="1"/>
  <c r="B770" i="9"/>
  <c r="P770" i="9" l="1"/>
  <c r="C770" i="9"/>
  <c r="D770" i="9" l="1"/>
  <c r="Q770" i="9" l="1"/>
  <c r="R770" i="9" s="1"/>
  <c r="F770" i="9"/>
  <c r="G770" i="9" l="1"/>
  <c r="L771" i="9" l="1"/>
  <c r="H770" i="9"/>
  <c r="I770" i="9" s="1"/>
  <c r="B771" i="9" l="1"/>
  <c r="M771" i="9"/>
  <c r="N771" i="9" s="1"/>
  <c r="O771" i="9"/>
  <c r="E771" i="9" s="1"/>
  <c r="C771" i="9" l="1"/>
  <c r="P771" i="9"/>
  <c r="D771" i="9" l="1"/>
  <c r="Q771" i="9" l="1"/>
  <c r="R771" i="9" s="1"/>
  <c r="F771" i="9"/>
  <c r="G771" i="9" l="1"/>
  <c r="L772" i="9" l="1"/>
  <c r="H771" i="9"/>
  <c r="I771" i="9" s="1"/>
  <c r="B772" i="9" l="1"/>
  <c r="O772" i="9"/>
  <c r="E772" i="9" s="1"/>
  <c r="M772" i="9"/>
  <c r="N772" i="9" s="1"/>
  <c r="P772" i="9" l="1"/>
  <c r="C772" i="9"/>
  <c r="D772" i="9" l="1"/>
  <c r="Q772" i="9" l="1"/>
  <c r="R772" i="9" s="1"/>
  <c r="F772" i="9"/>
  <c r="G772" i="9" l="1"/>
  <c r="L773" i="9" l="1"/>
  <c r="H772" i="9"/>
  <c r="I772" i="9" s="1"/>
  <c r="M773" i="9" l="1"/>
  <c r="N773" i="9" s="1"/>
  <c r="B773" i="9"/>
  <c r="O773" i="9"/>
  <c r="E773" i="9" s="1"/>
  <c r="C773" i="9" l="1"/>
  <c r="P773" i="9"/>
  <c r="D773" i="9" l="1"/>
  <c r="Q773" i="9" l="1"/>
  <c r="R773" i="9" s="1"/>
  <c r="F773" i="9"/>
  <c r="G773" i="9" l="1"/>
  <c r="L774" i="9" l="1"/>
  <c r="H773" i="9"/>
  <c r="I773" i="9" s="1"/>
  <c r="B774" i="9" l="1"/>
  <c r="O774" i="9"/>
  <c r="E774" i="9" s="1"/>
  <c r="M774" i="9"/>
  <c r="N774" i="9" s="1"/>
  <c r="P774" i="9" l="1"/>
  <c r="C774" i="9"/>
  <c r="D774" i="9" l="1"/>
  <c r="Q774" i="9" l="1"/>
  <c r="R774" i="9" s="1"/>
  <c r="F774" i="9"/>
  <c r="G774" i="9" l="1"/>
  <c r="L775" i="9" l="1"/>
  <c r="H774" i="9"/>
  <c r="I774" i="9" s="1"/>
  <c r="B775" i="9" l="1"/>
  <c r="M775" i="9"/>
  <c r="N775" i="9" s="1"/>
  <c r="O775" i="9"/>
  <c r="E775" i="9" s="1"/>
  <c r="P775" i="9" l="1"/>
  <c r="C775" i="9"/>
  <c r="D775" i="9" l="1"/>
  <c r="Q775" i="9" l="1"/>
  <c r="R775" i="9" s="1"/>
  <c r="F775" i="9"/>
  <c r="G775" i="9" l="1"/>
  <c r="L776" i="9" l="1"/>
  <c r="H775" i="9"/>
  <c r="I775" i="9" s="1"/>
  <c r="O776" i="9" l="1"/>
  <c r="E776" i="9" s="1"/>
  <c r="B776" i="9"/>
  <c r="M776" i="9"/>
  <c r="N776" i="9" s="1"/>
  <c r="C776" i="9" l="1"/>
  <c r="P776" i="9"/>
  <c r="D776" i="9" l="1"/>
  <c r="Q776" i="9" l="1"/>
  <c r="R776" i="9" s="1"/>
  <c r="F776" i="9"/>
  <c r="G776" i="9" l="1"/>
  <c r="L777" i="9" l="1"/>
  <c r="H776" i="9"/>
  <c r="I776" i="9" s="1"/>
  <c r="B777" i="9" l="1"/>
  <c r="M777" i="9"/>
  <c r="N777" i="9" s="1"/>
  <c r="O777" i="9"/>
  <c r="E777" i="9" s="1"/>
  <c r="P777" i="9" l="1"/>
  <c r="C777" i="9"/>
  <c r="D777" i="9" l="1"/>
  <c r="Q777" i="9" l="1"/>
  <c r="R777" i="9" s="1"/>
  <c r="F777" i="9"/>
  <c r="G777" i="9" l="1"/>
  <c r="L778" i="9" l="1"/>
  <c r="H777" i="9"/>
  <c r="I777" i="9" s="1"/>
  <c r="B778" i="9" l="1"/>
  <c r="M778" i="9"/>
  <c r="N778" i="9" s="1"/>
  <c r="O778" i="9"/>
  <c r="E778" i="9" s="1"/>
  <c r="P778" i="9" l="1"/>
  <c r="C778" i="9"/>
  <c r="D778" i="9" l="1"/>
  <c r="Q778" i="9" l="1"/>
  <c r="R778" i="9" s="1"/>
  <c r="F778" i="9"/>
  <c r="G778" i="9" l="1"/>
  <c r="L779" i="9" l="1"/>
  <c r="H778" i="9"/>
  <c r="I778" i="9" s="1"/>
  <c r="B779" i="9" l="1"/>
  <c r="M779" i="9"/>
  <c r="N779" i="9" s="1"/>
  <c r="O779" i="9"/>
  <c r="E779" i="9" s="1"/>
  <c r="C779" i="9" l="1"/>
  <c r="P779" i="9"/>
  <c r="D779" i="9" l="1"/>
  <c r="Q779" i="9" l="1"/>
  <c r="R779" i="9" s="1"/>
  <c r="F779" i="9"/>
  <c r="G779" i="9" l="1"/>
  <c r="L780" i="9" l="1"/>
  <c r="H779" i="9"/>
  <c r="I779" i="9" s="1"/>
  <c r="B780" i="9" l="1"/>
  <c r="M780" i="9"/>
  <c r="N780" i="9" s="1"/>
  <c r="O780" i="9"/>
  <c r="E780" i="9" s="1"/>
  <c r="P780" i="9" l="1"/>
  <c r="C780" i="9"/>
  <c r="D780" i="9" l="1"/>
  <c r="Q780" i="9" l="1"/>
  <c r="R780" i="9" s="1"/>
  <c r="F780" i="9"/>
  <c r="G780" i="9" l="1"/>
  <c r="L781" i="9" l="1"/>
  <c r="H780" i="9"/>
  <c r="I780" i="9" s="1"/>
  <c r="B781" i="9" l="1"/>
  <c r="O781" i="9"/>
  <c r="E781" i="9" s="1"/>
  <c r="M781" i="9"/>
  <c r="N781" i="9" s="1"/>
  <c r="C781" i="9" l="1"/>
  <c r="P781" i="9"/>
  <c r="D781" i="9" l="1"/>
  <c r="Q781" i="9" l="1"/>
  <c r="R781" i="9" s="1"/>
  <c r="F781" i="9"/>
  <c r="G781" i="9" l="1"/>
  <c r="L782" i="9" l="1"/>
  <c r="H781" i="9"/>
  <c r="I781" i="9" s="1"/>
  <c r="O782" i="9" l="1"/>
  <c r="E782" i="9" s="1"/>
  <c r="M782" i="9"/>
  <c r="N782" i="9" s="1"/>
  <c r="B782" i="9"/>
  <c r="P782" i="9" l="1"/>
  <c r="C782" i="9"/>
  <c r="D782" i="9" l="1"/>
  <c r="Q782" i="9" l="1"/>
  <c r="R782" i="9" s="1"/>
  <c r="F782" i="9"/>
  <c r="G782" i="9" l="1"/>
  <c r="L783" i="9" l="1"/>
  <c r="H782" i="9"/>
  <c r="I782" i="9" s="1"/>
  <c r="M783" i="9" l="1"/>
  <c r="N783" i="9" s="1"/>
  <c r="O783" i="9"/>
  <c r="E783" i="9" s="1"/>
  <c r="B783" i="9"/>
  <c r="C783" i="9" l="1"/>
  <c r="P783" i="9"/>
  <c r="D783" i="9" l="1"/>
  <c r="Q783" i="9" l="1"/>
  <c r="R783" i="9" s="1"/>
  <c r="F783" i="9"/>
  <c r="G783" i="9" l="1"/>
  <c r="L784" i="9" l="1"/>
  <c r="H783" i="9"/>
  <c r="I783" i="9" s="1"/>
  <c r="B784" i="9" l="1"/>
  <c r="O784" i="9"/>
  <c r="E784" i="9" s="1"/>
  <c r="M784" i="9"/>
  <c r="N784" i="9" s="1"/>
  <c r="C784" i="9" l="1"/>
  <c r="P784" i="9"/>
  <c r="D784" i="9" l="1"/>
  <c r="Q784" i="9" l="1"/>
  <c r="R784" i="9" s="1"/>
  <c r="F784" i="9"/>
  <c r="G784" i="9" l="1"/>
  <c r="L785" i="9" l="1"/>
  <c r="H784" i="9"/>
  <c r="I784" i="9" s="1"/>
  <c r="M785" i="9" l="1"/>
  <c r="N785" i="9" s="1"/>
  <c r="B785" i="9"/>
  <c r="O785" i="9"/>
  <c r="E785" i="9" s="1"/>
  <c r="C785" i="9" l="1"/>
  <c r="P785" i="9"/>
  <c r="D785" i="9" l="1"/>
  <c r="Q785" i="9" l="1"/>
  <c r="R785" i="9" s="1"/>
  <c r="F785" i="9"/>
  <c r="G785" i="9" l="1"/>
  <c r="L786" i="9" l="1"/>
  <c r="H785" i="9"/>
  <c r="I785" i="9" s="1"/>
  <c r="B786" i="9" l="1"/>
  <c r="M786" i="9"/>
  <c r="N786" i="9" s="1"/>
  <c r="O786" i="9"/>
  <c r="E786" i="9" s="1"/>
  <c r="C786" i="9" l="1"/>
  <c r="P786" i="9"/>
  <c r="D786" i="9" l="1"/>
  <c r="Q786" i="9" l="1"/>
  <c r="R786" i="9" s="1"/>
  <c r="F786" i="9"/>
  <c r="G786" i="9" l="1"/>
  <c r="L787" i="9" l="1"/>
  <c r="H786" i="9"/>
  <c r="I786" i="9" s="1"/>
  <c r="M787" i="9" l="1"/>
  <c r="N787" i="9" s="1"/>
  <c r="B787" i="9"/>
  <c r="O787" i="9"/>
  <c r="E787" i="9" s="1"/>
  <c r="C787" i="9" l="1"/>
  <c r="P787" i="9"/>
  <c r="D787" i="9" l="1"/>
  <c r="Q787" i="9" l="1"/>
  <c r="R787" i="9" s="1"/>
  <c r="F787" i="9"/>
  <c r="G787" i="9" l="1"/>
  <c r="L788" i="9" l="1"/>
  <c r="H787" i="9"/>
  <c r="I787" i="9" s="1"/>
  <c r="O788" i="9" l="1"/>
  <c r="E788" i="9" s="1"/>
  <c r="M788" i="9"/>
  <c r="N788" i="9" s="1"/>
  <c r="B788" i="9"/>
  <c r="C788" i="9" l="1"/>
  <c r="P788" i="9"/>
  <c r="D788" i="9" l="1"/>
  <c r="Q788" i="9" l="1"/>
  <c r="R788" i="9" s="1"/>
  <c r="F788" i="9"/>
  <c r="G788" i="9" l="1"/>
  <c r="L789" i="9" l="1"/>
  <c r="H788" i="9"/>
  <c r="I788" i="9" s="1"/>
  <c r="B789" i="9" l="1"/>
  <c r="O789" i="9"/>
  <c r="E789" i="9" s="1"/>
  <c r="M789" i="9"/>
  <c r="N789" i="9" s="1"/>
  <c r="P789" i="9" l="1"/>
  <c r="C789" i="9"/>
  <c r="D789" i="9" l="1"/>
  <c r="Q789" i="9" l="1"/>
  <c r="R789" i="9" s="1"/>
  <c r="F789" i="9"/>
  <c r="G789" i="9" l="1"/>
  <c r="L790" i="9" l="1"/>
  <c r="H789" i="9"/>
  <c r="I789" i="9" s="1"/>
  <c r="O790" i="9" l="1"/>
  <c r="E790" i="9" s="1"/>
  <c r="M790" i="9"/>
  <c r="N790" i="9" s="1"/>
  <c r="B790" i="9"/>
  <c r="C790" i="9" l="1"/>
  <c r="P790" i="9"/>
  <c r="D790" i="9" l="1"/>
  <c r="Q790" i="9" l="1"/>
  <c r="R790" i="9" s="1"/>
  <c r="F790" i="9"/>
  <c r="G790" i="9" l="1"/>
  <c r="L791" i="9" l="1"/>
  <c r="H790" i="9"/>
  <c r="I790" i="9" s="1"/>
  <c r="M791" i="9" l="1"/>
  <c r="N791" i="9" s="1"/>
  <c r="O791" i="9"/>
  <c r="E791" i="9" s="1"/>
  <c r="B791" i="9"/>
  <c r="P791" i="9" l="1"/>
  <c r="C791" i="9"/>
  <c r="D791" i="9" l="1"/>
  <c r="Q791" i="9" l="1"/>
  <c r="R791" i="9" s="1"/>
  <c r="F791" i="9"/>
  <c r="G791" i="9" l="1"/>
  <c r="L792" i="9" l="1"/>
  <c r="H791" i="9"/>
  <c r="I791" i="9" s="1"/>
  <c r="B792" i="9" l="1"/>
  <c r="M792" i="9"/>
  <c r="N792" i="9" s="1"/>
  <c r="O792" i="9"/>
  <c r="E792" i="9" s="1"/>
  <c r="P792" i="9" l="1"/>
  <c r="C792" i="9"/>
  <c r="D792" i="9" l="1"/>
  <c r="Q792" i="9" l="1"/>
  <c r="R792" i="9" s="1"/>
  <c r="F792" i="9"/>
  <c r="G792" i="9" l="1"/>
  <c r="L793" i="9" l="1"/>
  <c r="H792" i="9"/>
  <c r="I792" i="9" s="1"/>
  <c r="B793" i="9" l="1"/>
  <c r="M793" i="9"/>
  <c r="N793" i="9" s="1"/>
  <c r="O793" i="9"/>
  <c r="E793" i="9" s="1"/>
  <c r="C793" i="9" l="1"/>
  <c r="P793" i="9"/>
  <c r="D793" i="9" l="1"/>
  <c r="Q793" i="9" l="1"/>
  <c r="R793" i="9" s="1"/>
  <c r="F793" i="9"/>
  <c r="G793" i="9" l="1"/>
  <c r="L794" i="9" l="1"/>
  <c r="H793" i="9"/>
  <c r="I793" i="9" s="1"/>
  <c r="B794" i="9" l="1"/>
  <c r="O794" i="9"/>
  <c r="E794" i="9" s="1"/>
  <c r="M794" i="9"/>
  <c r="N794" i="9" s="1"/>
  <c r="P794" i="9" l="1"/>
  <c r="C794" i="9"/>
  <c r="D794" i="9" l="1"/>
  <c r="Q794" i="9" l="1"/>
  <c r="R794" i="9" s="1"/>
  <c r="F794" i="9"/>
  <c r="G794" i="9" l="1"/>
  <c r="L795" i="9" l="1"/>
  <c r="H794" i="9"/>
  <c r="I794" i="9" s="1"/>
  <c r="B795" i="9" l="1"/>
  <c r="O795" i="9"/>
  <c r="E795" i="9" s="1"/>
  <c r="M795" i="9"/>
  <c r="N795" i="9" s="1"/>
  <c r="C795" i="9" l="1"/>
  <c r="P795" i="9"/>
  <c r="D795" i="9" l="1"/>
  <c r="Q795" i="9" l="1"/>
  <c r="R795" i="9" s="1"/>
  <c r="F795" i="9"/>
  <c r="G795" i="9" l="1"/>
  <c r="L796" i="9" l="1"/>
  <c r="H795" i="9"/>
  <c r="I795" i="9" s="1"/>
  <c r="B796" i="9" l="1"/>
  <c r="O796" i="9"/>
  <c r="E796" i="9" s="1"/>
  <c r="M796" i="9"/>
  <c r="N796" i="9" s="1"/>
  <c r="P796" i="9" l="1"/>
  <c r="C796" i="9"/>
  <c r="D796" i="9" l="1"/>
  <c r="Q796" i="9" l="1"/>
  <c r="R796" i="9" s="1"/>
  <c r="F796" i="9"/>
  <c r="G796" i="9" l="1"/>
  <c r="L797" i="9" l="1"/>
  <c r="H796" i="9"/>
  <c r="I796" i="9" s="1"/>
  <c r="B797" i="9" l="1"/>
  <c r="M797" i="9"/>
  <c r="N797" i="9" s="1"/>
  <c r="O797" i="9"/>
  <c r="E797" i="9" s="1"/>
  <c r="P797" i="9" l="1"/>
  <c r="C797" i="9"/>
  <c r="D797" i="9" l="1"/>
  <c r="Q797" i="9" l="1"/>
  <c r="R797" i="9" s="1"/>
  <c r="F797" i="9"/>
  <c r="G797" i="9" l="1"/>
  <c r="L798" i="9" l="1"/>
  <c r="H797" i="9"/>
  <c r="I797" i="9" s="1"/>
  <c r="B798" i="9" l="1"/>
  <c r="O798" i="9"/>
  <c r="E798" i="9" s="1"/>
  <c r="M798" i="9"/>
  <c r="N798" i="9" s="1"/>
  <c r="P798" i="9" l="1"/>
  <c r="C798" i="9"/>
  <c r="D798" i="9" l="1"/>
  <c r="Q798" i="9" l="1"/>
  <c r="R798" i="9" s="1"/>
  <c r="F798" i="9"/>
  <c r="G798" i="9" l="1"/>
  <c r="L799" i="9" l="1"/>
  <c r="H798" i="9"/>
  <c r="I798" i="9" s="1"/>
  <c r="B799" i="9" l="1"/>
  <c r="M799" i="9"/>
  <c r="N799" i="9" s="1"/>
  <c r="O799" i="9"/>
  <c r="E799" i="9" s="1"/>
  <c r="P799" i="9" l="1"/>
  <c r="C799" i="9"/>
  <c r="D799" i="9" l="1"/>
  <c r="Q799" i="9" l="1"/>
  <c r="R799" i="9" s="1"/>
  <c r="F799" i="9"/>
  <c r="G799" i="9" l="1"/>
  <c r="L800" i="9" l="1"/>
  <c r="H799" i="9"/>
  <c r="I799" i="9" s="1"/>
  <c r="O800" i="9" l="1"/>
  <c r="E800" i="9" s="1"/>
  <c r="M800" i="9"/>
  <c r="N800" i="9" s="1"/>
  <c r="B800" i="9"/>
  <c r="C800" i="9" l="1"/>
  <c r="P800" i="9"/>
  <c r="D800" i="9" l="1"/>
  <c r="Q800" i="9" l="1"/>
  <c r="R800" i="9" s="1"/>
  <c r="F800" i="9"/>
  <c r="G800" i="9" l="1"/>
  <c r="L801" i="9" l="1"/>
  <c r="H800" i="9"/>
  <c r="I800" i="9" s="1"/>
  <c r="B801" i="9" l="1"/>
  <c r="M801" i="9"/>
  <c r="N801" i="9" s="1"/>
  <c r="O801" i="9"/>
  <c r="E801" i="9" s="1"/>
  <c r="C801" i="9" l="1"/>
  <c r="P801" i="9"/>
  <c r="D801" i="9" l="1"/>
  <c r="Q801" i="9" l="1"/>
  <c r="R801" i="9" s="1"/>
  <c r="F801" i="9"/>
  <c r="G801" i="9" l="1"/>
  <c r="L802" i="9" l="1"/>
  <c r="H801" i="9"/>
  <c r="I801" i="9" s="1"/>
  <c r="M802" i="9" l="1"/>
  <c r="N802" i="9" s="1"/>
  <c r="O802" i="9"/>
  <c r="E802" i="9" s="1"/>
  <c r="B802" i="9"/>
  <c r="P802" i="9" l="1"/>
  <c r="C802" i="9"/>
  <c r="D802" i="9" l="1"/>
  <c r="Q802" i="9" l="1"/>
  <c r="R802" i="9" s="1"/>
  <c r="F802" i="9"/>
  <c r="G802" i="9" l="1"/>
  <c r="L803" i="9" l="1"/>
  <c r="H802" i="9"/>
  <c r="I802" i="9" s="1"/>
  <c r="O803" i="9" l="1"/>
  <c r="E803" i="9" s="1"/>
  <c r="B803" i="9"/>
  <c r="M803" i="9"/>
  <c r="N803" i="9" s="1"/>
  <c r="P803" i="9" l="1"/>
  <c r="C803" i="9"/>
  <c r="D803" i="9" l="1"/>
  <c r="Q803" i="9" l="1"/>
  <c r="R803" i="9" s="1"/>
  <c r="F803" i="9"/>
  <c r="G803" i="9" l="1"/>
  <c r="L804" i="9" l="1"/>
  <c r="H803" i="9"/>
  <c r="I803" i="9" s="1"/>
  <c r="O804" i="9" l="1"/>
  <c r="E804" i="9" s="1"/>
  <c r="B804" i="9"/>
  <c r="M804" i="9"/>
  <c r="N804" i="9" s="1"/>
  <c r="P804" i="9" l="1"/>
  <c r="C804" i="9"/>
  <c r="D804" i="9" l="1"/>
  <c r="Q804" i="9" l="1"/>
  <c r="R804" i="9" s="1"/>
  <c r="F804" i="9"/>
  <c r="G804" i="9" l="1"/>
  <c r="L805" i="9" l="1"/>
  <c r="H804" i="9"/>
  <c r="I804" i="9" s="1"/>
  <c r="B805" i="9" l="1"/>
  <c r="O805" i="9"/>
  <c r="E805" i="9" s="1"/>
  <c r="M805" i="9"/>
  <c r="N805" i="9" s="1"/>
  <c r="P805" i="9" l="1"/>
  <c r="C805" i="9"/>
  <c r="D805" i="9" l="1"/>
  <c r="Q805" i="9" l="1"/>
  <c r="R805" i="9" s="1"/>
  <c r="F805" i="9"/>
  <c r="G805" i="9" l="1"/>
  <c r="L806" i="9" l="1"/>
  <c r="H805" i="9"/>
  <c r="I805" i="9" s="1"/>
  <c r="M806" i="9" l="1"/>
  <c r="N806" i="9" s="1"/>
  <c r="B806" i="9"/>
  <c r="O806" i="9"/>
  <c r="E806" i="9" s="1"/>
  <c r="P806" i="9" l="1"/>
  <c r="C806" i="9"/>
  <c r="D806" i="9" l="1"/>
  <c r="Q806" i="9" l="1"/>
  <c r="R806" i="9" s="1"/>
  <c r="F806" i="9"/>
  <c r="G806" i="9" l="1"/>
  <c r="L807" i="9" l="1"/>
  <c r="H806" i="9"/>
  <c r="I806" i="9" s="1"/>
  <c r="M807" i="9" l="1"/>
  <c r="N807" i="9" s="1"/>
  <c r="B807" i="9"/>
  <c r="O807" i="9"/>
  <c r="E807" i="9" s="1"/>
  <c r="C807" i="9" l="1"/>
  <c r="P807" i="9"/>
  <c r="D807" i="9" l="1"/>
  <c r="Q807" i="9" l="1"/>
  <c r="R807" i="9" s="1"/>
  <c r="F807" i="9"/>
  <c r="G807" i="9" l="1"/>
  <c r="L808" i="9" l="1"/>
  <c r="H807" i="9"/>
  <c r="I807" i="9" s="1"/>
  <c r="B808" i="9" l="1"/>
  <c r="M808" i="9"/>
  <c r="N808" i="9" s="1"/>
  <c r="O808" i="9"/>
  <c r="E808" i="9" s="1"/>
  <c r="P808" i="9" l="1"/>
  <c r="C808" i="9"/>
  <c r="D808" i="9" l="1"/>
  <c r="Q808" i="9" l="1"/>
  <c r="R808" i="9" s="1"/>
  <c r="F808" i="9"/>
  <c r="G808" i="9" l="1"/>
  <c r="L809" i="9" l="1"/>
  <c r="H808" i="9"/>
  <c r="I808" i="9" s="1"/>
  <c r="M809" i="9" l="1"/>
  <c r="N809" i="9" s="1"/>
  <c r="B809" i="9"/>
  <c r="O809" i="9"/>
  <c r="E809" i="9" s="1"/>
  <c r="C809" i="9" l="1"/>
  <c r="P809" i="9"/>
  <c r="D809" i="9" l="1"/>
  <c r="Q809" i="9" l="1"/>
  <c r="R809" i="9" s="1"/>
  <c r="F809" i="9"/>
  <c r="G809" i="9" l="1"/>
  <c r="L810" i="9" l="1"/>
  <c r="H809" i="9"/>
  <c r="I809" i="9" s="1"/>
  <c r="B810" i="9" l="1"/>
  <c r="M810" i="9"/>
  <c r="N810" i="9" s="1"/>
  <c r="O810" i="9"/>
  <c r="E810" i="9" s="1"/>
  <c r="P810" i="9" l="1"/>
  <c r="C810" i="9"/>
  <c r="D810" i="9" l="1"/>
  <c r="Q810" i="9" l="1"/>
  <c r="R810" i="9" s="1"/>
  <c r="F810" i="9"/>
  <c r="G810" i="9" l="1"/>
  <c r="L811" i="9" l="1"/>
  <c r="H810" i="9"/>
  <c r="I810" i="9" s="1"/>
  <c r="M811" i="9" l="1"/>
  <c r="N811" i="9" s="1"/>
  <c r="B811" i="9"/>
  <c r="O811" i="9"/>
  <c r="E811" i="9" s="1"/>
  <c r="P811" i="9" l="1"/>
  <c r="C811" i="9"/>
  <c r="D811" i="9" l="1"/>
  <c r="Q811" i="9" l="1"/>
  <c r="R811" i="9" s="1"/>
  <c r="F811" i="9"/>
  <c r="G811" i="9" l="1"/>
  <c r="L812" i="9" l="1"/>
  <c r="H811" i="9"/>
  <c r="I811" i="9" s="1"/>
  <c r="B812" i="9" l="1"/>
  <c r="O812" i="9"/>
  <c r="E812" i="9" s="1"/>
  <c r="M812" i="9"/>
  <c r="N812" i="9" s="1"/>
  <c r="C812" i="9" l="1"/>
  <c r="P812" i="9"/>
  <c r="D812" i="9" l="1"/>
  <c r="Q812" i="9" l="1"/>
  <c r="R812" i="9" s="1"/>
  <c r="F812" i="9"/>
  <c r="G812" i="9" l="1"/>
  <c r="L813" i="9" l="1"/>
  <c r="H812" i="9"/>
  <c r="I812" i="9" s="1"/>
  <c r="O813" i="9" l="1"/>
  <c r="E813" i="9" s="1"/>
  <c r="M813" i="9"/>
  <c r="N813" i="9" s="1"/>
  <c r="B813" i="9"/>
  <c r="C813" i="9" l="1"/>
  <c r="P813" i="9"/>
  <c r="D813" i="9" l="1"/>
  <c r="Q813" i="9" l="1"/>
  <c r="R813" i="9" s="1"/>
  <c r="F813" i="9"/>
  <c r="G813" i="9" l="1"/>
  <c r="L814" i="9" l="1"/>
  <c r="H813" i="9"/>
  <c r="I813" i="9" s="1"/>
  <c r="B814" i="9" l="1"/>
  <c r="O814" i="9"/>
  <c r="E814" i="9" s="1"/>
  <c r="M814" i="9"/>
  <c r="N814" i="9" s="1"/>
  <c r="P814" i="9" l="1"/>
  <c r="C814" i="9"/>
  <c r="D814" i="9" l="1"/>
  <c r="Q814" i="9" l="1"/>
  <c r="R814" i="9" s="1"/>
  <c r="F814" i="9"/>
  <c r="G814" i="9" l="1"/>
  <c r="L815" i="9" l="1"/>
  <c r="H814" i="9"/>
  <c r="I814" i="9" s="1"/>
  <c r="M815" i="9" l="1"/>
  <c r="N815" i="9" s="1"/>
  <c r="O815" i="9"/>
  <c r="E815" i="9" s="1"/>
  <c r="B815" i="9"/>
  <c r="C815" i="9" l="1"/>
  <c r="P815" i="9"/>
  <c r="D815" i="9" l="1"/>
  <c r="Q815" i="9" l="1"/>
  <c r="R815" i="9" s="1"/>
  <c r="F815" i="9"/>
  <c r="G815" i="9" l="1"/>
  <c r="L816" i="9" l="1"/>
  <c r="H815" i="9"/>
  <c r="I815" i="9" s="1"/>
  <c r="B816" i="9" l="1"/>
  <c r="O816" i="9"/>
  <c r="E816" i="9" s="1"/>
  <c r="M816" i="9"/>
  <c r="N816" i="9" s="1"/>
  <c r="P816" i="9" l="1"/>
  <c r="C816" i="9"/>
  <c r="D816" i="9" l="1"/>
  <c r="Q816" i="9" l="1"/>
  <c r="R816" i="9" s="1"/>
  <c r="F816" i="9"/>
  <c r="G816" i="9" l="1"/>
  <c r="L817" i="9" l="1"/>
  <c r="H816" i="9"/>
  <c r="I816" i="9" s="1"/>
  <c r="M817" i="9" l="1"/>
  <c r="N817" i="9" s="1"/>
  <c r="O817" i="9"/>
  <c r="E817" i="9" s="1"/>
  <c r="B817" i="9"/>
  <c r="C817" i="9" l="1"/>
  <c r="P817" i="9"/>
  <c r="D817" i="9" l="1"/>
  <c r="Q817" i="9" l="1"/>
  <c r="R817" i="9" s="1"/>
  <c r="F817" i="9"/>
  <c r="G817" i="9" l="1"/>
  <c r="L818" i="9" l="1"/>
  <c r="H817" i="9"/>
  <c r="I817" i="9" s="1"/>
  <c r="B818" i="9" l="1"/>
  <c r="O818" i="9"/>
  <c r="E818" i="9" s="1"/>
  <c r="M818" i="9"/>
  <c r="N818" i="9" s="1"/>
  <c r="P818" i="9" l="1"/>
  <c r="C818" i="9"/>
  <c r="D818" i="9" l="1"/>
  <c r="Q818" i="9" l="1"/>
  <c r="R818" i="9" s="1"/>
  <c r="F818" i="9"/>
  <c r="G818" i="9" l="1"/>
  <c r="L819" i="9" l="1"/>
  <c r="H818" i="9"/>
  <c r="I818" i="9" s="1"/>
  <c r="O819" i="9" l="1"/>
  <c r="E819" i="9" s="1"/>
  <c r="B819" i="9"/>
  <c r="M819" i="9"/>
  <c r="N819" i="9" s="1"/>
  <c r="C819" i="9" l="1"/>
  <c r="P819" i="9"/>
  <c r="D819" i="9" l="1"/>
  <c r="Q819" i="9" l="1"/>
  <c r="R819" i="9" s="1"/>
  <c r="F819" i="9"/>
  <c r="G819" i="9" l="1"/>
  <c r="L820" i="9" l="1"/>
  <c r="H819" i="9"/>
  <c r="I819" i="9" s="1"/>
  <c r="B820" i="9" l="1"/>
  <c r="M820" i="9"/>
  <c r="N820" i="9" s="1"/>
  <c r="O820" i="9"/>
  <c r="E820" i="9" s="1"/>
  <c r="P820" i="9" l="1"/>
  <c r="C820" i="9"/>
  <c r="D820" i="9" l="1"/>
  <c r="Q820" i="9" l="1"/>
  <c r="R820" i="9" s="1"/>
  <c r="F820" i="9"/>
  <c r="G820" i="9" l="1"/>
  <c r="L821" i="9" l="1"/>
  <c r="H820" i="9"/>
  <c r="I820" i="9" s="1"/>
  <c r="B821" i="9" l="1"/>
  <c r="O821" i="9"/>
  <c r="E821" i="9" s="1"/>
  <c r="M821" i="9"/>
  <c r="N821" i="9" s="1"/>
  <c r="C821" i="9" l="1"/>
  <c r="P821" i="9"/>
  <c r="D821" i="9" l="1"/>
  <c r="Q821" i="9" l="1"/>
  <c r="R821" i="9" s="1"/>
  <c r="F821" i="9"/>
  <c r="G821" i="9" l="1"/>
  <c r="L822" i="9" l="1"/>
  <c r="H821" i="9"/>
  <c r="I821" i="9" s="1"/>
  <c r="M822" i="9" l="1"/>
  <c r="N822" i="9" s="1"/>
  <c r="B822" i="9"/>
  <c r="O822" i="9"/>
  <c r="E822" i="9" s="1"/>
  <c r="P822" i="9" l="1"/>
  <c r="C822" i="9"/>
  <c r="D822" i="9" l="1"/>
  <c r="Q822" i="9" l="1"/>
  <c r="R822" i="9" s="1"/>
  <c r="F822" i="9"/>
  <c r="G822" i="9" l="1"/>
  <c r="L823" i="9" l="1"/>
  <c r="H822" i="9"/>
  <c r="I822" i="9" s="1"/>
  <c r="B823" i="9" l="1"/>
  <c r="M823" i="9"/>
  <c r="N823" i="9" s="1"/>
  <c r="O823" i="9"/>
  <c r="E823" i="9" s="1"/>
  <c r="C823" i="9" l="1"/>
  <c r="P823" i="9"/>
  <c r="D823" i="9" l="1"/>
  <c r="Q823" i="9" l="1"/>
  <c r="R823" i="9" s="1"/>
  <c r="F823" i="9"/>
  <c r="G823" i="9" l="1"/>
  <c r="L824" i="9" l="1"/>
  <c r="H823" i="9"/>
  <c r="I823" i="9" s="1"/>
  <c r="B824" i="9" l="1"/>
  <c r="M824" i="9"/>
  <c r="N824" i="9" s="1"/>
  <c r="O824" i="9"/>
  <c r="E824" i="9" s="1"/>
  <c r="P824" i="9" l="1"/>
  <c r="C824" i="9"/>
  <c r="D824" i="9" l="1"/>
  <c r="Q824" i="9" l="1"/>
  <c r="R824" i="9" s="1"/>
  <c r="F824" i="9"/>
  <c r="G824" i="9" l="1"/>
  <c r="L825" i="9" l="1"/>
  <c r="H824" i="9"/>
  <c r="I824" i="9" s="1"/>
  <c r="M825" i="9" l="1"/>
  <c r="N825" i="9" s="1"/>
  <c r="B825" i="9"/>
  <c r="O825" i="9"/>
  <c r="E825" i="9" s="1"/>
  <c r="C825" i="9" l="1"/>
  <c r="P825" i="9"/>
  <c r="D825" i="9" l="1"/>
  <c r="Q825" i="9" l="1"/>
  <c r="R825" i="9" s="1"/>
  <c r="F825" i="9"/>
  <c r="G825" i="9" l="1"/>
  <c r="L826" i="9" l="1"/>
  <c r="H825" i="9"/>
  <c r="I825" i="9" s="1"/>
  <c r="M826" i="9" l="1"/>
  <c r="N826" i="9" s="1"/>
  <c r="B826" i="9"/>
  <c r="O826" i="9"/>
  <c r="E826" i="9" s="1"/>
  <c r="C826" i="9" l="1"/>
  <c r="P826" i="9"/>
  <c r="D826" i="9" l="1"/>
  <c r="Q826" i="9" l="1"/>
  <c r="R826" i="9" s="1"/>
  <c r="F826" i="9"/>
  <c r="G826" i="9" l="1"/>
  <c r="L827" i="9" l="1"/>
  <c r="H826" i="9"/>
  <c r="I826" i="9" s="1"/>
  <c r="O827" i="9" l="1"/>
  <c r="E827" i="9" s="1"/>
  <c r="B827" i="9"/>
  <c r="M827" i="9"/>
  <c r="N827" i="9" s="1"/>
  <c r="P827" i="9" l="1"/>
  <c r="C827" i="9"/>
  <c r="D827" i="9" l="1"/>
  <c r="Q827" i="9" l="1"/>
  <c r="R827" i="9" s="1"/>
  <c r="F827" i="9"/>
  <c r="G827" i="9" l="1"/>
  <c r="L828" i="9" l="1"/>
  <c r="H827" i="9"/>
  <c r="I827" i="9" s="1"/>
  <c r="O828" i="9" l="1"/>
  <c r="E828" i="9" s="1"/>
  <c r="M828" i="9"/>
  <c r="N828" i="9" s="1"/>
  <c r="B828" i="9"/>
  <c r="C828" i="9" l="1"/>
  <c r="P828" i="9"/>
  <c r="D828" i="9" l="1"/>
  <c r="Q828" i="9" l="1"/>
  <c r="R828" i="9" s="1"/>
  <c r="F828" i="9"/>
  <c r="G828" i="9" l="1"/>
  <c r="L829" i="9" l="1"/>
  <c r="H828" i="9"/>
  <c r="I828" i="9" s="1"/>
  <c r="O829" i="9" l="1"/>
  <c r="E829" i="9" s="1"/>
  <c r="B829" i="9"/>
  <c r="M829" i="9"/>
  <c r="N829" i="9" s="1"/>
  <c r="P829" i="9" l="1"/>
  <c r="C829" i="9"/>
  <c r="D829" i="9" l="1"/>
  <c r="Q829" i="9" l="1"/>
  <c r="R829" i="9" s="1"/>
  <c r="F829" i="9"/>
  <c r="G829" i="9" l="1"/>
  <c r="L830" i="9" l="1"/>
  <c r="H829" i="9"/>
  <c r="I829" i="9" s="1"/>
  <c r="O830" i="9" l="1"/>
  <c r="E830" i="9" s="1"/>
  <c r="B830" i="9"/>
  <c r="M830" i="9"/>
  <c r="N830" i="9" s="1"/>
  <c r="C830" i="9" l="1"/>
  <c r="P830" i="9"/>
  <c r="D830" i="9" l="1"/>
  <c r="Q830" i="9" l="1"/>
  <c r="R830" i="9" s="1"/>
  <c r="F830" i="9"/>
  <c r="G830" i="9" l="1"/>
  <c r="L831" i="9" l="1"/>
  <c r="H830" i="9"/>
  <c r="I830" i="9" s="1"/>
  <c r="O831" i="9" l="1"/>
  <c r="E831" i="9" s="1"/>
  <c r="B831" i="9"/>
  <c r="M831" i="9"/>
  <c r="N831" i="9" s="1"/>
  <c r="C831" i="9" l="1"/>
  <c r="P831" i="9"/>
  <c r="D831" i="9" l="1"/>
  <c r="Q831" i="9" l="1"/>
  <c r="R831" i="9" s="1"/>
  <c r="F831" i="9"/>
  <c r="G831" i="9" l="1"/>
  <c r="L832" i="9" l="1"/>
  <c r="H831" i="9"/>
  <c r="I831" i="9" s="1"/>
  <c r="B832" i="9" l="1"/>
  <c r="O832" i="9"/>
  <c r="E832" i="9" s="1"/>
  <c r="M832" i="9"/>
  <c r="N832" i="9" s="1"/>
  <c r="P832" i="9" l="1"/>
  <c r="C832" i="9"/>
  <c r="D832" i="9" l="1"/>
  <c r="Q832" i="9" l="1"/>
  <c r="R832" i="9" s="1"/>
  <c r="F832" i="9"/>
  <c r="G832" i="9" l="1"/>
  <c r="L833" i="9" l="1"/>
  <c r="H832" i="9"/>
  <c r="I832" i="9" s="1"/>
  <c r="B833" i="9" l="1"/>
  <c r="O833" i="9"/>
  <c r="E833" i="9" s="1"/>
  <c r="M833" i="9"/>
  <c r="N833" i="9" s="1"/>
  <c r="C833" i="9" l="1"/>
  <c r="P833" i="9"/>
  <c r="D833" i="9" l="1"/>
  <c r="Q833" i="9" l="1"/>
  <c r="R833" i="9" s="1"/>
  <c r="F833" i="9"/>
  <c r="G833" i="9" l="1"/>
  <c r="L834" i="9" l="1"/>
  <c r="H833" i="9"/>
  <c r="I833" i="9" s="1"/>
  <c r="B834" i="9" l="1"/>
  <c r="O834" i="9"/>
  <c r="E834" i="9" s="1"/>
  <c r="M834" i="9"/>
  <c r="N834" i="9" s="1"/>
  <c r="C834" i="9" l="1"/>
  <c r="P834" i="9"/>
  <c r="D834" i="9" l="1"/>
  <c r="Q834" i="9" l="1"/>
  <c r="R834" i="9" s="1"/>
  <c r="F834" i="9"/>
  <c r="G834" i="9" l="1"/>
  <c r="L835" i="9" l="1"/>
  <c r="H834" i="9"/>
  <c r="I834" i="9" s="1"/>
  <c r="B835" i="9" l="1"/>
  <c r="O835" i="9"/>
  <c r="E835" i="9" s="1"/>
  <c r="M835" i="9"/>
  <c r="N835" i="9" s="1"/>
  <c r="P835" i="9" l="1"/>
  <c r="C835" i="9"/>
  <c r="D835" i="9" l="1"/>
  <c r="Q835" i="9" l="1"/>
  <c r="R835" i="9" s="1"/>
  <c r="F835" i="9"/>
  <c r="G835" i="9" l="1"/>
  <c r="L836" i="9" l="1"/>
  <c r="H835" i="9"/>
  <c r="I835" i="9" s="1"/>
  <c r="O836" i="9" l="1"/>
  <c r="E836" i="9" s="1"/>
  <c r="M836" i="9"/>
  <c r="N836" i="9" s="1"/>
  <c r="B836" i="9"/>
  <c r="C836" i="9" l="1"/>
  <c r="P836" i="9"/>
  <c r="D836" i="9" l="1"/>
  <c r="Q836" i="9" l="1"/>
  <c r="R836" i="9" s="1"/>
  <c r="F836" i="9"/>
  <c r="G836" i="9" l="1"/>
  <c r="L837" i="9" l="1"/>
  <c r="H836" i="9"/>
  <c r="I836" i="9" s="1"/>
  <c r="B837" i="9" l="1"/>
  <c r="O837" i="9"/>
  <c r="E837" i="9" s="1"/>
  <c r="M837" i="9"/>
  <c r="N837" i="9" s="1"/>
  <c r="C837" i="9" l="1"/>
  <c r="P837" i="9"/>
  <c r="D837" i="9" l="1"/>
  <c r="Q837" i="9" l="1"/>
  <c r="R837" i="9" s="1"/>
  <c r="F837" i="9"/>
  <c r="G837" i="9" l="1"/>
  <c r="L838" i="9" l="1"/>
  <c r="H837" i="9"/>
  <c r="I837" i="9" s="1"/>
  <c r="O838" i="9" l="1"/>
  <c r="E838" i="9" s="1"/>
  <c r="B838" i="9"/>
  <c r="M838" i="9"/>
  <c r="N838" i="9" s="1"/>
  <c r="P838" i="9" l="1"/>
  <c r="C838" i="9"/>
  <c r="D838" i="9" l="1"/>
  <c r="Q838" i="9" l="1"/>
  <c r="R838" i="9" s="1"/>
  <c r="F838" i="9"/>
  <c r="G838" i="9" l="1"/>
  <c r="L839" i="9" l="1"/>
  <c r="H838" i="9"/>
  <c r="I838" i="9" s="1"/>
  <c r="M839" i="9" l="1"/>
  <c r="N839" i="9" s="1"/>
  <c r="O839" i="9"/>
  <c r="E839" i="9" s="1"/>
  <c r="B839" i="9"/>
  <c r="C839" i="9" l="1"/>
  <c r="P839" i="9"/>
  <c r="D839" i="9" l="1"/>
  <c r="Q839" i="9" l="1"/>
  <c r="R839" i="9" s="1"/>
  <c r="F839" i="9"/>
  <c r="G839" i="9" l="1"/>
  <c r="L840" i="9" l="1"/>
  <c r="H839" i="9"/>
  <c r="I839" i="9" s="1"/>
  <c r="B840" i="9" l="1"/>
  <c r="M840" i="9"/>
  <c r="N840" i="9" s="1"/>
  <c r="O840" i="9"/>
  <c r="E840" i="9" s="1"/>
  <c r="P840" i="9" l="1"/>
  <c r="C840" i="9"/>
  <c r="D840" i="9" l="1"/>
  <c r="Q840" i="9" l="1"/>
  <c r="R840" i="9" s="1"/>
  <c r="F840" i="9"/>
  <c r="G840" i="9" l="1"/>
  <c r="L841" i="9" l="1"/>
  <c r="H840" i="9"/>
  <c r="I840" i="9" s="1"/>
  <c r="B841" i="9" l="1"/>
  <c r="M841" i="9"/>
  <c r="N841" i="9" s="1"/>
  <c r="O841" i="9"/>
  <c r="E841" i="9" s="1"/>
  <c r="P841" i="9" l="1"/>
  <c r="C841" i="9"/>
  <c r="D841" i="9" l="1"/>
  <c r="Q841" i="9" l="1"/>
  <c r="R841" i="9" s="1"/>
  <c r="F841" i="9"/>
  <c r="G841" i="9" l="1"/>
  <c r="L842" i="9" l="1"/>
  <c r="H841" i="9"/>
  <c r="I841" i="9" s="1"/>
  <c r="B842" i="9" l="1"/>
  <c r="M842" i="9"/>
  <c r="N842" i="9" s="1"/>
  <c r="O842" i="9"/>
  <c r="E842" i="9" s="1"/>
  <c r="P842" i="9" l="1"/>
  <c r="C842" i="9"/>
  <c r="D842" i="9" l="1"/>
  <c r="Q842" i="9" l="1"/>
  <c r="R842" i="9" s="1"/>
  <c r="F842" i="9"/>
  <c r="G842" i="9" l="1"/>
  <c r="L843" i="9" l="1"/>
  <c r="H842" i="9"/>
  <c r="I842" i="9" s="1"/>
  <c r="O843" i="9" l="1"/>
  <c r="E843" i="9" s="1"/>
  <c r="B843" i="9"/>
  <c r="M843" i="9"/>
  <c r="N843" i="9" s="1"/>
  <c r="C843" i="9" l="1"/>
  <c r="P843" i="9"/>
  <c r="D843" i="9" l="1"/>
  <c r="Q843" i="9" l="1"/>
  <c r="R843" i="9" s="1"/>
  <c r="F843" i="9"/>
  <c r="G843" i="9" l="1"/>
  <c r="L844" i="9" l="1"/>
  <c r="H843" i="9"/>
  <c r="I843" i="9" s="1"/>
  <c r="O844" i="9" l="1"/>
  <c r="E844" i="9" s="1"/>
  <c r="M844" i="9"/>
  <c r="N844" i="9" s="1"/>
  <c r="B844" i="9"/>
  <c r="P844" i="9" l="1"/>
  <c r="C844" i="9"/>
  <c r="D844" i="9" l="1"/>
  <c r="Q844" i="9" l="1"/>
  <c r="R844" i="9" s="1"/>
  <c r="F844" i="9"/>
  <c r="G844" i="9" l="1"/>
  <c r="L845" i="9" l="1"/>
  <c r="H844" i="9"/>
  <c r="I844" i="9" s="1"/>
  <c r="B845" i="9" l="1"/>
  <c r="O845" i="9"/>
  <c r="E845" i="9" s="1"/>
  <c r="M845" i="9"/>
  <c r="N845" i="9" s="1"/>
  <c r="P845" i="9" l="1"/>
  <c r="C845" i="9"/>
  <c r="D845" i="9" l="1"/>
  <c r="Q845" i="9" l="1"/>
  <c r="R845" i="9" s="1"/>
  <c r="F845" i="9"/>
  <c r="G845" i="9" l="1"/>
  <c r="L846" i="9" l="1"/>
  <c r="H845" i="9"/>
  <c r="I845" i="9" s="1"/>
  <c r="B846" i="9" l="1"/>
  <c r="M846" i="9"/>
  <c r="N846" i="9" s="1"/>
  <c r="O846" i="9"/>
  <c r="E846" i="9" s="1"/>
  <c r="C846" i="9" l="1"/>
  <c r="P846" i="9"/>
  <c r="D846" i="9" l="1"/>
  <c r="Q846" i="9" l="1"/>
  <c r="R846" i="9" s="1"/>
  <c r="F846" i="9"/>
  <c r="G846" i="9" l="1"/>
  <c r="L847" i="9" l="1"/>
  <c r="H846" i="9"/>
  <c r="I846" i="9" s="1"/>
  <c r="M847" i="9" l="1"/>
  <c r="N847" i="9" s="1"/>
  <c r="O847" i="9"/>
  <c r="E847" i="9" s="1"/>
  <c r="B847" i="9"/>
  <c r="C847" i="9" l="1"/>
  <c r="P847" i="9"/>
  <c r="D847" i="9" l="1"/>
  <c r="Q847" i="9" l="1"/>
  <c r="R847" i="9" s="1"/>
  <c r="F847" i="9"/>
  <c r="G847" i="9" l="1"/>
  <c r="L848" i="9" l="1"/>
  <c r="H847" i="9"/>
  <c r="I847" i="9" s="1"/>
  <c r="M848" i="9" l="1"/>
  <c r="N848" i="9" s="1"/>
  <c r="O848" i="9"/>
  <c r="E848" i="9" s="1"/>
  <c r="B848" i="9"/>
  <c r="P848" i="9" l="1"/>
  <c r="C848" i="9"/>
  <c r="D848" i="9" l="1"/>
  <c r="Q848" i="9" l="1"/>
  <c r="R848" i="9" s="1"/>
  <c r="F848" i="9"/>
  <c r="G848" i="9" l="1"/>
  <c r="L849" i="9" l="1"/>
  <c r="H848" i="9"/>
  <c r="I848" i="9" s="1"/>
  <c r="B849" i="9" l="1"/>
  <c r="O849" i="9"/>
  <c r="E849" i="9" s="1"/>
  <c r="M849" i="9"/>
  <c r="N849" i="9" s="1"/>
  <c r="P849" i="9" l="1"/>
  <c r="C849" i="9"/>
  <c r="D849" i="9" l="1"/>
  <c r="Q849" i="9" l="1"/>
  <c r="R849" i="9" s="1"/>
  <c r="F849" i="9"/>
  <c r="G849" i="9" l="1"/>
  <c r="L850" i="9" l="1"/>
  <c r="H849" i="9"/>
  <c r="I849" i="9" s="1"/>
  <c r="M850" i="9" l="1"/>
  <c r="N850" i="9" s="1"/>
  <c r="B850" i="9"/>
  <c r="O850" i="9"/>
  <c r="E850" i="9" s="1"/>
  <c r="P850" i="9" l="1"/>
  <c r="C850" i="9"/>
  <c r="D850" i="9" l="1"/>
  <c r="Q850" i="9" l="1"/>
  <c r="R850" i="9" s="1"/>
  <c r="F850" i="9"/>
  <c r="G850" i="9" l="1"/>
  <c r="L851" i="9" l="1"/>
  <c r="H850" i="9"/>
  <c r="I850" i="9" s="1"/>
  <c r="B851" i="9" l="1"/>
  <c r="O851" i="9"/>
  <c r="E851" i="9" s="1"/>
  <c r="M851" i="9"/>
  <c r="N851" i="9" s="1"/>
  <c r="C851" i="9" l="1"/>
  <c r="P851" i="9"/>
  <c r="D851" i="9" l="1"/>
  <c r="Q851" i="9" l="1"/>
  <c r="R851" i="9" s="1"/>
  <c r="F851" i="9"/>
  <c r="G851" i="9" l="1"/>
  <c r="L852" i="9" l="1"/>
  <c r="H851" i="9"/>
  <c r="I851" i="9" s="1"/>
  <c r="O852" i="9" l="1"/>
  <c r="E852" i="9" s="1"/>
  <c r="B852" i="9"/>
  <c r="M852" i="9"/>
  <c r="N852" i="9" s="1"/>
  <c r="P852" i="9" l="1"/>
  <c r="C852" i="9"/>
  <c r="D852" i="9" l="1"/>
  <c r="Q852" i="9" l="1"/>
  <c r="R852" i="9" s="1"/>
  <c r="F852" i="9"/>
  <c r="G852" i="9" l="1"/>
  <c r="L853" i="9" l="1"/>
  <c r="H852" i="9"/>
  <c r="I852" i="9" s="1"/>
  <c r="O853" i="9" l="1"/>
  <c r="E853" i="9" s="1"/>
  <c r="B853" i="9"/>
  <c r="M853" i="9"/>
  <c r="N853" i="9" s="1"/>
  <c r="P853" i="9" l="1"/>
  <c r="C853" i="9"/>
  <c r="D853" i="9" l="1"/>
  <c r="Q853" i="9" l="1"/>
  <c r="R853" i="9" s="1"/>
  <c r="F853" i="9"/>
  <c r="G853" i="9" l="1"/>
  <c r="L854" i="9" l="1"/>
  <c r="H853" i="9"/>
  <c r="I853" i="9" s="1"/>
  <c r="O854" i="9" l="1"/>
  <c r="E854" i="9" s="1"/>
  <c r="M854" i="9"/>
  <c r="N854" i="9" s="1"/>
  <c r="B854" i="9"/>
  <c r="P854" i="9" l="1"/>
  <c r="C854" i="9"/>
  <c r="D854" i="9" l="1"/>
  <c r="Q854" i="9" l="1"/>
  <c r="R854" i="9" s="1"/>
  <c r="F854" i="9"/>
  <c r="G854" i="9" l="1"/>
  <c r="L855" i="9" l="1"/>
  <c r="H854" i="9"/>
  <c r="I854" i="9" s="1"/>
  <c r="O855" i="9" l="1"/>
  <c r="E855" i="9" s="1"/>
  <c r="M855" i="9"/>
  <c r="N855" i="9" s="1"/>
  <c r="B855" i="9"/>
  <c r="C855" i="9" l="1"/>
  <c r="P855" i="9"/>
  <c r="D855" i="9" l="1"/>
  <c r="Q855" i="9" l="1"/>
  <c r="R855" i="9" s="1"/>
  <c r="F855" i="9"/>
  <c r="G855" i="9" l="1"/>
  <c r="L856" i="9" l="1"/>
  <c r="H855" i="9"/>
  <c r="I855" i="9" s="1"/>
  <c r="B856" i="9" l="1"/>
  <c r="O856" i="9"/>
  <c r="E856" i="9" s="1"/>
  <c r="M856" i="9"/>
  <c r="N856" i="9" s="1"/>
  <c r="C856" i="9" l="1"/>
  <c r="P856" i="9"/>
  <c r="D856" i="9" l="1"/>
  <c r="Q856" i="9" l="1"/>
  <c r="R856" i="9" s="1"/>
  <c r="F856" i="9"/>
  <c r="G856" i="9" l="1"/>
  <c r="L857" i="9" l="1"/>
  <c r="H856" i="9"/>
  <c r="I856" i="9" s="1"/>
  <c r="O857" i="9" l="1"/>
  <c r="E857" i="9" s="1"/>
  <c r="M857" i="9"/>
  <c r="N857" i="9" s="1"/>
  <c r="B857" i="9"/>
  <c r="C857" i="9" l="1"/>
  <c r="P857" i="9"/>
  <c r="D857" i="9" l="1"/>
  <c r="Q857" i="9" l="1"/>
  <c r="R857" i="9" s="1"/>
  <c r="F857" i="9"/>
  <c r="G857" i="9" l="1"/>
  <c r="L858" i="9" l="1"/>
  <c r="H857" i="9"/>
  <c r="I857" i="9" s="1"/>
  <c r="B858" i="9" l="1"/>
  <c r="M858" i="9"/>
  <c r="N858" i="9" s="1"/>
  <c r="O858" i="9"/>
  <c r="E858" i="9" s="1"/>
  <c r="C858" i="9" l="1"/>
  <c r="P858" i="9"/>
  <c r="D858" i="9" l="1"/>
  <c r="Q858" i="9" l="1"/>
  <c r="R858" i="9" s="1"/>
  <c r="F858" i="9"/>
  <c r="G858" i="9" l="1"/>
  <c r="L859" i="9" l="1"/>
  <c r="H858" i="9"/>
  <c r="I858" i="9" s="1"/>
  <c r="M859" i="9" l="1"/>
  <c r="N859" i="9" s="1"/>
  <c r="O859" i="9"/>
  <c r="E859" i="9" s="1"/>
  <c r="B859" i="9"/>
  <c r="P859" i="9" l="1"/>
  <c r="C859" i="9"/>
  <c r="D859" i="9" l="1"/>
  <c r="Q859" i="9" l="1"/>
  <c r="R859" i="9" s="1"/>
  <c r="F859" i="9"/>
  <c r="G859" i="9" l="1"/>
  <c r="L860" i="9" l="1"/>
  <c r="H859" i="9"/>
  <c r="I859" i="9" s="1"/>
  <c r="B860" i="9" l="1"/>
  <c r="M860" i="9"/>
  <c r="N860" i="9" s="1"/>
  <c r="O860" i="9"/>
  <c r="E860" i="9" s="1"/>
  <c r="P860" i="9" l="1"/>
  <c r="C860" i="9"/>
  <c r="D860" i="9" l="1"/>
  <c r="Q860" i="9" l="1"/>
  <c r="R860" i="9" s="1"/>
  <c r="F860" i="9"/>
  <c r="G860" i="9" l="1"/>
  <c r="L861" i="9" l="1"/>
  <c r="H860" i="9"/>
  <c r="I860" i="9" s="1"/>
  <c r="O861" i="9" l="1"/>
  <c r="E861" i="9" s="1"/>
  <c r="B861" i="9"/>
  <c r="M861" i="9"/>
  <c r="N861" i="9" s="1"/>
  <c r="P861" i="9" l="1"/>
  <c r="C861" i="9"/>
  <c r="D861" i="9" l="1"/>
  <c r="Q861" i="9" l="1"/>
  <c r="R861" i="9" s="1"/>
  <c r="F861" i="9"/>
  <c r="G861" i="9" l="1"/>
  <c r="L862" i="9" l="1"/>
  <c r="H861" i="9"/>
  <c r="I861" i="9" s="1"/>
  <c r="B862" i="9" l="1"/>
  <c r="M862" i="9"/>
  <c r="N862" i="9" s="1"/>
  <c r="O862" i="9"/>
  <c r="E862" i="9" s="1"/>
  <c r="P862" i="9" l="1"/>
  <c r="C862" i="9"/>
  <c r="D862" i="9" l="1"/>
  <c r="Q862" i="9" l="1"/>
  <c r="R862" i="9" s="1"/>
  <c r="F862" i="9"/>
  <c r="G862" i="9" l="1"/>
  <c r="L863" i="9" l="1"/>
  <c r="H862" i="9"/>
  <c r="I862" i="9" s="1"/>
  <c r="B863" i="9" l="1"/>
  <c r="O863" i="9"/>
  <c r="E863" i="9" s="1"/>
  <c r="M863" i="9"/>
  <c r="N863" i="9" s="1"/>
  <c r="C863" i="9" l="1"/>
  <c r="P863" i="9"/>
  <c r="D863" i="9" l="1"/>
  <c r="Q863" i="9" l="1"/>
  <c r="R863" i="9" s="1"/>
  <c r="F863" i="9"/>
  <c r="G863" i="9" l="1"/>
  <c r="L864" i="9" l="1"/>
  <c r="H863" i="9"/>
  <c r="I863" i="9" s="1"/>
  <c r="B864" i="9" l="1"/>
  <c r="M864" i="9"/>
  <c r="N864" i="9" s="1"/>
  <c r="O864" i="9"/>
  <c r="E864" i="9" s="1"/>
  <c r="P864" i="9" l="1"/>
  <c r="C864" i="9"/>
  <c r="D864" i="9" l="1"/>
  <c r="Q864" i="9" l="1"/>
  <c r="R864" i="9" s="1"/>
  <c r="F864" i="9"/>
  <c r="G864" i="9" l="1"/>
  <c r="L865" i="9" l="1"/>
  <c r="H864" i="9"/>
  <c r="I864" i="9" s="1"/>
  <c r="B865" i="9" l="1"/>
  <c r="O865" i="9"/>
  <c r="E865" i="9" s="1"/>
  <c r="M865" i="9"/>
  <c r="N865" i="9" s="1"/>
  <c r="C865" i="9" l="1"/>
  <c r="P865" i="9"/>
  <c r="D865" i="9" l="1"/>
  <c r="Q865" i="9" l="1"/>
  <c r="R865" i="9" s="1"/>
  <c r="F865" i="9"/>
  <c r="G865" i="9" l="1"/>
  <c r="L866" i="9" l="1"/>
  <c r="H865" i="9"/>
  <c r="I865" i="9" s="1"/>
  <c r="B866" i="9" l="1"/>
  <c r="M866" i="9"/>
  <c r="N866" i="9" s="1"/>
  <c r="O866" i="9"/>
  <c r="E866" i="9" s="1"/>
  <c r="P866" i="9" l="1"/>
  <c r="C866" i="9"/>
  <c r="D866" i="9" l="1"/>
  <c r="Q866" i="9" l="1"/>
  <c r="R866" i="9" s="1"/>
  <c r="F866" i="9"/>
  <c r="G866" i="9" l="1"/>
  <c r="L867" i="9" l="1"/>
  <c r="H866" i="9"/>
  <c r="I866" i="9" s="1"/>
  <c r="M867" i="9" l="1"/>
  <c r="N867" i="9" s="1"/>
  <c r="B867" i="9"/>
  <c r="O867" i="9"/>
  <c r="E867" i="9" s="1"/>
  <c r="C867" i="9" l="1"/>
  <c r="P867" i="9"/>
  <c r="D867" i="9" l="1"/>
  <c r="Q867" i="9" l="1"/>
  <c r="R867" i="9" s="1"/>
  <c r="F867" i="9"/>
  <c r="G867" i="9" l="1"/>
  <c r="L868" i="9" l="1"/>
  <c r="H867" i="9"/>
  <c r="I867" i="9" s="1"/>
  <c r="B868" i="9" l="1"/>
  <c r="O868" i="9"/>
  <c r="E868" i="9" s="1"/>
  <c r="M868" i="9"/>
  <c r="N868" i="9" s="1"/>
  <c r="C868" i="9" l="1"/>
  <c r="P868" i="9"/>
  <c r="D868" i="9" l="1"/>
  <c r="Q868" i="9" l="1"/>
  <c r="R868" i="9" s="1"/>
  <c r="F868" i="9"/>
  <c r="G868" i="9" l="1"/>
  <c r="L869" i="9" l="1"/>
  <c r="H868" i="9"/>
  <c r="I868" i="9" s="1"/>
  <c r="O869" i="9" l="1"/>
  <c r="E869" i="9" s="1"/>
  <c r="B869" i="9"/>
  <c r="M869" i="9"/>
  <c r="N869" i="9" s="1"/>
  <c r="P869" i="9" l="1"/>
  <c r="C869" i="9"/>
  <c r="D869" i="9" l="1"/>
  <c r="Q869" i="9" l="1"/>
  <c r="R869" i="9" s="1"/>
  <c r="F869" i="9"/>
  <c r="G869" i="9" l="1"/>
  <c r="L870" i="9" l="1"/>
  <c r="H869" i="9"/>
  <c r="I869" i="9" s="1"/>
  <c r="B870" i="9" l="1"/>
  <c r="O870" i="9"/>
  <c r="E870" i="9" s="1"/>
  <c r="M870" i="9"/>
  <c r="N870" i="9" s="1"/>
  <c r="P870" i="9" l="1"/>
  <c r="C870" i="9"/>
  <c r="D870" i="9" l="1"/>
  <c r="Q870" i="9" l="1"/>
  <c r="R870" i="9" s="1"/>
  <c r="F870" i="9"/>
  <c r="G870" i="9" l="1"/>
  <c r="L871" i="9" l="1"/>
  <c r="H870" i="9"/>
  <c r="I870" i="9" s="1"/>
  <c r="O871" i="9" l="1"/>
  <c r="E871" i="9" s="1"/>
  <c r="B871" i="9"/>
  <c r="M871" i="9"/>
  <c r="N871" i="9" s="1"/>
  <c r="C871" i="9" l="1"/>
  <c r="P871" i="9"/>
  <c r="D871" i="9" l="1"/>
  <c r="Q871" i="9" l="1"/>
  <c r="R871" i="9" s="1"/>
  <c r="F871" i="9"/>
  <c r="G871" i="9" l="1"/>
  <c r="L872" i="9" l="1"/>
  <c r="H871" i="9"/>
  <c r="I871" i="9" s="1"/>
  <c r="O872" i="9" l="1"/>
  <c r="E872" i="9" s="1"/>
  <c r="M872" i="9"/>
  <c r="N872" i="9" s="1"/>
  <c r="B872" i="9"/>
  <c r="P872" i="9" l="1"/>
  <c r="C872" i="9"/>
  <c r="D872" i="9" l="1"/>
  <c r="Q872" i="9" l="1"/>
  <c r="R872" i="9" s="1"/>
  <c r="F872" i="9"/>
  <c r="G872" i="9" l="1"/>
  <c r="L873" i="9" l="1"/>
  <c r="H872" i="9"/>
  <c r="I872" i="9" s="1"/>
  <c r="B873" i="9" l="1"/>
  <c r="O873" i="9"/>
  <c r="E873" i="9" s="1"/>
  <c r="M873" i="9"/>
  <c r="N873" i="9" s="1"/>
  <c r="C873" i="9" l="1"/>
  <c r="P873" i="9"/>
  <c r="D873" i="9" l="1"/>
  <c r="Q873" i="9" l="1"/>
  <c r="R873" i="9" s="1"/>
  <c r="F873" i="9"/>
  <c r="G873" i="9" l="1"/>
  <c r="L874" i="9" l="1"/>
  <c r="H873" i="9"/>
  <c r="I873" i="9" s="1"/>
  <c r="O874" i="9" l="1"/>
  <c r="E874" i="9" s="1"/>
  <c r="B874" i="9"/>
  <c r="M874" i="9"/>
  <c r="N874" i="9" s="1"/>
  <c r="P874" i="9" l="1"/>
  <c r="C874" i="9"/>
  <c r="D874" i="9" l="1"/>
  <c r="Q874" i="9" l="1"/>
  <c r="R874" i="9" s="1"/>
  <c r="F874" i="9"/>
  <c r="G874" i="9" l="1"/>
  <c r="L875" i="9" l="1"/>
  <c r="H874" i="9"/>
  <c r="I874" i="9" s="1"/>
  <c r="O875" i="9" l="1"/>
  <c r="E875" i="9" s="1"/>
  <c r="B875" i="9"/>
  <c r="M875" i="9"/>
  <c r="N875" i="9" s="1"/>
  <c r="C875" i="9" l="1"/>
  <c r="P875" i="9"/>
  <c r="D875" i="9" l="1"/>
  <c r="Q875" i="9" l="1"/>
  <c r="R875" i="9" s="1"/>
  <c r="F875" i="9"/>
  <c r="G875" i="9" l="1"/>
  <c r="L876" i="9" l="1"/>
  <c r="H875" i="9"/>
  <c r="I875" i="9" s="1"/>
  <c r="M876" i="9" l="1"/>
  <c r="N876" i="9" s="1"/>
  <c r="O876" i="9"/>
  <c r="E876" i="9" s="1"/>
  <c r="B876" i="9"/>
  <c r="C876" i="9" l="1"/>
  <c r="P876" i="9"/>
  <c r="D876" i="9" l="1"/>
  <c r="Q876" i="9" l="1"/>
  <c r="R876" i="9" s="1"/>
  <c r="F876" i="9"/>
  <c r="G876" i="9" l="1"/>
  <c r="L877" i="9" l="1"/>
  <c r="H876" i="9"/>
  <c r="I876" i="9" s="1"/>
  <c r="M877" i="9" l="1"/>
  <c r="N877" i="9" s="1"/>
  <c r="B877" i="9"/>
  <c r="O877" i="9"/>
  <c r="E877" i="9" s="1"/>
  <c r="P877" i="9" l="1"/>
  <c r="C877" i="9"/>
  <c r="D877" i="9" l="1"/>
  <c r="Q877" i="9" l="1"/>
  <c r="R877" i="9" s="1"/>
  <c r="F877" i="9"/>
  <c r="G877" i="9" l="1"/>
  <c r="L878" i="9" l="1"/>
  <c r="H877" i="9"/>
  <c r="I877" i="9" s="1"/>
  <c r="O878" i="9" l="1"/>
  <c r="E878" i="9" s="1"/>
  <c r="M878" i="9"/>
  <c r="N878" i="9" s="1"/>
  <c r="B878" i="9"/>
  <c r="P878" i="9" l="1"/>
  <c r="C878" i="9"/>
  <c r="D878" i="9" l="1"/>
  <c r="Q878" i="9" l="1"/>
  <c r="R878" i="9" s="1"/>
  <c r="F878" i="9"/>
  <c r="G878" i="9" l="1"/>
  <c r="L879" i="9" l="1"/>
  <c r="H878" i="9"/>
  <c r="I878" i="9" s="1"/>
  <c r="O879" i="9" l="1"/>
  <c r="E879" i="9" s="1"/>
  <c r="M879" i="9"/>
  <c r="N879" i="9" s="1"/>
  <c r="B879" i="9"/>
  <c r="P879" i="9" l="1"/>
  <c r="C879" i="9"/>
  <c r="D879" i="9" l="1"/>
  <c r="Q879" i="9" l="1"/>
  <c r="R879" i="9" s="1"/>
  <c r="F879" i="9"/>
  <c r="G879" i="9" l="1"/>
  <c r="L880" i="9" l="1"/>
  <c r="H879" i="9"/>
  <c r="I879" i="9" s="1"/>
  <c r="B880" i="9" l="1"/>
  <c r="O880" i="9"/>
  <c r="E880" i="9" s="1"/>
  <c r="M880" i="9"/>
  <c r="N880" i="9" s="1"/>
  <c r="C880" i="9" l="1"/>
  <c r="P880" i="9"/>
  <c r="D880" i="9" l="1"/>
  <c r="Q880" i="9" l="1"/>
  <c r="R880" i="9" s="1"/>
  <c r="F880" i="9"/>
  <c r="G880" i="9" l="1"/>
  <c r="L881" i="9" l="1"/>
  <c r="H880" i="9"/>
  <c r="I880" i="9" s="1"/>
  <c r="M881" i="9" l="1"/>
  <c r="N881" i="9" s="1"/>
  <c r="B881" i="9"/>
  <c r="O881" i="9"/>
  <c r="E881" i="9" s="1"/>
  <c r="C881" i="9" l="1"/>
  <c r="P881" i="9"/>
  <c r="D881" i="9" l="1"/>
  <c r="Q881" i="9" l="1"/>
  <c r="R881" i="9" s="1"/>
  <c r="F881" i="9"/>
  <c r="G881" i="9" l="1"/>
  <c r="L882" i="9" l="1"/>
  <c r="H881" i="9"/>
  <c r="I881" i="9" s="1"/>
  <c r="M882" i="9" l="1"/>
  <c r="N882" i="9" s="1"/>
  <c r="B882" i="9"/>
  <c r="O882" i="9"/>
  <c r="E882" i="9" s="1"/>
  <c r="C882" i="9" l="1"/>
  <c r="P882" i="9"/>
  <c r="D882" i="9" l="1"/>
  <c r="Q882" i="9" l="1"/>
  <c r="R882" i="9" s="1"/>
  <c r="F882" i="9"/>
  <c r="G882" i="9" l="1"/>
  <c r="L883" i="9" l="1"/>
  <c r="H882" i="9"/>
  <c r="I882" i="9" s="1"/>
  <c r="B883" i="9" l="1"/>
  <c r="M883" i="9"/>
  <c r="N883" i="9" s="1"/>
  <c r="O883" i="9"/>
  <c r="E883" i="9" s="1"/>
  <c r="P883" i="9" l="1"/>
  <c r="C883" i="9"/>
  <c r="D883" i="9" l="1"/>
  <c r="Q883" i="9" l="1"/>
  <c r="R883" i="9" s="1"/>
  <c r="F883" i="9"/>
  <c r="G883" i="9" l="1"/>
  <c r="L884" i="9" l="1"/>
  <c r="H883" i="9"/>
  <c r="I883" i="9" s="1"/>
  <c r="B884" i="9" l="1"/>
  <c r="O884" i="9"/>
  <c r="E884" i="9" s="1"/>
  <c r="M884" i="9"/>
  <c r="N884" i="9" s="1"/>
  <c r="P884" i="9" l="1"/>
  <c r="C884" i="9"/>
  <c r="D884" i="9" l="1"/>
  <c r="Q884" i="9" l="1"/>
  <c r="R884" i="9" s="1"/>
  <c r="F884" i="9"/>
  <c r="G884" i="9" l="1"/>
  <c r="L885" i="9" l="1"/>
  <c r="H884" i="9"/>
  <c r="I884" i="9" s="1"/>
  <c r="O885" i="9" l="1"/>
  <c r="E885" i="9" s="1"/>
  <c r="B885" i="9"/>
  <c r="M885" i="9"/>
  <c r="N885" i="9" s="1"/>
  <c r="C885" i="9" l="1"/>
  <c r="P885" i="9"/>
  <c r="D885" i="9" l="1"/>
  <c r="Q885" i="9" l="1"/>
  <c r="R885" i="9" s="1"/>
  <c r="F885" i="9"/>
  <c r="G885" i="9" l="1"/>
  <c r="L886" i="9" l="1"/>
  <c r="H885" i="9"/>
  <c r="I885" i="9" s="1"/>
  <c r="O886" i="9" l="1"/>
  <c r="E886" i="9" s="1"/>
  <c r="B886" i="9"/>
  <c r="M886" i="9"/>
  <c r="N886" i="9" s="1"/>
  <c r="P886" i="9" l="1"/>
  <c r="C886" i="9"/>
  <c r="D886" i="9" l="1"/>
  <c r="Q886" i="9" l="1"/>
  <c r="R886" i="9" s="1"/>
  <c r="F886" i="9"/>
  <c r="G886" i="9" l="1"/>
  <c r="L887" i="9" l="1"/>
  <c r="H886" i="9"/>
  <c r="I886" i="9" s="1"/>
  <c r="B887" i="9" l="1"/>
  <c r="O887" i="9"/>
  <c r="E887" i="9" s="1"/>
  <c r="M887" i="9"/>
  <c r="N887" i="9" s="1"/>
  <c r="C887" i="9" l="1"/>
  <c r="P887" i="9"/>
  <c r="D887" i="9" l="1"/>
  <c r="Q887" i="9" l="1"/>
  <c r="R887" i="9" s="1"/>
  <c r="F887" i="9"/>
  <c r="G887" i="9" l="1"/>
  <c r="L888" i="9" l="1"/>
  <c r="H887" i="9"/>
  <c r="I887" i="9" s="1"/>
  <c r="O888" i="9" l="1"/>
  <c r="E888" i="9" s="1"/>
  <c r="B888" i="9"/>
  <c r="M888" i="9"/>
  <c r="N888" i="9" s="1"/>
  <c r="C888" i="9" l="1"/>
  <c r="P888" i="9"/>
  <c r="D888" i="9" l="1"/>
  <c r="Q888" i="9" l="1"/>
  <c r="R888" i="9" s="1"/>
  <c r="F888" i="9"/>
  <c r="G888" i="9" l="1"/>
  <c r="L889" i="9" l="1"/>
  <c r="H888" i="9"/>
  <c r="I888" i="9" s="1"/>
  <c r="O889" i="9" l="1"/>
  <c r="E889" i="9" s="1"/>
  <c r="M889" i="9"/>
  <c r="N889" i="9" s="1"/>
  <c r="B889" i="9"/>
  <c r="C889" i="9" l="1"/>
  <c r="P889" i="9"/>
  <c r="D889" i="9" l="1"/>
  <c r="Q889" i="9" l="1"/>
  <c r="R889" i="9" s="1"/>
  <c r="F889" i="9"/>
  <c r="G889" i="9" l="1"/>
  <c r="L890" i="9" l="1"/>
  <c r="H889" i="9"/>
  <c r="I889" i="9" s="1"/>
  <c r="O890" i="9" l="1"/>
  <c r="E890" i="9" s="1"/>
  <c r="B890" i="9"/>
  <c r="M890" i="9"/>
  <c r="N890" i="9" s="1"/>
  <c r="C890" i="9" l="1"/>
  <c r="P890" i="9"/>
  <c r="D890" i="9" l="1"/>
  <c r="Q890" i="9" l="1"/>
  <c r="R890" i="9" s="1"/>
  <c r="F890" i="9"/>
  <c r="G890" i="9" l="1"/>
  <c r="L891" i="9" l="1"/>
  <c r="H890" i="9"/>
  <c r="I890" i="9" s="1"/>
  <c r="B891" i="9" l="1"/>
  <c r="M891" i="9"/>
  <c r="N891" i="9" s="1"/>
  <c r="O891" i="9"/>
  <c r="E891" i="9" s="1"/>
  <c r="C891" i="9" l="1"/>
  <c r="P891" i="9"/>
  <c r="D891" i="9" l="1"/>
  <c r="Q891" i="9" l="1"/>
  <c r="R891" i="9" s="1"/>
  <c r="F891" i="9"/>
  <c r="G891" i="9" l="1"/>
  <c r="L892" i="9" l="1"/>
  <c r="H891" i="9"/>
  <c r="I891" i="9" s="1"/>
  <c r="B892" i="9" l="1"/>
  <c r="M892" i="9"/>
  <c r="N892" i="9" s="1"/>
  <c r="O892" i="9"/>
  <c r="E892" i="9" s="1"/>
  <c r="P892" i="9" l="1"/>
  <c r="C892" i="9"/>
  <c r="D892" i="9" l="1"/>
  <c r="Q892" i="9" l="1"/>
  <c r="R892" i="9" s="1"/>
  <c r="F892" i="9"/>
  <c r="G892" i="9" l="1"/>
  <c r="L893" i="9" l="1"/>
  <c r="H892" i="9"/>
  <c r="I892" i="9" s="1"/>
  <c r="B893" i="9" l="1"/>
  <c r="M893" i="9"/>
  <c r="N893" i="9" s="1"/>
  <c r="O893" i="9"/>
  <c r="E893" i="9" s="1"/>
  <c r="C893" i="9" l="1"/>
  <c r="P893" i="9"/>
  <c r="D893" i="9" l="1"/>
  <c r="Q893" i="9" l="1"/>
  <c r="R893" i="9" s="1"/>
  <c r="F893" i="9"/>
  <c r="G893" i="9" l="1"/>
  <c r="L894" i="9" l="1"/>
  <c r="H893" i="9"/>
  <c r="I893" i="9" s="1"/>
  <c r="B894" i="9" l="1"/>
  <c r="M894" i="9"/>
  <c r="N894" i="9" s="1"/>
  <c r="O894" i="9"/>
  <c r="E894" i="9" s="1"/>
  <c r="C894" i="9" l="1"/>
  <c r="P894" i="9"/>
  <c r="D894" i="9" l="1"/>
  <c r="Q894" i="9" l="1"/>
  <c r="R894" i="9" s="1"/>
  <c r="F894" i="9"/>
  <c r="G894" i="9" l="1"/>
  <c r="L895" i="9" l="1"/>
  <c r="H894" i="9"/>
  <c r="I894" i="9" s="1"/>
  <c r="O895" i="9" l="1"/>
  <c r="E895" i="9" s="1"/>
  <c r="B895" i="9"/>
  <c r="M895" i="9"/>
  <c r="N895" i="9" s="1"/>
  <c r="P895" i="9" l="1"/>
  <c r="C895" i="9"/>
  <c r="D895" i="9" l="1"/>
  <c r="Q895" i="9" l="1"/>
  <c r="R895" i="9" s="1"/>
  <c r="F895" i="9"/>
  <c r="G895" i="9" l="1"/>
  <c r="L896" i="9" l="1"/>
  <c r="H895" i="9"/>
  <c r="I895" i="9" s="1"/>
  <c r="O896" i="9" l="1"/>
  <c r="E896" i="9" s="1"/>
  <c r="M896" i="9"/>
  <c r="N896" i="9" s="1"/>
  <c r="B896" i="9"/>
  <c r="C896" i="9" l="1"/>
  <c r="P896" i="9"/>
  <c r="D896" i="9" l="1"/>
  <c r="Q896" i="9" l="1"/>
  <c r="R896" i="9" s="1"/>
  <c r="F896" i="9"/>
  <c r="G896" i="9" l="1"/>
  <c r="L897" i="9" l="1"/>
  <c r="H896" i="9"/>
  <c r="I896" i="9" s="1"/>
  <c r="M897" i="9" l="1"/>
  <c r="N897" i="9" s="1"/>
  <c r="B897" i="9"/>
  <c r="O897" i="9"/>
  <c r="E897" i="9" s="1"/>
  <c r="P897" i="9" l="1"/>
  <c r="C897" i="9"/>
  <c r="D897" i="9" l="1"/>
  <c r="Q897" i="9" l="1"/>
  <c r="R897" i="9" s="1"/>
  <c r="F897" i="9"/>
  <c r="G897" i="9" l="1"/>
  <c r="L898" i="9" l="1"/>
  <c r="H897" i="9"/>
  <c r="I897" i="9" s="1"/>
  <c r="O898" i="9" l="1"/>
  <c r="E898" i="9" s="1"/>
  <c r="M898" i="9"/>
  <c r="N898" i="9" s="1"/>
  <c r="B898" i="9"/>
  <c r="P898" i="9" l="1"/>
  <c r="C898" i="9"/>
  <c r="D898" i="9" l="1"/>
  <c r="Q898" i="9" l="1"/>
  <c r="R898" i="9" s="1"/>
  <c r="F898" i="9"/>
  <c r="G898" i="9" l="1"/>
  <c r="L899" i="9" l="1"/>
  <c r="H898" i="9"/>
  <c r="I898" i="9" s="1"/>
  <c r="O899" i="9" l="1"/>
  <c r="E899" i="9" s="1"/>
  <c r="M899" i="9"/>
  <c r="N899" i="9" s="1"/>
  <c r="B899" i="9"/>
  <c r="C899" i="9" l="1"/>
  <c r="P899" i="9"/>
  <c r="D899" i="9" l="1"/>
  <c r="Q899" i="9" l="1"/>
  <c r="R899" i="9" s="1"/>
  <c r="F899" i="9"/>
  <c r="G899" i="9" l="1"/>
  <c r="L900" i="9" l="1"/>
  <c r="H899" i="9"/>
  <c r="I899" i="9" s="1"/>
  <c r="M900" i="9" l="1"/>
  <c r="N900" i="9" s="1"/>
  <c r="O900" i="9"/>
  <c r="E900" i="9" s="1"/>
  <c r="B900" i="9"/>
  <c r="P900" i="9" l="1"/>
  <c r="C900" i="9"/>
  <c r="D900" i="9" l="1"/>
  <c r="Q900" i="9" l="1"/>
  <c r="R900" i="9" s="1"/>
  <c r="F900" i="9"/>
  <c r="G900" i="9" l="1"/>
  <c r="L901" i="9" l="1"/>
  <c r="H900" i="9"/>
  <c r="I900" i="9" s="1"/>
  <c r="O901" i="9" l="1"/>
  <c r="E901" i="9" s="1"/>
  <c r="B901" i="9"/>
  <c r="M901" i="9"/>
  <c r="N901" i="9" s="1"/>
  <c r="C901" i="9" l="1"/>
  <c r="P901" i="9"/>
  <c r="D901" i="9" l="1"/>
  <c r="Q901" i="9" l="1"/>
  <c r="R901" i="9" s="1"/>
  <c r="F901" i="9"/>
  <c r="G901" i="9" l="1"/>
  <c r="L902" i="9" l="1"/>
  <c r="H901" i="9"/>
  <c r="I901" i="9" s="1"/>
  <c r="O902" i="9" l="1"/>
  <c r="E902" i="9" s="1"/>
  <c r="M902" i="9"/>
  <c r="N902" i="9" s="1"/>
  <c r="B902" i="9"/>
  <c r="C902" i="9" l="1"/>
  <c r="P902" i="9"/>
  <c r="D902" i="9" l="1"/>
  <c r="Q902" i="9" l="1"/>
  <c r="R902" i="9" s="1"/>
  <c r="F902" i="9"/>
  <c r="G902" i="9" l="1"/>
  <c r="L903" i="9" l="1"/>
  <c r="H902" i="9"/>
  <c r="I902" i="9" s="1"/>
  <c r="M903" i="9" l="1"/>
  <c r="N903" i="9" s="1"/>
  <c r="O903" i="9"/>
  <c r="E903" i="9" s="1"/>
  <c r="B903" i="9"/>
  <c r="P903" i="9" l="1"/>
  <c r="C903" i="9"/>
  <c r="D903" i="9" l="1"/>
  <c r="Q903" i="9" l="1"/>
  <c r="R903" i="9" s="1"/>
  <c r="F903" i="9"/>
  <c r="G903" i="9" l="1"/>
  <c r="L904" i="9" l="1"/>
  <c r="H903" i="9"/>
  <c r="I903" i="9" s="1"/>
  <c r="B904" i="9" l="1"/>
  <c r="M904" i="9"/>
  <c r="N904" i="9" s="1"/>
  <c r="O904" i="9"/>
  <c r="E904" i="9" s="1"/>
  <c r="P904" i="9" l="1"/>
  <c r="C904" i="9"/>
  <c r="D904" i="9" l="1"/>
  <c r="Q904" i="9" l="1"/>
  <c r="R904" i="9" s="1"/>
  <c r="F904" i="9"/>
  <c r="G904" i="9" l="1"/>
  <c r="L905" i="9" l="1"/>
  <c r="H904" i="9"/>
  <c r="I904" i="9" s="1"/>
  <c r="O905" i="9" l="1"/>
  <c r="E905" i="9" s="1"/>
  <c r="M905" i="9"/>
  <c r="N905" i="9" s="1"/>
  <c r="B905" i="9"/>
  <c r="P905" i="9" l="1"/>
  <c r="C905" i="9"/>
  <c r="D905" i="9" l="1"/>
  <c r="Q905" i="9" l="1"/>
  <c r="R905" i="9" s="1"/>
  <c r="F905" i="9"/>
  <c r="G905" i="9" l="1"/>
  <c r="L906" i="9" l="1"/>
  <c r="H905" i="9"/>
  <c r="I905" i="9" s="1"/>
  <c r="B906" i="9" l="1"/>
  <c r="M906" i="9"/>
  <c r="N906" i="9" s="1"/>
  <c r="O906" i="9"/>
  <c r="E906" i="9" s="1"/>
  <c r="P906" i="9" l="1"/>
  <c r="C906" i="9"/>
  <c r="D906" i="9" l="1"/>
  <c r="Q906" i="9" l="1"/>
  <c r="R906" i="9" s="1"/>
  <c r="F906" i="9"/>
  <c r="G906" i="9" l="1"/>
  <c r="L907" i="9" l="1"/>
  <c r="H906" i="9"/>
  <c r="I906" i="9" s="1"/>
  <c r="B907" i="9" l="1"/>
  <c r="O907" i="9"/>
  <c r="E907" i="9" s="1"/>
  <c r="M907" i="9"/>
  <c r="N907" i="9" s="1"/>
  <c r="C907" i="9" l="1"/>
  <c r="P907" i="9"/>
  <c r="D907" i="9" l="1"/>
  <c r="Q907" i="9" l="1"/>
  <c r="R907" i="9" s="1"/>
  <c r="F907" i="9"/>
  <c r="G907" i="9" l="1"/>
  <c r="L908" i="9" l="1"/>
  <c r="H907" i="9"/>
  <c r="I907" i="9" s="1"/>
  <c r="M908" i="9" l="1"/>
  <c r="N908" i="9" s="1"/>
  <c r="O908" i="9"/>
  <c r="E908" i="9" s="1"/>
  <c r="B908" i="9"/>
  <c r="P908" i="9" l="1"/>
  <c r="C908" i="9"/>
  <c r="D908" i="9" l="1"/>
  <c r="Q908" i="9" l="1"/>
  <c r="R908" i="9" s="1"/>
  <c r="F908" i="9"/>
  <c r="G908" i="9" l="1"/>
  <c r="L909" i="9" l="1"/>
  <c r="H908" i="9"/>
  <c r="I908" i="9" s="1"/>
  <c r="O909" i="9" l="1"/>
  <c r="E909" i="9" s="1"/>
  <c r="B909" i="9"/>
  <c r="M909" i="9"/>
  <c r="N909" i="9" s="1"/>
  <c r="C909" i="9" l="1"/>
  <c r="P909" i="9"/>
  <c r="D909" i="9" l="1"/>
  <c r="Q909" i="9" l="1"/>
  <c r="R909" i="9" s="1"/>
  <c r="F909" i="9"/>
  <c r="G909" i="9" l="1"/>
  <c r="L910" i="9" l="1"/>
  <c r="H909" i="9"/>
  <c r="I909" i="9" s="1"/>
  <c r="O910" i="9" l="1"/>
  <c r="E910" i="9" s="1"/>
  <c r="M910" i="9"/>
  <c r="N910" i="9" s="1"/>
  <c r="B910" i="9"/>
  <c r="P910" i="9" l="1"/>
  <c r="C910" i="9"/>
  <c r="D910" i="9" l="1"/>
  <c r="Q910" i="9" l="1"/>
  <c r="R910" i="9" s="1"/>
  <c r="F910" i="9"/>
  <c r="G910" i="9" l="1"/>
  <c r="L911" i="9" l="1"/>
  <c r="H910" i="9"/>
  <c r="I910" i="9" s="1"/>
  <c r="O911" i="9" l="1"/>
  <c r="E911" i="9" s="1"/>
  <c r="B911" i="9"/>
  <c r="M911" i="9"/>
  <c r="N911" i="9" s="1"/>
  <c r="P911" i="9" l="1"/>
  <c r="C911" i="9"/>
  <c r="D911" i="9" l="1"/>
  <c r="Q911" i="9" l="1"/>
  <c r="R911" i="9" s="1"/>
  <c r="F911" i="9"/>
  <c r="G911" i="9" l="1"/>
  <c r="L912" i="9" l="1"/>
  <c r="H911" i="9"/>
  <c r="I911" i="9" s="1"/>
  <c r="O912" i="9" l="1"/>
  <c r="E912" i="9" s="1"/>
  <c r="B912" i="9"/>
  <c r="M912" i="9"/>
  <c r="N912" i="9" s="1"/>
  <c r="P912" i="9" l="1"/>
  <c r="C912" i="9"/>
  <c r="D912" i="9" l="1"/>
  <c r="Q912" i="9" l="1"/>
  <c r="R912" i="9" s="1"/>
  <c r="F912" i="9"/>
  <c r="G912" i="9" l="1"/>
  <c r="L913" i="9" l="1"/>
  <c r="H912" i="9"/>
  <c r="I912" i="9" s="1"/>
  <c r="O913" i="9" l="1"/>
  <c r="E913" i="9" s="1"/>
  <c r="M913" i="9"/>
  <c r="N913" i="9" s="1"/>
  <c r="B913" i="9"/>
  <c r="C913" i="9" l="1"/>
  <c r="P913" i="9"/>
  <c r="D913" i="9" l="1"/>
  <c r="Q913" i="9" l="1"/>
  <c r="R913" i="9" s="1"/>
  <c r="F913" i="9"/>
  <c r="G913" i="9" l="1"/>
  <c r="L914" i="9" l="1"/>
  <c r="H913" i="9"/>
  <c r="I913" i="9" s="1"/>
  <c r="O914" i="9" l="1"/>
  <c r="E914" i="9" s="1"/>
  <c r="B914" i="9"/>
  <c r="M914" i="9"/>
  <c r="N914" i="9" s="1"/>
  <c r="P914" i="9" l="1"/>
  <c r="C914" i="9"/>
  <c r="D914" i="9" l="1"/>
  <c r="Q914" i="9" l="1"/>
  <c r="R914" i="9" s="1"/>
  <c r="F914" i="9"/>
  <c r="G914" i="9" l="1"/>
  <c r="L915" i="9" l="1"/>
  <c r="H914" i="9"/>
  <c r="I914" i="9" s="1"/>
  <c r="O915" i="9" l="1"/>
  <c r="E915" i="9" s="1"/>
  <c r="M915" i="9"/>
  <c r="N915" i="9" s="1"/>
  <c r="B915" i="9"/>
  <c r="C915" i="9" l="1"/>
  <c r="P915" i="9"/>
  <c r="D915" i="9" l="1"/>
  <c r="Q915" i="9" l="1"/>
  <c r="R915" i="9" s="1"/>
  <c r="F915" i="9"/>
  <c r="G915" i="9" l="1"/>
  <c r="L916" i="9" l="1"/>
  <c r="H915" i="9"/>
  <c r="I915" i="9" s="1"/>
  <c r="M916" i="9" l="1"/>
  <c r="N916" i="9" s="1"/>
  <c r="O916" i="9"/>
  <c r="E916" i="9" s="1"/>
  <c r="B916" i="9"/>
  <c r="P916" i="9" l="1"/>
  <c r="C916" i="9"/>
  <c r="D916" i="9" l="1"/>
  <c r="Q916" i="9" l="1"/>
  <c r="R916" i="9" s="1"/>
  <c r="F916" i="9"/>
  <c r="G916" i="9" l="1"/>
  <c r="L917" i="9" l="1"/>
  <c r="H916" i="9"/>
  <c r="I916" i="9" s="1"/>
  <c r="M917" i="9" l="1"/>
  <c r="N917" i="9" s="1"/>
  <c r="O917" i="9"/>
  <c r="E917" i="9" s="1"/>
  <c r="B917" i="9"/>
  <c r="P917" i="9" l="1"/>
  <c r="C917" i="9"/>
  <c r="D917" i="9" l="1"/>
  <c r="Q917" i="9" l="1"/>
  <c r="R917" i="9" s="1"/>
  <c r="F917" i="9"/>
  <c r="G917" i="9" l="1"/>
  <c r="L918" i="9" l="1"/>
  <c r="H917" i="9"/>
  <c r="I917" i="9" s="1"/>
  <c r="O918" i="9" l="1"/>
  <c r="E918" i="9" s="1"/>
  <c r="M918" i="9"/>
  <c r="N918" i="9" s="1"/>
  <c r="B918" i="9"/>
  <c r="P918" i="9" l="1"/>
  <c r="C918" i="9"/>
  <c r="D918" i="9" l="1"/>
  <c r="Q918" i="9" l="1"/>
  <c r="R918" i="9" s="1"/>
  <c r="F918" i="9"/>
  <c r="G918" i="9" l="1"/>
  <c r="L919" i="9" l="1"/>
  <c r="H918" i="9"/>
  <c r="I918" i="9" s="1"/>
  <c r="M919" i="9" l="1"/>
  <c r="N919" i="9" s="1"/>
  <c r="O919" i="9"/>
  <c r="E919" i="9" s="1"/>
  <c r="B919" i="9"/>
  <c r="C919" i="9" l="1"/>
  <c r="P919" i="9"/>
  <c r="D919" i="9" l="1"/>
  <c r="Q919" i="9" l="1"/>
  <c r="R919" i="9" s="1"/>
  <c r="F919" i="9"/>
  <c r="G919" i="9" l="1"/>
  <c r="L920" i="9" l="1"/>
  <c r="H919" i="9"/>
  <c r="I919" i="9" s="1"/>
  <c r="O920" i="9" l="1"/>
  <c r="E920" i="9" s="1"/>
  <c r="M920" i="9"/>
  <c r="N920" i="9" s="1"/>
  <c r="B920" i="9"/>
  <c r="P920" i="9" l="1"/>
  <c r="C920" i="9"/>
  <c r="D920" i="9" l="1"/>
  <c r="Q920" i="9" l="1"/>
  <c r="R920" i="9" s="1"/>
  <c r="F920" i="9"/>
  <c r="G920" i="9" l="1"/>
  <c r="L921" i="9" l="1"/>
  <c r="H920" i="9"/>
  <c r="I920" i="9" s="1"/>
  <c r="B921" i="9" l="1"/>
  <c r="O921" i="9"/>
  <c r="E921" i="9" s="1"/>
  <c r="M921" i="9"/>
  <c r="N921" i="9" s="1"/>
  <c r="C921" i="9" l="1"/>
  <c r="P921" i="9"/>
  <c r="D921" i="9" l="1"/>
  <c r="Q921" i="9" l="1"/>
  <c r="R921" i="9" s="1"/>
  <c r="F921" i="9"/>
  <c r="G921" i="9" l="1"/>
  <c r="L922" i="9" l="1"/>
  <c r="H921" i="9"/>
  <c r="I921" i="9" s="1"/>
  <c r="B922" i="9" l="1"/>
  <c r="M922" i="9"/>
  <c r="N922" i="9" s="1"/>
  <c r="O922" i="9"/>
  <c r="E922" i="9" s="1"/>
  <c r="C922" i="9" l="1"/>
  <c r="P922" i="9"/>
  <c r="D922" i="9" l="1"/>
  <c r="Q922" i="9" l="1"/>
  <c r="R922" i="9" s="1"/>
  <c r="F922" i="9"/>
  <c r="G922" i="9" l="1"/>
  <c r="L923" i="9" l="1"/>
  <c r="H922" i="9"/>
  <c r="I922" i="9" s="1"/>
  <c r="B923" i="9" l="1"/>
  <c r="O923" i="9"/>
  <c r="E923" i="9" s="1"/>
  <c r="M923" i="9"/>
  <c r="N923" i="9" s="1"/>
  <c r="C923" i="9" l="1"/>
  <c r="P923" i="9"/>
  <c r="D923" i="9" l="1"/>
  <c r="Q923" i="9" l="1"/>
  <c r="R923" i="9" s="1"/>
  <c r="F923" i="9"/>
  <c r="G923" i="9" l="1"/>
  <c r="L924" i="9" l="1"/>
  <c r="H923" i="9"/>
  <c r="I923" i="9" s="1"/>
  <c r="O924" i="9" l="1"/>
  <c r="E924" i="9" s="1"/>
  <c r="M924" i="9"/>
  <c r="N924" i="9" s="1"/>
  <c r="B924" i="9"/>
  <c r="C924" i="9" l="1"/>
  <c r="P924" i="9"/>
  <c r="D924" i="9" l="1"/>
  <c r="Q924" i="9" l="1"/>
  <c r="R924" i="9" s="1"/>
  <c r="F924" i="9"/>
  <c r="G924" i="9" l="1"/>
  <c r="L925" i="9" l="1"/>
  <c r="H924" i="9"/>
  <c r="I924" i="9" s="1"/>
  <c r="M925" i="9" l="1"/>
  <c r="N925" i="9" s="1"/>
  <c r="B925" i="9"/>
  <c r="O925" i="9"/>
  <c r="E925" i="9" s="1"/>
  <c r="C925" i="9" l="1"/>
  <c r="P925" i="9"/>
  <c r="D925" i="9" l="1"/>
  <c r="Q925" i="9" l="1"/>
  <c r="R925" i="9" s="1"/>
  <c r="F925" i="9"/>
  <c r="G925" i="9" l="1"/>
  <c r="L926" i="9" l="1"/>
  <c r="H925" i="9"/>
  <c r="I925" i="9" s="1"/>
  <c r="B926" i="9" l="1"/>
  <c r="M926" i="9"/>
  <c r="N926" i="9" s="1"/>
  <c r="O926" i="9"/>
  <c r="E926" i="9" s="1"/>
  <c r="P926" i="9" l="1"/>
  <c r="C926" i="9"/>
  <c r="D926" i="9" l="1"/>
  <c r="Q926" i="9" l="1"/>
  <c r="R926" i="9" s="1"/>
  <c r="F926" i="9"/>
  <c r="G926" i="9" l="1"/>
  <c r="L927" i="9" l="1"/>
  <c r="H926" i="9"/>
  <c r="I926" i="9" s="1"/>
  <c r="B927" i="9" l="1"/>
  <c r="M927" i="9"/>
  <c r="N927" i="9" s="1"/>
  <c r="O927" i="9"/>
  <c r="E927" i="9" s="1"/>
  <c r="P927" i="9" l="1"/>
  <c r="C927" i="9"/>
  <c r="D927" i="9" l="1"/>
  <c r="Q927" i="9" l="1"/>
  <c r="R927" i="9" s="1"/>
  <c r="F927" i="9"/>
  <c r="G927" i="9" l="1"/>
  <c r="L928" i="9" l="1"/>
  <c r="H927" i="9"/>
  <c r="I927" i="9" s="1"/>
  <c r="B928" i="9" l="1"/>
  <c r="O928" i="9"/>
  <c r="E928" i="9" s="1"/>
  <c r="M928" i="9"/>
  <c r="N928" i="9" s="1"/>
  <c r="C928" i="9" l="1"/>
  <c r="P928" i="9"/>
  <c r="D928" i="9" l="1"/>
  <c r="Q928" i="9" l="1"/>
  <c r="R928" i="9" s="1"/>
  <c r="F928" i="9"/>
  <c r="G928" i="9" l="1"/>
  <c r="L929" i="9" l="1"/>
  <c r="H928" i="9"/>
  <c r="I928" i="9" s="1"/>
  <c r="O929" i="9" l="1"/>
  <c r="E929" i="9" s="1"/>
  <c r="M929" i="9"/>
  <c r="N929" i="9" s="1"/>
  <c r="B929" i="9"/>
  <c r="C929" i="9" l="1"/>
  <c r="P929" i="9"/>
  <c r="D929" i="9" l="1"/>
  <c r="Q929" i="9" l="1"/>
  <c r="R929" i="9" s="1"/>
  <c r="F929" i="9"/>
  <c r="G929" i="9" l="1"/>
  <c r="L930" i="9" l="1"/>
  <c r="H929" i="9"/>
  <c r="I929" i="9" s="1"/>
  <c r="B930" i="9" l="1"/>
  <c r="O930" i="9"/>
  <c r="E930" i="9" s="1"/>
  <c r="M930" i="9"/>
  <c r="N930" i="9" s="1"/>
  <c r="C930" i="9" l="1"/>
  <c r="P930" i="9"/>
  <c r="D930" i="9" l="1"/>
  <c r="Q930" i="9" l="1"/>
  <c r="R930" i="9" s="1"/>
  <c r="F930" i="9"/>
  <c r="G930" i="9" l="1"/>
  <c r="L931" i="9" l="1"/>
  <c r="H930" i="9"/>
  <c r="I930" i="9" s="1"/>
  <c r="B931" i="9" l="1"/>
  <c r="O931" i="9"/>
  <c r="E931" i="9" s="1"/>
  <c r="M931" i="9"/>
  <c r="N931" i="9" s="1"/>
  <c r="P931" i="9" l="1"/>
  <c r="C931" i="9"/>
  <c r="D931" i="9" l="1"/>
  <c r="Q931" i="9" l="1"/>
  <c r="R931" i="9" s="1"/>
  <c r="F931" i="9"/>
  <c r="G931" i="9" l="1"/>
  <c r="L932" i="9" l="1"/>
  <c r="H931" i="9"/>
  <c r="I931" i="9" s="1"/>
  <c r="B932" i="9" l="1"/>
  <c r="O932" i="9"/>
  <c r="E932" i="9" s="1"/>
  <c r="M932" i="9"/>
  <c r="N932" i="9" s="1"/>
  <c r="P932" i="9" l="1"/>
  <c r="C932" i="9"/>
  <c r="D932" i="9" l="1"/>
  <c r="Q932" i="9" l="1"/>
  <c r="R932" i="9" s="1"/>
  <c r="F932" i="9"/>
  <c r="G932" i="9" l="1"/>
  <c r="L933" i="9" l="1"/>
  <c r="H932" i="9"/>
  <c r="I932" i="9" s="1"/>
  <c r="M933" i="9" l="1"/>
  <c r="N933" i="9" s="1"/>
  <c r="O933" i="9"/>
  <c r="E933" i="9" s="1"/>
  <c r="B933" i="9"/>
  <c r="P933" i="9" l="1"/>
  <c r="C933" i="9"/>
  <c r="D933" i="9" l="1"/>
  <c r="Q933" i="9" l="1"/>
  <c r="R933" i="9" s="1"/>
  <c r="F933" i="9"/>
  <c r="G933" i="9" l="1"/>
  <c r="L934" i="9" l="1"/>
  <c r="H933" i="9"/>
  <c r="I933" i="9" s="1"/>
  <c r="O934" i="9" l="1"/>
  <c r="E934" i="9" s="1"/>
  <c r="M934" i="9"/>
  <c r="N934" i="9" s="1"/>
  <c r="B934" i="9"/>
  <c r="P934" i="9" l="1"/>
  <c r="C934" i="9"/>
  <c r="D934" i="9" l="1"/>
  <c r="Q934" i="9" l="1"/>
  <c r="R934" i="9" s="1"/>
  <c r="F934" i="9"/>
  <c r="G934" i="9" l="1"/>
  <c r="L935" i="9" l="1"/>
  <c r="H934" i="9"/>
  <c r="I934" i="9" s="1"/>
  <c r="O935" i="9" l="1"/>
  <c r="E935" i="9" s="1"/>
  <c r="B935" i="9"/>
  <c r="M935" i="9"/>
  <c r="N935" i="9" s="1"/>
  <c r="C935" i="9" l="1"/>
  <c r="P935" i="9"/>
  <c r="D935" i="9" l="1"/>
  <c r="Q935" i="9" l="1"/>
  <c r="R935" i="9" s="1"/>
  <c r="F935" i="9"/>
  <c r="G935" i="9" l="1"/>
  <c r="L936" i="9" l="1"/>
  <c r="H935" i="9"/>
  <c r="I935" i="9" s="1"/>
  <c r="B936" i="9" l="1"/>
  <c r="O936" i="9"/>
  <c r="E936" i="9" s="1"/>
  <c r="M936" i="9"/>
  <c r="N936" i="9" s="1"/>
  <c r="P936" i="9" l="1"/>
  <c r="C936" i="9"/>
  <c r="D936" i="9" l="1"/>
  <c r="Q936" i="9" l="1"/>
  <c r="R936" i="9" s="1"/>
  <c r="F936" i="9"/>
  <c r="G936" i="9" l="1"/>
  <c r="L937" i="9" l="1"/>
  <c r="H936" i="9"/>
  <c r="I936" i="9" s="1"/>
  <c r="O937" i="9" l="1"/>
  <c r="E937" i="9" s="1"/>
  <c r="M937" i="9"/>
  <c r="N937" i="9" s="1"/>
  <c r="B937" i="9"/>
  <c r="P937" i="9" l="1"/>
  <c r="C937" i="9"/>
  <c r="D937" i="9" l="1"/>
  <c r="Q937" i="9" l="1"/>
  <c r="R937" i="9" s="1"/>
  <c r="F937" i="9"/>
  <c r="G937" i="9" l="1"/>
  <c r="L938" i="9" l="1"/>
  <c r="H937" i="9"/>
  <c r="I937" i="9" s="1"/>
  <c r="O938" i="9" l="1"/>
  <c r="E938" i="9" s="1"/>
  <c r="M938" i="9"/>
  <c r="N938" i="9" s="1"/>
  <c r="B938" i="9"/>
  <c r="P938" i="9" l="1"/>
  <c r="C938" i="9"/>
  <c r="D938" i="9" l="1"/>
  <c r="Q938" i="9" l="1"/>
  <c r="R938" i="9" s="1"/>
  <c r="F938" i="9"/>
  <c r="G938" i="9" l="1"/>
  <c r="L939" i="9" l="1"/>
  <c r="H938" i="9"/>
  <c r="I938" i="9" s="1"/>
  <c r="B939" i="9" l="1"/>
  <c r="M939" i="9"/>
  <c r="N939" i="9" s="1"/>
  <c r="O939" i="9"/>
  <c r="E939" i="9" s="1"/>
  <c r="C939" i="9" l="1"/>
  <c r="P939" i="9"/>
  <c r="D939" i="9" l="1"/>
  <c r="Q939" i="9" l="1"/>
  <c r="R939" i="9" s="1"/>
  <c r="F939" i="9"/>
  <c r="G939" i="9" l="1"/>
  <c r="L940" i="9" l="1"/>
  <c r="H939" i="9"/>
  <c r="I939" i="9" s="1"/>
  <c r="M940" i="9" l="1"/>
  <c r="N940" i="9" s="1"/>
  <c r="B940" i="9"/>
  <c r="O940" i="9"/>
  <c r="E940" i="9" s="1"/>
  <c r="C940" i="9" l="1"/>
  <c r="P940" i="9"/>
  <c r="D940" i="9" l="1"/>
  <c r="Q940" i="9" l="1"/>
  <c r="R940" i="9" s="1"/>
  <c r="F940" i="9"/>
  <c r="G940" i="9" l="1"/>
  <c r="L941" i="9" l="1"/>
  <c r="H940" i="9"/>
  <c r="I940" i="9" s="1"/>
  <c r="O941" i="9" l="1"/>
  <c r="E941" i="9" s="1"/>
  <c r="M941" i="9"/>
  <c r="N941" i="9" s="1"/>
  <c r="B941" i="9"/>
  <c r="C941" i="9" l="1"/>
  <c r="P941" i="9"/>
  <c r="D941" i="9" l="1"/>
  <c r="Q941" i="9" l="1"/>
  <c r="R941" i="9" s="1"/>
  <c r="F941" i="9"/>
  <c r="G941" i="9" l="1"/>
  <c r="L942" i="9" l="1"/>
  <c r="H941" i="9"/>
  <c r="I941" i="9" s="1"/>
  <c r="B942" i="9" l="1"/>
  <c r="M942" i="9"/>
  <c r="N942" i="9" s="1"/>
  <c r="O942" i="9"/>
  <c r="E942" i="9" s="1"/>
  <c r="P942" i="9" l="1"/>
  <c r="C942" i="9"/>
  <c r="D942" i="9" l="1"/>
  <c r="Q942" i="9" l="1"/>
  <c r="R942" i="9" s="1"/>
  <c r="F942" i="9"/>
  <c r="G942" i="9" l="1"/>
  <c r="L943" i="9" l="1"/>
  <c r="H942" i="9"/>
  <c r="I942" i="9" s="1"/>
  <c r="B943" i="9" l="1"/>
  <c r="O943" i="9"/>
  <c r="E943" i="9" s="1"/>
  <c r="M943" i="9"/>
  <c r="N943" i="9" s="1"/>
  <c r="P943" i="9" l="1"/>
  <c r="C943" i="9"/>
  <c r="D943" i="9" l="1"/>
  <c r="Q943" i="9" l="1"/>
  <c r="R943" i="9" s="1"/>
  <c r="F943" i="9"/>
  <c r="G943" i="9" l="1"/>
  <c r="L944" i="9" l="1"/>
  <c r="H943" i="9"/>
  <c r="I943" i="9" s="1"/>
  <c r="B944" i="9" l="1"/>
  <c r="O944" i="9"/>
  <c r="E944" i="9" s="1"/>
  <c r="M944" i="9"/>
  <c r="N944" i="9" s="1"/>
  <c r="C944" i="9" l="1"/>
  <c r="P944" i="9"/>
  <c r="D944" i="9" l="1"/>
  <c r="Q944" i="9" l="1"/>
  <c r="R944" i="9" s="1"/>
  <c r="F944" i="9"/>
  <c r="G944" i="9" l="1"/>
  <c r="L945" i="9" l="1"/>
  <c r="H944" i="9"/>
  <c r="I944" i="9" s="1"/>
  <c r="B945" i="9" l="1"/>
  <c r="M945" i="9"/>
  <c r="N945" i="9" s="1"/>
  <c r="O945" i="9"/>
  <c r="E945" i="9" s="1"/>
  <c r="C945" i="9" l="1"/>
  <c r="P945" i="9"/>
  <c r="D945" i="9" l="1"/>
  <c r="Q945" i="9" l="1"/>
  <c r="R945" i="9" s="1"/>
  <c r="F945" i="9"/>
  <c r="G945" i="9" l="1"/>
  <c r="L946" i="9" l="1"/>
  <c r="H945" i="9"/>
  <c r="I945" i="9" s="1"/>
  <c r="O946" i="9" l="1"/>
  <c r="E946" i="9" s="1"/>
  <c r="B946" i="9"/>
  <c r="M946" i="9"/>
  <c r="N946" i="9" s="1"/>
  <c r="P946" i="9" l="1"/>
  <c r="C946" i="9"/>
  <c r="D946" i="9" l="1"/>
  <c r="Q946" i="9" l="1"/>
  <c r="R946" i="9" s="1"/>
  <c r="F946" i="9"/>
  <c r="G946" i="9" l="1"/>
  <c r="L947" i="9" l="1"/>
  <c r="H946" i="9"/>
  <c r="I946" i="9" s="1"/>
  <c r="O947" i="9" l="1"/>
  <c r="E947" i="9" s="1"/>
  <c r="B947" i="9"/>
  <c r="M947" i="9"/>
  <c r="N947" i="9" s="1"/>
  <c r="P947" i="9" l="1"/>
  <c r="C947" i="9"/>
  <c r="D947" i="9" l="1"/>
  <c r="Q947" i="9" l="1"/>
  <c r="R947" i="9" s="1"/>
  <c r="F947" i="9"/>
  <c r="G947" i="9" l="1"/>
  <c r="L948" i="9" l="1"/>
  <c r="H947" i="9"/>
  <c r="I947" i="9" s="1"/>
  <c r="O948" i="9" l="1"/>
  <c r="E948" i="9" s="1"/>
  <c r="M948" i="9"/>
  <c r="N948" i="9" s="1"/>
  <c r="B948" i="9"/>
  <c r="P948" i="9" l="1"/>
  <c r="C948" i="9"/>
  <c r="D948" i="9" l="1"/>
  <c r="Q948" i="9" l="1"/>
  <c r="R948" i="9" s="1"/>
  <c r="F948" i="9"/>
  <c r="G948" i="9" l="1"/>
  <c r="L949" i="9" l="1"/>
  <c r="H948" i="9"/>
  <c r="I948" i="9" s="1"/>
  <c r="B949" i="9" l="1"/>
  <c r="O949" i="9"/>
  <c r="E949" i="9" s="1"/>
  <c r="M949" i="9"/>
  <c r="N949" i="9" s="1"/>
  <c r="C949" i="9" l="1"/>
  <c r="P949" i="9"/>
  <c r="D949" i="9" l="1"/>
  <c r="Q949" i="9" l="1"/>
  <c r="R949" i="9" s="1"/>
  <c r="F949" i="9"/>
  <c r="G949" i="9" l="1"/>
  <c r="L950" i="9" l="1"/>
  <c r="H949" i="9"/>
  <c r="I949" i="9" s="1"/>
  <c r="O950" i="9" l="1"/>
  <c r="E950" i="9" s="1"/>
  <c r="M950" i="9"/>
  <c r="N950" i="9" s="1"/>
  <c r="B950" i="9"/>
  <c r="P950" i="9" l="1"/>
  <c r="C950" i="9"/>
  <c r="D950" i="9" l="1"/>
  <c r="Q950" i="9" l="1"/>
  <c r="R950" i="9" s="1"/>
  <c r="F950" i="9"/>
  <c r="G950" i="9" l="1"/>
  <c r="L951" i="9" l="1"/>
  <c r="H950" i="9"/>
  <c r="I950" i="9" s="1"/>
  <c r="B951" i="9" l="1"/>
  <c r="M951" i="9"/>
  <c r="N951" i="9" s="1"/>
  <c r="O951" i="9"/>
  <c r="E951" i="9" s="1"/>
  <c r="P951" i="9" l="1"/>
  <c r="C951" i="9"/>
  <c r="D951" i="9" l="1"/>
  <c r="Q951" i="9" l="1"/>
  <c r="R951" i="9" s="1"/>
  <c r="F951" i="9"/>
  <c r="G951" i="9" l="1"/>
  <c r="L952" i="9" l="1"/>
  <c r="H951" i="9"/>
  <c r="I951" i="9" s="1"/>
  <c r="M952" i="9" l="1"/>
  <c r="N952" i="9" s="1"/>
  <c r="B952" i="9"/>
  <c r="O952" i="9"/>
  <c r="E952" i="9" s="1"/>
  <c r="C952" i="9" l="1"/>
  <c r="P952" i="9"/>
  <c r="D952" i="9" l="1"/>
  <c r="Q952" i="9" l="1"/>
  <c r="R952" i="9" s="1"/>
  <c r="F952" i="9"/>
  <c r="G952" i="9" l="1"/>
  <c r="L953" i="9" l="1"/>
  <c r="H952" i="9"/>
  <c r="I952" i="9" s="1"/>
  <c r="O953" i="9" l="1"/>
  <c r="E953" i="9" s="1"/>
  <c r="B953" i="9"/>
  <c r="M953" i="9"/>
  <c r="N953" i="9" s="1"/>
  <c r="P953" i="9" l="1"/>
  <c r="C953" i="9"/>
  <c r="D953" i="9" l="1"/>
  <c r="Q953" i="9" l="1"/>
  <c r="R953" i="9" s="1"/>
  <c r="F953" i="9"/>
  <c r="G953" i="9" l="1"/>
  <c r="L954" i="9" l="1"/>
  <c r="H953" i="9"/>
  <c r="I953" i="9" s="1"/>
  <c r="B954" i="9" l="1"/>
  <c r="O954" i="9"/>
  <c r="E954" i="9" s="1"/>
  <c r="M954" i="9"/>
  <c r="N954" i="9" s="1"/>
  <c r="P954" i="9" l="1"/>
  <c r="C954" i="9"/>
  <c r="D954" i="9" l="1"/>
  <c r="Q954" i="9" l="1"/>
  <c r="R954" i="9" s="1"/>
  <c r="F954" i="9"/>
  <c r="G954" i="9" l="1"/>
  <c r="L955" i="9" l="1"/>
  <c r="H954" i="9"/>
  <c r="I954" i="9" s="1"/>
  <c r="M955" i="9" l="1"/>
  <c r="N955" i="9" s="1"/>
  <c r="B955" i="9"/>
  <c r="O955" i="9"/>
  <c r="E955" i="9" s="1"/>
  <c r="P955" i="9" l="1"/>
  <c r="C955" i="9"/>
  <c r="D955" i="9" l="1"/>
  <c r="Q955" i="9" l="1"/>
  <c r="R955" i="9" s="1"/>
  <c r="F955" i="9"/>
  <c r="G955" i="9" l="1"/>
  <c r="L956" i="9" l="1"/>
  <c r="H955" i="9"/>
  <c r="I955" i="9" s="1"/>
  <c r="O956" i="9" l="1"/>
  <c r="E956" i="9" s="1"/>
  <c r="B956" i="9"/>
  <c r="M956" i="9"/>
  <c r="N956" i="9" s="1"/>
  <c r="P956" i="9" l="1"/>
  <c r="C956" i="9"/>
  <c r="D956" i="9" l="1"/>
  <c r="Q956" i="9" l="1"/>
  <c r="R956" i="9" s="1"/>
  <c r="F956" i="9"/>
  <c r="G956" i="9" l="1"/>
  <c r="L957" i="9" l="1"/>
  <c r="H956" i="9"/>
  <c r="I956" i="9" s="1"/>
  <c r="M957" i="9" l="1"/>
  <c r="N957" i="9" s="1"/>
  <c r="O957" i="9"/>
  <c r="E957" i="9" s="1"/>
  <c r="B957" i="9"/>
  <c r="C957" i="9" l="1"/>
  <c r="P957" i="9"/>
  <c r="D957" i="9" l="1"/>
  <c r="Q957" i="9" l="1"/>
  <c r="R957" i="9" s="1"/>
  <c r="F957" i="9"/>
  <c r="G957" i="9" l="1"/>
  <c r="L958" i="9" l="1"/>
  <c r="H957" i="9"/>
  <c r="I957" i="9" s="1"/>
  <c r="B958" i="9" l="1"/>
  <c r="O958" i="9"/>
  <c r="E958" i="9" s="1"/>
  <c r="M958" i="9"/>
  <c r="N958" i="9" s="1"/>
  <c r="P958" i="9" l="1"/>
  <c r="C958" i="9"/>
  <c r="D958" i="9" l="1"/>
  <c r="Q958" i="9" l="1"/>
  <c r="R958" i="9" s="1"/>
  <c r="F958" i="9"/>
  <c r="G958" i="9" l="1"/>
  <c r="L959" i="9" l="1"/>
  <c r="H958" i="9"/>
  <c r="I958" i="9" s="1"/>
  <c r="B959" i="9" l="1"/>
  <c r="M959" i="9"/>
  <c r="N959" i="9" s="1"/>
  <c r="O959" i="9"/>
  <c r="E959" i="9" s="1"/>
  <c r="C959" i="9" l="1"/>
  <c r="P959" i="9"/>
  <c r="D959" i="9" l="1"/>
  <c r="Q959" i="9" l="1"/>
  <c r="R959" i="9" s="1"/>
  <c r="F959" i="9"/>
  <c r="G959" i="9" l="1"/>
  <c r="L960" i="9" l="1"/>
  <c r="H959" i="9"/>
  <c r="I959" i="9" s="1"/>
  <c r="O960" i="9" l="1"/>
  <c r="E960" i="9" s="1"/>
  <c r="M960" i="9"/>
  <c r="N960" i="9" s="1"/>
  <c r="B960" i="9"/>
  <c r="P960" i="9" l="1"/>
  <c r="C960" i="9"/>
  <c r="D960" i="9" l="1"/>
  <c r="Q960" i="9" l="1"/>
  <c r="R960" i="9" s="1"/>
  <c r="F960" i="9"/>
  <c r="G960" i="9" l="1"/>
  <c r="L961" i="9" l="1"/>
  <c r="H960" i="9"/>
  <c r="I960" i="9" s="1"/>
  <c r="M961" i="9" l="1"/>
  <c r="N961" i="9" s="1"/>
  <c r="B961" i="9"/>
  <c r="O961" i="9"/>
  <c r="E961" i="9" s="1"/>
  <c r="C961" i="9" l="1"/>
  <c r="P961" i="9"/>
  <c r="D961" i="9" l="1"/>
  <c r="Q961" i="9" l="1"/>
  <c r="R961" i="9" s="1"/>
  <c r="F961" i="9"/>
  <c r="G961" i="9" l="1"/>
  <c r="L962" i="9" l="1"/>
  <c r="H961" i="9"/>
  <c r="I961" i="9" s="1"/>
  <c r="B962" i="9" l="1"/>
  <c r="M962" i="9"/>
  <c r="N962" i="9" s="1"/>
  <c r="O962" i="9"/>
  <c r="E962" i="9" s="1"/>
  <c r="P962" i="9" l="1"/>
  <c r="C962" i="9"/>
  <c r="D962" i="9" l="1"/>
  <c r="Q962" i="9" l="1"/>
  <c r="R962" i="9" s="1"/>
  <c r="F962" i="9"/>
  <c r="G962" i="9" l="1"/>
  <c r="L963" i="9" l="1"/>
  <c r="H962" i="9"/>
  <c r="I962" i="9" s="1"/>
  <c r="M963" i="9" l="1"/>
  <c r="N963" i="9" s="1"/>
  <c r="O963" i="9"/>
  <c r="E963" i="9" s="1"/>
  <c r="B963" i="9"/>
  <c r="C963" i="9" l="1"/>
  <c r="P963" i="9"/>
  <c r="D963" i="9" l="1"/>
  <c r="Q963" i="9" l="1"/>
  <c r="R963" i="9" s="1"/>
  <c r="F963" i="9"/>
  <c r="G963" i="9" l="1"/>
  <c r="L964" i="9" l="1"/>
  <c r="H963" i="9"/>
  <c r="I963" i="9" s="1"/>
  <c r="B964" i="9" l="1"/>
  <c r="O964" i="9"/>
  <c r="E964" i="9" s="1"/>
  <c r="M964" i="9"/>
  <c r="N964" i="9" s="1"/>
  <c r="C964" i="9" l="1"/>
  <c r="P964" i="9"/>
  <c r="D964" i="9" l="1"/>
  <c r="Q964" i="9" l="1"/>
  <c r="R964" i="9" s="1"/>
  <c r="F964" i="9"/>
  <c r="G964" i="9" l="1"/>
  <c r="L965" i="9" l="1"/>
  <c r="H964" i="9"/>
  <c r="I964" i="9" s="1"/>
  <c r="O965" i="9" l="1"/>
  <c r="E965" i="9" s="1"/>
  <c r="B965" i="9"/>
  <c r="M965" i="9"/>
  <c r="N965" i="9" s="1"/>
  <c r="C965" i="9" l="1"/>
  <c r="P965" i="9"/>
  <c r="D965" i="9" l="1"/>
  <c r="Q965" i="9" l="1"/>
  <c r="R965" i="9" s="1"/>
  <c r="F965" i="9"/>
  <c r="G965" i="9" l="1"/>
  <c r="L966" i="9" l="1"/>
  <c r="H965" i="9"/>
  <c r="I965" i="9" s="1"/>
  <c r="M966" i="9" l="1"/>
  <c r="N966" i="9" s="1"/>
  <c r="O966" i="9"/>
  <c r="E966" i="9" s="1"/>
  <c r="B966" i="9"/>
  <c r="P966" i="9" l="1"/>
  <c r="C966" i="9"/>
  <c r="D966" i="9" l="1"/>
  <c r="Q966" i="9" l="1"/>
  <c r="R966" i="9" s="1"/>
  <c r="F966" i="9"/>
  <c r="G966" i="9" l="1"/>
  <c r="L967" i="9" l="1"/>
  <c r="H966" i="9"/>
  <c r="I966" i="9" s="1"/>
  <c r="O967" i="9" l="1"/>
  <c r="E967" i="9" s="1"/>
  <c r="M967" i="9"/>
  <c r="N967" i="9" s="1"/>
  <c r="B967" i="9"/>
  <c r="C967" i="9" l="1"/>
  <c r="P967" i="9"/>
  <c r="D967" i="9" l="1"/>
  <c r="Q967" i="9" l="1"/>
  <c r="R967" i="9" s="1"/>
  <c r="F967" i="9"/>
  <c r="G967" i="9" l="1"/>
  <c r="L968" i="9" l="1"/>
  <c r="H967" i="9"/>
  <c r="I967" i="9" s="1"/>
  <c r="M968" i="9" l="1"/>
  <c r="N968" i="9" s="1"/>
  <c r="B968" i="9"/>
  <c r="O968" i="9"/>
  <c r="E968" i="9" s="1"/>
  <c r="P968" i="9" l="1"/>
  <c r="C968" i="9"/>
  <c r="D968" i="9" l="1"/>
  <c r="Q968" i="9" l="1"/>
  <c r="R968" i="9" s="1"/>
  <c r="F968" i="9"/>
  <c r="G968" i="9" l="1"/>
  <c r="L969" i="9" l="1"/>
  <c r="H968" i="9"/>
  <c r="I968" i="9" s="1"/>
  <c r="O969" i="9" l="1"/>
  <c r="E969" i="9" s="1"/>
  <c r="B969" i="9"/>
  <c r="M969" i="9"/>
  <c r="N969" i="9" s="1"/>
  <c r="C969" i="9" l="1"/>
  <c r="P969" i="9"/>
  <c r="D969" i="9" l="1"/>
  <c r="Q969" i="9" l="1"/>
  <c r="R969" i="9" s="1"/>
  <c r="F969" i="9"/>
  <c r="G969" i="9" l="1"/>
  <c r="L970" i="9" l="1"/>
  <c r="H969" i="9"/>
  <c r="I969" i="9" s="1"/>
  <c r="M970" i="9" l="1"/>
  <c r="N970" i="9" s="1"/>
  <c r="O970" i="9"/>
  <c r="E970" i="9" s="1"/>
  <c r="B970" i="9"/>
  <c r="C970" i="9" l="1"/>
  <c r="P970" i="9"/>
  <c r="D970" i="9" l="1"/>
  <c r="Q970" i="9" l="1"/>
  <c r="R970" i="9" s="1"/>
  <c r="F970" i="9"/>
  <c r="G970" i="9" l="1"/>
  <c r="L971" i="9" l="1"/>
  <c r="H970" i="9"/>
  <c r="I970" i="9" s="1"/>
  <c r="B971" i="9" l="1"/>
  <c r="O971" i="9"/>
  <c r="E971" i="9" s="1"/>
  <c r="M971" i="9"/>
  <c r="N971" i="9" s="1"/>
  <c r="C971" i="9" l="1"/>
  <c r="P971" i="9"/>
  <c r="D971" i="9" l="1"/>
  <c r="Q971" i="9" l="1"/>
  <c r="R971" i="9" s="1"/>
  <c r="F971" i="9"/>
  <c r="G971" i="9" l="1"/>
  <c r="L972" i="9" l="1"/>
  <c r="H971" i="9"/>
  <c r="I971" i="9" s="1"/>
  <c r="B972" i="9" l="1"/>
  <c r="O972" i="9"/>
  <c r="E972" i="9" s="1"/>
  <c r="M972" i="9"/>
  <c r="N972" i="9" s="1"/>
  <c r="P972" i="9" l="1"/>
  <c r="C972" i="9"/>
  <c r="D972" i="9" l="1"/>
  <c r="Q972" i="9" l="1"/>
  <c r="R972" i="9" s="1"/>
  <c r="F972" i="9"/>
  <c r="G972" i="9" l="1"/>
  <c r="L973" i="9" l="1"/>
  <c r="H972" i="9"/>
  <c r="I972" i="9" s="1"/>
  <c r="O973" i="9" l="1"/>
  <c r="E973" i="9" s="1"/>
  <c r="M973" i="9"/>
  <c r="N973" i="9" s="1"/>
  <c r="B973" i="9"/>
  <c r="P973" i="9" l="1"/>
  <c r="C973" i="9"/>
  <c r="D973" i="9" l="1"/>
  <c r="Q973" i="9" l="1"/>
  <c r="R973" i="9" s="1"/>
  <c r="F973" i="9"/>
  <c r="G973" i="9" l="1"/>
  <c r="L974" i="9" l="1"/>
  <c r="H973" i="9"/>
  <c r="I973" i="9" s="1"/>
  <c r="B974" i="9" l="1"/>
  <c r="O974" i="9"/>
  <c r="E974" i="9" s="1"/>
  <c r="M974" i="9"/>
  <c r="N974" i="9" s="1"/>
  <c r="C974" i="9" l="1"/>
  <c r="P974" i="9"/>
  <c r="D974" i="9" l="1"/>
  <c r="Q974" i="9" l="1"/>
  <c r="R974" i="9" s="1"/>
  <c r="F974" i="9"/>
  <c r="G974" i="9" l="1"/>
  <c r="L975" i="9" l="1"/>
  <c r="H974" i="9"/>
  <c r="I974" i="9" s="1"/>
  <c r="B975" i="9" l="1"/>
  <c r="O975" i="9"/>
  <c r="E975" i="9" s="1"/>
  <c r="M975" i="9"/>
  <c r="N975" i="9" s="1"/>
  <c r="C975" i="9" l="1"/>
  <c r="P975" i="9"/>
  <c r="D975" i="9" l="1"/>
  <c r="Q975" i="9" l="1"/>
  <c r="R975" i="9" s="1"/>
  <c r="F975" i="9"/>
  <c r="G975" i="9" l="1"/>
  <c r="L976" i="9" l="1"/>
  <c r="H975" i="9"/>
  <c r="I975" i="9" s="1"/>
  <c r="B976" i="9" l="1"/>
  <c r="O976" i="9"/>
  <c r="E976" i="9" s="1"/>
  <c r="M976" i="9"/>
  <c r="N976" i="9" s="1"/>
  <c r="P976" i="9" l="1"/>
  <c r="C976" i="9"/>
  <c r="D976" i="9" l="1"/>
  <c r="Q976" i="9" l="1"/>
  <c r="R976" i="9" s="1"/>
  <c r="F976" i="9"/>
  <c r="G976" i="9" l="1"/>
  <c r="L977" i="9" l="1"/>
  <c r="H976" i="9"/>
  <c r="I976" i="9" s="1"/>
  <c r="M977" i="9" l="1"/>
  <c r="N977" i="9" s="1"/>
  <c r="B977" i="9"/>
  <c r="O977" i="9"/>
  <c r="E977" i="9" s="1"/>
  <c r="C977" i="9" l="1"/>
  <c r="P977" i="9"/>
  <c r="D977" i="9" l="1"/>
  <c r="Q977" i="9" l="1"/>
  <c r="R977" i="9" s="1"/>
  <c r="F977" i="9"/>
  <c r="G977" i="9" l="1"/>
  <c r="L978" i="9" l="1"/>
  <c r="H977" i="9"/>
  <c r="I977" i="9" s="1"/>
  <c r="B978" i="9" l="1"/>
  <c r="O978" i="9"/>
  <c r="E978" i="9" s="1"/>
  <c r="M978" i="9"/>
  <c r="N978" i="9" s="1"/>
  <c r="C978" i="9" l="1"/>
  <c r="P978" i="9"/>
  <c r="D978" i="9" l="1"/>
  <c r="Q978" i="9" l="1"/>
  <c r="R978" i="9" s="1"/>
  <c r="F978" i="9"/>
  <c r="G978" i="9" l="1"/>
  <c r="L979" i="9" l="1"/>
  <c r="H978" i="9"/>
  <c r="I978" i="9" s="1"/>
  <c r="B979" i="9" l="1"/>
  <c r="M979" i="9"/>
  <c r="N979" i="9" s="1"/>
  <c r="O979" i="9"/>
  <c r="E979" i="9" s="1"/>
  <c r="C979" i="9" l="1"/>
  <c r="P979" i="9"/>
  <c r="D979" i="9" l="1"/>
  <c r="Q979" i="9" l="1"/>
  <c r="R979" i="9" s="1"/>
  <c r="F979" i="9"/>
  <c r="G979" i="9" l="1"/>
  <c r="L980" i="9" l="1"/>
  <c r="H979" i="9"/>
  <c r="I979" i="9" s="1"/>
  <c r="B980" i="9" l="1"/>
  <c r="M980" i="9"/>
  <c r="N980" i="9" s="1"/>
  <c r="O980" i="9"/>
  <c r="E980" i="9" s="1"/>
  <c r="P980" i="9" l="1"/>
  <c r="C980" i="9"/>
  <c r="D980" i="9" l="1"/>
  <c r="Q980" i="9" l="1"/>
  <c r="R980" i="9" s="1"/>
  <c r="F980" i="9"/>
  <c r="G980" i="9" l="1"/>
  <c r="L981" i="9" l="1"/>
  <c r="H980" i="9"/>
  <c r="I980" i="9" s="1"/>
  <c r="O981" i="9" l="1"/>
  <c r="E981" i="9" s="1"/>
  <c r="B981" i="9"/>
  <c r="M981" i="9"/>
  <c r="N981" i="9" s="1"/>
  <c r="C981" i="9" l="1"/>
  <c r="P981" i="9"/>
  <c r="D981" i="9" l="1"/>
  <c r="Q981" i="9" l="1"/>
  <c r="R981" i="9" s="1"/>
  <c r="F981" i="9"/>
  <c r="G981" i="9" l="1"/>
  <c r="L982" i="9" l="1"/>
  <c r="H981" i="9"/>
  <c r="I981" i="9" s="1"/>
  <c r="B982" i="9" l="1"/>
  <c r="O982" i="9"/>
  <c r="E982" i="9" s="1"/>
  <c r="M982" i="9"/>
  <c r="N982" i="9" s="1"/>
  <c r="P982" i="9" l="1"/>
  <c r="C982" i="9"/>
  <c r="D982" i="9" l="1"/>
  <c r="Q982" i="9" l="1"/>
  <c r="R982" i="9" s="1"/>
  <c r="F982" i="9"/>
  <c r="G982" i="9" l="1"/>
  <c r="L983" i="9" l="1"/>
  <c r="H982" i="9"/>
  <c r="I982" i="9" s="1"/>
  <c r="B983" i="9" l="1"/>
  <c r="M983" i="9"/>
  <c r="N983" i="9" s="1"/>
  <c r="O983" i="9"/>
  <c r="E983" i="9" s="1"/>
  <c r="P983" i="9" l="1"/>
  <c r="C983" i="9"/>
  <c r="D983" i="9" l="1"/>
  <c r="Q983" i="9" l="1"/>
  <c r="R983" i="9" s="1"/>
  <c r="F983" i="9"/>
  <c r="G983" i="9" l="1"/>
  <c r="L984" i="9" l="1"/>
  <c r="H983" i="9"/>
  <c r="I983" i="9" s="1"/>
  <c r="B984" i="9" l="1"/>
  <c r="O984" i="9"/>
  <c r="E984" i="9" s="1"/>
  <c r="M984" i="9"/>
  <c r="N984" i="9" s="1"/>
  <c r="P984" i="9" l="1"/>
  <c r="C984" i="9"/>
  <c r="D984" i="9" l="1"/>
  <c r="Q984" i="9" l="1"/>
  <c r="R984" i="9" s="1"/>
  <c r="F984" i="9"/>
  <c r="G984" i="9" l="1"/>
  <c r="L985" i="9" l="1"/>
  <c r="H984" i="9"/>
  <c r="I984" i="9" s="1"/>
  <c r="O985" i="9" l="1"/>
  <c r="E985" i="9" s="1"/>
  <c r="B985" i="9"/>
  <c r="M985" i="9"/>
  <c r="N985" i="9" s="1"/>
  <c r="C985" i="9" l="1"/>
  <c r="P985" i="9"/>
  <c r="D985" i="9" l="1"/>
  <c r="Q985" i="9" l="1"/>
  <c r="R985" i="9" s="1"/>
  <c r="F985" i="9"/>
  <c r="G985" i="9" l="1"/>
  <c r="L986" i="9" l="1"/>
  <c r="H985" i="9"/>
  <c r="I985" i="9" s="1"/>
  <c r="B986" i="9" l="1"/>
  <c r="M986" i="9"/>
  <c r="N986" i="9" s="1"/>
  <c r="O986" i="9"/>
  <c r="E986" i="9" s="1"/>
  <c r="P986" i="9" l="1"/>
  <c r="C986" i="9"/>
  <c r="D986" i="9" l="1"/>
  <c r="Q986" i="9" l="1"/>
  <c r="R986" i="9" s="1"/>
  <c r="F986" i="9"/>
  <c r="G986" i="9" l="1"/>
  <c r="L987" i="9" l="1"/>
  <c r="H986" i="9"/>
  <c r="I986" i="9" s="1"/>
  <c r="B987" i="9" l="1"/>
  <c r="M987" i="9"/>
  <c r="N987" i="9" s="1"/>
  <c r="O987" i="9"/>
  <c r="E987" i="9" s="1"/>
  <c r="C987" i="9" l="1"/>
  <c r="P987" i="9"/>
  <c r="D987" i="9" l="1"/>
  <c r="Q987" i="9" l="1"/>
  <c r="R987" i="9" s="1"/>
  <c r="F987" i="9"/>
  <c r="G987" i="9" l="1"/>
  <c r="L988" i="9" l="1"/>
  <c r="H987" i="9"/>
  <c r="I987" i="9" s="1"/>
  <c r="B988" i="9" l="1"/>
  <c r="O988" i="9"/>
  <c r="E988" i="9" s="1"/>
  <c r="M988" i="9"/>
  <c r="N988" i="9" s="1"/>
  <c r="P988" i="9" l="1"/>
  <c r="C988" i="9"/>
  <c r="D988" i="9" l="1"/>
  <c r="Q988" i="9" l="1"/>
  <c r="R988" i="9" s="1"/>
  <c r="F988" i="9"/>
  <c r="G988" i="9" l="1"/>
  <c r="L989" i="9" l="1"/>
  <c r="H988" i="9"/>
  <c r="I988" i="9" s="1"/>
  <c r="B989" i="9" l="1"/>
  <c r="O989" i="9"/>
  <c r="E989" i="9" s="1"/>
  <c r="M989" i="9"/>
  <c r="N989" i="9" s="1"/>
  <c r="C989" i="9" l="1"/>
  <c r="P989" i="9"/>
  <c r="D989" i="9" l="1"/>
  <c r="Q989" i="9" l="1"/>
  <c r="R989" i="9" s="1"/>
  <c r="F989" i="9"/>
  <c r="G989" i="9" l="1"/>
  <c r="L990" i="9" l="1"/>
  <c r="H989" i="9"/>
  <c r="I989" i="9" s="1"/>
  <c r="B990" i="9" l="1"/>
  <c r="O990" i="9"/>
  <c r="E990" i="9" s="1"/>
  <c r="M990" i="9"/>
  <c r="N990" i="9" s="1"/>
  <c r="P990" i="9" l="1"/>
  <c r="C990" i="9"/>
  <c r="D990" i="9" l="1"/>
  <c r="Q990" i="9" l="1"/>
  <c r="R990" i="9" s="1"/>
  <c r="F990" i="9"/>
  <c r="G990" i="9" l="1"/>
  <c r="L991" i="9" l="1"/>
  <c r="H990" i="9"/>
  <c r="I990" i="9" s="1"/>
  <c r="O991" i="9" l="1"/>
  <c r="E991" i="9" s="1"/>
  <c r="M991" i="9"/>
  <c r="N991" i="9" s="1"/>
  <c r="B991" i="9"/>
  <c r="C991" i="9" l="1"/>
  <c r="P991" i="9"/>
  <c r="D991" i="9" l="1"/>
  <c r="Q991" i="9" l="1"/>
  <c r="R991" i="9" s="1"/>
  <c r="F991" i="9"/>
  <c r="G991" i="9" l="1"/>
  <c r="L992" i="9" l="1"/>
  <c r="H991" i="9"/>
  <c r="I991" i="9" s="1"/>
  <c r="B992" i="9" l="1"/>
  <c r="O992" i="9"/>
  <c r="E992" i="9" s="1"/>
  <c r="M992" i="9"/>
  <c r="N992" i="9" s="1"/>
  <c r="P992" i="9" l="1"/>
  <c r="C992" i="9"/>
  <c r="D992" i="9" l="1"/>
  <c r="Q992" i="9" l="1"/>
  <c r="R992" i="9" s="1"/>
  <c r="F992" i="9"/>
  <c r="G992" i="9" l="1"/>
  <c r="L993" i="9" l="1"/>
  <c r="H992" i="9"/>
  <c r="I992" i="9" s="1"/>
  <c r="O993" i="9" l="1"/>
  <c r="E993" i="9" s="1"/>
  <c r="M993" i="9"/>
  <c r="N993" i="9" s="1"/>
  <c r="B993" i="9"/>
  <c r="P993" i="9" l="1"/>
  <c r="C993" i="9"/>
  <c r="D993" i="9" l="1"/>
  <c r="Q993" i="9" l="1"/>
  <c r="R993" i="9" s="1"/>
  <c r="F993" i="9"/>
  <c r="G993" i="9" l="1"/>
  <c r="L994" i="9" l="1"/>
  <c r="H993" i="9"/>
  <c r="I993" i="9" s="1"/>
  <c r="B994" i="9" l="1"/>
  <c r="M994" i="9"/>
  <c r="N994" i="9" s="1"/>
  <c r="O994" i="9"/>
  <c r="E994" i="9" s="1"/>
  <c r="C994" i="9" l="1"/>
  <c r="P994" i="9"/>
  <c r="D994" i="9" l="1"/>
  <c r="Q994" i="9" l="1"/>
  <c r="R994" i="9" s="1"/>
  <c r="F994" i="9"/>
  <c r="G994" i="9" l="1"/>
  <c r="L995" i="9" l="1"/>
  <c r="H994" i="9"/>
  <c r="I994" i="9" s="1"/>
  <c r="M995" i="9" l="1"/>
  <c r="N995" i="9" s="1"/>
  <c r="B995" i="9"/>
  <c r="O995" i="9"/>
  <c r="E995" i="9" s="1"/>
  <c r="P995" i="9" l="1"/>
  <c r="C995" i="9"/>
  <c r="D995" i="9" l="1"/>
  <c r="Q995" i="9" l="1"/>
  <c r="R995" i="9" s="1"/>
  <c r="F995" i="9"/>
  <c r="G995" i="9" l="1"/>
  <c r="L996" i="9" l="1"/>
  <c r="H995" i="9"/>
  <c r="I995" i="9" s="1"/>
  <c r="M996" i="9" l="1"/>
  <c r="N996" i="9" s="1"/>
  <c r="B996" i="9"/>
  <c r="O996" i="9"/>
  <c r="E996" i="9" s="1"/>
  <c r="C996" i="9" l="1"/>
  <c r="P996" i="9"/>
  <c r="D996" i="9" l="1"/>
  <c r="Q996" i="9" l="1"/>
  <c r="R996" i="9" s="1"/>
  <c r="F996" i="9"/>
  <c r="G996" i="9" l="1"/>
  <c r="L997" i="9" l="1"/>
  <c r="H996" i="9"/>
  <c r="I996" i="9" s="1"/>
  <c r="O997" i="9" l="1"/>
  <c r="E997" i="9" s="1"/>
  <c r="B997" i="9"/>
  <c r="M997" i="9"/>
  <c r="N997" i="9" s="1"/>
  <c r="C997" i="9" l="1"/>
  <c r="P997" i="9"/>
  <c r="D997" i="9" l="1"/>
  <c r="Q997" i="9" l="1"/>
  <c r="R997" i="9" s="1"/>
  <c r="F997" i="9"/>
  <c r="G997" i="9" l="1"/>
  <c r="L998" i="9" l="1"/>
  <c r="H997" i="9"/>
  <c r="I23" i="9" l="1"/>
  <c r="I997" i="9"/>
  <c r="B998" i="9"/>
  <c r="M998" i="9"/>
  <c r="N998" i="9" s="1"/>
  <c r="O998" i="9"/>
  <c r="E998" i="9" s="1"/>
  <c r="P998" i="9" l="1"/>
  <c r="C998" i="9"/>
  <c r="D998" i="9" l="1"/>
  <c r="Q998" i="9" l="1"/>
  <c r="R998" i="9" s="1"/>
  <c r="F998" i="9"/>
  <c r="G998" i="9" l="1"/>
  <c r="L999" i="9" l="1"/>
  <c r="H998" i="9"/>
  <c r="I998" i="9" s="1"/>
  <c r="O999" i="9" l="1"/>
  <c r="E999" i="9" s="1"/>
  <c r="B999" i="9"/>
  <c r="M999" i="9"/>
  <c r="N999" i="9" s="1"/>
  <c r="P999" i="9" l="1"/>
  <c r="C999" i="9"/>
  <c r="D999" i="9" l="1"/>
  <c r="Q999" i="9" l="1"/>
  <c r="R999" i="9" s="1"/>
  <c r="F999" i="9"/>
  <c r="G999" i="9" l="1"/>
  <c r="L1000" i="9" l="1"/>
  <c r="H999" i="9"/>
  <c r="I999" i="9" s="1"/>
  <c r="B1000" i="9" l="1"/>
  <c r="O1000" i="9"/>
  <c r="E1000" i="9" s="1"/>
  <c r="M1000" i="9"/>
  <c r="N1000" i="9" s="1"/>
  <c r="P1000" i="9" l="1"/>
  <c r="C1000" i="9"/>
  <c r="D1000" i="9" l="1"/>
  <c r="Q1000" i="9" l="1"/>
  <c r="R1000" i="9" s="1"/>
  <c r="F1000" i="9"/>
  <c r="G1000" i="9" l="1"/>
  <c r="L1001" i="9" l="1"/>
  <c r="H1000" i="9"/>
  <c r="I1000" i="9" s="1"/>
  <c r="B1001" i="9" l="1"/>
  <c r="O1001" i="9"/>
  <c r="E1001" i="9" s="1"/>
  <c r="M1001" i="9"/>
  <c r="N1001" i="9" s="1"/>
  <c r="C1001" i="9" l="1"/>
  <c r="P1001" i="9"/>
  <c r="D1001" i="9" l="1"/>
  <c r="Q1001" i="9" l="1"/>
  <c r="R1001" i="9" s="1"/>
  <c r="F1001" i="9"/>
  <c r="G1001" i="9" l="1"/>
  <c r="L1002" i="9" l="1"/>
  <c r="H1001" i="9"/>
  <c r="I1001" i="9" s="1"/>
  <c r="M1002" i="9" l="1"/>
  <c r="N1002" i="9" s="1"/>
  <c r="O1002" i="9"/>
  <c r="E1002" i="9" s="1"/>
  <c r="B1002" i="9"/>
  <c r="P1002" i="9" l="1"/>
  <c r="C1002" i="9"/>
  <c r="D1002" i="9" l="1"/>
  <c r="Q1002" i="9" l="1"/>
  <c r="R1002" i="9" s="1"/>
  <c r="F1002" i="9"/>
  <c r="G1002" i="9" l="1"/>
  <c r="L1003" i="9" l="1"/>
  <c r="H1002" i="9"/>
  <c r="I1002" i="9" s="1"/>
  <c r="B1003" i="9" l="1"/>
  <c r="M1003" i="9"/>
  <c r="N1003" i="9" s="1"/>
  <c r="O1003" i="9"/>
  <c r="E1003" i="9" s="1"/>
  <c r="C1003" i="9" l="1"/>
  <c r="P1003" i="9"/>
  <c r="D1003" i="9" l="1"/>
  <c r="Q1003" i="9" l="1"/>
  <c r="R1003" i="9" s="1"/>
  <c r="F1003" i="9"/>
  <c r="G1003" i="9" l="1"/>
  <c r="L1004" i="9" l="1"/>
  <c r="H1003" i="9"/>
  <c r="I1003" i="9" s="1"/>
  <c r="B1004" i="9" l="1"/>
  <c r="M1004" i="9"/>
  <c r="N1004" i="9" s="1"/>
  <c r="O1004" i="9"/>
  <c r="E1004" i="9" s="1"/>
  <c r="C1004" i="9" l="1"/>
  <c r="P1004" i="9"/>
  <c r="D1004" i="9" l="1"/>
  <c r="Q1004" i="9" l="1"/>
  <c r="R1004" i="9" s="1"/>
  <c r="F1004" i="9"/>
  <c r="G1004" i="9" l="1"/>
  <c r="L1005" i="9" l="1"/>
  <c r="H1004" i="9"/>
  <c r="I1004" i="9" s="1"/>
  <c r="O1005" i="9" l="1"/>
  <c r="E1005" i="9" s="1"/>
  <c r="M1005" i="9"/>
  <c r="N1005" i="9" s="1"/>
  <c r="B1005" i="9"/>
  <c r="C1005" i="9" l="1"/>
  <c r="P1005" i="9"/>
  <c r="D1005" i="9" l="1"/>
  <c r="Q1005" i="9" l="1"/>
  <c r="R1005" i="9" s="1"/>
  <c r="F1005" i="9"/>
  <c r="G1005" i="9" l="1"/>
  <c r="L1006" i="9" l="1"/>
  <c r="H1005" i="9"/>
  <c r="I1005" i="9" s="1"/>
  <c r="B1006" i="9" l="1"/>
  <c r="M1006" i="9"/>
  <c r="N1006" i="9" s="1"/>
  <c r="O1006" i="9"/>
  <c r="E1006" i="9" s="1"/>
  <c r="P1006" i="9" l="1"/>
  <c r="C1006" i="9"/>
  <c r="D1006" i="9" l="1"/>
  <c r="Q1006" i="9" l="1"/>
  <c r="R1006" i="9" s="1"/>
  <c r="F1006" i="9"/>
  <c r="G1006" i="9" l="1"/>
  <c r="L1007" i="9" l="1"/>
  <c r="H1006" i="9"/>
  <c r="I1006" i="9" s="1"/>
  <c r="M1007" i="9" l="1"/>
  <c r="N1007" i="9" s="1"/>
  <c r="B1007" i="9"/>
  <c r="O1007" i="9"/>
  <c r="E1007" i="9" s="1"/>
  <c r="P1007" i="9" l="1"/>
  <c r="C1007" i="9"/>
  <c r="D1007" i="9" l="1"/>
  <c r="Q1007" i="9" l="1"/>
  <c r="R1007" i="9" s="1"/>
  <c r="F1007" i="9"/>
  <c r="G1007" i="9" l="1"/>
  <c r="L1008" i="9" l="1"/>
  <c r="H1007" i="9"/>
  <c r="I1007" i="9" s="1"/>
  <c r="M1008" i="9" l="1"/>
  <c r="N1008" i="9" s="1"/>
  <c r="B1008" i="9"/>
  <c r="O1008" i="9"/>
  <c r="E1008" i="9" s="1"/>
  <c r="P1008" i="9" l="1"/>
  <c r="C1008" i="9"/>
  <c r="D1008" i="9" l="1"/>
  <c r="Q1008" i="9" l="1"/>
  <c r="R1008" i="9" s="1"/>
  <c r="F1008" i="9"/>
  <c r="G1008" i="9" l="1"/>
  <c r="L1009" i="9" l="1"/>
  <c r="H1008" i="9"/>
  <c r="I1008" i="9" s="1"/>
  <c r="M1009" i="9" l="1"/>
  <c r="N1009" i="9" s="1"/>
  <c r="O1009" i="9"/>
  <c r="E1009" i="9" s="1"/>
  <c r="B1009" i="9"/>
  <c r="P1009" i="9" l="1"/>
  <c r="C1009" i="9"/>
  <c r="D1009" i="9" l="1"/>
  <c r="Q1009" i="9" l="1"/>
  <c r="R1009" i="9" s="1"/>
  <c r="F1009" i="9"/>
  <c r="G1009" i="9" l="1"/>
  <c r="L1010" i="9" l="1"/>
  <c r="H1009" i="9"/>
  <c r="I1009" i="9" s="1"/>
  <c r="B1010" i="9" l="1"/>
  <c r="O1010" i="9"/>
  <c r="E1010" i="9" s="1"/>
  <c r="M1010" i="9"/>
  <c r="N1010" i="9" s="1"/>
  <c r="P1010" i="9" l="1"/>
  <c r="C1010" i="9"/>
  <c r="D1010" i="9" l="1"/>
  <c r="Q1010" i="9" l="1"/>
  <c r="R1010" i="9" s="1"/>
  <c r="F1010" i="9"/>
  <c r="G1010" i="9" l="1"/>
  <c r="L1011" i="9" l="1"/>
  <c r="H1010" i="9"/>
  <c r="I1010" i="9" s="1"/>
  <c r="O1011" i="9" l="1"/>
  <c r="E1011" i="9" s="1"/>
  <c r="B1011" i="9"/>
  <c r="M1011" i="9"/>
  <c r="N1011" i="9" s="1"/>
  <c r="C1011" i="9" l="1"/>
  <c r="P1011" i="9"/>
  <c r="D1011" i="9" l="1"/>
  <c r="Q1011" i="9" l="1"/>
  <c r="R1011" i="9" s="1"/>
  <c r="F1011" i="9"/>
  <c r="G1011" i="9" l="1"/>
  <c r="L1012" i="9" l="1"/>
  <c r="H1011" i="9"/>
  <c r="I1011" i="9" s="1"/>
  <c r="M1012" i="9" l="1"/>
  <c r="N1012" i="9" s="1"/>
  <c r="O1012" i="9"/>
  <c r="E1012" i="9" s="1"/>
  <c r="B1012" i="9"/>
  <c r="C1012" i="9" l="1"/>
  <c r="P1012" i="9"/>
  <c r="D1012" i="9" l="1"/>
  <c r="Q1012" i="9" l="1"/>
  <c r="R1012" i="9" s="1"/>
  <c r="F1012" i="9"/>
  <c r="G1012" i="9" l="1"/>
  <c r="L1013" i="9" l="1"/>
  <c r="H1012" i="9"/>
  <c r="I1012" i="9" s="1"/>
  <c r="M1013" i="9" l="1"/>
  <c r="N1013" i="9" s="1"/>
  <c r="B1013" i="9"/>
  <c r="O1013" i="9"/>
  <c r="E1013" i="9" s="1"/>
  <c r="C1013" i="9" l="1"/>
  <c r="P1013" i="9"/>
  <c r="D1013" i="9" l="1"/>
  <c r="Q1013" i="9" l="1"/>
  <c r="R1013" i="9" s="1"/>
  <c r="F1013" i="9"/>
  <c r="G1013" i="9" l="1"/>
  <c r="L1014" i="9" l="1"/>
  <c r="H1013" i="9"/>
  <c r="I1013" i="9" s="1"/>
  <c r="O1014" i="9" l="1"/>
  <c r="E1014" i="9" s="1"/>
  <c r="M1014" i="9"/>
  <c r="N1014" i="9" s="1"/>
  <c r="B1014" i="9"/>
  <c r="P1014" i="9" l="1"/>
  <c r="C1014" i="9"/>
  <c r="D1014" i="9" l="1"/>
  <c r="Q1014" i="9" l="1"/>
  <c r="R1014" i="9" s="1"/>
  <c r="F1014" i="9"/>
  <c r="G1014" i="9" l="1"/>
  <c r="L1015" i="9" l="1"/>
  <c r="H1014" i="9"/>
  <c r="I1014" i="9" s="1"/>
  <c r="O1015" i="9" l="1"/>
  <c r="E1015" i="9" s="1"/>
  <c r="B1015" i="9"/>
  <c r="M1015" i="9"/>
  <c r="N1015" i="9" s="1"/>
  <c r="P1015" i="9" l="1"/>
  <c r="C1015" i="9"/>
  <c r="D1015" i="9" l="1"/>
  <c r="Q1015" i="9" l="1"/>
  <c r="R1015" i="9" s="1"/>
  <c r="F1015" i="9"/>
  <c r="G1015" i="9" l="1"/>
  <c r="L1016" i="9" l="1"/>
  <c r="H1015" i="9"/>
  <c r="I1015" i="9" s="1"/>
  <c r="B1016" i="9" l="1"/>
  <c r="M1016" i="9"/>
  <c r="N1016" i="9" s="1"/>
  <c r="O1016" i="9"/>
  <c r="E1016" i="9" s="1"/>
  <c r="P1016" i="9" l="1"/>
  <c r="C1016" i="9"/>
  <c r="D1016" i="9" l="1"/>
  <c r="Q1016" i="9" l="1"/>
  <c r="R1016" i="9" s="1"/>
  <c r="F1016" i="9"/>
  <c r="G1016" i="9" l="1"/>
  <c r="L1017" i="9" l="1"/>
  <c r="H1016" i="9"/>
  <c r="I1016" i="9" s="1"/>
  <c r="O1017" i="9" l="1"/>
  <c r="E1017" i="9" s="1"/>
  <c r="M1017" i="9"/>
  <c r="N1017" i="9" s="1"/>
  <c r="B1017" i="9"/>
  <c r="C1017" i="9" l="1"/>
  <c r="P1017" i="9"/>
  <c r="D1017" i="9" l="1"/>
  <c r="Q1017" i="9" l="1"/>
  <c r="R1017" i="9" s="1"/>
  <c r="F1017" i="9"/>
  <c r="G1017" i="9" l="1"/>
  <c r="L1018" i="9" l="1"/>
  <c r="H1017" i="9"/>
  <c r="I1017" i="9" s="1"/>
  <c r="B1018" i="9" l="1"/>
  <c r="M1018" i="9"/>
  <c r="N1018" i="9" s="1"/>
  <c r="O1018" i="9"/>
  <c r="E1018" i="9" s="1"/>
  <c r="P1018" i="9" l="1"/>
  <c r="C1018" i="9"/>
  <c r="D1018" i="9" l="1"/>
  <c r="Q1018" i="9" l="1"/>
  <c r="R1018" i="9" s="1"/>
  <c r="F1018" i="9"/>
  <c r="G1018" i="9" l="1"/>
  <c r="L1019" i="9" l="1"/>
  <c r="H1018" i="9"/>
  <c r="I1018" i="9" s="1"/>
  <c r="O1019" i="9" l="1"/>
  <c r="L19" i="9"/>
  <c r="B1019" i="9"/>
  <c r="L22" i="9" s="1"/>
  <c r="M1019" i="9"/>
  <c r="N1019" i="9" s="1"/>
  <c r="C1019" i="9" l="1"/>
  <c r="M22" i="9" s="1"/>
  <c r="P1019" i="9"/>
  <c r="M19" i="9"/>
  <c r="O19" i="9"/>
  <c r="E1019" i="9"/>
  <c r="O22" i="9" s="1"/>
  <c r="D1019" i="9" l="1"/>
  <c r="N22" i="9" s="1"/>
  <c r="N19" i="9"/>
  <c r="F1019" i="9" l="1"/>
  <c r="P22" i="9" s="1"/>
  <c r="P19" i="9"/>
  <c r="Q1019" i="9"/>
  <c r="R1019" i="9" s="1"/>
  <c r="L1020" i="9" s="1"/>
  <c r="B1020" i="9" l="1"/>
  <c r="M1020" i="9"/>
  <c r="O1020" i="9"/>
  <c r="E1020" i="9" s="1"/>
  <c r="G1019" i="9"/>
  <c r="Q22" i="9" s="1"/>
  <c r="Q19" i="9"/>
  <c r="N1020" i="9" l="1"/>
  <c r="C1020" i="9"/>
  <c r="R19" i="9"/>
  <c r="H1019" i="9"/>
  <c r="R22" i="9" l="1"/>
  <c r="I1019" i="9"/>
  <c r="D1020" i="9"/>
  <c r="P1020" i="9"/>
  <c r="F1020" i="9" l="1"/>
  <c r="Q1020" i="9"/>
  <c r="G1020" i="9" l="1"/>
  <c r="R1020" i="9"/>
  <c r="H1020" i="9" l="1"/>
  <c r="I1020" i="9" s="1"/>
  <c r="L1021" i="9"/>
  <c r="M1021" i="9" l="1"/>
  <c r="B1021" i="9"/>
  <c r="O1021" i="9"/>
  <c r="E1021" i="9" s="1"/>
  <c r="C1021" i="9" l="1"/>
  <c r="N1021" i="9"/>
  <c r="P1021" i="9" l="1"/>
  <c r="D1021" i="9"/>
  <c r="F1021" i="9" l="1"/>
  <c r="Q1021" i="9"/>
  <c r="G1021" i="9" l="1"/>
  <c r="R1021" i="9"/>
  <c r="H1021" i="9" l="1"/>
  <c r="I1021" i="9" s="1"/>
  <c r="L1022" i="9"/>
  <c r="B1022" i="9" l="1"/>
  <c r="O1022" i="9"/>
  <c r="E1022" i="9" s="1"/>
  <c r="M1022" i="9"/>
  <c r="N1022" i="9" l="1"/>
  <c r="C1022" i="9"/>
  <c r="P1022" i="9" l="1"/>
  <c r="D1022" i="9"/>
  <c r="F1022" i="9" l="1"/>
  <c r="Q1022" i="9"/>
  <c r="R1022" i="9" l="1"/>
  <c r="G1022" i="9"/>
  <c r="H1022" i="9" l="1"/>
  <c r="I1022" i="9" s="1"/>
  <c r="L1023" i="9"/>
  <c r="O1023" i="9" l="1"/>
  <c r="E1023" i="9" s="1"/>
  <c r="B1023" i="9"/>
  <c r="M1023" i="9"/>
  <c r="N1023" i="9" l="1"/>
  <c r="C1023" i="9"/>
  <c r="P1023" i="9" l="1"/>
  <c r="D1023" i="9"/>
  <c r="F1023" i="9" l="1"/>
  <c r="Q1023" i="9"/>
  <c r="G1023" i="9" l="1"/>
  <c r="R1023" i="9"/>
  <c r="H1023" i="9" l="1"/>
  <c r="I1023" i="9" s="1"/>
  <c r="L1024" i="9"/>
  <c r="B1024" i="9" l="1"/>
  <c r="O1024" i="9"/>
  <c r="E1024" i="9" s="1"/>
  <c r="M1024" i="9"/>
  <c r="N1024" i="9" l="1"/>
  <c r="C1024" i="9"/>
  <c r="P1024" i="9" l="1"/>
  <c r="D1024" i="9"/>
  <c r="F1024" i="9" l="1"/>
  <c r="Q1024" i="9"/>
  <c r="G1024" i="9" l="1"/>
  <c r="R1024" i="9"/>
  <c r="H1024" i="9" l="1"/>
  <c r="I1024" i="9" s="1"/>
  <c r="L1025" i="9"/>
  <c r="B1025" i="9" l="1"/>
  <c r="M1025" i="9"/>
  <c r="O1025" i="9"/>
  <c r="E1025" i="9" s="1"/>
  <c r="N1025" i="9" l="1"/>
  <c r="C1025" i="9"/>
  <c r="P1025" i="9" l="1"/>
  <c r="D1025" i="9"/>
  <c r="F1025" i="9" l="1"/>
  <c r="Q1025" i="9"/>
  <c r="G1025" i="9" l="1"/>
  <c r="R1025" i="9"/>
  <c r="H1025" i="9" l="1"/>
  <c r="I1025" i="9" s="1"/>
  <c r="L1026" i="9"/>
  <c r="B1026" i="9" l="1"/>
  <c r="O1026" i="9"/>
  <c r="E1026" i="9" s="1"/>
  <c r="M1026" i="9"/>
  <c r="N1026" i="9" l="1"/>
  <c r="C1026" i="9"/>
  <c r="P1026" i="9" l="1"/>
  <c r="D1026" i="9"/>
  <c r="F1026" i="9" l="1"/>
  <c r="Q1026" i="9"/>
  <c r="G1026" i="9" l="1"/>
  <c r="R1026" i="9"/>
  <c r="H1026" i="9" l="1"/>
  <c r="I1026" i="9" s="1"/>
  <c r="L1027" i="9"/>
  <c r="B1027" i="9" l="1"/>
  <c r="M1027" i="9"/>
  <c r="O1027" i="9"/>
  <c r="E1027" i="9" s="1"/>
  <c r="N1027" i="9" l="1"/>
  <c r="C1027" i="9"/>
  <c r="P1027" i="9" l="1"/>
  <c r="D1027" i="9"/>
  <c r="F1027" i="9" l="1"/>
  <c r="Q1027" i="9"/>
  <c r="G1027" i="9" l="1"/>
  <c r="R1027" i="9"/>
  <c r="H1027" i="9" l="1"/>
  <c r="I1027" i="9" s="1"/>
  <c r="L1028" i="9"/>
  <c r="B1028" i="9" l="1"/>
  <c r="M1028" i="9"/>
  <c r="O1028" i="9"/>
  <c r="E1028" i="9" s="1"/>
  <c r="C1028" i="9" l="1"/>
  <c r="N1028" i="9"/>
  <c r="P1028" i="9" l="1"/>
  <c r="D1028" i="9"/>
  <c r="Q1028" i="9" l="1"/>
  <c r="F1028" i="9"/>
  <c r="G1028" i="9" l="1"/>
  <c r="R1028" i="9"/>
  <c r="H1028" i="9" l="1"/>
  <c r="I1028" i="9" s="1"/>
  <c r="L1029" i="9"/>
  <c r="B1029" i="9" l="1"/>
  <c r="M1029" i="9"/>
  <c r="O1029" i="9"/>
  <c r="E1029" i="9" s="1"/>
  <c r="C1029" i="9" l="1"/>
  <c r="N1029" i="9"/>
  <c r="P1029" i="9" l="1"/>
  <c r="D1029" i="9"/>
  <c r="F1029" i="9" l="1"/>
  <c r="Q1029" i="9"/>
  <c r="G1029" i="9" l="1"/>
  <c r="R1029" i="9"/>
  <c r="H1029" i="9" l="1"/>
  <c r="I1029" i="9" s="1"/>
  <c r="L1030" i="9"/>
  <c r="B1030" i="9" l="1"/>
  <c r="O1030" i="9"/>
  <c r="E1030" i="9" s="1"/>
  <c r="M1030" i="9"/>
  <c r="C1030" i="9" l="1"/>
  <c r="N1030" i="9"/>
  <c r="D1030" i="9" l="1"/>
  <c r="P1030" i="9"/>
  <c r="Q1030" i="9" l="1"/>
  <c r="F1030" i="9"/>
  <c r="G1030" i="9" l="1"/>
  <c r="R1030" i="9"/>
  <c r="H1030" i="9" l="1"/>
  <c r="I1030" i="9" s="1"/>
  <c r="L1031" i="9"/>
  <c r="B1031" i="9" l="1"/>
  <c r="M1031" i="9"/>
  <c r="O1031" i="9"/>
  <c r="E1031" i="9" s="1"/>
  <c r="C1031" i="9" l="1"/>
  <c r="N1031" i="9"/>
  <c r="D1031" i="9" l="1"/>
  <c r="P1031" i="9"/>
  <c r="Q1031" i="9" l="1"/>
  <c r="F1031" i="9"/>
  <c r="G1031" i="9" l="1"/>
  <c r="R1031" i="9"/>
  <c r="H1031" i="9" l="1"/>
  <c r="I1031" i="9" s="1"/>
  <c r="L1032" i="9"/>
  <c r="B1032" i="9" l="1"/>
  <c r="O1032" i="9"/>
  <c r="E1032" i="9" s="1"/>
  <c r="M1032" i="9"/>
  <c r="N1032" i="9" l="1"/>
  <c r="C1032" i="9"/>
  <c r="D1032" i="9" l="1"/>
  <c r="P1032" i="9"/>
  <c r="Q1032" i="9" l="1"/>
  <c r="F1032" i="9"/>
  <c r="R1032" i="9" l="1"/>
  <c r="G1032" i="9"/>
  <c r="H1032" i="9" l="1"/>
  <c r="I1032" i="9" s="1"/>
  <c r="L1033" i="9"/>
  <c r="B1033" i="9" l="1"/>
  <c r="M1033" i="9"/>
  <c r="O1033" i="9"/>
  <c r="E1033" i="9" s="1"/>
  <c r="N1033" i="9" l="1"/>
  <c r="C1033" i="9"/>
  <c r="P1033" i="9" l="1"/>
  <c r="D1033" i="9"/>
  <c r="Q1033" i="9" l="1"/>
  <c r="F1033" i="9"/>
  <c r="G1033" i="9" l="1"/>
  <c r="R1033" i="9"/>
  <c r="H1033" i="9" l="1"/>
  <c r="I1033" i="9" s="1"/>
  <c r="L1034" i="9"/>
  <c r="B1034" i="9" l="1"/>
  <c r="O1034" i="9"/>
  <c r="E1034" i="9" s="1"/>
  <c r="M1034" i="9"/>
  <c r="N1034" i="9" l="1"/>
  <c r="C1034" i="9"/>
  <c r="P1034" i="9" l="1"/>
  <c r="D1034" i="9"/>
  <c r="F1034" i="9" l="1"/>
  <c r="Q1034" i="9"/>
  <c r="G1034" i="9" l="1"/>
  <c r="R1034" i="9"/>
  <c r="H1034" i="9" l="1"/>
  <c r="I1034" i="9" s="1"/>
  <c r="L1035" i="9"/>
  <c r="B1035" i="9" l="1"/>
  <c r="M1035" i="9"/>
  <c r="O1035" i="9"/>
  <c r="E1035" i="9" s="1"/>
  <c r="C1035" i="9" l="1"/>
  <c r="N1035" i="9"/>
  <c r="P1035" i="9" l="1"/>
  <c r="D1035" i="9"/>
  <c r="Q1035" i="9" l="1"/>
  <c r="F1035" i="9"/>
  <c r="R1035" i="9" l="1"/>
  <c r="G1035" i="9"/>
  <c r="H1035" i="9" l="1"/>
  <c r="I1035" i="9" s="1"/>
  <c r="L1036" i="9"/>
  <c r="B1036" i="9" l="1"/>
  <c r="M1036" i="9"/>
  <c r="O1036" i="9"/>
  <c r="E1036" i="9" s="1"/>
  <c r="C1036" i="9" l="1"/>
  <c r="N1036" i="9"/>
  <c r="D1036" i="9" l="1"/>
  <c r="P1036" i="9"/>
  <c r="Q1036" i="9" l="1"/>
  <c r="F1036" i="9"/>
  <c r="R1036" i="9" l="1"/>
  <c r="G1036" i="9"/>
  <c r="H1036" i="9" l="1"/>
  <c r="I1036" i="9" s="1"/>
  <c r="L1037" i="9"/>
  <c r="B1037" i="9" l="1"/>
  <c r="O1037" i="9"/>
  <c r="E1037" i="9" s="1"/>
  <c r="M1037" i="9"/>
  <c r="C1037" i="9" l="1"/>
  <c r="N1037" i="9"/>
  <c r="D1037" i="9" l="1"/>
  <c r="P1037" i="9"/>
  <c r="Q1037" i="9" l="1"/>
  <c r="F1037" i="9"/>
  <c r="R1037" i="9" l="1"/>
  <c r="G1037" i="9"/>
  <c r="H1037" i="9" l="1"/>
  <c r="I1037" i="9" s="1"/>
  <c r="L1038" i="9"/>
  <c r="B1038" i="9" l="1"/>
  <c r="O1038" i="9"/>
  <c r="E1038" i="9" s="1"/>
  <c r="M1038" i="9"/>
  <c r="N1038" i="9" l="1"/>
  <c r="C1038" i="9"/>
  <c r="P1038" i="9" l="1"/>
  <c r="D1038" i="9"/>
  <c r="Q1038" i="9" l="1"/>
  <c r="F1038" i="9"/>
  <c r="G1038" i="9" l="1"/>
  <c r="R1038" i="9"/>
  <c r="H1038" i="9" l="1"/>
  <c r="I1038" i="9" s="1"/>
  <c r="L1039" i="9"/>
  <c r="B1039" i="9" l="1"/>
  <c r="M1039" i="9"/>
  <c r="O1039" i="9"/>
  <c r="E1039" i="9" s="1"/>
  <c r="C1039" i="9" l="1"/>
  <c r="N1039" i="9"/>
  <c r="P1039" i="9" l="1"/>
  <c r="D1039" i="9"/>
  <c r="Q1039" i="9" l="1"/>
  <c r="F1039" i="9"/>
  <c r="G1039" i="9" l="1"/>
  <c r="R1039" i="9"/>
  <c r="H1039" i="9" l="1"/>
  <c r="I1039" i="9" s="1"/>
  <c r="L1040" i="9"/>
  <c r="B1040" i="9" l="1"/>
  <c r="O1040" i="9"/>
  <c r="E1040" i="9" s="1"/>
  <c r="M1040" i="9"/>
  <c r="C1040" i="9" l="1"/>
  <c r="N1040" i="9"/>
  <c r="D1040" i="9" l="1"/>
  <c r="P1040" i="9"/>
  <c r="Q1040" i="9" l="1"/>
  <c r="F1040" i="9"/>
  <c r="R1040" i="9" l="1"/>
  <c r="G1040" i="9"/>
  <c r="H1040" i="9" l="1"/>
  <c r="I1040" i="9" s="1"/>
  <c r="L1041" i="9"/>
  <c r="B1041" i="9" l="1"/>
  <c r="M1041" i="9"/>
  <c r="O1041" i="9"/>
  <c r="E1041" i="9" s="1"/>
  <c r="N1041" i="9" l="1"/>
  <c r="C1041" i="9"/>
  <c r="D1041" i="9" l="1"/>
  <c r="P1041" i="9"/>
  <c r="Q1041" i="9" l="1"/>
  <c r="F1041" i="9"/>
  <c r="R1041" i="9" l="1"/>
  <c r="G1041" i="9"/>
  <c r="H1041" i="9" l="1"/>
  <c r="I1041" i="9" s="1"/>
  <c r="L1042" i="9"/>
  <c r="M1042" i="9" l="1"/>
  <c r="B1042" i="9"/>
  <c r="O1042" i="9"/>
  <c r="E1042" i="9" s="1"/>
  <c r="N1042" i="9" l="1"/>
  <c r="C1042" i="9"/>
  <c r="D1042" i="9" l="1"/>
  <c r="P1042" i="9"/>
  <c r="F1042" i="9" l="1"/>
  <c r="Q1042" i="9"/>
  <c r="G1042" i="9" l="1"/>
  <c r="R1042" i="9"/>
  <c r="H1042" i="9" l="1"/>
  <c r="I1042" i="9" s="1"/>
  <c r="L1043" i="9"/>
  <c r="M1043" i="9" l="1"/>
  <c r="B1043" i="9"/>
  <c r="O1043" i="9"/>
  <c r="E1043" i="9" s="1"/>
  <c r="C1043" i="9" l="1"/>
  <c r="N1043" i="9"/>
  <c r="P1043" i="9" l="1"/>
  <c r="D1043" i="9"/>
  <c r="F1043" i="9" l="1"/>
  <c r="Q1043" i="9"/>
  <c r="R1043" i="9" l="1"/>
  <c r="G1043" i="9"/>
  <c r="H1043" i="9" l="1"/>
  <c r="I1043" i="9" s="1"/>
  <c r="L1044" i="9"/>
  <c r="M1044" i="9" l="1"/>
  <c r="B1044" i="9"/>
  <c r="O1044" i="9"/>
  <c r="E1044" i="9" s="1"/>
  <c r="C1044" i="9" l="1"/>
  <c r="N1044" i="9"/>
  <c r="P1044" i="9" l="1"/>
  <c r="D1044" i="9"/>
  <c r="Q1044" i="9" l="1"/>
  <c r="F1044" i="9"/>
  <c r="R1044" i="9" l="1"/>
  <c r="G1044" i="9"/>
  <c r="H1044" i="9" l="1"/>
  <c r="I1044" i="9" s="1"/>
  <c r="L1045" i="9"/>
  <c r="M1045" i="9" l="1"/>
  <c r="B1045" i="9"/>
  <c r="O1045" i="9"/>
  <c r="E1045" i="9" s="1"/>
  <c r="N1045" i="9" l="1"/>
  <c r="C1045" i="9"/>
  <c r="D1045" i="9" l="1"/>
  <c r="P1045" i="9"/>
  <c r="F1045" i="9" l="1"/>
  <c r="Q1045" i="9"/>
  <c r="R1045" i="9" l="1"/>
  <c r="G1045" i="9"/>
  <c r="H1045" i="9" l="1"/>
  <c r="I1045" i="9" s="1"/>
  <c r="L1046" i="9"/>
  <c r="M1046" i="9" l="1"/>
  <c r="B1046" i="9"/>
  <c r="O1046" i="9"/>
  <c r="E1046" i="9" s="1"/>
  <c r="C1046" i="9" l="1"/>
  <c r="N1046" i="9"/>
  <c r="D1046" i="9" l="1"/>
  <c r="P1046" i="9"/>
  <c r="F1046" i="9" l="1"/>
  <c r="Q1046" i="9"/>
  <c r="G1046" i="9" l="1"/>
  <c r="R1046" i="9"/>
  <c r="H1046" i="9" l="1"/>
  <c r="I1046" i="9" s="1"/>
  <c r="L1047" i="9"/>
  <c r="M1047" i="9" l="1"/>
  <c r="B1047" i="9"/>
  <c r="O1047" i="9"/>
  <c r="E1047" i="9" s="1"/>
  <c r="N1047" i="9" l="1"/>
  <c r="C1047" i="9"/>
  <c r="P1047" i="9" l="1"/>
  <c r="D1047" i="9"/>
  <c r="F1047" i="9" l="1"/>
  <c r="Q1047" i="9"/>
  <c r="R1047" i="9" l="1"/>
  <c r="G1047" i="9"/>
  <c r="H1047" i="9" l="1"/>
  <c r="I1047" i="9" s="1"/>
  <c r="L1048" i="9"/>
  <c r="M1048" i="9" l="1"/>
  <c r="B1048" i="9"/>
  <c r="O1048" i="9"/>
  <c r="E1048" i="9" s="1"/>
  <c r="N1048" i="9" l="1"/>
  <c r="C1048" i="9"/>
  <c r="P1048" i="9" l="1"/>
  <c r="D1048" i="9"/>
  <c r="F1048" i="9" l="1"/>
  <c r="Q1048" i="9"/>
  <c r="R1048" i="9" l="1"/>
  <c r="G1048" i="9"/>
  <c r="H1048" i="9" l="1"/>
  <c r="I1048" i="9" s="1"/>
  <c r="L1049" i="9"/>
  <c r="M1049" i="9" l="1"/>
  <c r="B1049" i="9"/>
  <c r="O1049" i="9"/>
  <c r="E1049" i="9" s="1"/>
  <c r="C1049" i="9" l="1"/>
  <c r="N1049" i="9"/>
  <c r="P1049" i="9" l="1"/>
  <c r="D1049" i="9"/>
  <c r="F1049" i="9" l="1"/>
  <c r="Q1049" i="9"/>
  <c r="R1049" i="9" l="1"/>
  <c r="G1049" i="9"/>
  <c r="H1049" i="9" l="1"/>
  <c r="I1049" i="9" s="1"/>
  <c r="L1050" i="9"/>
  <c r="M1050" i="9" l="1"/>
  <c r="B1050" i="9"/>
  <c r="O1050" i="9"/>
  <c r="E1050" i="9" s="1"/>
  <c r="C1050" i="9" l="1"/>
  <c r="N1050" i="9"/>
  <c r="P1050" i="9" l="1"/>
  <c r="D1050" i="9"/>
  <c r="F1050" i="9" l="1"/>
  <c r="Q1050" i="9"/>
  <c r="R1050" i="9" l="1"/>
  <c r="G1050" i="9"/>
  <c r="H1050" i="9" l="1"/>
  <c r="I1050" i="9" s="1"/>
  <c r="L1051" i="9"/>
  <c r="M1051" i="9" l="1"/>
  <c r="B1051" i="9"/>
  <c r="O1051" i="9"/>
  <c r="E1051" i="9" s="1"/>
  <c r="C1051" i="9" l="1"/>
  <c r="N1051" i="9"/>
  <c r="P1051" i="9" l="1"/>
  <c r="D1051" i="9"/>
  <c r="Q1051" i="9" l="1"/>
  <c r="F1051" i="9"/>
  <c r="G1051" i="9" l="1"/>
  <c r="R1051" i="9"/>
  <c r="H1051" i="9" l="1"/>
  <c r="I1051" i="9" s="1"/>
  <c r="L1052" i="9"/>
  <c r="M1052" i="9" l="1"/>
  <c r="B1052" i="9"/>
  <c r="O1052" i="9"/>
  <c r="E1052" i="9" s="1"/>
  <c r="N1052" i="9" l="1"/>
  <c r="C1052" i="9"/>
  <c r="P1052" i="9" l="1"/>
  <c r="D1052" i="9"/>
  <c r="F1052" i="9" l="1"/>
  <c r="Q1052" i="9"/>
  <c r="R1052" i="9" l="1"/>
  <c r="G1052" i="9"/>
  <c r="H1052" i="9" l="1"/>
  <c r="I1052" i="9" s="1"/>
  <c r="L1053" i="9"/>
  <c r="M1053" i="9" l="1"/>
  <c r="B1053" i="9"/>
  <c r="O1053" i="9"/>
  <c r="E1053" i="9" s="1"/>
  <c r="C1053" i="9" l="1"/>
  <c r="N1053" i="9"/>
  <c r="D1053" i="9" l="1"/>
  <c r="P1053" i="9"/>
  <c r="Q1053" i="9" l="1"/>
  <c r="F1053" i="9"/>
  <c r="R1053" i="9" l="1"/>
  <c r="G1053" i="9"/>
  <c r="H1053" i="9" l="1"/>
  <c r="I1053" i="9" s="1"/>
  <c r="L1054" i="9"/>
  <c r="M1054" i="9" l="1"/>
  <c r="B1054" i="9"/>
  <c r="O1054" i="9"/>
  <c r="E1054" i="9" s="1"/>
  <c r="N1054" i="9" l="1"/>
  <c r="C1054" i="9"/>
  <c r="D1054" i="9" l="1"/>
  <c r="P1054" i="9"/>
  <c r="F1054" i="9" l="1"/>
  <c r="Q1054" i="9"/>
  <c r="R1054" i="9" l="1"/>
  <c r="G1054" i="9"/>
  <c r="H1054" i="9" l="1"/>
  <c r="I1054" i="9" s="1"/>
  <c r="L1055" i="9"/>
  <c r="M1055" i="9" l="1"/>
  <c r="B1055" i="9"/>
  <c r="O1055" i="9"/>
  <c r="E1055" i="9" s="1"/>
  <c r="N1055" i="9" l="1"/>
  <c r="C1055" i="9"/>
  <c r="P1055" i="9" l="1"/>
  <c r="D1055" i="9"/>
  <c r="F1055" i="9" l="1"/>
  <c r="Q1055" i="9"/>
  <c r="R1055" i="9" l="1"/>
  <c r="G1055" i="9"/>
  <c r="H1055" i="9" l="1"/>
  <c r="I1055" i="9" s="1"/>
  <c r="L1056" i="9"/>
  <c r="M1056" i="9" l="1"/>
  <c r="B1056" i="9"/>
  <c r="O1056" i="9"/>
  <c r="E1056" i="9" s="1"/>
  <c r="N1056" i="9" l="1"/>
  <c r="C1056" i="9"/>
  <c r="P1056" i="9" l="1"/>
  <c r="D1056" i="9"/>
  <c r="F1056" i="9" l="1"/>
  <c r="Q1056" i="9"/>
  <c r="G1056" i="9" l="1"/>
  <c r="R1056" i="9"/>
  <c r="H1056" i="9" l="1"/>
  <c r="I1056" i="9" s="1"/>
  <c r="L1057" i="9"/>
  <c r="M1057" i="9" l="1"/>
  <c r="B1057" i="9"/>
  <c r="O1057" i="9"/>
  <c r="E1057" i="9" s="1"/>
  <c r="C1057" i="9" l="1"/>
  <c r="N1057" i="9"/>
  <c r="D1057" i="9" l="1"/>
  <c r="P1057" i="9"/>
  <c r="Q1057" i="9" l="1"/>
  <c r="F1057" i="9"/>
  <c r="G1057" i="9" l="1"/>
  <c r="R1057" i="9"/>
  <c r="H1057" i="9" l="1"/>
  <c r="I1057" i="9" s="1"/>
  <c r="L1058" i="9"/>
  <c r="M1058" i="9" l="1"/>
  <c r="B1058" i="9"/>
  <c r="O1058" i="9"/>
  <c r="E1058" i="9" s="1"/>
  <c r="C1058" i="9" l="1"/>
  <c r="N1058" i="9"/>
  <c r="D1058" i="9" l="1"/>
  <c r="P1058" i="9"/>
  <c r="Q1058" i="9" l="1"/>
  <c r="F1058" i="9"/>
  <c r="R1058" i="9" l="1"/>
  <c r="G1058" i="9"/>
  <c r="H1058" i="9" l="1"/>
  <c r="I1058" i="9" s="1"/>
  <c r="L1059" i="9"/>
  <c r="M1059" i="9" l="1"/>
  <c r="B1059" i="9"/>
  <c r="O1059" i="9"/>
  <c r="E1059" i="9" s="1"/>
  <c r="C1059" i="9" l="1"/>
  <c r="N1059" i="9"/>
  <c r="D1059" i="9" l="1"/>
  <c r="P1059" i="9"/>
  <c r="Q1059" i="9" l="1"/>
  <c r="F1059" i="9"/>
  <c r="R1059" i="9" l="1"/>
  <c r="G1059" i="9"/>
  <c r="H1059" i="9" l="1"/>
  <c r="I1059" i="9" s="1"/>
  <c r="L1060" i="9"/>
  <c r="M1060" i="9" l="1"/>
  <c r="B1060" i="9"/>
  <c r="O1060" i="9"/>
  <c r="E1060" i="9" s="1"/>
  <c r="C1060" i="9" l="1"/>
  <c r="N1060" i="9"/>
  <c r="D1060" i="9" l="1"/>
  <c r="P1060" i="9"/>
  <c r="F1060" i="9" l="1"/>
  <c r="Q1060" i="9"/>
  <c r="G1060" i="9" l="1"/>
  <c r="R1060" i="9"/>
  <c r="H1060" i="9" l="1"/>
  <c r="I1060" i="9" s="1"/>
  <c r="L1061" i="9"/>
  <c r="M1061" i="9" l="1"/>
  <c r="B1061" i="9"/>
  <c r="O1061" i="9"/>
  <c r="E1061" i="9" s="1"/>
  <c r="N1061" i="9" l="1"/>
  <c r="C1061" i="9"/>
  <c r="D1061" i="9" l="1"/>
  <c r="P1061" i="9"/>
  <c r="F1061" i="9" l="1"/>
  <c r="Q1061" i="9"/>
  <c r="R1061" i="9" l="1"/>
  <c r="G1061" i="9"/>
  <c r="H1061" i="9" l="1"/>
  <c r="I1061" i="9" s="1"/>
  <c r="L1062" i="9"/>
  <c r="M1062" i="9" l="1"/>
  <c r="B1062" i="9"/>
  <c r="O1062" i="9"/>
  <c r="E1062" i="9" s="1"/>
  <c r="C1062" i="9" l="1"/>
  <c r="N1062" i="9"/>
  <c r="P1062" i="9" l="1"/>
  <c r="D1062" i="9"/>
  <c r="Q1062" i="9" l="1"/>
  <c r="F1062" i="9"/>
  <c r="R1062" i="9" l="1"/>
  <c r="G1062" i="9"/>
  <c r="H1062" i="9" l="1"/>
  <c r="I1062" i="9" s="1"/>
  <c r="L1063" i="9"/>
  <c r="M1063" i="9" l="1"/>
  <c r="B1063" i="9"/>
  <c r="O1063" i="9"/>
  <c r="E1063" i="9" s="1"/>
  <c r="C1063" i="9" l="1"/>
  <c r="N1063" i="9"/>
  <c r="D1063" i="9" l="1"/>
  <c r="P1063" i="9"/>
  <c r="F1063" i="9" l="1"/>
  <c r="Q1063" i="9"/>
  <c r="R1063" i="9" l="1"/>
  <c r="G1063" i="9"/>
  <c r="H1063" i="9" l="1"/>
  <c r="I1063" i="9" s="1"/>
  <c r="L1064" i="9"/>
  <c r="M1064" i="9" l="1"/>
  <c r="B1064" i="9"/>
  <c r="O1064" i="9"/>
  <c r="E1064" i="9" s="1"/>
  <c r="N1064" i="9" l="1"/>
  <c r="C1064" i="9"/>
  <c r="P1064" i="9" l="1"/>
  <c r="D1064" i="9"/>
  <c r="F1064" i="9" l="1"/>
  <c r="Q1064" i="9"/>
  <c r="R1064" i="9" l="1"/>
  <c r="G1064" i="9"/>
  <c r="H1064" i="9" l="1"/>
  <c r="I1064" i="9" s="1"/>
  <c r="L1065" i="9"/>
  <c r="M1065" i="9" l="1"/>
  <c r="B1065" i="9"/>
  <c r="O1065" i="9"/>
  <c r="E1065" i="9" s="1"/>
  <c r="N1065" i="9" l="1"/>
  <c r="C1065" i="9"/>
  <c r="D1065" i="9" l="1"/>
  <c r="P1065" i="9"/>
  <c r="F1065" i="9" l="1"/>
  <c r="Q1065" i="9"/>
  <c r="R1065" i="9" l="1"/>
  <c r="G1065" i="9"/>
  <c r="H1065" i="9" l="1"/>
  <c r="I1065" i="9" s="1"/>
  <c r="L1066" i="9"/>
  <c r="M1066" i="9" l="1"/>
  <c r="B1066" i="9"/>
  <c r="O1066" i="9"/>
  <c r="E1066" i="9" s="1"/>
  <c r="C1066" i="9" l="1"/>
  <c r="N1066" i="9"/>
  <c r="P1066" i="9" l="1"/>
  <c r="D1066" i="9"/>
  <c r="Q1066" i="9" l="1"/>
  <c r="F1066" i="9"/>
  <c r="R1066" i="9" l="1"/>
  <c r="G1066" i="9"/>
  <c r="H1066" i="9" l="1"/>
  <c r="I1066" i="9" s="1"/>
  <c r="L1067" i="9"/>
  <c r="M1067" i="9" l="1"/>
  <c r="B1067" i="9"/>
  <c r="O1067" i="9"/>
  <c r="E1067" i="9" s="1"/>
  <c r="C1067" i="9" l="1"/>
  <c r="N1067" i="9"/>
  <c r="D1067" i="9" l="1"/>
  <c r="P1067" i="9"/>
  <c r="F1067" i="9" l="1"/>
  <c r="Q1067" i="9"/>
  <c r="R1067" i="9" l="1"/>
  <c r="G1067" i="9"/>
  <c r="H1067" i="9" l="1"/>
  <c r="I1067" i="9" s="1"/>
  <c r="L1068" i="9"/>
  <c r="O1068" i="9" l="1"/>
  <c r="E1068" i="9" s="1"/>
  <c r="M1068" i="9"/>
  <c r="B1068" i="9"/>
  <c r="N1068" i="9" l="1"/>
  <c r="C1068" i="9"/>
  <c r="P1068" i="9" l="1"/>
  <c r="D1068" i="9"/>
  <c r="F1068" i="9" l="1"/>
  <c r="Q1068" i="9"/>
  <c r="G1068" i="9" l="1"/>
  <c r="R1068" i="9"/>
  <c r="H1068" i="9" l="1"/>
  <c r="I1068" i="9" s="1"/>
  <c r="L1069" i="9"/>
  <c r="O1069" i="9" l="1"/>
  <c r="E1069" i="9" s="1"/>
  <c r="M1069" i="9"/>
  <c r="B1069" i="9"/>
  <c r="C1069" i="9" l="1"/>
  <c r="N1069" i="9"/>
  <c r="P1069" i="9" l="1"/>
  <c r="D1069" i="9"/>
  <c r="Q1069" i="9" l="1"/>
  <c r="F1069" i="9"/>
  <c r="G1069" i="9" l="1"/>
  <c r="R1069" i="9"/>
  <c r="H1069" i="9" l="1"/>
  <c r="I1069" i="9" s="1"/>
  <c r="L1070" i="9"/>
  <c r="O1070" i="9" l="1"/>
  <c r="E1070" i="9" s="1"/>
  <c r="M1070" i="9"/>
  <c r="B1070" i="9"/>
  <c r="N1070" i="9" l="1"/>
  <c r="C1070" i="9"/>
  <c r="D1070" i="9" l="1"/>
  <c r="P1070" i="9"/>
  <c r="Q1070" i="9" l="1"/>
  <c r="F1070" i="9"/>
  <c r="G1070" i="9" l="1"/>
  <c r="R1070" i="9"/>
  <c r="H1070" i="9" l="1"/>
  <c r="I1070" i="9" s="1"/>
  <c r="L1071" i="9"/>
  <c r="O1071" i="9" l="1"/>
  <c r="E1071" i="9" s="1"/>
  <c r="M1071" i="9"/>
  <c r="B1071" i="9"/>
  <c r="C1071" i="9" l="1"/>
  <c r="N1071" i="9"/>
  <c r="D1071" i="9" l="1"/>
  <c r="P1071" i="9"/>
  <c r="F1071" i="9" l="1"/>
  <c r="Q1071" i="9"/>
  <c r="G1071" i="9" l="1"/>
  <c r="R1071" i="9"/>
  <c r="H1071" i="9" l="1"/>
  <c r="I1071" i="9" s="1"/>
  <c r="L1072" i="9"/>
  <c r="O1072" i="9" l="1"/>
  <c r="E1072" i="9" s="1"/>
  <c r="M1072" i="9"/>
  <c r="B1072" i="9"/>
  <c r="N1072" i="9" l="1"/>
  <c r="C1072" i="9"/>
  <c r="D1072" i="9" l="1"/>
  <c r="P1072" i="9"/>
  <c r="Q1072" i="9" l="1"/>
  <c r="F1072" i="9"/>
  <c r="G1072" i="9" l="1"/>
  <c r="R1072" i="9"/>
  <c r="H1072" i="9" l="1"/>
  <c r="I1072" i="9" s="1"/>
  <c r="L1073" i="9"/>
  <c r="O1073" i="9" l="1"/>
  <c r="E1073" i="9" s="1"/>
  <c r="M1073" i="9"/>
  <c r="B1073" i="9"/>
  <c r="C1073" i="9" l="1"/>
  <c r="N1073" i="9"/>
  <c r="P1073" i="9" l="1"/>
  <c r="D1073" i="9"/>
  <c r="Q1073" i="9" l="1"/>
  <c r="F1073" i="9"/>
  <c r="R1073" i="9" l="1"/>
  <c r="G1073" i="9"/>
  <c r="H1073" i="9" l="1"/>
  <c r="I1073" i="9" s="1"/>
  <c r="L1074" i="9"/>
  <c r="O1074" i="9" l="1"/>
  <c r="E1074" i="9" s="1"/>
  <c r="M1074" i="9"/>
  <c r="B1074" i="9"/>
  <c r="C1074" i="9" l="1"/>
  <c r="N1074" i="9"/>
  <c r="D1074" i="9" l="1"/>
  <c r="P1074" i="9"/>
  <c r="F1074" i="9" l="1"/>
  <c r="Q1074" i="9"/>
  <c r="G1074" i="9" l="1"/>
  <c r="R1074" i="9"/>
  <c r="H1074" i="9" l="1"/>
  <c r="I1074" i="9" s="1"/>
  <c r="L1075" i="9"/>
  <c r="O1075" i="9" l="1"/>
  <c r="E1075" i="9" s="1"/>
  <c r="M1075" i="9"/>
  <c r="B1075" i="9"/>
  <c r="C1075" i="9" l="1"/>
  <c r="N1075" i="9"/>
  <c r="D1075" i="9" l="1"/>
  <c r="P1075" i="9"/>
  <c r="Q1075" i="9" l="1"/>
  <c r="F1075" i="9"/>
  <c r="R1075" i="9" l="1"/>
  <c r="G1075" i="9"/>
  <c r="H1075" i="9" l="1"/>
  <c r="I1075" i="9" s="1"/>
  <c r="L1076" i="9"/>
  <c r="O1076" i="9" l="1"/>
  <c r="E1076" i="9" s="1"/>
  <c r="M1076" i="9"/>
  <c r="B1076" i="9"/>
  <c r="C1076" i="9" l="1"/>
  <c r="N1076" i="9"/>
  <c r="D1076" i="9" l="1"/>
  <c r="P1076" i="9"/>
  <c r="Q1076" i="9" l="1"/>
  <c r="F1076" i="9"/>
  <c r="G1076" i="9" l="1"/>
  <c r="R1076" i="9"/>
  <c r="H1076" i="9" l="1"/>
  <c r="I1076" i="9" s="1"/>
  <c r="L1077" i="9"/>
  <c r="M1077" i="9" l="1"/>
  <c r="B1077" i="9"/>
  <c r="O1077" i="9"/>
  <c r="E1077" i="9" s="1"/>
  <c r="C1077" i="9" l="1"/>
  <c r="N1077" i="9"/>
  <c r="P1077" i="9" l="1"/>
  <c r="D1077" i="9"/>
  <c r="Q1077" i="9" l="1"/>
  <c r="F1077" i="9"/>
  <c r="G1077" i="9" l="1"/>
  <c r="R1077" i="9"/>
  <c r="H1077" i="9" l="1"/>
  <c r="I1077" i="9" s="1"/>
  <c r="L1078" i="9"/>
  <c r="O1078" i="9" l="1"/>
  <c r="E1078" i="9" s="1"/>
  <c r="M1078" i="9"/>
  <c r="B1078" i="9"/>
  <c r="C1078" i="9" l="1"/>
  <c r="N1078" i="9"/>
  <c r="D1078" i="9" l="1"/>
  <c r="P1078" i="9"/>
  <c r="F1078" i="9" l="1"/>
  <c r="Q1078" i="9"/>
  <c r="G1078" i="9" l="1"/>
  <c r="R1078" i="9"/>
  <c r="H1078" i="9" l="1"/>
  <c r="I1078" i="9" s="1"/>
  <c r="L1079" i="9"/>
  <c r="O1079" i="9" l="1"/>
  <c r="E1079" i="9" s="1"/>
  <c r="M1079" i="9"/>
  <c r="B1079" i="9"/>
  <c r="C1079" i="9" l="1"/>
  <c r="N1079" i="9"/>
  <c r="D1079" i="9" l="1"/>
  <c r="P1079" i="9"/>
  <c r="F1079" i="9" l="1"/>
  <c r="Q1079" i="9"/>
  <c r="G1079" i="9" l="1"/>
  <c r="R1079" i="9"/>
  <c r="H1079" i="9" l="1"/>
  <c r="I1079" i="9" s="1"/>
  <c r="L1080" i="9"/>
  <c r="O1080" i="9" l="1"/>
  <c r="E1080" i="9" s="1"/>
  <c r="M1080" i="9"/>
  <c r="B1080" i="9"/>
  <c r="C1080" i="9" l="1"/>
  <c r="N1080" i="9"/>
  <c r="P1080" i="9" l="1"/>
  <c r="D1080" i="9"/>
  <c r="Q1080" i="9" l="1"/>
  <c r="F1080" i="9"/>
  <c r="G1080" i="9" l="1"/>
  <c r="R1080" i="9"/>
  <c r="H1080" i="9" l="1"/>
  <c r="I1080" i="9" s="1"/>
  <c r="L1081" i="9"/>
  <c r="O1081" i="9" l="1"/>
  <c r="E1081" i="9" s="1"/>
  <c r="M1081" i="9"/>
  <c r="B1081" i="9"/>
  <c r="C1081" i="9" l="1"/>
  <c r="N1081" i="9"/>
  <c r="P1081" i="9" l="1"/>
  <c r="D1081" i="9"/>
  <c r="Q1081" i="9" l="1"/>
  <c r="F1081" i="9"/>
  <c r="R1081" i="9" l="1"/>
  <c r="G1081" i="9"/>
  <c r="H1081" i="9" l="1"/>
  <c r="I1081" i="9" s="1"/>
  <c r="L1082" i="9"/>
  <c r="O1082" i="9" l="1"/>
  <c r="E1082" i="9" s="1"/>
  <c r="M1082" i="9"/>
  <c r="B1082" i="9"/>
  <c r="N1082" i="9" l="1"/>
  <c r="C1082" i="9"/>
  <c r="P1082" i="9" l="1"/>
  <c r="D1082" i="9"/>
  <c r="Q1082" i="9" l="1"/>
  <c r="F1082" i="9"/>
  <c r="G1082" i="9" l="1"/>
  <c r="R1082" i="9"/>
  <c r="H1082" i="9" l="1"/>
  <c r="I1082" i="9" s="1"/>
  <c r="L1083" i="9"/>
  <c r="O1083" i="9" l="1"/>
  <c r="E1083" i="9" s="1"/>
  <c r="M1083" i="9"/>
  <c r="B1083" i="9"/>
  <c r="N1083" i="9" l="1"/>
  <c r="C1083" i="9"/>
  <c r="P1083" i="9" l="1"/>
  <c r="D1083" i="9"/>
  <c r="F1083" i="9" l="1"/>
  <c r="Q1083" i="9"/>
  <c r="G1083" i="9" l="1"/>
  <c r="R1083" i="9"/>
  <c r="H1083" i="9" l="1"/>
  <c r="I1083" i="9" s="1"/>
  <c r="L1084" i="9"/>
  <c r="O1084" i="9" l="1"/>
  <c r="E1084" i="9" s="1"/>
  <c r="M1084" i="9"/>
  <c r="B1084" i="9"/>
  <c r="C1084" i="9" l="1"/>
  <c r="N1084" i="9"/>
  <c r="P1084" i="9" l="1"/>
  <c r="D1084" i="9"/>
  <c r="Q1084" i="9" l="1"/>
  <c r="F1084" i="9"/>
  <c r="G1084" i="9" l="1"/>
  <c r="R1084" i="9"/>
  <c r="H1084" i="9" l="1"/>
  <c r="I1084" i="9" s="1"/>
  <c r="L1085" i="9"/>
  <c r="O1085" i="9" l="1"/>
  <c r="E1085" i="9" s="1"/>
  <c r="M1085" i="9"/>
  <c r="B1085" i="9"/>
  <c r="C1085" i="9" l="1"/>
  <c r="N1085" i="9"/>
  <c r="P1085" i="9" l="1"/>
  <c r="D1085" i="9"/>
  <c r="Q1085" i="9" l="1"/>
  <c r="F1085" i="9"/>
  <c r="G1085" i="9" l="1"/>
  <c r="R1085" i="9"/>
  <c r="H1085" i="9" l="1"/>
  <c r="I1085" i="9" s="1"/>
  <c r="L1086" i="9"/>
  <c r="O1086" i="9" l="1"/>
  <c r="E1086" i="9" s="1"/>
  <c r="M1086" i="9"/>
  <c r="B1086" i="9"/>
  <c r="N1086" i="9" l="1"/>
  <c r="C1086" i="9"/>
  <c r="P1086" i="9" l="1"/>
  <c r="D1086" i="9"/>
  <c r="Q1086" i="9" l="1"/>
  <c r="F1086" i="9"/>
  <c r="G1086" i="9" l="1"/>
  <c r="R1086" i="9"/>
  <c r="H1086" i="9" l="1"/>
  <c r="I1086" i="9" s="1"/>
  <c r="L1087" i="9"/>
  <c r="O1087" i="9" l="1"/>
  <c r="E1087" i="9" s="1"/>
  <c r="M1087" i="9"/>
  <c r="B1087" i="9"/>
  <c r="C1087" i="9" l="1"/>
  <c r="N1087" i="9"/>
  <c r="D1087" i="9" l="1"/>
  <c r="P1087" i="9"/>
  <c r="F1087" i="9" l="1"/>
  <c r="Q1087" i="9"/>
  <c r="R1087" i="9" l="1"/>
  <c r="G1087" i="9"/>
  <c r="H1087" i="9" l="1"/>
  <c r="I1087" i="9" s="1"/>
  <c r="L1088" i="9"/>
  <c r="O1088" i="9" l="1"/>
  <c r="E1088" i="9" s="1"/>
  <c r="M1088" i="9"/>
  <c r="B1088" i="9"/>
  <c r="N1088" i="9" l="1"/>
  <c r="C1088" i="9"/>
  <c r="D1088" i="9" l="1"/>
  <c r="P1088" i="9"/>
  <c r="Q1088" i="9" l="1"/>
  <c r="F1088" i="9"/>
  <c r="R1088" i="9" l="1"/>
  <c r="G1088" i="9"/>
  <c r="H1088" i="9" l="1"/>
  <c r="I1088" i="9" s="1"/>
  <c r="L1089" i="9"/>
  <c r="O1089" i="9" l="1"/>
  <c r="E1089" i="9" s="1"/>
  <c r="M1089" i="9"/>
  <c r="B1089" i="9"/>
  <c r="C1089" i="9" l="1"/>
  <c r="N1089" i="9"/>
  <c r="D1089" i="9" l="1"/>
  <c r="P1089" i="9"/>
  <c r="Q1089" i="9" l="1"/>
  <c r="F1089" i="9"/>
  <c r="G1089" i="9" l="1"/>
  <c r="R1089" i="9"/>
  <c r="H1089" i="9" l="1"/>
  <c r="I1089" i="9" s="1"/>
  <c r="L1090" i="9"/>
  <c r="O1090" i="9" l="1"/>
  <c r="E1090" i="9" s="1"/>
  <c r="M1090" i="9"/>
  <c r="B1090" i="9"/>
  <c r="N1090" i="9" l="1"/>
  <c r="C1090" i="9"/>
  <c r="D1090" i="9" l="1"/>
  <c r="P1090" i="9"/>
  <c r="F1090" i="9" l="1"/>
  <c r="Q1090" i="9"/>
  <c r="R1090" i="9" l="1"/>
  <c r="G1090" i="9"/>
  <c r="H1090" i="9" l="1"/>
  <c r="I1090" i="9" s="1"/>
  <c r="L1091" i="9"/>
  <c r="O1091" i="9" l="1"/>
  <c r="E1091" i="9" s="1"/>
  <c r="M1091" i="9"/>
  <c r="B1091" i="9"/>
  <c r="N1091" i="9" l="1"/>
  <c r="C1091" i="9"/>
  <c r="P1091" i="9" l="1"/>
  <c r="D1091" i="9"/>
  <c r="F1091" i="9" l="1"/>
  <c r="Q1091" i="9"/>
  <c r="R1091" i="9" l="1"/>
  <c r="G1091" i="9"/>
  <c r="H1091" i="9" l="1"/>
  <c r="I1091" i="9" s="1"/>
  <c r="L1092" i="9"/>
  <c r="O1092" i="9" l="1"/>
  <c r="E1092" i="9" s="1"/>
  <c r="M1092" i="9"/>
  <c r="B1092" i="9"/>
  <c r="C1092" i="9" l="1"/>
  <c r="N1092" i="9"/>
  <c r="D1092" i="9" l="1"/>
  <c r="P1092" i="9"/>
  <c r="F1092" i="9" l="1"/>
  <c r="Q1092" i="9"/>
  <c r="G1092" i="9" l="1"/>
  <c r="R1092" i="9"/>
  <c r="H1092" i="9" l="1"/>
  <c r="I1092" i="9" s="1"/>
  <c r="L1093" i="9"/>
  <c r="O1093" i="9" l="1"/>
  <c r="E1093" i="9" s="1"/>
  <c r="M1093" i="9"/>
  <c r="B1093" i="9"/>
  <c r="N1093" i="9" l="1"/>
  <c r="C1093" i="9"/>
  <c r="D1093" i="9" l="1"/>
  <c r="P1093" i="9"/>
  <c r="Q1093" i="9" l="1"/>
  <c r="F1093" i="9"/>
  <c r="G1093" i="9" l="1"/>
  <c r="R1093" i="9"/>
  <c r="H1093" i="9" l="1"/>
  <c r="I1093" i="9" s="1"/>
  <c r="L1094" i="9"/>
  <c r="O1094" i="9" l="1"/>
  <c r="E1094" i="9" s="1"/>
  <c r="M1094" i="9"/>
  <c r="B1094" i="9"/>
  <c r="N1094" i="9" l="1"/>
  <c r="C1094" i="9"/>
  <c r="P1094" i="9" l="1"/>
  <c r="D1094" i="9"/>
  <c r="F1094" i="9" l="1"/>
  <c r="Q1094" i="9"/>
  <c r="R1094" i="9" l="1"/>
  <c r="G1094" i="9"/>
  <c r="H1094" i="9" l="1"/>
  <c r="I1094" i="9" s="1"/>
  <c r="L1095" i="9"/>
  <c r="O1095" i="9" l="1"/>
  <c r="E1095" i="9" s="1"/>
  <c r="M1095" i="9"/>
  <c r="B1095" i="9"/>
  <c r="N1095" i="9" l="1"/>
  <c r="C1095" i="9"/>
  <c r="P1095" i="9" l="1"/>
  <c r="D1095" i="9"/>
  <c r="Q1095" i="9" l="1"/>
  <c r="F1095" i="9"/>
  <c r="G1095" i="9" l="1"/>
  <c r="R1095" i="9"/>
  <c r="H1095" i="9" l="1"/>
  <c r="I1095" i="9" s="1"/>
  <c r="L1096" i="9"/>
  <c r="O1096" i="9" l="1"/>
  <c r="E1096" i="9" s="1"/>
  <c r="M1096" i="9"/>
  <c r="B1096" i="9"/>
  <c r="N1096" i="9" l="1"/>
  <c r="C1096" i="9"/>
  <c r="D1096" i="9" l="1"/>
  <c r="P1096" i="9"/>
  <c r="Q1096" i="9" l="1"/>
  <c r="F1096" i="9"/>
  <c r="G1096" i="9" l="1"/>
  <c r="R1096" i="9"/>
  <c r="H1096" i="9" l="1"/>
  <c r="I1096" i="9" s="1"/>
  <c r="L1097" i="9"/>
  <c r="O1097" i="9" l="1"/>
  <c r="E1097" i="9" s="1"/>
  <c r="M1097" i="9"/>
  <c r="B1097" i="9"/>
  <c r="C1097" i="9" l="1"/>
  <c r="N1097" i="9"/>
  <c r="P1097" i="9" l="1"/>
  <c r="D1097" i="9"/>
  <c r="F1097" i="9" l="1"/>
  <c r="Q1097" i="9"/>
  <c r="R1097" i="9" l="1"/>
  <c r="G1097" i="9"/>
  <c r="H1097" i="9" l="1"/>
  <c r="I1097" i="9" s="1"/>
  <c r="L1098" i="9"/>
  <c r="O1098" i="9" l="1"/>
  <c r="E1098" i="9" s="1"/>
  <c r="M1098" i="9"/>
  <c r="B1098" i="9"/>
  <c r="C1098" i="9" l="1"/>
  <c r="N1098" i="9"/>
  <c r="P1098" i="9" l="1"/>
  <c r="D1098" i="9"/>
  <c r="Q1098" i="9" l="1"/>
  <c r="F1098" i="9"/>
  <c r="G1098" i="9" l="1"/>
  <c r="R1098" i="9"/>
  <c r="H1098" i="9" l="1"/>
  <c r="I1098" i="9" s="1"/>
  <c r="L1099" i="9"/>
  <c r="O1099" i="9" l="1"/>
  <c r="E1099" i="9" s="1"/>
  <c r="M1099" i="9"/>
  <c r="B1099" i="9"/>
  <c r="C1099" i="9" l="1"/>
  <c r="N1099" i="9"/>
  <c r="P1099" i="9" l="1"/>
  <c r="D1099" i="9"/>
  <c r="F1099" i="9" l="1"/>
  <c r="Q1099" i="9"/>
  <c r="R1099" i="9" l="1"/>
  <c r="G1099" i="9"/>
  <c r="H1099" i="9" l="1"/>
  <c r="I1099" i="9" s="1"/>
  <c r="L1100" i="9"/>
  <c r="O1100" i="9" l="1"/>
  <c r="E1100" i="9" s="1"/>
  <c r="M1100" i="9"/>
  <c r="B1100" i="9"/>
  <c r="C1100" i="9" l="1"/>
  <c r="N1100" i="9"/>
  <c r="D1100" i="9" l="1"/>
  <c r="P1100" i="9"/>
  <c r="F1100" i="9" l="1"/>
  <c r="Q1100" i="9"/>
  <c r="G1100" i="9" l="1"/>
  <c r="R1100" i="9"/>
  <c r="H1100" i="9" l="1"/>
  <c r="I1100" i="9" s="1"/>
  <c r="L1101" i="9"/>
  <c r="O1101" i="9" l="1"/>
  <c r="E1101" i="9" s="1"/>
  <c r="M1101" i="9"/>
  <c r="B1101" i="9"/>
  <c r="C1101" i="9" l="1"/>
  <c r="N1101" i="9"/>
  <c r="P1101" i="9" l="1"/>
  <c r="D1101" i="9"/>
  <c r="Q1101" i="9" l="1"/>
  <c r="F1101" i="9"/>
  <c r="G1101" i="9" l="1"/>
  <c r="R1101" i="9"/>
  <c r="H1101" i="9" l="1"/>
  <c r="I1101" i="9" s="1"/>
  <c r="L1102" i="9"/>
  <c r="O1102" i="9" l="1"/>
  <c r="E1102" i="9" s="1"/>
  <c r="M1102" i="9"/>
  <c r="B1102" i="9"/>
  <c r="C1102" i="9" l="1"/>
  <c r="N1102" i="9"/>
  <c r="D1102" i="9" l="1"/>
  <c r="P1102" i="9"/>
  <c r="F1102" i="9" l="1"/>
  <c r="Q1102" i="9"/>
  <c r="R1102" i="9" l="1"/>
  <c r="G1102" i="9"/>
  <c r="H1102" i="9" l="1"/>
  <c r="I1102" i="9" s="1"/>
  <c r="L1103" i="9"/>
  <c r="O1103" i="9" l="1"/>
  <c r="E1103" i="9" s="1"/>
  <c r="M1103" i="9"/>
  <c r="B1103" i="9"/>
  <c r="C1103" i="9" l="1"/>
  <c r="N1103" i="9"/>
  <c r="D1103" i="9" l="1"/>
  <c r="P1103" i="9"/>
  <c r="Q1103" i="9" l="1"/>
  <c r="F1103" i="9"/>
  <c r="G1103" i="9" l="1"/>
  <c r="R1103" i="9"/>
  <c r="H1103" i="9" l="1"/>
  <c r="I1103" i="9" s="1"/>
  <c r="L1104" i="9"/>
  <c r="O1104" i="9" l="1"/>
  <c r="E1104" i="9" s="1"/>
  <c r="M1104" i="9"/>
  <c r="B1104" i="9"/>
  <c r="N1104" i="9" l="1"/>
  <c r="C1104" i="9"/>
  <c r="D1104" i="9" l="1"/>
  <c r="P1104" i="9"/>
  <c r="Q1104" i="9" l="1"/>
  <c r="F1104" i="9"/>
  <c r="G1104" i="9" l="1"/>
  <c r="R1104" i="9"/>
  <c r="H1104" i="9" l="1"/>
  <c r="I1104" i="9" s="1"/>
  <c r="L1105" i="9"/>
  <c r="O1105" i="9" l="1"/>
  <c r="E1105" i="9" s="1"/>
  <c r="M1105" i="9"/>
  <c r="B1105" i="9"/>
  <c r="C1105" i="9" l="1"/>
  <c r="N1105" i="9"/>
  <c r="D1105" i="9" l="1"/>
  <c r="P1105" i="9"/>
  <c r="Q1105" i="9" l="1"/>
  <c r="F1105" i="9"/>
  <c r="G1105" i="9" l="1"/>
  <c r="R1105" i="9"/>
  <c r="H1105" i="9" l="1"/>
  <c r="I1105" i="9" s="1"/>
  <c r="L1106" i="9"/>
  <c r="O1106" i="9" l="1"/>
  <c r="E1106" i="9" s="1"/>
  <c r="M1106" i="9"/>
  <c r="B1106" i="9"/>
  <c r="C1106" i="9" l="1"/>
  <c r="N1106" i="9"/>
  <c r="P1106" i="9" l="1"/>
  <c r="D1106" i="9"/>
  <c r="Q1106" i="9" l="1"/>
  <c r="F1106" i="9"/>
  <c r="G1106" i="9" l="1"/>
  <c r="R1106" i="9"/>
  <c r="H1106" i="9" l="1"/>
  <c r="I1106" i="9" s="1"/>
  <c r="L1107" i="9"/>
  <c r="O1107" i="9" l="1"/>
  <c r="E1107" i="9" s="1"/>
  <c r="M1107" i="9"/>
  <c r="B1107" i="9"/>
  <c r="N1107" i="9" l="1"/>
  <c r="C1107" i="9"/>
  <c r="D1107" i="9" l="1"/>
  <c r="P1107" i="9"/>
  <c r="Q1107" i="9" l="1"/>
  <c r="F1107" i="9"/>
  <c r="G1107" i="9" l="1"/>
  <c r="R1107" i="9"/>
  <c r="H1107" i="9" l="1"/>
  <c r="I1107" i="9" s="1"/>
  <c r="L1108" i="9"/>
  <c r="O1108" i="9" l="1"/>
  <c r="E1108" i="9" s="1"/>
  <c r="M1108" i="9"/>
  <c r="B1108" i="9"/>
  <c r="N1108" i="9" l="1"/>
  <c r="C1108" i="9"/>
  <c r="P1108" i="9" l="1"/>
  <c r="D1108" i="9"/>
  <c r="F1108" i="9" l="1"/>
  <c r="Q1108" i="9"/>
  <c r="G1108" i="9" l="1"/>
  <c r="R1108" i="9"/>
  <c r="H1108" i="9" l="1"/>
  <c r="I1108" i="9" s="1"/>
  <c r="L1109" i="9"/>
  <c r="O1109" i="9" l="1"/>
  <c r="E1109" i="9" s="1"/>
  <c r="M1109" i="9"/>
  <c r="B1109" i="9"/>
  <c r="C1109" i="9" l="1"/>
  <c r="N1109" i="9"/>
  <c r="P1109" i="9" l="1"/>
  <c r="D1109" i="9"/>
  <c r="Q1109" i="9" l="1"/>
  <c r="F1109" i="9"/>
  <c r="R1109" i="9" l="1"/>
  <c r="G1109" i="9"/>
  <c r="H1109" i="9" l="1"/>
  <c r="I1109" i="9" s="1"/>
  <c r="L1110" i="9"/>
  <c r="O1110" i="9" l="1"/>
  <c r="E1110" i="9" s="1"/>
  <c r="M1110" i="9"/>
  <c r="B1110" i="9"/>
  <c r="C1110" i="9" l="1"/>
  <c r="N1110" i="9"/>
  <c r="D1110" i="9" l="1"/>
  <c r="P1110" i="9"/>
  <c r="Q1110" i="9" l="1"/>
  <c r="F1110" i="9"/>
  <c r="R1110" i="9" l="1"/>
  <c r="G1110" i="9"/>
  <c r="H1110" i="9" l="1"/>
  <c r="I1110" i="9" s="1"/>
  <c r="L1111" i="9"/>
  <c r="M1111" i="9" l="1"/>
  <c r="B1111" i="9"/>
  <c r="O1111" i="9"/>
  <c r="E1111" i="9" s="1"/>
  <c r="N1111" i="9" l="1"/>
  <c r="C1111" i="9"/>
  <c r="P1111" i="9" l="1"/>
  <c r="D1111" i="9"/>
  <c r="Q1111" i="9" l="1"/>
  <c r="F1111" i="9"/>
  <c r="G1111" i="9" l="1"/>
  <c r="R1111" i="9"/>
  <c r="H1111" i="9" l="1"/>
  <c r="I1111" i="9" s="1"/>
  <c r="L1112" i="9"/>
  <c r="M1112" i="9" l="1"/>
  <c r="B1112" i="9"/>
  <c r="O1112" i="9"/>
  <c r="E1112" i="9" s="1"/>
  <c r="N1112" i="9" l="1"/>
  <c r="C1112" i="9"/>
  <c r="D1112" i="9" l="1"/>
  <c r="P1112" i="9"/>
  <c r="Q1112" i="9" l="1"/>
  <c r="F1112" i="9"/>
  <c r="G1112" i="9" l="1"/>
  <c r="R1112" i="9"/>
  <c r="H1112" i="9" l="1"/>
  <c r="I1112" i="9" s="1"/>
  <c r="L1113" i="9"/>
  <c r="O1113" i="9" l="1"/>
  <c r="E1113" i="9" s="1"/>
  <c r="M1113" i="9"/>
  <c r="B1113" i="9"/>
  <c r="C1113" i="9" l="1"/>
  <c r="N1113" i="9"/>
  <c r="P1113" i="9" l="1"/>
  <c r="D1113" i="9"/>
  <c r="Q1113" i="9" l="1"/>
  <c r="F1113" i="9"/>
  <c r="G1113" i="9" l="1"/>
  <c r="R1113" i="9"/>
  <c r="H1113" i="9" l="1"/>
  <c r="I1113" i="9" s="1"/>
  <c r="L1114" i="9"/>
  <c r="O1114" i="9" l="1"/>
  <c r="E1114" i="9" s="1"/>
  <c r="M1114" i="9"/>
  <c r="B1114" i="9"/>
  <c r="C1114" i="9" l="1"/>
  <c r="N1114" i="9"/>
  <c r="D1114" i="9" l="1"/>
  <c r="P1114" i="9"/>
  <c r="Q1114" i="9" l="1"/>
  <c r="F1114" i="9"/>
  <c r="G1114" i="9" l="1"/>
  <c r="R1114" i="9"/>
  <c r="H1114" i="9" l="1"/>
  <c r="I1114" i="9" s="1"/>
  <c r="L1115" i="9"/>
  <c r="O1115" i="9" l="1"/>
  <c r="E1115" i="9" s="1"/>
  <c r="M1115" i="9"/>
  <c r="B1115" i="9"/>
  <c r="C1115" i="9" l="1"/>
  <c r="N1115" i="9"/>
  <c r="D1115" i="9" l="1"/>
  <c r="P1115" i="9"/>
  <c r="Q1115" i="9" l="1"/>
  <c r="F1115" i="9"/>
  <c r="G1115" i="9" l="1"/>
  <c r="R1115" i="9"/>
  <c r="H1115" i="9" l="1"/>
  <c r="I1115" i="9" s="1"/>
  <c r="L1116" i="9"/>
  <c r="M1116" i="9" l="1"/>
  <c r="B1116" i="9"/>
  <c r="O1116" i="9"/>
  <c r="E1116" i="9" s="1"/>
  <c r="N1116" i="9" l="1"/>
  <c r="C1116" i="9"/>
  <c r="D1116" i="9" l="1"/>
  <c r="P1116" i="9"/>
  <c r="Q1116" i="9" l="1"/>
  <c r="F1116" i="9"/>
  <c r="G1116" i="9" l="1"/>
  <c r="R1116" i="9"/>
  <c r="H1116" i="9" l="1"/>
  <c r="I1116" i="9" s="1"/>
  <c r="L1117" i="9"/>
  <c r="M1117" i="9" l="1"/>
  <c r="B1117" i="9"/>
  <c r="O1117" i="9"/>
  <c r="E1117" i="9" s="1"/>
  <c r="C1117" i="9" l="1"/>
  <c r="N1117" i="9"/>
  <c r="P1117" i="9" l="1"/>
  <c r="D1117" i="9"/>
  <c r="Q1117" i="9" l="1"/>
  <c r="F1117" i="9"/>
  <c r="G1117" i="9" l="1"/>
  <c r="R1117" i="9"/>
  <c r="H1117" i="9" l="1"/>
  <c r="I1117" i="9" s="1"/>
  <c r="L1118" i="9"/>
  <c r="M1118" i="9" l="1"/>
  <c r="B1118" i="9"/>
  <c r="O1118" i="9"/>
  <c r="E1118" i="9" s="1"/>
  <c r="N1118" i="9" l="1"/>
  <c r="C1118" i="9"/>
  <c r="P1118" i="9" l="1"/>
  <c r="D1118" i="9"/>
  <c r="Q1118" i="9" l="1"/>
  <c r="F1118" i="9"/>
  <c r="G1118" i="9" l="1"/>
  <c r="R1118" i="9"/>
  <c r="H1118" i="9" l="1"/>
  <c r="I1118" i="9" s="1"/>
  <c r="L1119" i="9"/>
  <c r="M1119" i="9" l="1"/>
  <c r="B1119" i="9"/>
  <c r="O1119" i="9"/>
  <c r="E1119" i="9" s="1"/>
  <c r="N1119" i="9" l="1"/>
  <c r="C1119" i="9"/>
  <c r="P1119" i="9" l="1"/>
  <c r="D1119" i="9"/>
  <c r="Q1119" i="9" l="1"/>
  <c r="F1119" i="9"/>
  <c r="G1119" i="9" l="1"/>
  <c r="R1119" i="9"/>
  <c r="H1119" i="9" l="1"/>
  <c r="I1119" i="9" s="1"/>
  <c r="L1120" i="9"/>
  <c r="M1120" i="9" l="1"/>
  <c r="B1120" i="9"/>
  <c r="O1120" i="9"/>
  <c r="E1120" i="9" s="1"/>
  <c r="N1120" i="9" l="1"/>
  <c r="C1120" i="9"/>
  <c r="D1120" i="9" l="1"/>
  <c r="P1120" i="9"/>
  <c r="Q1120" i="9" l="1"/>
  <c r="F1120" i="9"/>
  <c r="G1120" i="9" l="1"/>
  <c r="R1120" i="9"/>
  <c r="H1120" i="9" l="1"/>
  <c r="I1120" i="9" s="1"/>
  <c r="L1121" i="9"/>
  <c r="B1121" i="9" l="1"/>
  <c r="O1121" i="9"/>
  <c r="E1121" i="9" s="1"/>
  <c r="M1121" i="9"/>
  <c r="C1121" i="9" l="1"/>
  <c r="N1121" i="9"/>
  <c r="D1121" i="9" l="1"/>
  <c r="P1121" i="9"/>
  <c r="Q1121" i="9" l="1"/>
  <c r="F1121" i="9"/>
  <c r="G1121" i="9" l="1"/>
  <c r="R1121" i="9"/>
  <c r="H1121" i="9" l="1"/>
  <c r="I1121" i="9" s="1"/>
  <c r="L1122" i="9"/>
  <c r="M1122" i="9" l="1"/>
  <c r="O1122" i="9"/>
  <c r="E1122" i="9" s="1"/>
  <c r="B1122" i="9"/>
  <c r="C1122" i="9" l="1"/>
  <c r="N1122" i="9"/>
  <c r="D1122" i="9" l="1"/>
  <c r="P1122" i="9"/>
  <c r="Q1122" i="9" l="1"/>
  <c r="F1122" i="9"/>
  <c r="G1122" i="9" l="1"/>
  <c r="R1122" i="9"/>
  <c r="H1122" i="9" l="1"/>
  <c r="I1122" i="9" s="1"/>
  <c r="L1123" i="9"/>
  <c r="M1123" i="9" l="1"/>
  <c r="O1123" i="9"/>
  <c r="E1123" i="9" s="1"/>
  <c r="B1123" i="9"/>
  <c r="C1123" i="9" l="1"/>
  <c r="N1123" i="9"/>
  <c r="D1123" i="9" l="1"/>
  <c r="P1123" i="9"/>
  <c r="Q1123" i="9" l="1"/>
  <c r="F1123" i="9"/>
  <c r="G1123" i="9" l="1"/>
  <c r="R1123" i="9"/>
  <c r="H1123" i="9" l="1"/>
  <c r="I1123" i="9" s="1"/>
  <c r="L1124" i="9"/>
  <c r="M1124" i="9" l="1"/>
  <c r="O1124" i="9"/>
  <c r="E1124" i="9" s="1"/>
  <c r="B1124" i="9"/>
  <c r="C1124" i="9" l="1"/>
  <c r="N1124" i="9"/>
  <c r="D1124" i="9" l="1"/>
  <c r="P1124" i="9"/>
  <c r="Q1124" i="9" l="1"/>
  <c r="F1124" i="9"/>
  <c r="G1124" i="9" l="1"/>
  <c r="R1124" i="9"/>
  <c r="H1124" i="9" l="1"/>
  <c r="I1124" i="9" s="1"/>
  <c r="L1125" i="9"/>
  <c r="M1125" i="9" l="1"/>
  <c r="O1125" i="9"/>
  <c r="E1125" i="9" s="1"/>
  <c r="B1125" i="9"/>
  <c r="C1125" i="9" l="1"/>
  <c r="N1125" i="9"/>
  <c r="D1125" i="9" l="1"/>
  <c r="P1125" i="9"/>
  <c r="Q1125" i="9" l="1"/>
  <c r="F1125" i="9"/>
  <c r="G1125" i="9" l="1"/>
  <c r="R1125" i="9"/>
  <c r="H1125" i="9" l="1"/>
  <c r="I1125" i="9" s="1"/>
  <c r="L1126" i="9"/>
  <c r="B1126" i="9" l="1"/>
  <c r="M1126" i="9"/>
  <c r="O1126" i="9"/>
  <c r="E1126" i="9" s="1"/>
  <c r="C1126" i="9" l="1"/>
  <c r="N1126" i="9"/>
  <c r="P1126" i="9" l="1"/>
  <c r="D1126" i="9"/>
  <c r="Q1126" i="9" l="1"/>
  <c r="F1126" i="9"/>
  <c r="G1126" i="9" l="1"/>
  <c r="R1126" i="9"/>
  <c r="H1126" i="9" l="1"/>
  <c r="I1126" i="9" s="1"/>
  <c r="L1127" i="9"/>
  <c r="B1127" i="9" l="1"/>
  <c r="M1127" i="9"/>
  <c r="O1127" i="9"/>
  <c r="E1127" i="9" s="1"/>
  <c r="C1127" i="9" l="1"/>
  <c r="N1127" i="9"/>
  <c r="D1127" i="9" l="1"/>
  <c r="P1127" i="9"/>
  <c r="Q1127" i="9" l="1"/>
  <c r="F1127" i="9"/>
  <c r="G1127" i="9" l="1"/>
  <c r="R1127" i="9"/>
  <c r="H1127" i="9" l="1"/>
  <c r="I1127" i="9" s="1"/>
  <c r="L1128" i="9"/>
  <c r="B1128" i="9" l="1"/>
  <c r="M1128" i="9"/>
  <c r="O1128" i="9"/>
  <c r="E1128" i="9" s="1"/>
  <c r="C1128" i="9" l="1"/>
  <c r="N1128" i="9"/>
  <c r="P1128" i="9" l="1"/>
  <c r="D1128" i="9"/>
  <c r="Q1128" i="9" l="1"/>
  <c r="F1128" i="9"/>
  <c r="R1128" i="9" l="1"/>
  <c r="G1128" i="9"/>
  <c r="H1128" i="9" l="1"/>
  <c r="I1128" i="9" s="1"/>
  <c r="L1129" i="9"/>
  <c r="B1129" i="9" l="1"/>
  <c r="M1129" i="9"/>
  <c r="O1129" i="9"/>
  <c r="E1129" i="9" s="1"/>
  <c r="C1129" i="9" l="1"/>
  <c r="N1129" i="9"/>
  <c r="D1129" i="9" l="1"/>
  <c r="P1129" i="9"/>
  <c r="Q1129" i="9" l="1"/>
  <c r="F1129" i="9"/>
  <c r="R1129" i="9" l="1"/>
  <c r="G1129" i="9"/>
  <c r="H1129" i="9" l="1"/>
  <c r="I1129" i="9" s="1"/>
  <c r="L1130" i="9"/>
  <c r="B1130" i="9" l="1"/>
  <c r="M1130" i="9"/>
  <c r="O1130" i="9"/>
  <c r="E1130" i="9" s="1"/>
  <c r="N1130" i="9" l="1"/>
  <c r="C1130" i="9"/>
  <c r="D1130" i="9" l="1"/>
  <c r="P1130" i="9"/>
  <c r="F1130" i="9" l="1"/>
  <c r="Q1130" i="9"/>
  <c r="G1130" i="9" l="1"/>
  <c r="R1130" i="9"/>
  <c r="H1130" i="9" l="1"/>
  <c r="I1130" i="9" s="1"/>
  <c r="L1131" i="9"/>
  <c r="B1131" i="9" l="1"/>
  <c r="M1131" i="9"/>
  <c r="O1131" i="9"/>
  <c r="E1131" i="9" s="1"/>
  <c r="N1131" i="9" l="1"/>
  <c r="C1131" i="9"/>
  <c r="D1131" i="9" l="1"/>
  <c r="P1131" i="9"/>
  <c r="Q1131" i="9" l="1"/>
  <c r="F1131" i="9"/>
  <c r="G1131" i="9" l="1"/>
  <c r="R1131" i="9"/>
  <c r="H1131" i="9" l="1"/>
  <c r="I1131" i="9" s="1"/>
  <c r="L1132" i="9"/>
  <c r="B1132" i="9" l="1"/>
  <c r="M1132" i="9"/>
  <c r="O1132" i="9"/>
  <c r="E1132" i="9" s="1"/>
  <c r="C1132" i="9" l="1"/>
  <c r="N1132" i="9"/>
  <c r="P1132" i="9" l="1"/>
  <c r="D1132" i="9"/>
  <c r="Q1132" i="9" l="1"/>
  <c r="F1132" i="9"/>
  <c r="G1132" i="9" l="1"/>
  <c r="R1132" i="9"/>
  <c r="H1132" i="9" l="1"/>
  <c r="I1132" i="9" s="1"/>
  <c r="L1133" i="9"/>
  <c r="B1133" i="9" l="1"/>
  <c r="M1133" i="9"/>
  <c r="O1133" i="9"/>
  <c r="E1133" i="9" s="1"/>
  <c r="N1133" i="9" l="1"/>
  <c r="C1133" i="9"/>
  <c r="D1133" i="9" l="1"/>
  <c r="P1133" i="9"/>
  <c r="Q1133" i="9" l="1"/>
  <c r="F1133" i="9"/>
  <c r="G1133" i="9" l="1"/>
  <c r="R1133" i="9"/>
  <c r="H1133" i="9" l="1"/>
  <c r="I1133" i="9" s="1"/>
  <c r="L1134" i="9"/>
  <c r="B1134" i="9" l="1"/>
  <c r="M1134" i="9"/>
  <c r="O1134" i="9"/>
  <c r="E1134" i="9" s="1"/>
  <c r="C1134" i="9" l="1"/>
  <c r="N1134" i="9"/>
  <c r="P1134" i="9" l="1"/>
  <c r="D1134" i="9"/>
  <c r="Q1134" i="9" l="1"/>
  <c r="F1134" i="9"/>
  <c r="R1134" i="9" l="1"/>
  <c r="G1134" i="9"/>
  <c r="H1134" i="9" l="1"/>
  <c r="I1134" i="9" s="1"/>
  <c r="L1135" i="9"/>
  <c r="B1135" i="9" l="1"/>
  <c r="M1135" i="9"/>
  <c r="O1135" i="9"/>
  <c r="E1135" i="9" s="1"/>
  <c r="C1135" i="9" l="1"/>
  <c r="N1135" i="9"/>
  <c r="D1135" i="9" l="1"/>
  <c r="P1135" i="9"/>
  <c r="Q1135" i="9" l="1"/>
  <c r="F1135" i="9"/>
  <c r="G1135" i="9" l="1"/>
  <c r="R1135" i="9"/>
  <c r="H1135" i="9" l="1"/>
  <c r="I1135" i="9" s="1"/>
  <c r="L1136" i="9"/>
  <c r="B1136" i="9" l="1"/>
  <c r="M1136" i="9"/>
  <c r="O1136" i="9"/>
  <c r="E1136" i="9" s="1"/>
  <c r="C1136" i="9" l="1"/>
  <c r="N1136" i="9"/>
  <c r="P1136" i="9" l="1"/>
  <c r="D1136" i="9"/>
  <c r="Q1136" i="9" l="1"/>
  <c r="F1136" i="9"/>
  <c r="G1136" i="9" l="1"/>
  <c r="R1136" i="9"/>
  <c r="H1136" i="9" l="1"/>
  <c r="I1136" i="9" s="1"/>
  <c r="L1137" i="9"/>
  <c r="B1137" i="9" l="1"/>
  <c r="M1137" i="9"/>
  <c r="O1137" i="9"/>
  <c r="E1137" i="9" s="1"/>
  <c r="C1137" i="9" l="1"/>
  <c r="N1137" i="9"/>
  <c r="D1137" i="9" l="1"/>
  <c r="P1137" i="9"/>
  <c r="Q1137" i="9" l="1"/>
  <c r="F1137" i="9"/>
  <c r="G1137" i="9" l="1"/>
  <c r="R1137" i="9"/>
  <c r="H1137" i="9" l="1"/>
  <c r="I1137" i="9" s="1"/>
  <c r="L1138" i="9"/>
  <c r="B1138" i="9" l="1"/>
  <c r="M1138" i="9"/>
  <c r="O1138" i="9"/>
  <c r="E1138" i="9" s="1"/>
  <c r="C1138" i="9" l="1"/>
  <c r="N1138" i="9"/>
  <c r="D1138" i="9" l="1"/>
  <c r="P1138" i="9"/>
  <c r="Q1138" i="9" l="1"/>
  <c r="F1138" i="9"/>
  <c r="G1138" i="9" l="1"/>
  <c r="R1138" i="9"/>
  <c r="H1138" i="9" l="1"/>
  <c r="I1138" i="9" s="1"/>
  <c r="L1139" i="9"/>
  <c r="B1139" i="9" l="1"/>
  <c r="M1139" i="9"/>
  <c r="O1139" i="9"/>
  <c r="E1139" i="9" s="1"/>
  <c r="C1139" i="9" l="1"/>
  <c r="N1139" i="9"/>
  <c r="D1139" i="9" l="1"/>
  <c r="P1139" i="9"/>
  <c r="Q1139" i="9" l="1"/>
  <c r="F1139" i="9"/>
  <c r="G1139" i="9" l="1"/>
  <c r="R1139" i="9"/>
  <c r="H1139" i="9" l="1"/>
  <c r="I1139" i="9" s="1"/>
  <c r="L1140" i="9"/>
  <c r="B1140" i="9" l="1"/>
  <c r="M1140" i="9"/>
  <c r="O1140" i="9"/>
  <c r="E1140" i="9" s="1"/>
  <c r="C1140" i="9" l="1"/>
  <c r="N1140" i="9"/>
  <c r="D1140" i="9" l="1"/>
  <c r="P1140" i="9"/>
  <c r="Q1140" i="9" l="1"/>
  <c r="F1140" i="9"/>
  <c r="G1140" i="9" l="1"/>
  <c r="R1140" i="9"/>
  <c r="H1140" i="9" l="1"/>
  <c r="I1140" i="9" s="1"/>
  <c r="L1141" i="9"/>
  <c r="B1141" i="9" l="1"/>
  <c r="M1141" i="9"/>
  <c r="O1141" i="9"/>
  <c r="E1141" i="9" s="1"/>
  <c r="C1141" i="9" l="1"/>
  <c r="N1141" i="9"/>
  <c r="D1141" i="9" l="1"/>
  <c r="P1141" i="9"/>
  <c r="Q1141" i="9" l="1"/>
  <c r="F1141" i="9"/>
  <c r="G1141" i="9" l="1"/>
  <c r="R1141" i="9"/>
  <c r="H1141" i="9" l="1"/>
  <c r="I1141" i="9" s="1"/>
  <c r="L1142" i="9"/>
  <c r="B1142" i="9" l="1"/>
  <c r="M1142" i="9"/>
  <c r="O1142" i="9"/>
  <c r="E1142" i="9" s="1"/>
  <c r="C1142" i="9" l="1"/>
  <c r="N1142" i="9"/>
  <c r="D1142" i="9" l="1"/>
  <c r="P1142" i="9"/>
  <c r="Q1142" i="9" l="1"/>
  <c r="F1142" i="9"/>
  <c r="G1142" i="9" l="1"/>
  <c r="R1142" i="9"/>
  <c r="H1142" i="9" l="1"/>
  <c r="I1142" i="9" s="1"/>
  <c r="L1143" i="9"/>
  <c r="B1143" i="9" l="1"/>
  <c r="M1143" i="9"/>
  <c r="O1143" i="9"/>
  <c r="E1143" i="9" s="1"/>
  <c r="C1143" i="9" l="1"/>
  <c r="N1143" i="9"/>
  <c r="D1143" i="9" l="1"/>
  <c r="P1143" i="9"/>
  <c r="Q1143" i="9" l="1"/>
  <c r="F1143" i="9"/>
  <c r="G1143" i="9" l="1"/>
  <c r="R1143" i="9"/>
  <c r="H1143" i="9" l="1"/>
  <c r="I1143" i="9" s="1"/>
  <c r="L1144" i="9"/>
  <c r="B1144" i="9" l="1"/>
  <c r="M1144" i="9"/>
  <c r="O1144" i="9"/>
  <c r="E1144" i="9" s="1"/>
  <c r="N1144" i="9" l="1"/>
  <c r="C1144" i="9"/>
  <c r="P1144" i="9" l="1"/>
  <c r="D1144" i="9"/>
  <c r="F1144" i="9" l="1"/>
  <c r="Q1144" i="9"/>
  <c r="G1144" i="9" l="1"/>
  <c r="R1144" i="9"/>
  <c r="H1144" i="9" l="1"/>
  <c r="I1144" i="9" s="1"/>
  <c r="L1145" i="9"/>
  <c r="B1145" i="9" l="1"/>
  <c r="M1145" i="9"/>
  <c r="O1145" i="9"/>
  <c r="E1145" i="9" s="1"/>
  <c r="C1145" i="9" l="1"/>
  <c r="N1145" i="9"/>
  <c r="D1145" i="9" l="1"/>
  <c r="P1145" i="9"/>
  <c r="Q1145" i="9" l="1"/>
  <c r="F1145" i="9"/>
  <c r="R1145" i="9" l="1"/>
  <c r="G1145" i="9"/>
  <c r="H1145" i="9" l="1"/>
  <c r="I1145" i="9" s="1"/>
  <c r="L1146" i="9"/>
  <c r="B1146" i="9" l="1"/>
  <c r="M1146" i="9"/>
  <c r="O1146" i="9"/>
  <c r="E1146" i="9" s="1"/>
  <c r="C1146" i="9" l="1"/>
  <c r="N1146" i="9"/>
  <c r="D1146" i="9" l="1"/>
  <c r="P1146" i="9"/>
  <c r="Q1146" i="9" l="1"/>
  <c r="F1146" i="9"/>
  <c r="G1146" i="9" l="1"/>
  <c r="R1146" i="9"/>
  <c r="H1146" i="9" l="1"/>
  <c r="I1146" i="9" s="1"/>
  <c r="L1147" i="9"/>
  <c r="B1147" i="9" l="1"/>
  <c r="M1147" i="9"/>
  <c r="O1147" i="9"/>
  <c r="E1147" i="9" s="1"/>
  <c r="C1147" i="9" l="1"/>
  <c r="N1147" i="9"/>
  <c r="D1147" i="9" l="1"/>
  <c r="P1147" i="9"/>
  <c r="Q1147" i="9" l="1"/>
  <c r="F1147" i="9"/>
  <c r="G1147" i="9" l="1"/>
  <c r="R1147" i="9"/>
  <c r="H1147" i="9" l="1"/>
  <c r="I1147" i="9" s="1"/>
  <c r="L1148" i="9"/>
  <c r="B1148" i="9" l="1"/>
  <c r="M1148" i="9"/>
  <c r="O1148" i="9"/>
  <c r="E1148" i="9" s="1"/>
  <c r="N1148" i="9" l="1"/>
  <c r="C1148" i="9"/>
  <c r="D1148" i="9" l="1"/>
  <c r="P1148" i="9"/>
  <c r="Q1148" i="9" l="1"/>
  <c r="F1148" i="9"/>
  <c r="R1148" i="9" l="1"/>
  <c r="G1148" i="9"/>
  <c r="H1148" i="9" l="1"/>
  <c r="I1148" i="9" s="1"/>
  <c r="L1149" i="9"/>
  <c r="B1149" i="9" l="1"/>
  <c r="M1149" i="9"/>
  <c r="O1149" i="9"/>
  <c r="E1149" i="9" s="1"/>
  <c r="C1149" i="9" l="1"/>
  <c r="N1149" i="9"/>
  <c r="D1149" i="9" l="1"/>
  <c r="P1149" i="9"/>
  <c r="Q1149" i="9" l="1"/>
  <c r="F1149" i="9"/>
  <c r="G1149" i="9" l="1"/>
  <c r="R1149" i="9"/>
  <c r="H1149" i="9" l="1"/>
  <c r="I1149" i="9" s="1"/>
  <c r="L1150" i="9"/>
  <c r="B1150" i="9" l="1"/>
  <c r="M1150" i="9"/>
  <c r="O1150" i="9"/>
  <c r="E1150" i="9" s="1"/>
  <c r="C1150" i="9" l="1"/>
  <c r="N1150" i="9"/>
  <c r="D1150" i="9" l="1"/>
  <c r="P1150" i="9"/>
  <c r="Q1150" i="9" l="1"/>
  <c r="F1150" i="9"/>
  <c r="G1150" i="9" l="1"/>
  <c r="R1150" i="9"/>
  <c r="H1150" i="9" l="1"/>
  <c r="I1150" i="9" s="1"/>
  <c r="L1151" i="9"/>
  <c r="B1151" i="9" l="1"/>
  <c r="M1151" i="9"/>
  <c r="O1151" i="9"/>
  <c r="E1151" i="9" s="1"/>
  <c r="C1151" i="9" l="1"/>
  <c r="N1151" i="9"/>
  <c r="D1151" i="9" l="1"/>
  <c r="P1151" i="9"/>
  <c r="Q1151" i="9" l="1"/>
  <c r="F1151" i="9"/>
  <c r="G1151" i="9" l="1"/>
  <c r="R1151" i="9"/>
  <c r="H1151" i="9" l="1"/>
  <c r="I1151" i="9" s="1"/>
  <c r="L1152" i="9"/>
  <c r="B1152" i="9" l="1"/>
  <c r="M1152" i="9"/>
  <c r="O1152" i="9"/>
  <c r="E1152" i="9" s="1"/>
  <c r="C1152" i="9" l="1"/>
  <c r="N1152" i="9"/>
  <c r="P1152" i="9" l="1"/>
  <c r="D1152" i="9"/>
  <c r="Q1152" i="9" l="1"/>
  <c r="F1152" i="9"/>
  <c r="G1152" i="9" l="1"/>
  <c r="R1152" i="9"/>
  <c r="H1152" i="9" l="1"/>
  <c r="I1152" i="9" s="1"/>
  <c r="L1153" i="9"/>
  <c r="B1153" i="9" l="1"/>
  <c r="M1153" i="9"/>
  <c r="O1153" i="9"/>
  <c r="E1153" i="9" s="1"/>
  <c r="C1153" i="9" l="1"/>
  <c r="N1153" i="9"/>
  <c r="D1153" i="9" l="1"/>
  <c r="P1153" i="9"/>
  <c r="Q1153" i="9" l="1"/>
  <c r="F1153" i="9"/>
  <c r="R1153" i="9" l="1"/>
  <c r="G1153" i="9"/>
  <c r="H1153" i="9" l="1"/>
  <c r="I1153" i="9" s="1"/>
  <c r="L1154" i="9"/>
  <c r="B1154" i="9" l="1"/>
  <c r="M1154" i="9"/>
  <c r="O1154" i="9"/>
  <c r="E1154" i="9" s="1"/>
  <c r="N1154" i="9" l="1"/>
  <c r="C1154" i="9"/>
  <c r="D1154" i="9" l="1"/>
  <c r="P1154" i="9"/>
  <c r="Q1154" i="9" l="1"/>
  <c r="F1154" i="9"/>
  <c r="G1154" i="9" l="1"/>
  <c r="R1154" i="9"/>
  <c r="H1154" i="9" l="1"/>
  <c r="I1154" i="9" s="1"/>
  <c r="L1155" i="9"/>
  <c r="B1155" i="9" l="1"/>
  <c r="M1155" i="9"/>
  <c r="O1155" i="9"/>
  <c r="E1155" i="9" s="1"/>
  <c r="C1155" i="9" l="1"/>
  <c r="N1155" i="9"/>
  <c r="P1155" i="9" l="1"/>
  <c r="D1155" i="9"/>
  <c r="Q1155" i="9" l="1"/>
  <c r="F1155" i="9"/>
  <c r="G1155" i="9" l="1"/>
  <c r="R1155" i="9"/>
  <c r="H1155" i="9" l="1"/>
  <c r="I1155" i="9" s="1"/>
  <c r="L1156" i="9"/>
  <c r="B1156" i="9" l="1"/>
  <c r="M1156" i="9"/>
  <c r="O1156" i="9"/>
  <c r="E1156" i="9" s="1"/>
  <c r="C1156" i="9" l="1"/>
  <c r="N1156" i="9"/>
  <c r="D1156" i="9" l="1"/>
  <c r="P1156" i="9"/>
  <c r="Q1156" i="9" l="1"/>
  <c r="F1156" i="9"/>
  <c r="G1156" i="9" l="1"/>
  <c r="R1156" i="9"/>
  <c r="H1156" i="9" l="1"/>
  <c r="I1156" i="9" s="1"/>
  <c r="L1157" i="9"/>
  <c r="B1157" i="9" l="1"/>
  <c r="M1157" i="9"/>
  <c r="O1157" i="9"/>
  <c r="E1157" i="9" s="1"/>
  <c r="C1157" i="9" l="1"/>
  <c r="N1157" i="9"/>
  <c r="D1157" i="9" l="1"/>
  <c r="P1157" i="9"/>
  <c r="Q1157" i="9" l="1"/>
  <c r="F1157" i="9"/>
  <c r="G1157" i="9" l="1"/>
  <c r="R1157" i="9"/>
  <c r="H1157" i="9" l="1"/>
  <c r="I1157" i="9" s="1"/>
  <c r="L1158" i="9"/>
  <c r="B1158" i="9" l="1"/>
  <c r="M1158" i="9"/>
  <c r="O1158" i="9"/>
  <c r="E1158" i="9" s="1"/>
  <c r="C1158" i="9" l="1"/>
  <c r="N1158" i="9"/>
  <c r="D1158" i="9" l="1"/>
  <c r="P1158" i="9"/>
  <c r="Q1158" i="9" l="1"/>
  <c r="F1158" i="9"/>
  <c r="G1158" i="9" l="1"/>
  <c r="R1158" i="9"/>
  <c r="H1158" i="9" l="1"/>
  <c r="I1158" i="9" s="1"/>
  <c r="L1159" i="9"/>
  <c r="B1159" i="9" l="1"/>
  <c r="M1159" i="9"/>
  <c r="O1159" i="9"/>
  <c r="E1159" i="9" s="1"/>
  <c r="C1159" i="9" l="1"/>
  <c r="N1159" i="9"/>
  <c r="D1159" i="9" l="1"/>
  <c r="P1159" i="9"/>
  <c r="Q1159" i="9" l="1"/>
  <c r="F1159" i="9"/>
  <c r="G1159" i="9" l="1"/>
  <c r="R1159" i="9"/>
  <c r="H1159" i="9" l="1"/>
  <c r="I1159" i="9" s="1"/>
  <c r="L1160" i="9"/>
  <c r="B1160" i="9" l="1"/>
  <c r="M1160" i="9"/>
  <c r="O1160" i="9"/>
  <c r="E1160" i="9" s="1"/>
  <c r="C1160" i="9" l="1"/>
  <c r="N1160" i="9"/>
  <c r="D1160" i="9" l="1"/>
  <c r="P1160" i="9"/>
  <c r="Q1160" i="9" l="1"/>
  <c r="F1160" i="9"/>
  <c r="G1160" i="9" l="1"/>
  <c r="R1160" i="9"/>
  <c r="H1160" i="9" l="1"/>
  <c r="I1160" i="9" s="1"/>
  <c r="L1161" i="9"/>
  <c r="B1161" i="9" l="1"/>
  <c r="M1161" i="9"/>
  <c r="O1161" i="9"/>
  <c r="E1161" i="9" s="1"/>
  <c r="C1161" i="9" l="1"/>
  <c r="N1161" i="9"/>
  <c r="D1161" i="9" l="1"/>
  <c r="P1161" i="9"/>
  <c r="F1161" i="9" l="1"/>
  <c r="Q1161" i="9"/>
  <c r="G1161" i="9" l="1"/>
  <c r="R1161" i="9"/>
  <c r="H1161" i="9" l="1"/>
  <c r="I1161" i="9" s="1"/>
  <c r="L1162" i="9"/>
  <c r="B1162" i="9" l="1"/>
  <c r="M1162" i="9"/>
  <c r="O1162" i="9"/>
  <c r="E1162" i="9" s="1"/>
  <c r="C1162" i="9" l="1"/>
  <c r="N1162" i="9"/>
  <c r="D1162" i="9" l="1"/>
  <c r="P1162" i="9"/>
  <c r="F1162" i="9" l="1"/>
  <c r="Q1162" i="9"/>
  <c r="R1162" i="9" l="1"/>
  <c r="G1162" i="9"/>
  <c r="H1162" i="9" l="1"/>
  <c r="I1162" i="9" s="1"/>
  <c r="L1163" i="9"/>
  <c r="B1163" i="9" l="1"/>
  <c r="M1163" i="9"/>
  <c r="O1163" i="9"/>
  <c r="E1163" i="9" s="1"/>
  <c r="C1163" i="9" l="1"/>
  <c r="N1163" i="9"/>
  <c r="D1163" i="9" l="1"/>
  <c r="P1163" i="9"/>
  <c r="Q1163" i="9" l="1"/>
  <c r="F1163" i="9"/>
  <c r="G1163" i="9" l="1"/>
  <c r="R1163" i="9"/>
  <c r="H1163" i="9" l="1"/>
  <c r="I1163" i="9" s="1"/>
  <c r="L1164" i="9"/>
  <c r="B1164" i="9" l="1"/>
  <c r="M1164" i="9"/>
  <c r="O1164" i="9"/>
  <c r="E1164" i="9" s="1"/>
  <c r="C1164" i="9" l="1"/>
  <c r="N1164" i="9"/>
  <c r="D1164" i="9" l="1"/>
  <c r="P1164" i="9"/>
  <c r="F1164" i="9" l="1"/>
  <c r="Q1164" i="9"/>
  <c r="R1164" i="9" l="1"/>
  <c r="G1164" i="9"/>
  <c r="H1164" i="9" l="1"/>
  <c r="I1164" i="9" s="1"/>
  <c r="L1165" i="9"/>
  <c r="B1165" i="9" l="1"/>
  <c r="M1165" i="9"/>
  <c r="O1165" i="9"/>
  <c r="E1165" i="9" s="1"/>
  <c r="N1165" i="9" l="1"/>
  <c r="C1165" i="9"/>
  <c r="D1165" i="9" l="1"/>
  <c r="P1165" i="9"/>
  <c r="Q1165" i="9" l="1"/>
  <c r="F1165" i="9"/>
  <c r="G1165" i="9" l="1"/>
  <c r="R1165" i="9"/>
  <c r="H1165" i="9" l="1"/>
  <c r="I1165" i="9" s="1"/>
  <c r="L1166" i="9"/>
  <c r="B1166" i="9" l="1"/>
  <c r="M1166" i="9"/>
  <c r="O1166" i="9"/>
  <c r="E1166" i="9" s="1"/>
  <c r="N1166" i="9" l="1"/>
  <c r="C1166" i="9"/>
  <c r="D1166" i="9" l="1"/>
  <c r="P1166" i="9"/>
  <c r="Q1166" i="9" l="1"/>
  <c r="F1166" i="9"/>
  <c r="G1166" i="9" l="1"/>
  <c r="R1166" i="9"/>
  <c r="H1166" i="9" l="1"/>
  <c r="I1166" i="9" s="1"/>
  <c r="L1167" i="9"/>
  <c r="B1167" i="9" l="1"/>
  <c r="M1167" i="9"/>
  <c r="O1167" i="9"/>
  <c r="E1167" i="9" s="1"/>
  <c r="C1167" i="9" l="1"/>
  <c r="N1167" i="9"/>
  <c r="D1167" i="9" l="1"/>
  <c r="P1167" i="9"/>
  <c r="Q1167" i="9" l="1"/>
  <c r="F1167" i="9"/>
  <c r="G1167" i="9" l="1"/>
  <c r="R1167" i="9"/>
  <c r="H1167" i="9" l="1"/>
  <c r="I1167" i="9" s="1"/>
  <c r="L1168" i="9"/>
  <c r="B1168" i="9" l="1"/>
  <c r="M1168" i="9"/>
  <c r="O1168" i="9"/>
  <c r="E1168" i="9" s="1"/>
  <c r="C1168" i="9" l="1"/>
  <c r="N1168" i="9"/>
  <c r="P1168" i="9" l="1"/>
  <c r="D1168" i="9"/>
  <c r="Q1168" i="9" l="1"/>
  <c r="F1168" i="9"/>
  <c r="G1168" i="9" l="1"/>
  <c r="R1168" i="9"/>
  <c r="H1168" i="9" l="1"/>
  <c r="I1168" i="9" s="1"/>
  <c r="L1169" i="9"/>
  <c r="B1169" i="9" l="1"/>
  <c r="M1169" i="9"/>
  <c r="O1169" i="9"/>
  <c r="E1169" i="9" s="1"/>
  <c r="C1169" i="9" l="1"/>
  <c r="N1169" i="9"/>
  <c r="P1169" i="9" l="1"/>
  <c r="D1169" i="9"/>
  <c r="F1169" i="9" l="1"/>
  <c r="Q1169" i="9"/>
  <c r="R1169" i="9" l="1"/>
  <c r="G1169" i="9"/>
  <c r="H1169" i="9" l="1"/>
  <c r="I1169" i="9" s="1"/>
  <c r="L1170" i="9"/>
  <c r="B1170" i="9" l="1"/>
  <c r="M1170" i="9"/>
  <c r="O1170" i="9"/>
  <c r="E1170" i="9" s="1"/>
  <c r="C1170" i="9" l="1"/>
  <c r="N1170" i="9"/>
  <c r="P1170" i="9" l="1"/>
  <c r="D1170" i="9"/>
  <c r="Q1170" i="9" l="1"/>
  <c r="F1170" i="9"/>
  <c r="G1170" i="9" l="1"/>
  <c r="R1170" i="9"/>
  <c r="H1170" i="9" l="1"/>
  <c r="I1170" i="9" s="1"/>
  <c r="L1171" i="9"/>
  <c r="B1171" i="9" l="1"/>
  <c r="M1171" i="9"/>
  <c r="O1171" i="9"/>
  <c r="E1171" i="9" s="1"/>
  <c r="C1171" i="9" l="1"/>
  <c r="N1171" i="9"/>
  <c r="D1171" i="9" l="1"/>
  <c r="P1171" i="9"/>
  <c r="Q1171" i="9" l="1"/>
  <c r="F1171" i="9"/>
  <c r="G1171" i="9" l="1"/>
  <c r="R1171" i="9"/>
  <c r="H1171" i="9" l="1"/>
  <c r="I1171" i="9" s="1"/>
  <c r="L1172" i="9"/>
  <c r="B1172" i="9" l="1"/>
  <c r="M1172" i="9"/>
  <c r="O1172" i="9"/>
  <c r="E1172" i="9" s="1"/>
  <c r="C1172" i="9" l="1"/>
  <c r="N1172" i="9"/>
  <c r="D1172" i="9" l="1"/>
  <c r="P1172" i="9"/>
  <c r="F1172" i="9" l="1"/>
  <c r="Q1172" i="9"/>
  <c r="R1172" i="9" l="1"/>
  <c r="G1172" i="9"/>
  <c r="H1172" i="9" l="1"/>
  <c r="I1172" i="9" s="1"/>
  <c r="L1173" i="9"/>
  <c r="B1173" i="9" l="1"/>
  <c r="M1173" i="9"/>
  <c r="O1173" i="9"/>
  <c r="E1173" i="9" s="1"/>
  <c r="C1173" i="9" l="1"/>
  <c r="N1173" i="9"/>
  <c r="P1173" i="9" l="1"/>
  <c r="D1173" i="9"/>
  <c r="Q1173" i="9" l="1"/>
  <c r="F1173" i="9"/>
  <c r="G1173" i="9" l="1"/>
  <c r="R1173" i="9"/>
  <c r="H1173" i="9" l="1"/>
  <c r="I1173" i="9" s="1"/>
  <c r="L1174" i="9"/>
  <c r="B1174" i="9" l="1"/>
  <c r="M1174" i="9"/>
  <c r="O1174" i="9"/>
  <c r="E1174" i="9" s="1"/>
  <c r="N1174" i="9" l="1"/>
  <c r="C1174" i="9"/>
  <c r="D1174" i="9" l="1"/>
  <c r="P1174" i="9"/>
  <c r="Q1174" i="9" l="1"/>
  <c r="F1174" i="9"/>
  <c r="G1174" i="9" l="1"/>
  <c r="R1174" i="9"/>
  <c r="H1174" i="9" l="1"/>
  <c r="I1174" i="9" s="1"/>
  <c r="L1175" i="9"/>
  <c r="B1175" i="9" l="1"/>
  <c r="M1175" i="9"/>
  <c r="O1175" i="9"/>
  <c r="E1175" i="9" s="1"/>
  <c r="C1175" i="9" l="1"/>
  <c r="N1175" i="9"/>
  <c r="P1175" i="9" l="1"/>
  <c r="D1175" i="9"/>
  <c r="F1175" i="9" l="1"/>
  <c r="Q1175" i="9"/>
  <c r="R1175" i="9" l="1"/>
  <c r="G1175" i="9"/>
  <c r="H1175" i="9" l="1"/>
  <c r="I1175" i="9" s="1"/>
  <c r="L1176" i="9"/>
  <c r="B1176" i="9" l="1"/>
  <c r="M1176" i="9"/>
  <c r="O1176" i="9"/>
  <c r="E1176" i="9" s="1"/>
  <c r="C1176" i="9" l="1"/>
  <c r="N1176" i="9"/>
  <c r="P1176" i="9" l="1"/>
  <c r="D1176" i="9"/>
  <c r="F1176" i="9" l="1"/>
  <c r="Q1176" i="9"/>
  <c r="G1176" i="9" l="1"/>
  <c r="R1176" i="9"/>
  <c r="H1176" i="9" l="1"/>
  <c r="I1176" i="9" s="1"/>
  <c r="L1177" i="9"/>
  <c r="B1177" i="9" l="1"/>
  <c r="M1177" i="9"/>
  <c r="O1177" i="9"/>
  <c r="E1177" i="9" s="1"/>
  <c r="C1177" i="9" l="1"/>
  <c r="N1177" i="9"/>
  <c r="P1177" i="9" l="1"/>
  <c r="D1177" i="9"/>
  <c r="F1177" i="9" l="1"/>
  <c r="Q1177" i="9"/>
  <c r="G1177" i="9" l="1"/>
  <c r="R1177" i="9"/>
  <c r="H1177" i="9" l="1"/>
  <c r="I1177" i="9" s="1"/>
  <c r="L1178" i="9"/>
  <c r="B1178" i="9" l="1"/>
  <c r="M1178" i="9"/>
  <c r="O1178" i="9"/>
  <c r="E1178" i="9" s="1"/>
  <c r="N1178" i="9" l="1"/>
  <c r="C1178" i="9"/>
  <c r="P1178" i="9" l="1"/>
  <c r="D1178" i="9"/>
  <c r="Q1178" i="9" l="1"/>
  <c r="F1178" i="9"/>
  <c r="G1178" i="9" l="1"/>
  <c r="R1178" i="9"/>
  <c r="H1178" i="9" l="1"/>
  <c r="I1178" i="9" s="1"/>
  <c r="L1179" i="9"/>
  <c r="B1179" i="9" l="1"/>
  <c r="M1179" i="9"/>
  <c r="O1179" i="9"/>
  <c r="E1179" i="9" s="1"/>
  <c r="N1179" i="9" l="1"/>
  <c r="C1179" i="9"/>
  <c r="P1179" i="9" l="1"/>
  <c r="D1179" i="9"/>
  <c r="F1179" i="9" l="1"/>
  <c r="Q1179" i="9"/>
  <c r="G1179" i="9" l="1"/>
  <c r="R1179" i="9"/>
  <c r="H1179" i="9" l="1"/>
  <c r="I1179" i="9" s="1"/>
  <c r="L1180" i="9"/>
  <c r="B1180" i="9" l="1"/>
  <c r="M1180" i="9"/>
  <c r="O1180" i="9"/>
  <c r="E1180" i="9" s="1"/>
  <c r="C1180" i="9" l="1"/>
  <c r="N1180" i="9"/>
  <c r="D1180" i="9" l="1"/>
  <c r="P1180" i="9"/>
  <c r="F1180" i="9" l="1"/>
  <c r="Q1180" i="9"/>
  <c r="G1180" i="9" l="1"/>
  <c r="R1180" i="9"/>
  <c r="H1180" i="9" l="1"/>
  <c r="I1180" i="9" s="1"/>
  <c r="L1181" i="9"/>
  <c r="B1181" i="9" l="1"/>
  <c r="M1181" i="9"/>
  <c r="O1181" i="9"/>
  <c r="E1181" i="9" s="1"/>
  <c r="C1181" i="9" l="1"/>
  <c r="N1181" i="9"/>
  <c r="D1181" i="9" l="1"/>
  <c r="P1181" i="9"/>
  <c r="Q1181" i="9" l="1"/>
  <c r="F1181" i="9"/>
  <c r="G1181" i="9" l="1"/>
  <c r="R1181" i="9"/>
  <c r="H1181" i="9" l="1"/>
  <c r="I1181" i="9" s="1"/>
  <c r="L1182" i="9"/>
  <c r="B1182" i="9" l="1"/>
  <c r="M1182" i="9"/>
  <c r="O1182" i="9"/>
  <c r="E1182" i="9" s="1"/>
  <c r="C1182" i="9" l="1"/>
  <c r="N1182" i="9"/>
  <c r="D1182" i="9" l="1"/>
  <c r="P1182" i="9"/>
  <c r="Q1182" i="9" l="1"/>
  <c r="F1182" i="9"/>
  <c r="G1182" i="9" l="1"/>
  <c r="R1182" i="9"/>
  <c r="H1182" i="9" l="1"/>
  <c r="I1182" i="9" s="1"/>
  <c r="L1183" i="9"/>
  <c r="B1183" i="9" l="1"/>
  <c r="M1183" i="9"/>
  <c r="O1183" i="9"/>
  <c r="E1183" i="9" s="1"/>
  <c r="N1183" i="9" l="1"/>
  <c r="C1183" i="9"/>
  <c r="P1183" i="9" l="1"/>
  <c r="D1183" i="9"/>
  <c r="Q1183" i="9" l="1"/>
  <c r="F1183" i="9"/>
  <c r="G1183" i="9" l="1"/>
  <c r="R1183" i="9"/>
  <c r="H1183" i="9" l="1"/>
  <c r="I1183" i="9" s="1"/>
  <c r="L1184" i="9"/>
  <c r="B1184" i="9" l="1"/>
  <c r="M1184" i="9"/>
  <c r="O1184" i="9"/>
  <c r="E1184" i="9" s="1"/>
  <c r="N1184" i="9" l="1"/>
  <c r="C1184" i="9"/>
  <c r="D1184" i="9" l="1"/>
  <c r="P1184" i="9"/>
  <c r="Q1184" i="9" l="1"/>
  <c r="F1184" i="9"/>
  <c r="G1184" i="9" l="1"/>
  <c r="R1184" i="9"/>
  <c r="H1184" i="9" l="1"/>
  <c r="I1184" i="9" s="1"/>
  <c r="L1185" i="9"/>
  <c r="B1185" i="9" l="1"/>
  <c r="M1185" i="9"/>
  <c r="O1185" i="9"/>
  <c r="E1185" i="9" s="1"/>
  <c r="C1185" i="9" l="1"/>
  <c r="N1185" i="9"/>
  <c r="D1185" i="9" l="1"/>
  <c r="P1185" i="9"/>
  <c r="Q1185" i="9" l="1"/>
  <c r="F1185" i="9"/>
  <c r="R1185" i="9" l="1"/>
  <c r="G1185" i="9"/>
  <c r="H1185" i="9" l="1"/>
  <c r="I1185" i="9" s="1"/>
  <c r="L1186" i="9"/>
  <c r="B1186" i="9" l="1"/>
  <c r="M1186" i="9"/>
  <c r="O1186" i="9"/>
  <c r="E1186" i="9" s="1"/>
  <c r="N1186" i="9" l="1"/>
  <c r="C1186" i="9"/>
  <c r="P1186" i="9" l="1"/>
  <c r="D1186" i="9"/>
  <c r="F1186" i="9" l="1"/>
  <c r="Q1186" i="9"/>
  <c r="R1186" i="9" l="1"/>
  <c r="G1186" i="9"/>
  <c r="H1186" i="9" l="1"/>
  <c r="I1186" i="9" s="1"/>
  <c r="L1187" i="9"/>
  <c r="B1187" i="9" l="1"/>
  <c r="M1187" i="9"/>
  <c r="O1187" i="9"/>
  <c r="E1187" i="9" s="1"/>
  <c r="N1187" i="9" l="1"/>
  <c r="C1187" i="9"/>
  <c r="P1187" i="9" l="1"/>
  <c r="D1187" i="9"/>
  <c r="Q1187" i="9" l="1"/>
  <c r="F1187" i="9"/>
  <c r="R1187" i="9" l="1"/>
  <c r="G1187" i="9"/>
  <c r="H1187" i="9" l="1"/>
  <c r="I1187" i="9" s="1"/>
  <c r="L1188" i="9"/>
  <c r="B1188" i="9" l="1"/>
  <c r="M1188" i="9"/>
  <c r="O1188" i="9"/>
  <c r="E1188" i="9" s="1"/>
  <c r="N1188" i="9" l="1"/>
  <c r="C1188" i="9"/>
  <c r="P1188" i="9" l="1"/>
  <c r="D1188" i="9"/>
  <c r="F1188" i="9" l="1"/>
  <c r="Q1188" i="9"/>
  <c r="R1188" i="9" l="1"/>
  <c r="G1188" i="9"/>
  <c r="H1188" i="9" l="1"/>
  <c r="I1188" i="9" s="1"/>
  <c r="L1189" i="9"/>
  <c r="B1189" i="9" l="1"/>
  <c r="M1189" i="9"/>
  <c r="O1189" i="9"/>
  <c r="E1189" i="9" s="1"/>
  <c r="N1189" i="9" l="1"/>
  <c r="C1189" i="9"/>
  <c r="P1189" i="9" l="1"/>
  <c r="D1189" i="9"/>
  <c r="Q1189" i="9" l="1"/>
  <c r="F1189" i="9"/>
  <c r="R1189" i="9" l="1"/>
  <c r="G1189" i="9"/>
  <c r="H1189" i="9" l="1"/>
  <c r="I1189" i="9" s="1"/>
  <c r="L1190" i="9"/>
  <c r="B1190" i="9" l="1"/>
  <c r="M1190" i="9"/>
  <c r="O1190" i="9"/>
  <c r="E1190" i="9" s="1"/>
  <c r="N1190" i="9" l="1"/>
  <c r="C1190" i="9"/>
  <c r="P1190" i="9" l="1"/>
  <c r="D1190" i="9"/>
  <c r="Q1190" i="9" l="1"/>
  <c r="F1190" i="9"/>
  <c r="R1190" i="9" l="1"/>
  <c r="G1190" i="9"/>
  <c r="H1190" i="9" l="1"/>
  <c r="I1190" i="9" s="1"/>
  <c r="L1191" i="9"/>
  <c r="B1191" i="9" l="1"/>
  <c r="M1191" i="9"/>
  <c r="O1191" i="9"/>
  <c r="E1191" i="9" s="1"/>
  <c r="N1191" i="9" l="1"/>
  <c r="C1191" i="9"/>
  <c r="P1191" i="9" l="1"/>
  <c r="D1191" i="9"/>
  <c r="Q1191" i="9" l="1"/>
  <c r="F1191" i="9"/>
  <c r="R1191" i="9" l="1"/>
  <c r="G1191" i="9"/>
  <c r="H1191" i="9" l="1"/>
  <c r="I1191" i="9" s="1"/>
  <c r="L1192" i="9"/>
  <c r="B1192" i="9" l="1"/>
  <c r="M1192" i="9"/>
  <c r="O1192" i="9"/>
  <c r="E1192" i="9" s="1"/>
  <c r="N1192" i="9" l="1"/>
  <c r="C1192" i="9"/>
  <c r="P1192" i="9" l="1"/>
  <c r="D1192" i="9"/>
  <c r="F1192" i="9" l="1"/>
  <c r="Q1192" i="9"/>
  <c r="R1192" i="9" l="1"/>
  <c r="G1192" i="9"/>
  <c r="H1192" i="9" l="1"/>
  <c r="I1192" i="9" s="1"/>
  <c r="L1193" i="9"/>
  <c r="B1193" i="9" l="1"/>
  <c r="M1193" i="9"/>
  <c r="O1193" i="9"/>
  <c r="E1193" i="9" s="1"/>
  <c r="N1193" i="9" l="1"/>
  <c r="C1193" i="9"/>
  <c r="P1193" i="9" l="1"/>
  <c r="D1193" i="9"/>
  <c r="F1193" i="9" l="1"/>
  <c r="Q1193" i="9"/>
  <c r="R1193" i="9" l="1"/>
  <c r="G1193" i="9"/>
  <c r="H1193" i="9" l="1"/>
  <c r="I1193" i="9" s="1"/>
  <c r="L1194" i="9"/>
  <c r="B1194" i="9" l="1"/>
  <c r="M1194" i="9"/>
  <c r="O1194" i="9"/>
  <c r="E1194" i="9" s="1"/>
  <c r="N1194" i="9" l="1"/>
  <c r="C1194" i="9"/>
  <c r="P1194" i="9" l="1"/>
  <c r="D1194" i="9"/>
  <c r="F1194" i="9" l="1"/>
  <c r="Q1194" i="9"/>
  <c r="R1194" i="9" l="1"/>
  <c r="G1194" i="9"/>
  <c r="H1194" i="9" l="1"/>
  <c r="I1194" i="9" s="1"/>
  <c r="L1195" i="9"/>
  <c r="B1195" i="9" l="1"/>
  <c r="M1195" i="9"/>
  <c r="O1195" i="9"/>
  <c r="E1195" i="9" s="1"/>
  <c r="N1195" i="9" l="1"/>
  <c r="C1195" i="9"/>
  <c r="P1195" i="9" l="1"/>
  <c r="D1195" i="9"/>
  <c r="Q1195" i="9" l="1"/>
  <c r="F1195" i="9"/>
  <c r="R1195" i="9" l="1"/>
  <c r="G1195" i="9"/>
  <c r="H1195" i="9" l="1"/>
  <c r="I1195" i="9" s="1"/>
  <c r="L1196" i="9"/>
  <c r="B1196" i="9" l="1"/>
  <c r="M1196" i="9"/>
  <c r="O1196" i="9"/>
  <c r="E1196" i="9" s="1"/>
  <c r="N1196" i="9" l="1"/>
  <c r="C1196" i="9"/>
  <c r="P1196" i="9" l="1"/>
  <c r="D1196" i="9"/>
  <c r="F1196" i="9" l="1"/>
  <c r="Q1196" i="9"/>
  <c r="R1196" i="9" l="1"/>
  <c r="G1196" i="9"/>
  <c r="H1196" i="9" l="1"/>
  <c r="I1196" i="9" s="1"/>
  <c r="L1197" i="9"/>
  <c r="B1197" i="9" l="1"/>
  <c r="M1197" i="9"/>
  <c r="O1197" i="9"/>
  <c r="E1197" i="9" s="1"/>
  <c r="N1197" i="9" l="1"/>
  <c r="C1197" i="9"/>
  <c r="P1197" i="9" l="1"/>
  <c r="D1197" i="9"/>
  <c r="Q1197" i="9" l="1"/>
  <c r="F1197" i="9"/>
  <c r="R1197" i="9" l="1"/>
  <c r="G1197" i="9"/>
  <c r="H1197" i="9" l="1"/>
  <c r="I1197" i="9" s="1"/>
  <c r="L1198" i="9"/>
  <c r="B1198" i="9" l="1"/>
  <c r="M1198" i="9"/>
  <c r="O1198" i="9"/>
  <c r="E1198" i="9" s="1"/>
  <c r="N1198" i="9" l="1"/>
  <c r="C1198" i="9"/>
  <c r="P1198" i="9" l="1"/>
  <c r="D1198" i="9"/>
  <c r="Q1198" i="9" l="1"/>
  <c r="F1198" i="9"/>
  <c r="R1198" i="9" l="1"/>
  <c r="G1198" i="9"/>
  <c r="H1198" i="9" l="1"/>
  <c r="I1198" i="9" s="1"/>
  <c r="L1199" i="9"/>
  <c r="B1199" i="9" l="1"/>
  <c r="M1199" i="9"/>
  <c r="O1199" i="9"/>
  <c r="E1199" i="9" s="1"/>
  <c r="N1199" i="9" l="1"/>
  <c r="C1199" i="9"/>
  <c r="P1199" i="9" l="1"/>
  <c r="D1199" i="9"/>
  <c r="F1199" i="9" l="1"/>
  <c r="Q1199" i="9"/>
  <c r="R1199" i="9" l="1"/>
  <c r="G1199" i="9"/>
  <c r="H1199" i="9" l="1"/>
  <c r="I1199" i="9" s="1"/>
  <c r="L1200" i="9"/>
  <c r="B1200" i="9" l="1"/>
  <c r="M1200" i="9"/>
  <c r="O1200" i="9"/>
  <c r="E1200" i="9" s="1"/>
  <c r="N1200" i="9" l="1"/>
  <c r="C1200" i="9"/>
  <c r="P1200" i="9" l="1"/>
  <c r="D1200" i="9"/>
  <c r="F1200" i="9" l="1"/>
  <c r="Q1200" i="9"/>
  <c r="R1200" i="9" l="1"/>
  <c r="G1200" i="9"/>
  <c r="H1200" i="9" l="1"/>
  <c r="I1200" i="9" s="1"/>
  <c r="L1201" i="9"/>
  <c r="B1201" i="9" l="1"/>
  <c r="M1201" i="9"/>
  <c r="O1201" i="9"/>
  <c r="E1201" i="9" s="1"/>
  <c r="N1201" i="9" l="1"/>
  <c r="C1201" i="9"/>
  <c r="P1201" i="9" l="1"/>
  <c r="D1201" i="9"/>
  <c r="Q1201" i="9" l="1"/>
  <c r="F1201" i="9"/>
  <c r="R1201" i="9" l="1"/>
  <c r="G1201" i="9"/>
  <c r="H1201" i="9" l="1"/>
  <c r="I1201" i="9" s="1"/>
  <c r="L1202" i="9"/>
  <c r="B1202" i="9" l="1"/>
  <c r="M1202" i="9"/>
  <c r="O1202" i="9"/>
  <c r="E1202" i="9" s="1"/>
  <c r="N1202" i="9" l="1"/>
  <c r="C1202" i="9"/>
  <c r="P1202" i="9" l="1"/>
  <c r="D1202" i="9"/>
  <c r="F1202" i="9" l="1"/>
  <c r="Q1202" i="9"/>
  <c r="R1202" i="9" l="1"/>
  <c r="G1202" i="9"/>
  <c r="H1202" i="9" l="1"/>
  <c r="I1202" i="9" s="1"/>
  <c r="L1203" i="9"/>
  <c r="B1203" i="9" l="1"/>
  <c r="M1203" i="9"/>
  <c r="O1203" i="9"/>
  <c r="E1203" i="9" s="1"/>
  <c r="N1203" i="9" l="1"/>
  <c r="C1203" i="9"/>
  <c r="P1203" i="9" l="1"/>
  <c r="D1203" i="9"/>
  <c r="F1203" i="9" l="1"/>
  <c r="Q1203" i="9"/>
  <c r="R1203" i="9" l="1"/>
  <c r="G1203" i="9"/>
  <c r="H1203" i="9" l="1"/>
  <c r="I1203" i="9" s="1"/>
  <c r="L1204" i="9"/>
  <c r="B1204" i="9" l="1"/>
  <c r="M1204" i="9"/>
  <c r="O1204" i="9"/>
  <c r="E1204" i="9" s="1"/>
  <c r="N1204" i="9" l="1"/>
  <c r="C1204" i="9"/>
  <c r="P1204" i="9" l="1"/>
  <c r="D1204" i="9"/>
  <c r="F1204" i="9" l="1"/>
  <c r="Q1204" i="9"/>
  <c r="R1204" i="9" l="1"/>
  <c r="G1204" i="9"/>
  <c r="H1204" i="9" l="1"/>
  <c r="I1204" i="9" s="1"/>
  <c r="L1205" i="9"/>
  <c r="B1205" i="9" l="1"/>
  <c r="M1205" i="9"/>
  <c r="O1205" i="9"/>
  <c r="E1205" i="9" s="1"/>
  <c r="N1205" i="9" l="1"/>
  <c r="C1205" i="9"/>
  <c r="P1205" i="9" l="1"/>
  <c r="D1205" i="9"/>
  <c r="Q1205" i="9" l="1"/>
  <c r="F1205" i="9"/>
  <c r="R1205" i="9" l="1"/>
  <c r="G1205" i="9"/>
  <c r="H1205" i="9" l="1"/>
  <c r="I1205" i="9" s="1"/>
  <c r="L1206" i="9"/>
  <c r="B1206" i="9" l="1"/>
  <c r="M1206" i="9"/>
  <c r="O1206" i="9"/>
  <c r="E1206" i="9" s="1"/>
  <c r="N1206" i="9" l="1"/>
  <c r="C1206" i="9"/>
  <c r="P1206" i="9" l="1"/>
  <c r="D1206" i="9"/>
  <c r="F1206" i="9" l="1"/>
  <c r="Q1206" i="9"/>
  <c r="R1206" i="9" l="1"/>
  <c r="G1206" i="9"/>
  <c r="H1206" i="9" l="1"/>
  <c r="I1206" i="9" s="1"/>
  <c r="L1207" i="9"/>
  <c r="B1207" i="9" l="1"/>
  <c r="M1207" i="9"/>
  <c r="O1207" i="9"/>
  <c r="E1207" i="9" s="1"/>
  <c r="N1207" i="9" l="1"/>
  <c r="C1207" i="9"/>
  <c r="P1207" i="9" l="1"/>
  <c r="D1207" i="9"/>
  <c r="F1207" i="9" l="1"/>
  <c r="Q1207" i="9"/>
  <c r="R1207" i="9" l="1"/>
  <c r="G1207" i="9"/>
  <c r="H1207" i="9" l="1"/>
  <c r="I1207" i="9" s="1"/>
  <c r="L1208" i="9"/>
  <c r="B1208" i="9" l="1"/>
  <c r="M1208" i="9"/>
  <c r="O1208" i="9"/>
  <c r="E1208" i="9" s="1"/>
  <c r="N1208" i="9" l="1"/>
  <c r="C1208" i="9"/>
  <c r="P1208" i="9" l="1"/>
  <c r="D1208" i="9"/>
  <c r="F1208" i="9" l="1"/>
  <c r="Q1208" i="9"/>
  <c r="R1208" i="9" l="1"/>
  <c r="G1208" i="9"/>
  <c r="H1208" i="9" l="1"/>
  <c r="I1208" i="9" s="1"/>
  <c r="L1209" i="9"/>
  <c r="B1209" i="9" l="1"/>
  <c r="M1209" i="9"/>
  <c r="O1209" i="9"/>
  <c r="E1209" i="9" s="1"/>
  <c r="N1209" i="9" l="1"/>
  <c r="C1209" i="9"/>
  <c r="P1209" i="9" l="1"/>
  <c r="D1209" i="9"/>
  <c r="Q1209" i="9" l="1"/>
  <c r="F1209" i="9"/>
  <c r="R1209" i="9" l="1"/>
  <c r="G1209" i="9"/>
  <c r="H1209" i="9" l="1"/>
  <c r="I1209" i="9" s="1"/>
  <c r="L1210" i="9"/>
  <c r="B1210" i="9" l="1"/>
  <c r="M1210" i="9"/>
  <c r="O1210" i="9"/>
  <c r="E1210" i="9" s="1"/>
  <c r="N1210" i="9" l="1"/>
  <c r="C1210" i="9"/>
  <c r="P1210" i="9" l="1"/>
  <c r="D1210" i="9"/>
  <c r="Q1210" i="9" l="1"/>
  <c r="F1210" i="9"/>
  <c r="R1210" i="9" l="1"/>
  <c r="G1210" i="9"/>
  <c r="H1210" i="9" l="1"/>
  <c r="I1210" i="9" s="1"/>
  <c r="L1211" i="9"/>
  <c r="B1211" i="9" l="1"/>
  <c r="M1211" i="9"/>
  <c r="O1211" i="9"/>
  <c r="E1211" i="9" s="1"/>
  <c r="C1211" i="9" l="1"/>
  <c r="N1211" i="9"/>
  <c r="P1211" i="9" l="1"/>
  <c r="D1211" i="9"/>
  <c r="F1211" i="9" l="1"/>
  <c r="Q1211" i="9"/>
  <c r="G1211" i="9" l="1"/>
  <c r="R1211" i="9"/>
  <c r="H1211" i="9" l="1"/>
  <c r="I1211" i="9" s="1"/>
  <c r="L1212" i="9"/>
  <c r="B1212" i="9" l="1"/>
  <c r="O1212" i="9"/>
  <c r="E1212" i="9" s="1"/>
  <c r="M1212" i="9"/>
  <c r="C1212" i="9" l="1"/>
  <c r="N1212" i="9"/>
  <c r="P1212" i="9" l="1"/>
  <c r="D1212" i="9"/>
  <c r="F1212" i="9" l="1"/>
  <c r="Q1212" i="9"/>
  <c r="G1212" i="9" l="1"/>
  <c r="R1212" i="9"/>
  <c r="H1212" i="9" l="1"/>
  <c r="I1212" i="9" s="1"/>
  <c r="L1213" i="9"/>
  <c r="O1213" i="9" l="1"/>
  <c r="E1213" i="9" s="1"/>
  <c r="B1213" i="9"/>
  <c r="M1213" i="9"/>
  <c r="N1213" i="9" l="1"/>
  <c r="C1213" i="9"/>
  <c r="P1213" i="9" l="1"/>
  <c r="D1213" i="9"/>
  <c r="Q1213" i="9" l="1"/>
  <c r="F1213" i="9"/>
  <c r="G1213" i="9" l="1"/>
  <c r="R1213" i="9"/>
  <c r="H1213" i="9" l="1"/>
  <c r="I1213" i="9" s="1"/>
  <c r="L1214" i="9"/>
  <c r="B1214" i="9" l="1"/>
  <c r="M1214" i="9"/>
  <c r="O1214" i="9"/>
  <c r="E1214" i="9" s="1"/>
  <c r="C1214" i="9" l="1"/>
  <c r="N1214" i="9"/>
  <c r="P1214" i="9" l="1"/>
  <c r="D1214" i="9"/>
  <c r="Q1214" i="9" l="1"/>
  <c r="F1214" i="9"/>
  <c r="G1214" i="9" l="1"/>
  <c r="R1214" i="9"/>
  <c r="H1214" i="9" l="1"/>
  <c r="I1214" i="9" s="1"/>
  <c r="L1215" i="9"/>
  <c r="O1215" i="9" l="1"/>
  <c r="E1215" i="9" s="1"/>
  <c r="M1215" i="9"/>
  <c r="B1215" i="9"/>
  <c r="C1215" i="9" l="1"/>
  <c r="N1215" i="9"/>
  <c r="D1215" i="9" l="1"/>
  <c r="P1215" i="9"/>
  <c r="F1215" i="9" l="1"/>
  <c r="Q1215" i="9"/>
  <c r="R1215" i="9" l="1"/>
  <c r="G1215" i="9"/>
  <c r="H1215" i="9" l="1"/>
  <c r="I1215" i="9" s="1"/>
  <c r="L1216" i="9"/>
  <c r="B1216" i="9" l="1"/>
  <c r="M1216" i="9"/>
  <c r="O1216" i="9"/>
  <c r="E1216" i="9" s="1"/>
  <c r="C1216" i="9" l="1"/>
  <c r="N1216" i="9"/>
  <c r="P1216" i="9" l="1"/>
  <c r="D1216" i="9"/>
  <c r="F1216" i="9" l="1"/>
  <c r="Q1216" i="9"/>
  <c r="G1216" i="9" l="1"/>
  <c r="R1216" i="9"/>
  <c r="H1216" i="9" l="1"/>
  <c r="I1216" i="9" s="1"/>
  <c r="L1217" i="9"/>
  <c r="O1217" i="9" l="1"/>
  <c r="E1217" i="9" s="1"/>
  <c r="M1217" i="9"/>
  <c r="B1217" i="9"/>
  <c r="C1217" i="9" l="1"/>
  <c r="N1217" i="9"/>
  <c r="P1217" i="9" l="1"/>
  <c r="D1217" i="9"/>
  <c r="F1217" i="9" l="1"/>
  <c r="Q1217" i="9"/>
  <c r="G1217" i="9" l="1"/>
  <c r="R1217" i="9"/>
  <c r="H1217" i="9" l="1"/>
  <c r="I1217" i="9" s="1"/>
  <c r="L1218" i="9"/>
  <c r="O1218" i="9" l="1"/>
  <c r="E1218" i="9" s="1"/>
  <c r="B1218" i="9"/>
  <c r="M1218" i="9"/>
  <c r="C1218" i="9" l="1"/>
  <c r="N1218" i="9"/>
  <c r="P1218" i="9" l="1"/>
  <c r="D1218" i="9"/>
  <c r="F1218" i="9" l="1"/>
  <c r="Q1218" i="9"/>
  <c r="G1218" i="9" l="1"/>
  <c r="R1218" i="9"/>
  <c r="H1218" i="9" l="1"/>
  <c r="I1218" i="9" s="1"/>
  <c r="L1219" i="9"/>
  <c r="O1219" i="9" l="1"/>
  <c r="E1219" i="9" s="1"/>
  <c r="B1219" i="9"/>
  <c r="M1219" i="9"/>
  <c r="C1219" i="9" l="1"/>
  <c r="N1219" i="9"/>
  <c r="D1219" i="9" l="1"/>
  <c r="P1219" i="9"/>
  <c r="F1219" i="9" l="1"/>
  <c r="Q1219" i="9"/>
  <c r="G1219" i="9" l="1"/>
  <c r="R1219" i="9"/>
  <c r="H1219" i="9" l="1"/>
  <c r="I1219" i="9" s="1"/>
  <c r="L1220" i="9"/>
  <c r="O1220" i="9" l="1"/>
  <c r="E1220" i="9" s="1"/>
  <c r="B1220" i="9"/>
  <c r="M1220" i="9"/>
  <c r="N1220" i="9" l="1"/>
  <c r="C1220" i="9"/>
  <c r="D1220" i="9" l="1"/>
  <c r="P1220" i="9"/>
  <c r="F1220" i="9" l="1"/>
  <c r="Q1220" i="9"/>
  <c r="G1220" i="9" l="1"/>
  <c r="R1220" i="9"/>
  <c r="H1220" i="9" l="1"/>
  <c r="I1220" i="9" s="1"/>
  <c r="L1221" i="9"/>
  <c r="O1221" i="9" l="1"/>
  <c r="E1221" i="9" s="1"/>
  <c r="B1221" i="9"/>
  <c r="M1221" i="9"/>
  <c r="C1221" i="9" l="1"/>
  <c r="N1221" i="9"/>
  <c r="P1221" i="9" l="1"/>
  <c r="D1221" i="9"/>
  <c r="F1221" i="9" l="1"/>
  <c r="Q1221" i="9"/>
  <c r="G1221" i="9" l="1"/>
  <c r="R1221" i="9"/>
  <c r="H1221" i="9" l="1"/>
  <c r="I1221" i="9" s="1"/>
  <c r="L1222" i="9"/>
  <c r="O1222" i="9" l="1"/>
  <c r="E1222" i="9" s="1"/>
  <c r="B1222" i="9"/>
  <c r="M1222" i="9"/>
  <c r="C1222" i="9" l="1"/>
  <c r="N1222" i="9"/>
  <c r="P1222" i="9" l="1"/>
  <c r="D1222" i="9"/>
  <c r="F1222" i="9" l="1"/>
  <c r="Q1222" i="9"/>
  <c r="G1222" i="9" l="1"/>
  <c r="R1222" i="9"/>
  <c r="H1222" i="9" l="1"/>
  <c r="I1222" i="9" s="1"/>
  <c r="L1223" i="9"/>
  <c r="O1223" i="9" l="1"/>
  <c r="E1223" i="9" s="1"/>
  <c r="M1223" i="9"/>
  <c r="B1223" i="9"/>
  <c r="C1223" i="9" l="1"/>
  <c r="N1223" i="9"/>
  <c r="D1223" i="9" l="1"/>
  <c r="P1223" i="9"/>
  <c r="Q1223" i="9" l="1"/>
  <c r="F1223" i="9"/>
  <c r="R1223" i="9" l="1"/>
  <c r="G1223" i="9"/>
  <c r="H1223" i="9" l="1"/>
  <c r="I1223" i="9" s="1"/>
  <c r="L1224" i="9"/>
  <c r="O1224" i="9" l="1"/>
  <c r="E1224" i="9" s="1"/>
  <c r="M1224" i="9"/>
  <c r="B1224" i="9"/>
  <c r="C1224" i="9" l="1"/>
  <c r="N1224" i="9"/>
  <c r="D1224" i="9" l="1"/>
  <c r="P1224" i="9"/>
  <c r="F1224" i="9" l="1"/>
  <c r="Q1224" i="9"/>
  <c r="R1224" i="9" l="1"/>
  <c r="G1224" i="9"/>
  <c r="H1224" i="9" l="1"/>
  <c r="I1224" i="9" s="1"/>
  <c r="L1225" i="9"/>
  <c r="O1225" i="9" l="1"/>
  <c r="E1225" i="9" s="1"/>
  <c r="M1225" i="9"/>
  <c r="B1225" i="9"/>
  <c r="C1225" i="9" l="1"/>
  <c r="N1225" i="9"/>
  <c r="P1225" i="9" l="1"/>
  <c r="D1225" i="9"/>
  <c r="F1225" i="9" l="1"/>
  <c r="Q1225" i="9"/>
  <c r="G1225" i="9" l="1"/>
  <c r="R1225" i="9"/>
  <c r="H1225" i="9" l="1"/>
  <c r="I1225" i="9" s="1"/>
  <c r="L1226" i="9"/>
  <c r="O1226" i="9" l="1"/>
  <c r="E1226" i="9" s="1"/>
  <c r="B1226" i="9"/>
  <c r="M1226" i="9"/>
  <c r="N1226" i="9" l="1"/>
  <c r="C1226" i="9"/>
  <c r="P1226" i="9" l="1"/>
  <c r="D1226" i="9"/>
  <c r="F1226" i="9" l="1"/>
  <c r="Q1226" i="9"/>
  <c r="R1226" i="9" l="1"/>
  <c r="G1226" i="9"/>
  <c r="H1226" i="9" l="1"/>
  <c r="I1226" i="9" s="1"/>
  <c r="L1227" i="9"/>
  <c r="O1227" i="9" l="1"/>
  <c r="E1227" i="9" s="1"/>
  <c r="B1227" i="9"/>
  <c r="M1227" i="9"/>
  <c r="C1227" i="9" l="1"/>
  <c r="N1227" i="9"/>
  <c r="D1227" i="9" l="1"/>
  <c r="P1227" i="9"/>
  <c r="F1227" i="9" l="1"/>
  <c r="Q1227" i="9"/>
  <c r="R1227" i="9" l="1"/>
  <c r="G1227" i="9"/>
  <c r="H1227" i="9" l="1"/>
  <c r="I1227" i="9" s="1"/>
  <c r="L1228" i="9"/>
  <c r="O1228" i="9" l="1"/>
  <c r="E1228" i="9" s="1"/>
  <c r="M1228" i="9"/>
  <c r="B1228" i="9"/>
  <c r="C1228" i="9" l="1"/>
  <c r="N1228" i="9"/>
  <c r="D1228" i="9" l="1"/>
  <c r="P1228" i="9"/>
  <c r="F1228" i="9" l="1"/>
  <c r="Q1228" i="9"/>
  <c r="R1228" i="9" l="1"/>
  <c r="G1228" i="9"/>
  <c r="H1228" i="9" l="1"/>
  <c r="I1228" i="9" s="1"/>
  <c r="L1229" i="9"/>
  <c r="O1229" i="9" l="1"/>
  <c r="E1229" i="9" s="1"/>
  <c r="B1229" i="9"/>
  <c r="M1229" i="9"/>
  <c r="C1229" i="9" l="1"/>
  <c r="N1229" i="9"/>
  <c r="P1229" i="9" l="1"/>
  <c r="D1229" i="9"/>
  <c r="F1229" i="9" l="1"/>
  <c r="Q1229" i="9"/>
  <c r="G1229" i="9" l="1"/>
  <c r="R1229" i="9"/>
  <c r="H1229" i="9" l="1"/>
  <c r="I1229" i="9" s="1"/>
  <c r="L1230" i="9"/>
  <c r="O1230" i="9" l="1"/>
  <c r="E1230" i="9" s="1"/>
  <c r="B1230" i="9"/>
  <c r="M1230" i="9"/>
  <c r="C1230" i="9" l="1"/>
  <c r="N1230" i="9"/>
  <c r="P1230" i="9" l="1"/>
  <c r="D1230" i="9"/>
  <c r="F1230" i="9" l="1"/>
  <c r="Q1230" i="9"/>
  <c r="G1230" i="9" l="1"/>
  <c r="R1230" i="9"/>
  <c r="H1230" i="9" l="1"/>
  <c r="I1230" i="9" s="1"/>
  <c r="L1231" i="9"/>
  <c r="O1231" i="9" l="1"/>
  <c r="E1231" i="9" s="1"/>
  <c r="M1231" i="9"/>
  <c r="B1231" i="9"/>
  <c r="C1231" i="9" l="1"/>
  <c r="N1231" i="9"/>
  <c r="D1231" i="9" l="1"/>
  <c r="P1231" i="9"/>
  <c r="Q1231" i="9" l="1"/>
  <c r="F1231" i="9"/>
  <c r="R1231" i="9" l="1"/>
  <c r="G1231" i="9"/>
  <c r="H1231" i="9" l="1"/>
  <c r="I1231" i="9" s="1"/>
  <c r="L1232" i="9"/>
  <c r="O1232" i="9" l="1"/>
  <c r="E1232" i="9" s="1"/>
  <c r="M1232" i="9"/>
  <c r="B1232" i="9"/>
  <c r="C1232" i="9" l="1"/>
  <c r="N1232" i="9"/>
  <c r="D1232" i="9" l="1"/>
  <c r="P1232" i="9"/>
  <c r="F1232" i="9" l="1"/>
  <c r="Q1232" i="9"/>
  <c r="R1232" i="9" l="1"/>
  <c r="G1232" i="9"/>
  <c r="H1232" i="9" l="1"/>
  <c r="I1232" i="9" s="1"/>
  <c r="L1233" i="9"/>
  <c r="O1233" i="9" l="1"/>
  <c r="E1233" i="9" s="1"/>
  <c r="M1233" i="9"/>
  <c r="B1233" i="9"/>
  <c r="C1233" i="9" l="1"/>
  <c r="N1233" i="9"/>
  <c r="P1233" i="9" l="1"/>
  <c r="D1233" i="9"/>
  <c r="F1233" i="9" l="1"/>
  <c r="Q1233" i="9"/>
  <c r="G1233" i="9" l="1"/>
  <c r="R1233" i="9"/>
  <c r="H1233" i="9" l="1"/>
  <c r="I1233" i="9" s="1"/>
  <c r="L1234" i="9"/>
  <c r="O1234" i="9" l="1"/>
  <c r="E1234" i="9" s="1"/>
  <c r="B1234" i="9"/>
  <c r="M1234" i="9"/>
  <c r="N1234" i="9" l="1"/>
  <c r="C1234" i="9"/>
  <c r="P1234" i="9" l="1"/>
  <c r="D1234" i="9"/>
  <c r="F1234" i="9" l="1"/>
  <c r="Q1234" i="9"/>
  <c r="R1234" i="9" l="1"/>
  <c r="G1234" i="9"/>
  <c r="H1234" i="9" l="1"/>
  <c r="I1234" i="9" s="1"/>
  <c r="L1235" i="9"/>
  <c r="O1235" i="9" l="1"/>
  <c r="E1235" i="9" s="1"/>
  <c r="B1235" i="9"/>
  <c r="M1235" i="9"/>
  <c r="C1235" i="9" l="1"/>
  <c r="N1235" i="9"/>
  <c r="D1235" i="9" l="1"/>
  <c r="P1235" i="9"/>
  <c r="F1235" i="9" l="1"/>
  <c r="Q1235" i="9"/>
  <c r="R1235" i="9" l="1"/>
  <c r="G1235" i="9"/>
  <c r="H1235" i="9" l="1"/>
  <c r="I1235" i="9" s="1"/>
  <c r="L1236" i="9"/>
  <c r="O1236" i="9" l="1"/>
  <c r="E1236" i="9" s="1"/>
  <c r="M1236" i="9"/>
  <c r="B1236" i="9"/>
  <c r="C1236" i="9" l="1"/>
  <c r="N1236" i="9"/>
  <c r="D1236" i="9" l="1"/>
  <c r="P1236" i="9"/>
  <c r="F1236" i="9" l="1"/>
  <c r="Q1236" i="9"/>
  <c r="R1236" i="9" l="1"/>
  <c r="G1236" i="9"/>
  <c r="H1236" i="9" l="1"/>
  <c r="I1236" i="9" s="1"/>
  <c r="L1237" i="9"/>
  <c r="O1237" i="9" l="1"/>
  <c r="E1237" i="9" s="1"/>
  <c r="B1237" i="9"/>
  <c r="M1237" i="9"/>
  <c r="C1237" i="9" l="1"/>
  <c r="N1237" i="9"/>
  <c r="P1237" i="9" l="1"/>
  <c r="D1237" i="9"/>
  <c r="F1237" i="9" l="1"/>
  <c r="Q1237" i="9"/>
  <c r="G1237" i="9" l="1"/>
  <c r="R1237" i="9"/>
  <c r="H1237" i="9" l="1"/>
  <c r="I1237" i="9" s="1"/>
  <c r="L1238" i="9"/>
  <c r="O1238" i="9" l="1"/>
  <c r="E1238" i="9" s="1"/>
  <c r="B1238" i="9"/>
  <c r="M1238" i="9"/>
  <c r="C1238" i="9" l="1"/>
  <c r="N1238" i="9"/>
  <c r="P1238" i="9" l="1"/>
  <c r="D1238" i="9"/>
  <c r="F1238" i="9" l="1"/>
  <c r="Q1238" i="9"/>
  <c r="G1238" i="9" l="1"/>
  <c r="R1238" i="9"/>
  <c r="H1238" i="9" l="1"/>
  <c r="I1238" i="9" s="1"/>
  <c r="L1239" i="9"/>
  <c r="O1239" i="9" l="1"/>
  <c r="E1239" i="9" s="1"/>
  <c r="M1239" i="9"/>
  <c r="B1239" i="9"/>
  <c r="C1239" i="9" l="1"/>
  <c r="N1239" i="9"/>
  <c r="D1239" i="9" l="1"/>
  <c r="P1239" i="9"/>
  <c r="Q1239" i="9" l="1"/>
  <c r="F1239" i="9"/>
  <c r="R1239" i="9" l="1"/>
  <c r="G1239" i="9"/>
  <c r="H1239" i="9" l="1"/>
  <c r="I1239" i="9" s="1"/>
  <c r="L1240" i="9"/>
  <c r="O1240" i="9" l="1"/>
  <c r="E1240" i="9" s="1"/>
  <c r="M1240" i="9"/>
  <c r="B1240" i="9"/>
  <c r="C1240" i="9" l="1"/>
  <c r="N1240" i="9"/>
  <c r="D1240" i="9" l="1"/>
  <c r="P1240" i="9"/>
  <c r="F1240" i="9" l="1"/>
  <c r="Q1240" i="9"/>
  <c r="R1240" i="9" l="1"/>
  <c r="G1240" i="9"/>
  <c r="H1240" i="9" l="1"/>
  <c r="I1240" i="9" s="1"/>
  <c r="L1241" i="9"/>
  <c r="O1241" i="9" l="1"/>
  <c r="E1241" i="9" s="1"/>
  <c r="M1241" i="9"/>
  <c r="B1241" i="9"/>
  <c r="C1241" i="9" l="1"/>
  <c r="N1241" i="9"/>
  <c r="P1241" i="9" l="1"/>
  <c r="D1241" i="9"/>
  <c r="F1241" i="9" l="1"/>
  <c r="Q1241" i="9"/>
  <c r="G1241" i="9" l="1"/>
  <c r="R1241" i="9"/>
  <c r="H1241" i="9" l="1"/>
  <c r="I1241" i="9" s="1"/>
  <c r="L1242" i="9"/>
  <c r="O1242" i="9" l="1"/>
  <c r="E1242" i="9" s="1"/>
  <c r="B1242" i="9"/>
  <c r="M1242" i="9"/>
  <c r="N1242" i="9" l="1"/>
  <c r="C1242" i="9"/>
  <c r="P1242" i="9" l="1"/>
  <c r="D1242" i="9"/>
  <c r="F1242" i="9" l="1"/>
  <c r="Q1242" i="9"/>
  <c r="R1242" i="9" l="1"/>
  <c r="G1242" i="9"/>
  <c r="H1242" i="9" l="1"/>
  <c r="I1242" i="9" s="1"/>
  <c r="L1243" i="9"/>
  <c r="O1243" i="9" l="1"/>
  <c r="E1243" i="9" s="1"/>
  <c r="B1243" i="9"/>
  <c r="M1243" i="9"/>
  <c r="C1243" i="9" l="1"/>
  <c r="N1243" i="9"/>
  <c r="D1243" i="9" l="1"/>
  <c r="P1243" i="9"/>
  <c r="F1243" i="9" l="1"/>
  <c r="Q1243" i="9"/>
  <c r="R1243" i="9" l="1"/>
  <c r="G1243" i="9"/>
  <c r="H1243" i="9" l="1"/>
  <c r="I1243" i="9" s="1"/>
  <c r="L1244" i="9"/>
  <c r="O1244" i="9" l="1"/>
  <c r="E1244" i="9" s="1"/>
  <c r="M1244" i="9"/>
  <c r="B1244" i="9"/>
  <c r="C1244" i="9" l="1"/>
  <c r="N1244" i="9"/>
  <c r="D1244" i="9" l="1"/>
  <c r="P1244" i="9"/>
  <c r="F1244" i="9" l="1"/>
  <c r="Q1244" i="9"/>
  <c r="R1244" i="9" l="1"/>
  <c r="G1244" i="9"/>
  <c r="H1244" i="9" l="1"/>
  <c r="I1244" i="9" s="1"/>
  <c r="L1245" i="9"/>
  <c r="O1245" i="9" l="1"/>
  <c r="E1245" i="9" s="1"/>
  <c r="B1245" i="9"/>
  <c r="M1245" i="9"/>
  <c r="C1245" i="9" l="1"/>
  <c r="N1245" i="9"/>
  <c r="P1245" i="9" l="1"/>
  <c r="D1245" i="9"/>
  <c r="F1245" i="9" l="1"/>
  <c r="Q1245" i="9"/>
  <c r="G1245" i="9" l="1"/>
  <c r="R1245" i="9"/>
  <c r="H1245" i="9" l="1"/>
  <c r="I1245" i="9" s="1"/>
  <c r="L1246" i="9"/>
  <c r="O1246" i="9" l="1"/>
  <c r="E1246" i="9" s="1"/>
  <c r="B1246" i="9"/>
  <c r="M1246" i="9"/>
  <c r="C1246" i="9" l="1"/>
  <c r="N1246" i="9"/>
  <c r="P1246" i="9" l="1"/>
  <c r="D1246" i="9"/>
  <c r="F1246" i="9" l="1"/>
  <c r="Q1246" i="9"/>
  <c r="G1246" i="9" l="1"/>
  <c r="R1246" i="9"/>
  <c r="H1246" i="9" l="1"/>
  <c r="I1246" i="9" s="1"/>
  <c r="L1247" i="9"/>
  <c r="O1247" i="9" l="1"/>
  <c r="E1247" i="9" s="1"/>
  <c r="M1247" i="9"/>
  <c r="B1247" i="9"/>
  <c r="C1247" i="9" l="1"/>
  <c r="N1247" i="9"/>
  <c r="D1247" i="9" l="1"/>
  <c r="P1247" i="9"/>
  <c r="Q1247" i="9" l="1"/>
  <c r="F1247" i="9"/>
  <c r="R1247" i="9" l="1"/>
  <c r="G1247" i="9"/>
  <c r="H1247" i="9" l="1"/>
  <c r="I1247" i="9" s="1"/>
  <c r="L1248" i="9"/>
  <c r="O1248" i="9" l="1"/>
  <c r="E1248" i="9" s="1"/>
  <c r="M1248" i="9"/>
  <c r="B1248" i="9"/>
  <c r="C1248" i="9" l="1"/>
  <c r="N1248" i="9"/>
  <c r="D1248" i="9" l="1"/>
  <c r="P1248" i="9"/>
  <c r="F1248" i="9" l="1"/>
  <c r="Q1248" i="9"/>
  <c r="R1248" i="9" l="1"/>
  <c r="G1248" i="9"/>
  <c r="H1248" i="9" l="1"/>
  <c r="I1248" i="9" s="1"/>
  <c r="L1249" i="9"/>
  <c r="O1249" i="9" l="1"/>
  <c r="E1249" i="9" s="1"/>
  <c r="M1249" i="9"/>
  <c r="B1249" i="9"/>
  <c r="C1249" i="9" l="1"/>
  <c r="N1249" i="9"/>
  <c r="P1249" i="9" l="1"/>
  <c r="D1249" i="9"/>
  <c r="F1249" i="9" l="1"/>
  <c r="Q1249" i="9"/>
  <c r="G1249" i="9" l="1"/>
  <c r="R1249" i="9"/>
  <c r="H1249" i="9" l="1"/>
  <c r="I1249" i="9" s="1"/>
  <c r="L1250" i="9"/>
  <c r="O1250" i="9" l="1"/>
  <c r="E1250" i="9" s="1"/>
  <c r="B1250" i="9"/>
  <c r="M1250" i="9"/>
  <c r="N1250" i="9" l="1"/>
  <c r="C1250" i="9"/>
  <c r="P1250" i="9" l="1"/>
  <c r="D1250" i="9"/>
  <c r="F1250" i="9" l="1"/>
  <c r="Q1250" i="9"/>
  <c r="R1250" i="9" l="1"/>
  <c r="G1250" i="9"/>
  <c r="H1250" i="9" l="1"/>
  <c r="I1250" i="9" s="1"/>
  <c r="L1251" i="9"/>
  <c r="O1251" i="9" l="1"/>
  <c r="E1251" i="9" s="1"/>
  <c r="B1251" i="9"/>
  <c r="M1251" i="9"/>
  <c r="C1251" i="9" l="1"/>
  <c r="N1251" i="9"/>
  <c r="D1251" i="9" l="1"/>
  <c r="P1251" i="9"/>
  <c r="F1251" i="9" l="1"/>
  <c r="Q1251" i="9"/>
  <c r="R1251" i="9" l="1"/>
  <c r="G1251" i="9"/>
  <c r="H1251" i="9" l="1"/>
  <c r="I1251" i="9" s="1"/>
  <c r="L1252" i="9"/>
  <c r="O1252" i="9" l="1"/>
  <c r="E1252" i="9" s="1"/>
  <c r="M1252" i="9"/>
  <c r="B1252" i="9"/>
  <c r="C1252" i="9" l="1"/>
  <c r="N1252" i="9"/>
  <c r="D1252" i="9" l="1"/>
  <c r="P1252" i="9"/>
  <c r="F1252" i="9" l="1"/>
  <c r="Q1252" i="9"/>
  <c r="R1252" i="9" l="1"/>
  <c r="G1252" i="9"/>
  <c r="H1252" i="9" l="1"/>
  <c r="I1252" i="9" s="1"/>
  <c r="L1253" i="9"/>
  <c r="O1253" i="9" l="1"/>
  <c r="E1253" i="9" s="1"/>
  <c r="B1253" i="9"/>
  <c r="M1253" i="9"/>
  <c r="C1253" i="9" l="1"/>
  <c r="N1253" i="9"/>
  <c r="P1253" i="9" l="1"/>
  <c r="D1253" i="9"/>
  <c r="F1253" i="9" l="1"/>
  <c r="Q1253" i="9"/>
  <c r="G1253" i="9" l="1"/>
  <c r="R1253" i="9"/>
  <c r="H1253" i="9" l="1"/>
  <c r="I1253" i="9" s="1"/>
  <c r="L1254" i="9"/>
  <c r="O1254" i="9" l="1"/>
  <c r="E1254" i="9" s="1"/>
  <c r="B1254" i="9"/>
  <c r="M1254" i="9"/>
  <c r="C1254" i="9" l="1"/>
  <c r="N1254" i="9"/>
  <c r="P1254" i="9" l="1"/>
  <c r="D1254" i="9"/>
  <c r="F1254" i="9" l="1"/>
  <c r="Q1254" i="9"/>
  <c r="G1254" i="9" l="1"/>
  <c r="R1254" i="9"/>
  <c r="H1254" i="9" l="1"/>
  <c r="I1254" i="9" s="1"/>
  <c r="L1255" i="9"/>
  <c r="O1255" i="9" l="1"/>
  <c r="E1255" i="9" s="1"/>
  <c r="M1255" i="9"/>
  <c r="B1255" i="9"/>
  <c r="C1255" i="9" l="1"/>
  <c r="N1255" i="9"/>
  <c r="D1255" i="9" l="1"/>
  <c r="P1255" i="9"/>
  <c r="Q1255" i="9" l="1"/>
  <c r="F1255" i="9"/>
  <c r="R1255" i="9" l="1"/>
  <c r="G1255" i="9"/>
  <c r="H1255" i="9" l="1"/>
  <c r="I1255" i="9" s="1"/>
  <c r="L1256" i="9"/>
  <c r="O1256" i="9" l="1"/>
  <c r="E1256" i="9" s="1"/>
  <c r="M1256" i="9"/>
  <c r="B1256" i="9"/>
  <c r="C1256" i="9" l="1"/>
  <c r="N1256" i="9"/>
  <c r="D1256" i="9" l="1"/>
  <c r="P1256" i="9"/>
  <c r="F1256" i="9" l="1"/>
  <c r="Q1256" i="9"/>
  <c r="R1256" i="9" l="1"/>
  <c r="G1256" i="9"/>
  <c r="H1256" i="9" l="1"/>
  <c r="I1256" i="9" s="1"/>
  <c r="L1257" i="9"/>
  <c r="O1257" i="9" l="1"/>
  <c r="E1257" i="9" s="1"/>
  <c r="M1257" i="9"/>
  <c r="B1257" i="9"/>
  <c r="C1257" i="9" l="1"/>
  <c r="N1257" i="9"/>
  <c r="P1257" i="9" l="1"/>
  <c r="D1257" i="9"/>
  <c r="F1257" i="9" l="1"/>
  <c r="Q1257" i="9"/>
  <c r="G1257" i="9" l="1"/>
  <c r="R1257" i="9"/>
  <c r="H1257" i="9" l="1"/>
  <c r="I1257" i="9" s="1"/>
  <c r="L1258" i="9"/>
  <c r="O1258" i="9" l="1"/>
  <c r="E1258" i="9" s="1"/>
  <c r="B1258" i="9"/>
  <c r="M1258" i="9"/>
  <c r="N1258" i="9" l="1"/>
  <c r="C1258" i="9"/>
  <c r="P1258" i="9" l="1"/>
  <c r="D1258" i="9"/>
  <c r="F1258" i="9" l="1"/>
  <c r="Q1258" i="9"/>
  <c r="R1258" i="9" l="1"/>
  <c r="G1258" i="9"/>
  <c r="H1258" i="9" l="1"/>
  <c r="I1258" i="9" s="1"/>
  <c r="L1259" i="9"/>
  <c r="O1259" i="9" l="1"/>
  <c r="E1259" i="9" s="1"/>
  <c r="B1259" i="9"/>
  <c r="M1259" i="9"/>
  <c r="C1259" i="9" l="1"/>
  <c r="N1259" i="9"/>
  <c r="D1259" i="9" l="1"/>
  <c r="P1259" i="9"/>
  <c r="F1259" i="9" l="1"/>
  <c r="Q1259" i="9"/>
  <c r="R1259" i="9" l="1"/>
  <c r="G1259" i="9"/>
  <c r="H1259" i="9" l="1"/>
  <c r="I1259" i="9" s="1"/>
  <c r="L1260" i="9"/>
  <c r="O1260" i="9" l="1"/>
  <c r="E1260" i="9" s="1"/>
  <c r="M1260" i="9"/>
  <c r="B1260" i="9"/>
  <c r="C1260" i="9" l="1"/>
  <c r="N1260" i="9"/>
  <c r="D1260" i="9" l="1"/>
  <c r="P1260" i="9"/>
  <c r="F1260" i="9" l="1"/>
  <c r="Q1260" i="9"/>
  <c r="R1260" i="9" l="1"/>
  <c r="G1260" i="9"/>
  <c r="H1260" i="9" l="1"/>
  <c r="I1260" i="9" s="1"/>
  <c r="L1261" i="9"/>
  <c r="O1261" i="9" l="1"/>
  <c r="E1261" i="9" s="1"/>
  <c r="B1261" i="9"/>
  <c r="M1261" i="9"/>
  <c r="C1261" i="9" l="1"/>
  <c r="N1261" i="9"/>
  <c r="P1261" i="9" l="1"/>
  <c r="D1261" i="9"/>
  <c r="F1261" i="9" l="1"/>
  <c r="Q1261" i="9"/>
  <c r="G1261" i="9" l="1"/>
  <c r="R1261" i="9"/>
  <c r="H1261" i="9" l="1"/>
  <c r="I1261" i="9" s="1"/>
  <c r="L1262" i="9"/>
  <c r="B1262" i="9" l="1"/>
  <c r="O1262" i="9"/>
  <c r="E1262" i="9" s="1"/>
  <c r="M1262" i="9"/>
  <c r="C1262" i="9" l="1"/>
  <c r="N1262" i="9"/>
  <c r="P1262" i="9" l="1"/>
  <c r="D1262" i="9"/>
  <c r="F1262" i="9" l="1"/>
  <c r="Q1262" i="9"/>
  <c r="R1262" i="9" l="1"/>
  <c r="G1262" i="9"/>
  <c r="H1262" i="9" l="1"/>
  <c r="I1262" i="9" s="1"/>
  <c r="L1263" i="9"/>
  <c r="B1263" i="9" l="1"/>
  <c r="O1263" i="9"/>
  <c r="E1263" i="9" s="1"/>
  <c r="M1263" i="9"/>
  <c r="C1263" i="9" l="1"/>
  <c r="N1263" i="9"/>
  <c r="P1263" i="9" l="1"/>
  <c r="D1263" i="9"/>
  <c r="F1263" i="9" l="1"/>
  <c r="Q1263" i="9"/>
  <c r="G1263" i="9" l="1"/>
  <c r="R1263" i="9"/>
  <c r="H1263" i="9" l="1"/>
  <c r="I1263" i="9" s="1"/>
  <c r="L1264" i="9"/>
  <c r="B1264" i="9" l="1"/>
  <c r="O1264" i="9"/>
  <c r="E1264" i="9" s="1"/>
  <c r="M1264" i="9"/>
  <c r="C1264" i="9" l="1"/>
  <c r="N1264" i="9"/>
  <c r="P1264" i="9" l="1"/>
  <c r="D1264" i="9"/>
  <c r="F1264" i="9" l="1"/>
  <c r="Q1264" i="9"/>
  <c r="R1264" i="9" l="1"/>
  <c r="G1264" i="9"/>
  <c r="H1264" i="9" l="1"/>
  <c r="I1264" i="9" s="1"/>
  <c r="L1265" i="9"/>
  <c r="B1265" i="9" l="1"/>
  <c r="O1265" i="9"/>
  <c r="E1265" i="9" s="1"/>
  <c r="M1265" i="9"/>
  <c r="C1265" i="9" l="1"/>
  <c r="N1265" i="9"/>
  <c r="P1265" i="9" l="1"/>
  <c r="D1265" i="9"/>
  <c r="F1265" i="9" l="1"/>
  <c r="Q1265" i="9"/>
  <c r="R1265" i="9" l="1"/>
  <c r="G1265" i="9"/>
  <c r="H1265" i="9" l="1"/>
  <c r="I1265" i="9" s="1"/>
  <c r="L1266" i="9"/>
  <c r="B1266" i="9" l="1"/>
  <c r="O1266" i="9"/>
  <c r="E1266" i="9" s="1"/>
  <c r="M1266" i="9"/>
  <c r="C1266" i="9" l="1"/>
  <c r="N1266" i="9"/>
  <c r="P1266" i="9" l="1"/>
  <c r="D1266" i="9"/>
  <c r="F1266" i="9" l="1"/>
  <c r="Q1266" i="9"/>
  <c r="R1266" i="9" l="1"/>
  <c r="G1266" i="9"/>
  <c r="H1266" i="9" l="1"/>
  <c r="I1266" i="9" s="1"/>
  <c r="L1267" i="9"/>
  <c r="B1267" i="9" l="1"/>
  <c r="O1267" i="9"/>
  <c r="E1267" i="9" s="1"/>
  <c r="M1267" i="9"/>
  <c r="C1267" i="9" l="1"/>
  <c r="N1267" i="9"/>
  <c r="P1267" i="9" l="1"/>
  <c r="D1267" i="9"/>
  <c r="F1267" i="9" l="1"/>
  <c r="Q1267" i="9"/>
  <c r="G1267" i="9" l="1"/>
  <c r="R1267" i="9"/>
  <c r="H1267" i="9" l="1"/>
  <c r="I1267" i="9" s="1"/>
  <c r="L1268" i="9"/>
  <c r="B1268" i="9" l="1"/>
  <c r="O1268" i="9"/>
  <c r="E1268" i="9" s="1"/>
  <c r="M1268" i="9"/>
  <c r="C1268" i="9" l="1"/>
  <c r="N1268" i="9"/>
  <c r="P1268" i="9" l="1"/>
  <c r="D1268" i="9"/>
  <c r="F1268" i="9" l="1"/>
  <c r="Q1268" i="9"/>
  <c r="R1268" i="9" l="1"/>
  <c r="G1268" i="9"/>
  <c r="H1268" i="9" l="1"/>
  <c r="I1268" i="9" s="1"/>
  <c r="L1269" i="9"/>
  <c r="B1269" i="9" l="1"/>
  <c r="O1269" i="9"/>
  <c r="E1269" i="9" s="1"/>
  <c r="M1269" i="9"/>
  <c r="C1269" i="9" l="1"/>
  <c r="N1269" i="9"/>
  <c r="P1269" i="9" l="1"/>
  <c r="D1269" i="9"/>
  <c r="F1269" i="9" l="1"/>
  <c r="Q1269" i="9"/>
  <c r="G1269" i="9" l="1"/>
  <c r="R1269" i="9"/>
  <c r="H1269" i="9" l="1"/>
  <c r="I1269" i="9" s="1"/>
  <c r="L1270" i="9"/>
  <c r="B1270" i="9" l="1"/>
  <c r="O1270" i="9"/>
  <c r="E1270" i="9" s="1"/>
  <c r="M1270" i="9"/>
  <c r="C1270" i="9" l="1"/>
  <c r="N1270" i="9"/>
  <c r="P1270" i="9" l="1"/>
  <c r="D1270" i="9"/>
  <c r="F1270" i="9" l="1"/>
  <c r="Q1270" i="9"/>
  <c r="R1270" i="9" l="1"/>
  <c r="G1270" i="9"/>
  <c r="H1270" i="9" l="1"/>
  <c r="I1270" i="9" s="1"/>
  <c r="L1271" i="9"/>
  <c r="B1271" i="9" l="1"/>
  <c r="O1271" i="9"/>
  <c r="E1271" i="9" s="1"/>
  <c r="M1271" i="9"/>
  <c r="C1271" i="9" l="1"/>
  <c r="N1271" i="9"/>
  <c r="P1271" i="9" l="1"/>
  <c r="D1271" i="9"/>
  <c r="F1271" i="9" l="1"/>
  <c r="Q1271" i="9"/>
  <c r="G1271" i="9" l="1"/>
  <c r="R1271" i="9"/>
  <c r="H1271" i="9" l="1"/>
  <c r="I1271" i="9" s="1"/>
  <c r="L1272" i="9"/>
  <c r="B1272" i="9" l="1"/>
  <c r="O1272" i="9"/>
  <c r="E1272" i="9" s="1"/>
  <c r="M1272" i="9"/>
  <c r="C1272" i="9" l="1"/>
  <c r="N1272" i="9"/>
  <c r="P1272" i="9" l="1"/>
  <c r="D1272" i="9"/>
  <c r="F1272" i="9" l="1"/>
  <c r="Q1272" i="9"/>
  <c r="G1272" i="9" l="1"/>
  <c r="R1272" i="9"/>
  <c r="H1272" i="9" l="1"/>
  <c r="I1272" i="9" s="1"/>
  <c r="L1273" i="9"/>
  <c r="B1273" i="9" l="1"/>
  <c r="M1273" i="9"/>
  <c r="O1273" i="9"/>
  <c r="E1273" i="9" s="1"/>
  <c r="C1273" i="9" l="1"/>
  <c r="N1273" i="9"/>
  <c r="D1273" i="9" l="1"/>
  <c r="P1273" i="9"/>
  <c r="F1273" i="9" l="1"/>
  <c r="Q1273" i="9"/>
  <c r="R1273" i="9" l="1"/>
  <c r="G1273" i="9"/>
  <c r="H1273" i="9" l="1"/>
  <c r="I1273" i="9" s="1"/>
  <c r="L1274" i="9"/>
  <c r="O1274" i="9" l="1"/>
  <c r="E1274" i="9" s="1"/>
  <c r="M1274" i="9"/>
  <c r="B1274" i="9"/>
  <c r="N1274" i="9" l="1"/>
  <c r="C1274" i="9"/>
  <c r="D1274" i="9" l="1"/>
  <c r="P1274" i="9"/>
  <c r="Q1274" i="9" l="1"/>
  <c r="F1274" i="9"/>
  <c r="R1274" i="9" l="1"/>
  <c r="G1274" i="9"/>
  <c r="H1274" i="9" l="1"/>
  <c r="I1274" i="9" s="1"/>
  <c r="L1275" i="9"/>
  <c r="O1275" i="9" l="1"/>
  <c r="E1275" i="9" s="1"/>
  <c r="B1275" i="9"/>
  <c r="M1275" i="9"/>
  <c r="N1275" i="9" l="1"/>
  <c r="C1275" i="9"/>
  <c r="D1275" i="9" l="1"/>
  <c r="P1275" i="9"/>
  <c r="Q1275" i="9" l="1"/>
  <c r="F1275" i="9"/>
  <c r="R1275" i="9" l="1"/>
  <c r="G1275" i="9"/>
  <c r="H1275" i="9" l="1"/>
  <c r="I1275" i="9" s="1"/>
  <c r="L1276" i="9"/>
  <c r="M1276" i="9" l="1"/>
  <c r="B1276" i="9"/>
  <c r="O1276" i="9"/>
  <c r="E1276" i="9" s="1"/>
  <c r="N1276" i="9" l="1"/>
  <c r="C1276" i="9"/>
  <c r="D1276" i="9" l="1"/>
  <c r="P1276" i="9"/>
  <c r="Q1276" i="9" l="1"/>
  <c r="F1276" i="9"/>
  <c r="R1276" i="9" l="1"/>
  <c r="G1276" i="9"/>
  <c r="H1276" i="9" l="1"/>
  <c r="I1276" i="9" s="1"/>
  <c r="L1277" i="9"/>
  <c r="B1277" i="9" l="1"/>
  <c r="O1277" i="9"/>
  <c r="E1277" i="9" s="1"/>
  <c r="M1277" i="9"/>
  <c r="N1277" i="9" l="1"/>
  <c r="C1277" i="9"/>
  <c r="D1277" i="9" l="1"/>
  <c r="P1277" i="9"/>
  <c r="Q1277" i="9" l="1"/>
  <c r="F1277" i="9"/>
  <c r="R1277" i="9" l="1"/>
  <c r="G1277" i="9"/>
  <c r="H1277" i="9" l="1"/>
  <c r="I1277" i="9" s="1"/>
  <c r="L1278" i="9"/>
  <c r="M1278" i="9" l="1"/>
  <c r="O1278" i="9"/>
  <c r="E1278" i="9" s="1"/>
  <c r="B1278" i="9"/>
  <c r="N1278" i="9" l="1"/>
  <c r="C1278" i="9"/>
  <c r="D1278" i="9" l="1"/>
  <c r="P1278" i="9"/>
  <c r="Q1278" i="9" l="1"/>
  <c r="F1278" i="9"/>
  <c r="R1278" i="9" l="1"/>
  <c r="G1278" i="9"/>
  <c r="H1278" i="9" l="1"/>
  <c r="I1278" i="9" s="1"/>
  <c r="L1279" i="9"/>
  <c r="O1279" i="9" l="1"/>
  <c r="E1279" i="9" s="1"/>
  <c r="B1279" i="9"/>
  <c r="M1279" i="9"/>
  <c r="N1279" i="9" l="1"/>
  <c r="C1279" i="9"/>
  <c r="D1279" i="9" l="1"/>
  <c r="P1279" i="9"/>
  <c r="Q1279" i="9" l="1"/>
  <c r="F1279" i="9"/>
  <c r="R1279" i="9" l="1"/>
  <c r="G1279" i="9"/>
  <c r="H1279" i="9" l="1"/>
  <c r="I1279" i="9" s="1"/>
  <c r="L1280" i="9"/>
  <c r="M1280" i="9" l="1"/>
  <c r="B1280" i="9"/>
  <c r="O1280" i="9"/>
  <c r="E1280" i="9" s="1"/>
  <c r="N1280" i="9" l="1"/>
  <c r="C1280" i="9"/>
  <c r="D1280" i="9" l="1"/>
  <c r="P1280" i="9"/>
  <c r="Q1280" i="9" l="1"/>
  <c r="F1280" i="9"/>
  <c r="R1280" i="9" l="1"/>
  <c r="G1280" i="9"/>
  <c r="H1280" i="9" l="1"/>
  <c r="I1280" i="9" s="1"/>
  <c r="L1281" i="9"/>
  <c r="B1281" i="9" l="1"/>
  <c r="O1281" i="9"/>
  <c r="E1281" i="9" s="1"/>
  <c r="M1281" i="9"/>
  <c r="N1281" i="9" l="1"/>
  <c r="C1281" i="9"/>
  <c r="D1281" i="9" l="1"/>
  <c r="P1281" i="9"/>
  <c r="Q1281" i="9" l="1"/>
  <c r="F1281" i="9"/>
  <c r="R1281" i="9" l="1"/>
  <c r="G1281" i="9"/>
  <c r="H1281" i="9" l="1"/>
  <c r="I1281" i="9" s="1"/>
  <c r="L1282" i="9"/>
  <c r="B1282" i="9" l="1"/>
  <c r="M1282" i="9"/>
  <c r="O1282" i="9"/>
  <c r="E1282" i="9" s="1"/>
  <c r="N1282" i="9" l="1"/>
  <c r="C1282" i="9"/>
  <c r="D1282" i="9" l="1"/>
  <c r="P1282" i="9"/>
  <c r="Q1282" i="9" l="1"/>
  <c r="F1282" i="9"/>
  <c r="R1282" i="9" l="1"/>
  <c r="G1282" i="9"/>
  <c r="H1282" i="9" l="1"/>
  <c r="I1282" i="9" s="1"/>
  <c r="L1283" i="9"/>
  <c r="O1283" i="9" l="1"/>
  <c r="E1283" i="9" s="1"/>
  <c r="B1283" i="9"/>
  <c r="M1283" i="9"/>
  <c r="N1283" i="9" l="1"/>
  <c r="C1283" i="9"/>
  <c r="D1283" i="9" l="1"/>
  <c r="P1283" i="9"/>
  <c r="Q1283" i="9" l="1"/>
  <c r="F1283" i="9"/>
  <c r="R1283" i="9" l="1"/>
  <c r="G1283" i="9"/>
  <c r="H1283" i="9" l="1"/>
  <c r="I1283" i="9" s="1"/>
  <c r="L1284" i="9"/>
  <c r="M1284" i="9" l="1"/>
  <c r="B1284" i="9"/>
  <c r="O1284" i="9"/>
  <c r="E1284" i="9" s="1"/>
  <c r="N1284" i="9" l="1"/>
  <c r="C1284" i="9"/>
  <c r="D1284" i="9" l="1"/>
  <c r="P1284" i="9"/>
  <c r="Q1284" i="9" l="1"/>
  <c r="F1284" i="9"/>
  <c r="R1284" i="9" l="1"/>
  <c r="G1284" i="9"/>
  <c r="H1284" i="9" l="1"/>
  <c r="I1284" i="9" s="1"/>
  <c r="L1285" i="9"/>
  <c r="B1285" i="9" l="1"/>
  <c r="M1285" i="9"/>
  <c r="O1285" i="9"/>
  <c r="E1285" i="9" s="1"/>
  <c r="N1285" i="9" l="1"/>
  <c r="C1285" i="9"/>
  <c r="D1285" i="9" l="1"/>
  <c r="P1285" i="9"/>
  <c r="Q1285" i="9" l="1"/>
  <c r="F1285" i="9"/>
  <c r="R1285" i="9" l="1"/>
  <c r="G1285" i="9"/>
  <c r="H1285" i="9" l="1"/>
  <c r="I1285" i="9" s="1"/>
  <c r="L1286" i="9"/>
  <c r="B1286" i="9" l="1"/>
  <c r="M1286" i="9"/>
  <c r="O1286" i="9"/>
  <c r="E1286" i="9" s="1"/>
  <c r="N1286" i="9" l="1"/>
  <c r="C1286" i="9"/>
  <c r="D1286" i="9" l="1"/>
  <c r="P1286" i="9"/>
  <c r="Q1286" i="9" l="1"/>
  <c r="F1286" i="9"/>
  <c r="R1286" i="9" l="1"/>
  <c r="G1286" i="9"/>
  <c r="H1286" i="9" l="1"/>
  <c r="I1286" i="9" s="1"/>
  <c r="L1287" i="9"/>
  <c r="O1287" i="9" l="1"/>
  <c r="E1287" i="9" s="1"/>
  <c r="M1287" i="9"/>
  <c r="B1287" i="9"/>
  <c r="N1287" i="9" l="1"/>
  <c r="C1287" i="9"/>
  <c r="D1287" i="9" l="1"/>
  <c r="P1287" i="9"/>
  <c r="Q1287" i="9" l="1"/>
  <c r="F1287" i="9"/>
  <c r="R1287" i="9" l="1"/>
  <c r="G1287" i="9"/>
  <c r="H1287" i="9" l="1"/>
  <c r="I1287" i="9" s="1"/>
  <c r="L1288" i="9"/>
  <c r="M1288" i="9" l="1"/>
  <c r="B1288" i="9"/>
  <c r="O1288" i="9"/>
  <c r="E1288" i="9" s="1"/>
  <c r="N1288" i="9" l="1"/>
  <c r="C1288" i="9"/>
  <c r="D1288" i="9" l="1"/>
  <c r="P1288" i="9"/>
  <c r="Q1288" i="9" l="1"/>
  <c r="F1288" i="9"/>
  <c r="R1288" i="9" l="1"/>
  <c r="G1288" i="9"/>
  <c r="H1288" i="9" l="1"/>
  <c r="I1288" i="9" s="1"/>
  <c r="L1289" i="9"/>
  <c r="B1289" i="9" l="1"/>
  <c r="M1289" i="9"/>
  <c r="O1289" i="9"/>
  <c r="E1289" i="9" s="1"/>
  <c r="N1289" i="9" l="1"/>
  <c r="C1289" i="9"/>
  <c r="D1289" i="9" l="1"/>
  <c r="P1289" i="9"/>
  <c r="Q1289" i="9" l="1"/>
  <c r="F1289" i="9"/>
  <c r="R1289" i="9" l="1"/>
  <c r="G1289" i="9"/>
  <c r="H1289" i="9" l="1"/>
  <c r="I1289" i="9" s="1"/>
  <c r="L1290" i="9"/>
  <c r="O1290" i="9" l="1"/>
  <c r="E1290" i="9" s="1"/>
  <c r="B1290" i="9"/>
  <c r="M1290" i="9"/>
  <c r="N1290" i="9" l="1"/>
  <c r="C1290" i="9"/>
  <c r="D1290" i="9" l="1"/>
  <c r="P1290" i="9"/>
  <c r="Q1290" i="9" l="1"/>
  <c r="F1290" i="9"/>
  <c r="R1290" i="9" l="1"/>
  <c r="G1290" i="9"/>
  <c r="H1290" i="9" l="1"/>
  <c r="I1290" i="9" s="1"/>
  <c r="L1291" i="9"/>
  <c r="O1291" i="9" l="1"/>
  <c r="E1291" i="9" s="1"/>
  <c r="M1291" i="9"/>
  <c r="B1291" i="9"/>
  <c r="N1291" i="9" l="1"/>
  <c r="C1291" i="9"/>
  <c r="D1291" i="9" l="1"/>
  <c r="P1291" i="9"/>
  <c r="Q1291" i="9" l="1"/>
  <c r="F1291" i="9"/>
  <c r="R1291" i="9" l="1"/>
  <c r="G1291" i="9"/>
  <c r="H1291" i="9" l="1"/>
  <c r="I1291" i="9" s="1"/>
  <c r="L1292" i="9"/>
  <c r="M1292" i="9" l="1"/>
  <c r="B1292" i="9"/>
  <c r="O1292" i="9"/>
  <c r="E1292" i="9" s="1"/>
  <c r="N1292" i="9" l="1"/>
  <c r="C1292" i="9"/>
  <c r="D1292" i="9" l="1"/>
  <c r="P1292" i="9"/>
  <c r="Q1292" i="9" l="1"/>
  <c r="F1292" i="9"/>
  <c r="R1292" i="9" l="1"/>
  <c r="G1292" i="9"/>
  <c r="H1292" i="9" l="1"/>
  <c r="I1292" i="9" s="1"/>
  <c r="L1293" i="9"/>
  <c r="B1293" i="9" l="1"/>
  <c r="O1293" i="9"/>
  <c r="E1293" i="9" s="1"/>
  <c r="M1293" i="9"/>
  <c r="N1293" i="9" l="1"/>
  <c r="C1293" i="9"/>
  <c r="D1293" i="9" l="1"/>
  <c r="P1293" i="9"/>
  <c r="Q1293" i="9" l="1"/>
  <c r="F1293" i="9"/>
  <c r="R1293" i="9" l="1"/>
  <c r="G1293" i="9"/>
  <c r="H1293" i="9" l="1"/>
  <c r="I1293" i="9" s="1"/>
  <c r="L1294" i="9"/>
  <c r="O1294" i="9" l="1"/>
  <c r="E1294" i="9" s="1"/>
  <c r="B1294" i="9"/>
  <c r="M1294" i="9"/>
  <c r="N1294" i="9" l="1"/>
  <c r="C1294" i="9"/>
  <c r="D1294" i="9" l="1"/>
  <c r="P1294" i="9"/>
  <c r="Q1294" i="9" l="1"/>
  <c r="F1294" i="9"/>
  <c r="R1294" i="9" l="1"/>
  <c r="G1294" i="9"/>
  <c r="H1294" i="9" l="1"/>
  <c r="I1294" i="9" s="1"/>
  <c r="L1295" i="9"/>
  <c r="O1295" i="9" l="1"/>
  <c r="E1295" i="9" s="1"/>
  <c r="B1295" i="9"/>
  <c r="M1295" i="9"/>
  <c r="N1295" i="9" l="1"/>
  <c r="C1295" i="9"/>
  <c r="D1295" i="9" l="1"/>
  <c r="P1295" i="9"/>
  <c r="Q1295" i="9" l="1"/>
  <c r="F1295" i="9"/>
  <c r="R1295" i="9" l="1"/>
  <c r="G1295" i="9"/>
  <c r="H1295" i="9" l="1"/>
  <c r="I1295" i="9" s="1"/>
  <c r="L1296" i="9"/>
  <c r="M1296" i="9" l="1"/>
  <c r="B1296" i="9"/>
  <c r="O1296" i="9"/>
  <c r="E1296" i="9" s="1"/>
  <c r="N1296" i="9" l="1"/>
  <c r="C1296" i="9"/>
  <c r="D1296" i="9" l="1"/>
  <c r="P1296" i="9"/>
  <c r="Q1296" i="9" l="1"/>
  <c r="F1296" i="9"/>
  <c r="R1296" i="9" l="1"/>
  <c r="G1296" i="9"/>
  <c r="H1296" i="9" l="1"/>
  <c r="I1296" i="9" s="1"/>
  <c r="L1297" i="9"/>
  <c r="B1297" i="9" l="1"/>
  <c r="M1297" i="9"/>
  <c r="O1297" i="9"/>
  <c r="E1297" i="9" s="1"/>
  <c r="N1297" i="9" l="1"/>
  <c r="C1297" i="9"/>
  <c r="D1297" i="9" l="1"/>
  <c r="P1297" i="9"/>
  <c r="Q1297" i="9" l="1"/>
  <c r="F1297" i="9"/>
  <c r="R1297" i="9" l="1"/>
  <c r="G1297" i="9"/>
  <c r="H1297" i="9" l="1"/>
  <c r="I1297" i="9" s="1"/>
  <c r="L1298" i="9"/>
  <c r="B1298" i="9" l="1"/>
  <c r="M1298" i="9"/>
  <c r="O1298" i="9"/>
  <c r="E1298" i="9" s="1"/>
  <c r="N1298" i="9" l="1"/>
  <c r="C1298" i="9"/>
  <c r="D1298" i="9" l="1"/>
  <c r="P1298" i="9"/>
  <c r="Q1298" i="9" l="1"/>
  <c r="F1298" i="9"/>
  <c r="R1298" i="9" l="1"/>
  <c r="G1298" i="9"/>
  <c r="H1298" i="9" l="1"/>
  <c r="I1298" i="9" s="1"/>
  <c r="L1299" i="9"/>
  <c r="O1299" i="9" l="1"/>
  <c r="E1299" i="9" s="1"/>
  <c r="B1299" i="9"/>
  <c r="M1299" i="9"/>
  <c r="N1299" i="9" l="1"/>
  <c r="C1299" i="9"/>
  <c r="D1299" i="9" l="1"/>
  <c r="P1299" i="9"/>
  <c r="Q1299" i="9" l="1"/>
  <c r="F1299" i="9"/>
  <c r="R1299" i="9" l="1"/>
  <c r="G1299" i="9"/>
  <c r="H1299" i="9" l="1"/>
  <c r="I1299" i="9" s="1"/>
  <c r="L1300" i="9"/>
  <c r="M1300" i="9" l="1"/>
  <c r="O1300" i="9"/>
  <c r="E1300" i="9" s="1"/>
  <c r="B1300" i="9"/>
  <c r="N1300" i="9" l="1"/>
  <c r="C1300" i="9"/>
  <c r="D1300" i="9" l="1"/>
  <c r="P1300" i="9"/>
  <c r="Q1300" i="9" l="1"/>
  <c r="F1300" i="9"/>
  <c r="R1300" i="9" l="1"/>
  <c r="G1300" i="9"/>
  <c r="H1300" i="9" l="1"/>
  <c r="I1300" i="9" s="1"/>
  <c r="L1301" i="9"/>
  <c r="B1301" i="9" l="1"/>
  <c r="M1301" i="9"/>
  <c r="O1301" i="9"/>
  <c r="E1301" i="9" s="1"/>
  <c r="N1301" i="9" l="1"/>
  <c r="C1301" i="9"/>
  <c r="D1301" i="9" l="1"/>
  <c r="P1301" i="9"/>
  <c r="Q1301" i="9" l="1"/>
  <c r="F1301" i="9"/>
  <c r="R1301" i="9" l="1"/>
  <c r="G1301" i="9"/>
  <c r="H1301" i="9" l="1"/>
  <c r="I1301" i="9" s="1"/>
  <c r="L1302" i="9"/>
  <c r="B1302" i="9" l="1"/>
  <c r="M1302" i="9"/>
  <c r="O1302" i="9"/>
  <c r="E1302" i="9" s="1"/>
  <c r="N1302" i="9" l="1"/>
  <c r="C1302" i="9"/>
  <c r="D1302" i="9" l="1"/>
  <c r="P1302" i="9"/>
  <c r="Q1302" i="9" l="1"/>
  <c r="F1302" i="9"/>
  <c r="R1302" i="9" l="1"/>
  <c r="G1302" i="9"/>
  <c r="H1302" i="9" l="1"/>
  <c r="I1302" i="9" s="1"/>
  <c r="L1303" i="9"/>
  <c r="O1303" i="9" l="1"/>
  <c r="E1303" i="9" s="1"/>
  <c r="B1303" i="9"/>
  <c r="M1303" i="9"/>
  <c r="N1303" i="9" l="1"/>
  <c r="C1303" i="9"/>
  <c r="D1303" i="9" l="1"/>
  <c r="P1303" i="9"/>
  <c r="Q1303" i="9" l="1"/>
  <c r="F1303" i="9"/>
  <c r="R1303" i="9" l="1"/>
  <c r="G1303" i="9"/>
  <c r="H1303" i="9" l="1"/>
  <c r="I1303" i="9" s="1"/>
  <c r="L1304" i="9"/>
  <c r="M1304" i="9" l="1"/>
  <c r="O1304" i="9"/>
  <c r="E1304" i="9" s="1"/>
  <c r="B1304" i="9"/>
  <c r="N1304" i="9" l="1"/>
  <c r="C1304" i="9"/>
  <c r="D1304" i="9" l="1"/>
  <c r="P1304" i="9"/>
  <c r="Q1304" i="9" l="1"/>
  <c r="F1304" i="9"/>
  <c r="R1304" i="9" l="1"/>
  <c r="G1304" i="9"/>
  <c r="H1304" i="9" l="1"/>
  <c r="I1304" i="9" s="1"/>
  <c r="L1305" i="9"/>
  <c r="B1305" i="9" l="1"/>
  <c r="M1305" i="9"/>
  <c r="O1305" i="9"/>
  <c r="E1305" i="9" s="1"/>
  <c r="N1305" i="9" l="1"/>
  <c r="C1305" i="9"/>
  <c r="D1305" i="9" l="1"/>
  <c r="P1305" i="9"/>
  <c r="Q1305" i="9" l="1"/>
  <c r="F1305" i="9"/>
  <c r="R1305" i="9" l="1"/>
  <c r="G1305" i="9"/>
  <c r="H1305" i="9" l="1"/>
  <c r="I1305" i="9" s="1"/>
  <c r="L1306" i="9"/>
  <c r="O1306" i="9" l="1"/>
  <c r="E1306" i="9" s="1"/>
  <c r="M1306" i="9"/>
  <c r="B1306" i="9"/>
  <c r="N1306" i="9" l="1"/>
  <c r="C1306" i="9"/>
  <c r="D1306" i="9" l="1"/>
  <c r="P1306" i="9"/>
  <c r="Q1306" i="9" l="1"/>
  <c r="F1306" i="9"/>
  <c r="R1306" i="9" l="1"/>
  <c r="G1306" i="9"/>
  <c r="H1306" i="9" l="1"/>
  <c r="I1306" i="9" s="1"/>
  <c r="L1307" i="9"/>
  <c r="O1307" i="9" l="1"/>
  <c r="E1307" i="9" s="1"/>
  <c r="B1307" i="9"/>
  <c r="M1307" i="9"/>
  <c r="N1307" i="9" l="1"/>
  <c r="C1307" i="9"/>
  <c r="D1307" i="9" l="1"/>
  <c r="P1307" i="9"/>
  <c r="Q1307" i="9" l="1"/>
  <c r="F1307" i="9"/>
  <c r="R1307" i="9" l="1"/>
  <c r="G1307" i="9"/>
  <c r="H1307" i="9" l="1"/>
  <c r="I1307" i="9" s="1"/>
  <c r="L1308" i="9"/>
  <c r="M1308" i="9" l="1"/>
  <c r="B1308" i="9"/>
  <c r="O1308" i="9"/>
  <c r="E1308" i="9" s="1"/>
  <c r="N1308" i="9" l="1"/>
  <c r="C1308" i="9"/>
  <c r="D1308" i="9" l="1"/>
  <c r="P1308" i="9"/>
  <c r="Q1308" i="9" l="1"/>
  <c r="F1308" i="9"/>
  <c r="R1308" i="9" l="1"/>
  <c r="G1308" i="9"/>
  <c r="H1308" i="9" l="1"/>
  <c r="I1308" i="9" s="1"/>
  <c r="L1309" i="9"/>
  <c r="B1309" i="9" l="1"/>
  <c r="O1309" i="9"/>
  <c r="E1309" i="9" s="1"/>
  <c r="M1309" i="9"/>
  <c r="N1309" i="9" l="1"/>
  <c r="C1309" i="9"/>
  <c r="D1309" i="9" l="1"/>
  <c r="P1309" i="9"/>
  <c r="Q1309" i="9" l="1"/>
  <c r="F1309" i="9"/>
  <c r="R1309" i="9" l="1"/>
  <c r="G1309" i="9"/>
  <c r="H1309" i="9" l="1"/>
  <c r="I1309" i="9" s="1"/>
  <c r="L1310" i="9"/>
  <c r="M1310" i="9" l="1"/>
  <c r="O1310" i="9"/>
  <c r="E1310" i="9" s="1"/>
  <c r="B1310" i="9"/>
  <c r="N1310" i="9" l="1"/>
  <c r="C1310" i="9"/>
  <c r="D1310" i="9" l="1"/>
  <c r="P1310" i="9"/>
  <c r="Q1310" i="9" l="1"/>
  <c r="F1310" i="9"/>
  <c r="R1310" i="9" l="1"/>
  <c r="G1310" i="9"/>
  <c r="H1310" i="9" l="1"/>
  <c r="I1310" i="9" s="1"/>
  <c r="L1311" i="9"/>
  <c r="O1311" i="9" l="1"/>
  <c r="E1311" i="9" s="1"/>
  <c r="B1311" i="9"/>
  <c r="M1311" i="9"/>
  <c r="N1311" i="9" l="1"/>
  <c r="C1311" i="9"/>
  <c r="D1311" i="9" l="1"/>
  <c r="P1311" i="9"/>
  <c r="Q1311" i="9" l="1"/>
  <c r="F1311" i="9"/>
  <c r="R1311" i="9" l="1"/>
  <c r="G1311" i="9"/>
  <c r="H1311" i="9" l="1"/>
  <c r="I1311" i="9" s="1"/>
  <c r="L1312" i="9"/>
  <c r="M1312" i="9" l="1"/>
  <c r="O1312" i="9"/>
  <c r="E1312" i="9" s="1"/>
  <c r="B1312" i="9"/>
  <c r="N1312" i="9" l="1"/>
  <c r="C1312" i="9"/>
  <c r="D1312" i="9" l="1"/>
  <c r="P1312" i="9"/>
  <c r="Q1312" i="9" l="1"/>
  <c r="F1312" i="9"/>
  <c r="R1312" i="9" l="1"/>
  <c r="G1312" i="9"/>
  <c r="H1312" i="9" l="1"/>
  <c r="I1312" i="9" s="1"/>
  <c r="L1313" i="9"/>
  <c r="B1313" i="9" l="1"/>
  <c r="M1313" i="9"/>
  <c r="O1313" i="9"/>
  <c r="E1313" i="9" s="1"/>
  <c r="N1313" i="9" l="1"/>
  <c r="C1313" i="9"/>
  <c r="D1313" i="9" l="1"/>
  <c r="P1313" i="9"/>
  <c r="F1313" i="9" l="1"/>
  <c r="Q1313" i="9"/>
  <c r="G1313" i="9" l="1"/>
  <c r="R1313" i="9"/>
  <c r="H1313" i="9" l="1"/>
  <c r="I1313" i="9" s="1"/>
  <c r="L1314" i="9"/>
  <c r="M1314" i="9" l="1"/>
  <c r="B1314" i="9"/>
  <c r="O1314" i="9"/>
  <c r="E1314" i="9" s="1"/>
  <c r="C1314" i="9" l="1"/>
  <c r="N1314" i="9"/>
  <c r="D1314" i="9" l="1"/>
  <c r="P1314" i="9"/>
  <c r="Q1314" i="9" l="1"/>
  <c r="F1314" i="9"/>
  <c r="R1314" i="9" l="1"/>
  <c r="G1314" i="9"/>
  <c r="H1314" i="9" l="1"/>
  <c r="I1314" i="9" s="1"/>
  <c r="L1315" i="9"/>
  <c r="O1315" i="9" l="1"/>
  <c r="E1315" i="9" s="1"/>
  <c r="B1315" i="9"/>
  <c r="M1315" i="9"/>
  <c r="N1315" i="9" l="1"/>
  <c r="C1315" i="9"/>
  <c r="D1315" i="9" l="1"/>
  <c r="P1315" i="9"/>
  <c r="Q1315" i="9" l="1"/>
  <c r="F1315" i="9"/>
  <c r="R1315" i="9" l="1"/>
  <c r="G1315" i="9"/>
  <c r="H1315" i="9" l="1"/>
  <c r="I1315" i="9" s="1"/>
  <c r="L1316" i="9"/>
  <c r="M1316" i="9" l="1"/>
  <c r="B1316" i="9"/>
  <c r="O1316" i="9"/>
  <c r="E1316" i="9" s="1"/>
  <c r="N1316" i="9" l="1"/>
  <c r="C1316" i="9"/>
  <c r="D1316" i="9" l="1"/>
  <c r="P1316" i="9"/>
  <c r="F1316" i="9" l="1"/>
  <c r="Q1316" i="9"/>
  <c r="G1316" i="9" l="1"/>
  <c r="R1316" i="9"/>
  <c r="H1316" i="9" l="1"/>
  <c r="I1316" i="9" s="1"/>
  <c r="L1317" i="9"/>
  <c r="M1317" i="9" l="1"/>
  <c r="O1317" i="9"/>
  <c r="E1317" i="9" s="1"/>
  <c r="B1317" i="9"/>
  <c r="C1317" i="9" l="1"/>
  <c r="N1317" i="9"/>
  <c r="D1317" i="9" l="1"/>
  <c r="P1317" i="9"/>
  <c r="Q1317" i="9" l="1"/>
  <c r="F1317" i="9"/>
  <c r="R1317" i="9" l="1"/>
  <c r="G1317" i="9"/>
  <c r="H1317" i="9" l="1"/>
  <c r="I1317" i="9" s="1"/>
  <c r="L1318" i="9"/>
  <c r="B1318" i="9" l="1"/>
  <c r="M1318" i="9"/>
  <c r="O1318" i="9"/>
  <c r="E1318" i="9" s="1"/>
  <c r="N1318" i="9" l="1"/>
  <c r="C1318" i="9"/>
  <c r="D1318" i="9" l="1"/>
  <c r="P1318" i="9"/>
  <c r="Q1318" i="9" l="1"/>
  <c r="F1318" i="9"/>
  <c r="R1318" i="9" l="1"/>
  <c r="G1318" i="9"/>
  <c r="H1318" i="9" l="1"/>
  <c r="I1318" i="9" s="1"/>
  <c r="L1319" i="9"/>
  <c r="M1319" i="9" l="1"/>
  <c r="B1319" i="9"/>
  <c r="O1319" i="9"/>
  <c r="E1319" i="9" s="1"/>
  <c r="C1319" i="9" l="1"/>
  <c r="N1319" i="9"/>
  <c r="P1319" i="9" l="1"/>
  <c r="D1319" i="9"/>
  <c r="F1319" i="9" l="1"/>
  <c r="Q1319" i="9"/>
  <c r="G1319" i="9" l="1"/>
  <c r="R1319" i="9"/>
  <c r="H1319" i="9" l="1"/>
  <c r="I1319" i="9" s="1"/>
  <c r="L1320" i="9"/>
  <c r="B1320" i="9" l="1"/>
  <c r="O1320" i="9"/>
  <c r="E1320" i="9" s="1"/>
  <c r="M1320" i="9"/>
  <c r="C1320" i="9" l="1"/>
  <c r="N1320" i="9"/>
  <c r="P1320" i="9" l="1"/>
  <c r="D1320" i="9"/>
  <c r="F1320" i="9" l="1"/>
  <c r="Q1320" i="9"/>
  <c r="G1320" i="9" l="1"/>
  <c r="R1320" i="9"/>
  <c r="H1320" i="9" l="1"/>
  <c r="I1320" i="9" s="1"/>
  <c r="L1321" i="9"/>
  <c r="B1321" i="9" l="1"/>
  <c r="M1321" i="9"/>
  <c r="O1321" i="9"/>
  <c r="E1321" i="9" s="1"/>
  <c r="C1321" i="9" l="1"/>
  <c r="N1321" i="9"/>
  <c r="P1321" i="9" l="1"/>
  <c r="D1321" i="9"/>
  <c r="F1321" i="9" l="1"/>
  <c r="Q1321" i="9"/>
  <c r="G1321" i="9" l="1"/>
  <c r="R1321" i="9"/>
  <c r="H1321" i="9" l="1"/>
  <c r="I1321" i="9" s="1"/>
  <c r="L1322" i="9"/>
  <c r="B1322" i="9" l="1"/>
  <c r="M1322" i="9"/>
  <c r="O1322" i="9"/>
  <c r="E1322" i="9" s="1"/>
  <c r="C1322" i="9" l="1"/>
  <c r="N1322" i="9"/>
  <c r="P1322" i="9" l="1"/>
  <c r="D1322" i="9"/>
  <c r="F1322" i="9" l="1"/>
  <c r="Q1322" i="9"/>
  <c r="G1322" i="9" l="1"/>
  <c r="R1322" i="9"/>
  <c r="H1322" i="9" l="1"/>
  <c r="I1322" i="9" s="1"/>
  <c r="L1323" i="9"/>
  <c r="M1323" i="9" l="1"/>
  <c r="B1323" i="9"/>
  <c r="O1323" i="9"/>
  <c r="E1323" i="9" s="1"/>
  <c r="C1323" i="9" l="1"/>
  <c r="N1323" i="9"/>
  <c r="P1323" i="9" l="1"/>
  <c r="D1323" i="9"/>
  <c r="Q1323" i="9" l="1"/>
  <c r="F1323" i="9"/>
  <c r="R1323" i="9" l="1"/>
  <c r="G1323" i="9"/>
  <c r="H1323" i="9" l="1"/>
  <c r="I1323" i="9" s="1"/>
  <c r="L1324" i="9"/>
  <c r="O1324" i="9" l="1"/>
  <c r="E1324" i="9" s="1"/>
  <c r="B1324" i="9"/>
  <c r="M1324" i="9"/>
  <c r="C1324" i="9" l="1"/>
  <c r="N1324" i="9"/>
  <c r="D1324" i="9" l="1"/>
  <c r="P1324" i="9"/>
  <c r="Q1324" i="9" l="1"/>
  <c r="F1324" i="9"/>
  <c r="R1324" i="9" l="1"/>
  <c r="G1324" i="9"/>
  <c r="H1324" i="9" l="1"/>
  <c r="I1324" i="9" s="1"/>
  <c r="L1325" i="9"/>
  <c r="O1325" i="9" l="1"/>
  <c r="E1325" i="9" s="1"/>
  <c r="B1325" i="9"/>
  <c r="M1325" i="9"/>
  <c r="N1325" i="9" l="1"/>
  <c r="C1325" i="9"/>
  <c r="D1325" i="9" l="1"/>
  <c r="P1325" i="9"/>
  <c r="Q1325" i="9" l="1"/>
  <c r="F1325" i="9"/>
  <c r="G1325" i="9" l="1"/>
  <c r="R1325" i="9"/>
  <c r="H1325" i="9" l="1"/>
  <c r="I1325" i="9" s="1"/>
  <c r="L1326" i="9"/>
  <c r="O1326" i="9" l="1"/>
  <c r="E1326" i="9" s="1"/>
  <c r="M1326" i="9"/>
  <c r="B1326" i="9"/>
  <c r="N1326" i="9" l="1"/>
  <c r="C1326" i="9"/>
  <c r="D1326" i="9" l="1"/>
  <c r="P1326" i="9"/>
  <c r="Q1326" i="9" l="1"/>
  <c r="F1326" i="9"/>
  <c r="G1326" i="9" l="1"/>
  <c r="R1326" i="9"/>
  <c r="H1326" i="9" l="1"/>
  <c r="I1326" i="9" s="1"/>
  <c r="L1327" i="9"/>
  <c r="O1327" i="9" l="1"/>
  <c r="E1327" i="9" s="1"/>
  <c r="M1327" i="9"/>
  <c r="B1327" i="9"/>
  <c r="C1327" i="9" l="1"/>
  <c r="N1327" i="9"/>
  <c r="D1327" i="9" l="1"/>
  <c r="P1327" i="9"/>
  <c r="Q1327" i="9" l="1"/>
  <c r="F1327" i="9"/>
  <c r="R1327" i="9" l="1"/>
  <c r="G1327" i="9"/>
  <c r="H1327" i="9" l="1"/>
  <c r="I1327" i="9" s="1"/>
  <c r="L1328" i="9"/>
  <c r="O1328" i="9" l="1"/>
  <c r="E1328" i="9" s="1"/>
  <c r="B1328" i="9"/>
  <c r="M1328" i="9"/>
  <c r="C1328" i="9" l="1"/>
  <c r="N1328" i="9"/>
  <c r="D1328" i="9" l="1"/>
  <c r="P1328" i="9"/>
  <c r="Q1328" i="9" l="1"/>
  <c r="F1328" i="9"/>
  <c r="R1328" i="9" l="1"/>
  <c r="G1328" i="9"/>
  <c r="H1328" i="9" l="1"/>
  <c r="I1328" i="9" s="1"/>
  <c r="L1329" i="9"/>
  <c r="O1329" i="9" l="1"/>
  <c r="E1329" i="9" s="1"/>
  <c r="B1329" i="9"/>
  <c r="M1329" i="9"/>
  <c r="N1329" i="9" l="1"/>
  <c r="C1329" i="9"/>
  <c r="D1329" i="9" l="1"/>
  <c r="P1329" i="9"/>
  <c r="Q1329" i="9" l="1"/>
  <c r="F1329" i="9"/>
  <c r="G1329" i="9" l="1"/>
  <c r="R1329" i="9"/>
  <c r="H1329" i="9" l="1"/>
  <c r="I1329" i="9" s="1"/>
  <c r="L1330" i="9"/>
  <c r="O1330" i="9" l="1"/>
  <c r="E1330" i="9" s="1"/>
  <c r="M1330" i="9"/>
  <c r="B1330" i="9"/>
  <c r="N1330" i="9" l="1"/>
  <c r="C1330" i="9"/>
  <c r="D1330" i="9" l="1"/>
  <c r="P1330" i="9"/>
  <c r="Q1330" i="9" l="1"/>
  <c r="F1330" i="9"/>
  <c r="G1330" i="9" l="1"/>
  <c r="R1330" i="9"/>
  <c r="H1330" i="9" l="1"/>
  <c r="I1330" i="9" s="1"/>
  <c r="L1331" i="9"/>
  <c r="O1331" i="9" l="1"/>
  <c r="E1331" i="9" s="1"/>
  <c r="M1331" i="9"/>
  <c r="B1331" i="9"/>
  <c r="C1331" i="9" l="1"/>
  <c r="N1331" i="9"/>
  <c r="D1331" i="9" l="1"/>
  <c r="P1331" i="9"/>
  <c r="Q1331" i="9" l="1"/>
  <c r="F1331" i="9"/>
  <c r="R1331" i="9" l="1"/>
  <c r="G1331" i="9"/>
  <c r="H1331" i="9" l="1"/>
  <c r="I1331" i="9" s="1"/>
  <c r="L1332" i="9"/>
  <c r="O1332" i="9" l="1"/>
  <c r="E1332" i="9" s="1"/>
  <c r="B1332" i="9"/>
  <c r="M1332" i="9"/>
  <c r="C1332" i="9" l="1"/>
  <c r="N1332" i="9"/>
  <c r="D1332" i="9" l="1"/>
  <c r="P1332" i="9"/>
  <c r="Q1332" i="9" l="1"/>
  <c r="F1332" i="9"/>
  <c r="R1332" i="9" l="1"/>
  <c r="G1332" i="9"/>
  <c r="H1332" i="9" l="1"/>
  <c r="I1332" i="9" s="1"/>
  <c r="L1333" i="9"/>
  <c r="O1333" i="9" l="1"/>
  <c r="E1333" i="9" s="1"/>
  <c r="B1333" i="9"/>
  <c r="M1333" i="9"/>
  <c r="N1333" i="9" l="1"/>
  <c r="C1333" i="9"/>
  <c r="D1333" i="9" l="1"/>
  <c r="P1333" i="9"/>
  <c r="Q1333" i="9" l="1"/>
  <c r="F1333" i="9"/>
  <c r="G1333" i="9" l="1"/>
  <c r="R1333" i="9"/>
  <c r="H1333" i="9" l="1"/>
  <c r="I1333" i="9" s="1"/>
  <c r="L1334" i="9"/>
  <c r="O1334" i="9" l="1"/>
  <c r="E1334" i="9" s="1"/>
  <c r="M1334" i="9"/>
  <c r="B1334" i="9"/>
  <c r="N1334" i="9" l="1"/>
  <c r="C1334" i="9"/>
  <c r="D1334" i="9" l="1"/>
  <c r="P1334" i="9"/>
  <c r="Q1334" i="9" l="1"/>
  <c r="F1334" i="9"/>
  <c r="G1334" i="9" l="1"/>
  <c r="R1334" i="9"/>
  <c r="H1334" i="9" l="1"/>
  <c r="I1334" i="9" s="1"/>
  <c r="L1335" i="9"/>
  <c r="O1335" i="9" l="1"/>
  <c r="E1335" i="9" s="1"/>
  <c r="M1335" i="9"/>
  <c r="B1335" i="9"/>
  <c r="C1335" i="9" l="1"/>
  <c r="N1335" i="9"/>
  <c r="D1335" i="9" l="1"/>
  <c r="P1335" i="9"/>
  <c r="Q1335" i="9" l="1"/>
  <c r="F1335" i="9"/>
  <c r="R1335" i="9" l="1"/>
  <c r="G1335" i="9"/>
  <c r="H1335" i="9" l="1"/>
  <c r="I1335" i="9" s="1"/>
  <c r="L1336" i="9"/>
  <c r="O1336" i="9" l="1"/>
  <c r="E1336" i="9" s="1"/>
  <c r="B1336" i="9"/>
  <c r="M1336" i="9"/>
  <c r="C1336" i="9" l="1"/>
  <c r="N1336" i="9"/>
  <c r="D1336" i="9" l="1"/>
  <c r="P1336" i="9"/>
  <c r="Q1336" i="9" l="1"/>
  <c r="F1336" i="9"/>
  <c r="R1336" i="9" l="1"/>
  <c r="G1336" i="9"/>
  <c r="H1336" i="9" l="1"/>
  <c r="I1336" i="9" s="1"/>
  <c r="L1337" i="9"/>
  <c r="O1337" i="9" l="1"/>
  <c r="E1337" i="9" s="1"/>
  <c r="B1337" i="9"/>
  <c r="M1337" i="9"/>
  <c r="N1337" i="9" l="1"/>
  <c r="C1337" i="9"/>
  <c r="D1337" i="9" l="1"/>
  <c r="P1337" i="9"/>
  <c r="Q1337" i="9" l="1"/>
  <c r="F1337" i="9"/>
  <c r="G1337" i="9" l="1"/>
  <c r="R1337" i="9"/>
  <c r="H1337" i="9" l="1"/>
  <c r="I1337" i="9" s="1"/>
  <c r="L1338" i="9"/>
  <c r="O1338" i="9" l="1"/>
  <c r="E1338" i="9" s="1"/>
  <c r="B1338" i="9"/>
  <c r="M1338" i="9"/>
  <c r="N1338" i="9" l="1"/>
  <c r="C1338" i="9"/>
  <c r="D1338" i="9" l="1"/>
  <c r="P1338" i="9"/>
  <c r="Q1338" i="9" l="1"/>
  <c r="F1338" i="9"/>
  <c r="G1338" i="9" l="1"/>
  <c r="R1338" i="9"/>
  <c r="H1338" i="9" l="1"/>
  <c r="I1338" i="9" s="1"/>
  <c r="L1339" i="9"/>
  <c r="O1339" i="9" l="1"/>
  <c r="E1339" i="9" s="1"/>
  <c r="M1339" i="9"/>
  <c r="B1339" i="9"/>
  <c r="C1339" i="9" l="1"/>
  <c r="N1339" i="9"/>
  <c r="D1339" i="9" l="1"/>
  <c r="P1339" i="9"/>
  <c r="Q1339" i="9" l="1"/>
  <c r="F1339" i="9"/>
  <c r="G1339" i="9" l="1"/>
  <c r="R1339" i="9"/>
  <c r="H1339" i="9" l="1"/>
  <c r="I1339" i="9" s="1"/>
  <c r="L1340" i="9"/>
  <c r="O1340" i="9" l="1"/>
  <c r="E1340" i="9" s="1"/>
  <c r="B1340" i="9"/>
  <c r="M1340" i="9"/>
  <c r="N1340" i="9" l="1"/>
  <c r="C1340" i="9"/>
  <c r="D1340" i="9" l="1"/>
  <c r="P1340" i="9"/>
  <c r="Q1340" i="9" l="1"/>
  <c r="F1340" i="9"/>
  <c r="R1340" i="9" l="1"/>
  <c r="G1340" i="9"/>
  <c r="H1340" i="9" l="1"/>
  <c r="I1340" i="9" s="1"/>
  <c r="L1341" i="9"/>
  <c r="O1341" i="9" l="1"/>
  <c r="E1341" i="9" s="1"/>
  <c r="B1341" i="9"/>
  <c r="M1341" i="9"/>
  <c r="C1341" i="9" l="1"/>
  <c r="N1341" i="9"/>
  <c r="D1341" i="9" l="1"/>
  <c r="P1341" i="9"/>
  <c r="Q1341" i="9" l="1"/>
  <c r="F1341" i="9"/>
  <c r="G1341" i="9" l="1"/>
  <c r="R1341" i="9"/>
  <c r="H1341" i="9" l="1"/>
  <c r="I1341" i="9" s="1"/>
  <c r="L1342" i="9"/>
  <c r="O1342" i="9" l="1"/>
  <c r="E1342" i="9" s="1"/>
  <c r="B1342" i="9"/>
  <c r="M1342" i="9"/>
  <c r="N1342" i="9" l="1"/>
  <c r="C1342" i="9"/>
  <c r="D1342" i="9" l="1"/>
  <c r="P1342" i="9"/>
  <c r="Q1342" i="9" l="1"/>
  <c r="F1342" i="9"/>
  <c r="G1342" i="9" l="1"/>
  <c r="R1342" i="9"/>
  <c r="H1342" i="9" l="1"/>
  <c r="I1342" i="9" s="1"/>
  <c r="L1343" i="9"/>
  <c r="O1343" i="9" l="1"/>
  <c r="E1343" i="9" s="1"/>
  <c r="M1343" i="9"/>
  <c r="B1343" i="9"/>
  <c r="C1343" i="9" l="1"/>
  <c r="N1343" i="9"/>
  <c r="D1343" i="9" l="1"/>
  <c r="P1343" i="9"/>
  <c r="Q1343" i="9" l="1"/>
  <c r="F1343" i="9"/>
  <c r="G1343" i="9" l="1"/>
  <c r="R1343" i="9"/>
  <c r="H1343" i="9" l="1"/>
  <c r="I1343" i="9" s="1"/>
  <c r="L1344" i="9"/>
  <c r="O1344" i="9" l="1"/>
  <c r="E1344" i="9" s="1"/>
  <c r="B1344" i="9"/>
  <c r="M1344" i="9"/>
  <c r="C1344" i="9" l="1"/>
  <c r="N1344" i="9"/>
  <c r="D1344" i="9" l="1"/>
  <c r="P1344" i="9"/>
  <c r="Q1344" i="9" l="1"/>
  <c r="F1344" i="9"/>
  <c r="R1344" i="9" l="1"/>
  <c r="G1344" i="9"/>
  <c r="H1344" i="9" l="1"/>
  <c r="I1344" i="9" s="1"/>
  <c r="L1345" i="9"/>
  <c r="O1345" i="9" l="1"/>
  <c r="E1345" i="9" s="1"/>
  <c r="B1345" i="9"/>
  <c r="M1345" i="9"/>
  <c r="C1345" i="9" l="1"/>
  <c r="N1345" i="9"/>
  <c r="D1345" i="9" l="1"/>
  <c r="P1345" i="9"/>
  <c r="Q1345" i="9" l="1"/>
  <c r="F1345" i="9"/>
  <c r="G1345" i="9" l="1"/>
  <c r="R1345" i="9"/>
  <c r="H1345" i="9" l="1"/>
  <c r="I1345" i="9" s="1"/>
  <c r="L1346" i="9"/>
  <c r="O1346" i="9" l="1"/>
  <c r="E1346" i="9" s="1"/>
  <c r="B1346" i="9"/>
  <c r="M1346" i="9"/>
  <c r="N1346" i="9" l="1"/>
  <c r="C1346" i="9"/>
  <c r="D1346" i="9" l="1"/>
  <c r="P1346" i="9"/>
  <c r="Q1346" i="9" l="1"/>
  <c r="F1346" i="9"/>
  <c r="G1346" i="9" l="1"/>
  <c r="R1346" i="9"/>
  <c r="H1346" i="9" l="1"/>
  <c r="I1346" i="9" s="1"/>
  <c r="L1347" i="9"/>
  <c r="O1347" i="9" l="1"/>
  <c r="E1347" i="9" s="1"/>
  <c r="M1347" i="9"/>
  <c r="B1347" i="9"/>
  <c r="C1347" i="9" l="1"/>
  <c r="N1347" i="9"/>
  <c r="D1347" i="9" l="1"/>
  <c r="P1347" i="9"/>
  <c r="Q1347" i="9" l="1"/>
  <c r="F1347" i="9"/>
  <c r="G1347" i="9" l="1"/>
  <c r="R1347" i="9"/>
  <c r="H1347" i="9" l="1"/>
  <c r="I1347" i="9" s="1"/>
  <c r="L1348" i="9"/>
  <c r="O1348" i="9" l="1"/>
  <c r="E1348" i="9" s="1"/>
  <c r="B1348" i="9"/>
  <c r="M1348" i="9"/>
  <c r="C1348" i="9" l="1"/>
  <c r="N1348" i="9"/>
  <c r="D1348" i="9" l="1"/>
  <c r="P1348" i="9"/>
  <c r="Q1348" i="9" l="1"/>
  <c r="F1348" i="9"/>
  <c r="R1348" i="9" l="1"/>
  <c r="G1348" i="9"/>
  <c r="H1348" i="9" l="1"/>
  <c r="I1348" i="9" s="1"/>
  <c r="L1349" i="9"/>
  <c r="O1349" i="9" l="1"/>
  <c r="E1349" i="9" s="1"/>
  <c r="B1349" i="9"/>
  <c r="M1349" i="9"/>
  <c r="C1349" i="9" l="1"/>
  <c r="N1349" i="9"/>
  <c r="D1349" i="9" l="1"/>
  <c r="P1349" i="9"/>
  <c r="Q1349" i="9" l="1"/>
  <c r="F1349" i="9"/>
  <c r="G1349" i="9" l="1"/>
  <c r="R1349" i="9"/>
  <c r="H1349" i="9" l="1"/>
  <c r="I1349" i="9" s="1"/>
  <c r="L1350" i="9"/>
  <c r="O1350" i="9" l="1"/>
  <c r="E1350" i="9" s="1"/>
  <c r="B1350" i="9"/>
  <c r="M1350" i="9"/>
  <c r="N1350" i="9" l="1"/>
  <c r="C1350" i="9"/>
  <c r="D1350" i="9" l="1"/>
  <c r="P1350" i="9"/>
  <c r="Q1350" i="9" l="1"/>
  <c r="F1350" i="9"/>
  <c r="G1350" i="9" l="1"/>
  <c r="R1350" i="9"/>
  <c r="H1350" i="9" l="1"/>
  <c r="I1350" i="9" s="1"/>
  <c r="L1351" i="9"/>
  <c r="O1351" i="9" l="1"/>
  <c r="E1351" i="9" s="1"/>
  <c r="M1351" i="9"/>
  <c r="B1351" i="9"/>
  <c r="C1351" i="9" l="1"/>
  <c r="N1351" i="9"/>
  <c r="D1351" i="9" l="1"/>
  <c r="P1351" i="9"/>
  <c r="Q1351" i="9" l="1"/>
  <c r="F1351" i="9"/>
  <c r="G1351" i="9" l="1"/>
  <c r="R1351" i="9"/>
  <c r="H1351" i="9" l="1"/>
  <c r="I1351" i="9" s="1"/>
  <c r="L1352" i="9"/>
  <c r="O1352" i="9" l="1"/>
  <c r="E1352" i="9" s="1"/>
  <c r="B1352" i="9"/>
  <c r="M1352" i="9"/>
  <c r="C1352" i="9" l="1"/>
  <c r="N1352" i="9"/>
  <c r="D1352" i="9" l="1"/>
  <c r="P1352" i="9"/>
  <c r="Q1352" i="9" l="1"/>
  <c r="F1352" i="9"/>
  <c r="R1352" i="9" l="1"/>
  <c r="G1352" i="9"/>
  <c r="H1352" i="9" l="1"/>
  <c r="I1352" i="9" s="1"/>
  <c r="L1353" i="9"/>
  <c r="O1353" i="9" l="1"/>
  <c r="E1353" i="9" s="1"/>
  <c r="B1353" i="9"/>
  <c r="M1353" i="9"/>
  <c r="C1353" i="9" l="1"/>
  <c r="N1353" i="9"/>
  <c r="D1353" i="9" l="1"/>
  <c r="P1353" i="9"/>
  <c r="Q1353" i="9" l="1"/>
  <c r="F1353" i="9"/>
  <c r="G1353" i="9" l="1"/>
  <c r="R1353" i="9"/>
  <c r="H1353" i="9" l="1"/>
  <c r="I1353" i="9" s="1"/>
  <c r="L1354" i="9"/>
  <c r="O1354" i="9" l="1"/>
  <c r="E1354" i="9" s="1"/>
  <c r="B1354" i="9"/>
  <c r="M1354" i="9"/>
  <c r="N1354" i="9" l="1"/>
  <c r="C1354" i="9"/>
  <c r="D1354" i="9" l="1"/>
  <c r="P1354" i="9"/>
  <c r="Q1354" i="9" l="1"/>
  <c r="F1354" i="9"/>
  <c r="R1354" i="9" l="1"/>
  <c r="G1354" i="9"/>
  <c r="H1354" i="9" l="1"/>
  <c r="I1354" i="9" s="1"/>
  <c r="L1355" i="9"/>
  <c r="O1355" i="9" l="1"/>
  <c r="E1355" i="9" s="1"/>
  <c r="M1355" i="9"/>
  <c r="B1355" i="9"/>
  <c r="C1355" i="9" l="1"/>
  <c r="N1355" i="9"/>
  <c r="D1355" i="9" l="1"/>
  <c r="P1355" i="9"/>
  <c r="Q1355" i="9" l="1"/>
  <c r="F1355" i="9"/>
  <c r="G1355" i="9" l="1"/>
  <c r="R1355" i="9"/>
  <c r="H1355" i="9" l="1"/>
  <c r="I1355" i="9" s="1"/>
  <c r="L1356" i="9"/>
  <c r="O1356" i="9" l="1"/>
  <c r="E1356" i="9" s="1"/>
  <c r="B1356" i="9"/>
  <c r="M1356" i="9"/>
  <c r="C1356" i="9" l="1"/>
  <c r="N1356" i="9"/>
  <c r="D1356" i="9" l="1"/>
  <c r="P1356" i="9"/>
  <c r="Q1356" i="9" l="1"/>
  <c r="F1356" i="9"/>
  <c r="R1356" i="9" l="1"/>
  <c r="G1356" i="9"/>
  <c r="H1356" i="9" l="1"/>
  <c r="I1356" i="9" s="1"/>
  <c r="L1357" i="9"/>
  <c r="O1357" i="9" l="1"/>
  <c r="E1357" i="9" s="1"/>
  <c r="B1357" i="9"/>
  <c r="M1357" i="9"/>
  <c r="C1357" i="9" l="1"/>
  <c r="N1357" i="9"/>
  <c r="D1357" i="9" l="1"/>
  <c r="P1357" i="9"/>
  <c r="Q1357" i="9" l="1"/>
  <c r="F1357" i="9"/>
  <c r="G1357" i="9" l="1"/>
  <c r="R1357" i="9"/>
  <c r="H1357" i="9" l="1"/>
  <c r="I1357" i="9" s="1"/>
  <c r="L1358" i="9"/>
  <c r="O1358" i="9" l="1"/>
  <c r="E1358" i="9" s="1"/>
  <c r="B1358" i="9"/>
  <c r="M1358" i="9"/>
  <c r="N1358" i="9" l="1"/>
  <c r="C1358" i="9"/>
  <c r="D1358" i="9" l="1"/>
  <c r="P1358" i="9"/>
  <c r="Q1358" i="9" l="1"/>
  <c r="F1358" i="9"/>
  <c r="G1358" i="9" l="1"/>
  <c r="R1358" i="9"/>
  <c r="H1358" i="9" l="1"/>
  <c r="I1358" i="9" s="1"/>
  <c r="L1359" i="9"/>
  <c r="O1359" i="9" l="1"/>
  <c r="E1359" i="9" s="1"/>
  <c r="M1359" i="9"/>
  <c r="B1359" i="9"/>
  <c r="C1359" i="9" l="1"/>
  <c r="N1359" i="9"/>
  <c r="D1359" i="9" l="1"/>
  <c r="P1359" i="9"/>
  <c r="Q1359" i="9" l="1"/>
  <c r="F1359" i="9"/>
  <c r="G1359" i="9" l="1"/>
  <c r="R1359" i="9"/>
  <c r="H1359" i="9" l="1"/>
  <c r="I1359" i="9" s="1"/>
  <c r="L1360" i="9"/>
  <c r="O1360" i="9" l="1"/>
  <c r="E1360" i="9" s="1"/>
  <c r="B1360" i="9"/>
  <c r="M1360" i="9"/>
  <c r="C1360" i="9" l="1"/>
  <c r="N1360" i="9"/>
  <c r="D1360" i="9" l="1"/>
  <c r="P1360" i="9"/>
  <c r="Q1360" i="9" l="1"/>
  <c r="F1360" i="9"/>
  <c r="R1360" i="9" l="1"/>
  <c r="G1360" i="9"/>
  <c r="H1360" i="9" l="1"/>
  <c r="I1360" i="9" s="1"/>
  <c r="L1361" i="9"/>
  <c r="O1361" i="9" l="1"/>
  <c r="E1361" i="9" s="1"/>
  <c r="B1361" i="9"/>
  <c r="M1361" i="9"/>
  <c r="C1361" i="9" l="1"/>
  <c r="N1361" i="9"/>
  <c r="D1361" i="9" l="1"/>
  <c r="P1361" i="9"/>
  <c r="Q1361" i="9" l="1"/>
  <c r="F1361" i="9"/>
  <c r="G1361" i="9" l="1"/>
  <c r="R1361" i="9"/>
  <c r="H1361" i="9" l="1"/>
  <c r="I1361" i="9" s="1"/>
  <c r="L1362" i="9"/>
  <c r="O1362" i="9" l="1"/>
  <c r="E1362" i="9" s="1"/>
  <c r="B1362" i="9"/>
  <c r="M1362" i="9"/>
  <c r="N1362" i="9" l="1"/>
  <c r="C1362" i="9"/>
  <c r="D1362" i="9" l="1"/>
  <c r="P1362" i="9"/>
  <c r="Q1362" i="9" l="1"/>
  <c r="F1362" i="9"/>
  <c r="G1362" i="9" l="1"/>
  <c r="R1362" i="9"/>
  <c r="H1362" i="9" l="1"/>
  <c r="I1362" i="9" s="1"/>
  <c r="L1363" i="9"/>
  <c r="O1363" i="9" l="1"/>
  <c r="E1363" i="9" s="1"/>
  <c r="M1363" i="9"/>
  <c r="B1363" i="9"/>
  <c r="C1363" i="9" l="1"/>
  <c r="N1363" i="9"/>
  <c r="D1363" i="9" l="1"/>
  <c r="P1363" i="9"/>
  <c r="Q1363" i="9" l="1"/>
  <c r="F1363" i="9"/>
  <c r="G1363" i="9" l="1"/>
  <c r="R1363" i="9"/>
  <c r="H1363" i="9" l="1"/>
  <c r="I1363" i="9" s="1"/>
  <c r="L1364" i="9"/>
  <c r="O1364" i="9" l="1"/>
  <c r="E1364" i="9" s="1"/>
  <c r="B1364" i="9"/>
  <c r="M1364" i="9"/>
  <c r="C1364" i="9" l="1"/>
  <c r="N1364" i="9"/>
  <c r="D1364" i="9" l="1"/>
  <c r="P1364" i="9"/>
  <c r="Q1364" i="9" l="1"/>
  <c r="F1364" i="9"/>
  <c r="R1364" i="9" l="1"/>
  <c r="G1364" i="9"/>
  <c r="H1364" i="9" l="1"/>
  <c r="I1364" i="9" s="1"/>
  <c r="L1365" i="9"/>
  <c r="O1365" i="9" l="1"/>
  <c r="E1365" i="9" s="1"/>
  <c r="B1365" i="9"/>
  <c r="M1365" i="9"/>
  <c r="C1365" i="9" l="1"/>
  <c r="N1365" i="9"/>
  <c r="D1365" i="9" l="1"/>
  <c r="P1365" i="9"/>
  <c r="Q1365" i="9" l="1"/>
  <c r="F1365" i="9"/>
  <c r="G1365" i="9" l="1"/>
  <c r="R1365" i="9"/>
  <c r="H1365" i="9" l="1"/>
  <c r="I1365" i="9" s="1"/>
  <c r="L1366" i="9"/>
  <c r="O1366" i="9" l="1"/>
  <c r="E1366" i="9" s="1"/>
  <c r="B1366" i="9"/>
  <c r="M1366" i="9"/>
  <c r="N1366" i="9" l="1"/>
  <c r="C1366" i="9"/>
  <c r="D1366" i="9" l="1"/>
  <c r="P1366" i="9"/>
  <c r="Q1366" i="9" l="1"/>
  <c r="F1366" i="9"/>
  <c r="G1366" i="9" l="1"/>
  <c r="R1366" i="9"/>
  <c r="H1366" i="9" l="1"/>
  <c r="I1366" i="9" s="1"/>
  <c r="L1367" i="9"/>
  <c r="O1367" i="9" l="1"/>
  <c r="E1367" i="9" s="1"/>
  <c r="M1367" i="9"/>
  <c r="B1367" i="9"/>
  <c r="C1367" i="9" l="1"/>
  <c r="N1367" i="9"/>
  <c r="D1367" i="9" l="1"/>
  <c r="P1367" i="9"/>
  <c r="Q1367" i="9" l="1"/>
  <c r="F1367" i="9"/>
  <c r="G1367" i="9" l="1"/>
  <c r="R1367" i="9"/>
  <c r="H1367" i="9" l="1"/>
  <c r="I1367" i="9" s="1"/>
  <c r="L1368" i="9"/>
  <c r="O1368" i="9" l="1"/>
  <c r="E1368" i="9" s="1"/>
  <c r="B1368" i="9"/>
  <c r="M1368" i="9"/>
  <c r="C1368" i="9" l="1"/>
  <c r="N1368" i="9"/>
  <c r="D1368" i="9" l="1"/>
  <c r="P1368" i="9"/>
  <c r="Q1368" i="9" l="1"/>
  <c r="F1368" i="9"/>
  <c r="R1368" i="9" l="1"/>
  <c r="G1368" i="9"/>
  <c r="H1368" i="9" l="1"/>
  <c r="I1368" i="9" s="1"/>
  <c r="L1369" i="9"/>
  <c r="O1369" i="9" l="1"/>
  <c r="E1369" i="9" s="1"/>
  <c r="B1369" i="9"/>
  <c r="M1369" i="9"/>
  <c r="C1369" i="9" l="1"/>
  <c r="N1369" i="9"/>
  <c r="D1369" i="9" l="1"/>
  <c r="P1369" i="9"/>
  <c r="Q1369" i="9" l="1"/>
  <c r="F1369" i="9"/>
  <c r="G1369" i="9" l="1"/>
  <c r="R1369" i="9"/>
  <c r="H1369" i="9" l="1"/>
  <c r="I1369" i="9" s="1"/>
  <c r="L1370" i="9"/>
  <c r="O1370" i="9" l="1"/>
  <c r="E1370" i="9" s="1"/>
  <c r="B1370" i="9"/>
  <c r="M1370" i="9"/>
  <c r="N1370" i="9" l="1"/>
  <c r="C1370" i="9"/>
  <c r="D1370" i="9" l="1"/>
  <c r="P1370" i="9"/>
  <c r="Q1370" i="9" l="1"/>
  <c r="F1370" i="9"/>
  <c r="G1370" i="9" l="1"/>
  <c r="R1370" i="9"/>
  <c r="H1370" i="9" l="1"/>
  <c r="I1370" i="9" s="1"/>
  <c r="L1371" i="9"/>
  <c r="O1371" i="9" l="1"/>
  <c r="E1371" i="9" s="1"/>
  <c r="M1371" i="9"/>
  <c r="B1371" i="9"/>
  <c r="C1371" i="9" l="1"/>
  <c r="N1371" i="9"/>
  <c r="D1371" i="9" l="1"/>
  <c r="P1371" i="9"/>
  <c r="Q1371" i="9" l="1"/>
  <c r="F1371" i="9"/>
  <c r="G1371" i="9" l="1"/>
  <c r="R1371" i="9"/>
  <c r="H1371" i="9" l="1"/>
  <c r="I1371" i="9" s="1"/>
  <c r="L1372" i="9"/>
  <c r="O1372" i="9" l="1"/>
  <c r="E1372" i="9" s="1"/>
  <c r="B1372" i="9"/>
  <c r="M1372" i="9"/>
  <c r="C1372" i="9" l="1"/>
  <c r="N1372" i="9"/>
  <c r="D1372" i="9" l="1"/>
  <c r="P1372" i="9"/>
  <c r="Q1372" i="9" l="1"/>
  <c r="F1372" i="9"/>
  <c r="R1372" i="9" l="1"/>
  <c r="G1372" i="9"/>
  <c r="H1372" i="9" l="1"/>
  <c r="I1372" i="9" s="1"/>
  <c r="L1373" i="9"/>
  <c r="O1373" i="9" l="1"/>
  <c r="E1373" i="9" s="1"/>
  <c r="B1373" i="9"/>
  <c r="M1373" i="9"/>
  <c r="C1373" i="9" l="1"/>
  <c r="N1373" i="9"/>
  <c r="D1373" i="9" l="1"/>
  <c r="P1373" i="9"/>
  <c r="Q1373" i="9" l="1"/>
  <c r="F1373" i="9"/>
  <c r="G1373" i="9" l="1"/>
  <c r="R1373" i="9"/>
  <c r="H1373" i="9" l="1"/>
  <c r="I1373" i="9" s="1"/>
  <c r="L1374" i="9"/>
  <c r="O1374" i="9" l="1"/>
  <c r="E1374" i="9" s="1"/>
  <c r="B1374" i="9"/>
  <c r="M1374" i="9"/>
  <c r="N1374" i="9" l="1"/>
  <c r="C1374" i="9"/>
  <c r="D1374" i="9" l="1"/>
  <c r="P1374" i="9"/>
  <c r="Q1374" i="9" l="1"/>
  <c r="F1374" i="9"/>
  <c r="G1374" i="9" l="1"/>
  <c r="R1374" i="9"/>
  <c r="H1374" i="9" l="1"/>
  <c r="I1374" i="9" s="1"/>
  <c r="L1375" i="9"/>
  <c r="O1375" i="9" l="1"/>
  <c r="E1375" i="9" s="1"/>
  <c r="M1375" i="9"/>
  <c r="B1375" i="9"/>
  <c r="C1375" i="9" l="1"/>
  <c r="N1375" i="9"/>
  <c r="D1375" i="9" l="1"/>
  <c r="P1375" i="9"/>
  <c r="Q1375" i="9" l="1"/>
  <c r="F1375" i="9"/>
  <c r="G1375" i="9" l="1"/>
  <c r="R1375" i="9"/>
  <c r="H1375" i="9" l="1"/>
  <c r="I1375" i="9" s="1"/>
  <c r="L1376" i="9"/>
  <c r="O1376" i="9" l="1"/>
  <c r="E1376" i="9" s="1"/>
  <c r="B1376" i="9"/>
  <c r="M1376" i="9"/>
  <c r="C1376" i="9" l="1"/>
  <c r="N1376" i="9"/>
  <c r="D1376" i="9" l="1"/>
  <c r="P1376" i="9"/>
  <c r="Q1376" i="9" l="1"/>
  <c r="F1376" i="9"/>
  <c r="R1376" i="9" l="1"/>
  <c r="G1376" i="9"/>
  <c r="H1376" i="9" l="1"/>
  <c r="I1376" i="9" s="1"/>
  <c r="L1377" i="9"/>
  <c r="O1377" i="9" l="1"/>
  <c r="E1377" i="9" s="1"/>
  <c r="B1377" i="9"/>
  <c r="M1377" i="9"/>
  <c r="C1377" i="9" l="1"/>
  <c r="N1377" i="9"/>
  <c r="D1377" i="9" l="1"/>
  <c r="P1377" i="9"/>
  <c r="Q1377" i="9" l="1"/>
  <c r="F1377" i="9"/>
  <c r="G1377" i="9" l="1"/>
  <c r="R1377" i="9"/>
  <c r="H1377" i="9" l="1"/>
  <c r="I1377" i="9" s="1"/>
  <c r="L1378" i="9"/>
  <c r="O1378" i="9" l="1"/>
  <c r="E1378" i="9" s="1"/>
  <c r="M1378" i="9"/>
  <c r="B1378" i="9"/>
  <c r="N1378" i="9" l="1"/>
  <c r="C1378" i="9"/>
  <c r="D1378" i="9" l="1"/>
  <c r="P1378" i="9"/>
  <c r="Q1378" i="9" l="1"/>
  <c r="F1378" i="9"/>
  <c r="G1378" i="9" l="1"/>
  <c r="R1378" i="9"/>
  <c r="H1378" i="9" l="1"/>
  <c r="I1378" i="9" s="1"/>
  <c r="L1379" i="9"/>
  <c r="O1379" i="9" l="1"/>
  <c r="E1379" i="9" s="1"/>
  <c r="M1379" i="9"/>
  <c r="B1379" i="9"/>
  <c r="C1379" i="9" l="1"/>
  <c r="N1379" i="9"/>
  <c r="D1379" i="9" l="1"/>
  <c r="P1379" i="9"/>
  <c r="Q1379" i="9" l="1"/>
  <c r="F1379" i="9"/>
  <c r="G1379" i="9" l="1"/>
  <c r="R1379" i="9"/>
  <c r="H1379" i="9" l="1"/>
  <c r="I1379" i="9" s="1"/>
  <c r="L1380" i="9"/>
  <c r="O1380" i="9" l="1"/>
  <c r="E1380" i="9" s="1"/>
  <c r="B1380" i="9"/>
  <c r="M1380" i="9"/>
  <c r="C1380" i="9" l="1"/>
  <c r="N1380" i="9"/>
  <c r="D1380" i="9" l="1"/>
  <c r="P1380" i="9"/>
  <c r="Q1380" i="9" l="1"/>
  <c r="F1380" i="9"/>
  <c r="R1380" i="9" l="1"/>
  <c r="G1380" i="9"/>
  <c r="H1380" i="9" l="1"/>
  <c r="I1380" i="9" s="1"/>
  <c r="L1381" i="9"/>
  <c r="O1381" i="9" l="1"/>
  <c r="E1381" i="9" s="1"/>
  <c r="B1381" i="9"/>
  <c r="M1381" i="9"/>
  <c r="C1381" i="9" l="1"/>
  <c r="N1381" i="9"/>
  <c r="D1381" i="9" l="1"/>
  <c r="P1381" i="9"/>
  <c r="Q1381" i="9" l="1"/>
  <c r="F1381" i="9"/>
  <c r="G1381" i="9" l="1"/>
  <c r="R1381" i="9"/>
  <c r="H1381" i="9" l="1"/>
  <c r="I1381" i="9" s="1"/>
  <c r="L1382" i="9"/>
  <c r="O1382" i="9" l="1"/>
  <c r="E1382" i="9" s="1"/>
  <c r="B1382" i="9"/>
  <c r="M1382" i="9"/>
  <c r="N1382" i="9" l="1"/>
  <c r="C1382" i="9"/>
  <c r="D1382" i="9" l="1"/>
  <c r="P1382" i="9"/>
  <c r="Q1382" i="9" l="1"/>
  <c r="F1382" i="9"/>
  <c r="G1382" i="9" l="1"/>
  <c r="R1382" i="9"/>
  <c r="H1382" i="9" l="1"/>
  <c r="I1382" i="9" s="1"/>
  <c r="L1383" i="9"/>
  <c r="O1383" i="9" l="1"/>
  <c r="E1383" i="9" s="1"/>
  <c r="M1383" i="9"/>
  <c r="B1383" i="9"/>
  <c r="C1383" i="9" l="1"/>
  <c r="N1383" i="9"/>
  <c r="D1383" i="9" l="1"/>
  <c r="P1383" i="9"/>
  <c r="Q1383" i="9" l="1"/>
  <c r="F1383" i="9"/>
  <c r="G1383" i="9" l="1"/>
  <c r="R1383" i="9"/>
  <c r="H1383" i="9" l="1"/>
  <c r="I1383" i="9" s="1"/>
  <c r="L1384" i="9"/>
  <c r="O1384" i="9" l="1"/>
  <c r="E1384" i="9" s="1"/>
  <c r="B1384" i="9"/>
  <c r="M1384" i="9"/>
  <c r="C1384" i="9" l="1"/>
  <c r="N1384" i="9"/>
  <c r="D1384" i="9" l="1"/>
  <c r="P1384" i="9"/>
  <c r="Q1384" i="9" l="1"/>
  <c r="F1384" i="9"/>
  <c r="R1384" i="9" l="1"/>
  <c r="G1384" i="9"/>
  <c r="H1384" i="9" l="1"/>
  <c r="I1384" i="9" s="1"/>
  <c r="L1385" i="9"/>
  <c r="O1385" i="9" l="1"/>
  <c r="E1385" i="9" s="1"/>
  <c r="B1385" i="9"/>
  <c r="M1385" i="9"/>
  <c r="N1385" i="9" l="1"/>
  <c r="C1385" i="9"/>
  <c r="D1385" i="9" l="1"/>
  <c r="P1385" i="9"/>
  <c r="Q1385" i="9" l="1"/>
  <c r="F1385" i="9"/>
  <c r="G1385" i="9" l="1"/>
  <c r="R1385" i="9"/>
  <c r="H1385" i="9" l="1"/>
  <c r="I1385" i="9" s="1"/>
  <c r="L1386" i="9"/>
  <c r="O1386" i="9" l="1"/>
  <c r="E1386" i="9" s="1"/>
  <c r="B1386" i="9"/>
  <c r="M1386" i="9"/>
  <c r="N1386" i="9" l="1"/>
  <c r="C1386" i="9"/>
  <c r="D1386" i="9" l="1"/>
  <c r="P1386" i="9"/>
  <c r="Q1386" i="9" l="1"/>
  <c r="F1386" i="9"/>
  <c r="G1386" i="9" l="1"/>
  <c r="R1386" i="9"/>
  <c r="H1386" i="9" l="1"/>
  <c r="I1386" i="9" s="1"/>
  <c r="L1387" i="9"/>
  <c r="O1387" i="9" l="1"/>
  <c r="E1387" i="9" s="1"/>
  <c r="M1387" i="9"/>
  <c r="B1387" i="9"/>
  <c r="C1387" i="9" l="1"/>
  <c r="N1387" i="9"/>
  <c r="D1387" i="9" l="1"/>
  <c r="P1387" i="9"/>
  <c r="Q1387" i="9" l="1"/>
  <c r="F1387" i="9"/>
  <c r="G1387" i="9" l="1"/>
  <c r="R1387" i="9"/>
  <c r="H1387" i="9" l="1"/>
  <c r="I1387" i="9" s="1"/>
  <c r="L1388" i="9"/>
  <c r="O1388" i="9" l="1"/>
  <c r="E1388" i="9" s="1"/>
  <c r="B1388" i="9"/>
  <c r="M1388" i="9"/>
  <c r="C1388" i="9" l="1"/>
  <c r="N1388" i="9"/>
  <c r="D1388" i="9" l="1"/>
  <c r="P1388" i="9"/>
  <c r="Q1388" i="9" l="1"/>
  <c r="F1388" i="9"/>
  <c r="R1388" i="9" l="1"/>
  <c r="G1388" i="9"/>
  <c r="H1388" i="9" l="1"/>
  <c r="I1388" i="9" s="1"/>
  <c r="L1389" i="9"/>
  <c r="O1389" i="9" l="1"/>
  <c r="E1389" i="9" s="1"/>
  <c r="B1389" i="9"/>
  <c r="M1389" i="9"/>
  <c r="C1389" i="9" l="1"/>
  <c r="N1389" i="9"/>
  <c r="D1389" i="9" l="1"/>
  <c r="P1389" i="9"/>
  <c r="Q1389" i="9" l="1"/>
  <c r="F1389" i="9"/>
  <c r="G1389" i="9" l="1"/>
  <c r="R1389" i="9"/>
  <c r="H1389" i="9" l="1"/>
  <c r="I1389" i="9" s="1"/>
  <c r="L1390" i="9"/>
  <c r="O1390" i="9" l="1"/>
  <c r="E1390" i="9" s="1"/>
  <c r="B1390" i="9"/>
  <c r="M1390" i="9"/>
  <c r="N1390" i="9" l="1"/>
  <c r="C1390" i="9"/>
  <c r="D1390" i="9" l="1"/>
  <c r="P1390" i="9"/>
  <c r="Q1390" i="9" l="1"/>
  <c r="F1390" i="9"/>
  <c r="G1390" i="9" l="1"/>
  <c r="R1390" i="9"/>
  <c r="H1390" i="9" l="1"/>
  <c r="I1390" i="9" s="1"/>
  <c r="L1391" i="9"/>
  <c r="O1391" i="9" l="1"/>
  <c r="E1391" i="9" s="1"/>
  <c r="M1391" i="9"/>
  <c r="B1391" i="9"/>
  <c r="C1391" i="9" l="1"/>
  <c r="N1391" i="9"/>
  <c r="D1391" i="9" l="1"/>
  <c r="P1391" i="9"/>
  <c r="Q1391" i="9" l="1"/>
  <c r="F1391" i="9"/>
  <c r="G1391" i="9" l="1"/>
  <c r="R1391" i="9"/>
  <c r="H1391" i="9" l="1"/>
  <c r="I1391" i="9" s="1"/>
  <c r="L1392" i="9"/>
  <c r="O1392" i="9" l="1"/>
  <c r="E1392" i="9" s="1"/>
  <c r="B1392" i="9"/>
  <c r="M1392" i="9"/>
  <c r="C1392" i="9" l="1"/>
  <c r="N1392" i="9"/>
  <c r="D1392" i="9" l="1"/>
  <c r="P1392" i="9"/>
  <c r="Q1392" i="9" l="1"/>
  <c r="F1392" i="9"/>
  <c r="R1392" i="9" l="1"/>
  <c r="G1392" i="9"/>
  <c r="H1392" i="9" l="1"/>
  <c r="I1392" i="9" s="1"/>
  <c r="L1393" i="9"/>
  <c r="O1393" i="9" l="1"/>
  <c r="E1393" i="9" s="1"/>
  <c r="B1393" i="9"/>
  <c r="M1393" i="9"/>
  <c r="C1393" i="9" l="1"/>
  <c r="N1393" i="9"/>
  <c r="D1393" i="9" l="1"/>
  <c r="P1393" i="9"/>
  <c r="Q1393" i="9" l="1"/>
  <c r="F1393" i="9"/>
  <c r="G1393" i="9" l="1"/>
  <c r="R1393" i="9"/>
  <c r="H1393" i="9" l="1"/>
  <c r="I1393" i="9" s="1"/>
  <c r="L1394" i="9"/>
  <c r="O1394" i="9" l="1"/>
  <c r="E1394" i="9" s="1"/>
  <c r="B1394" i="9"/>
  <c r="M1394" i="9"/>
  <c r="N1394" i="9" l="1"/>
  <c r="C1394" i="9"/>
  <c r="D1394" i="9" l="1"/>
  <c r="P1394" i="9"/>
  <c r="Q1394" i="9" l="1"/>
  <c r="F1394" i="9"/>
  <c r="G1394" i="9" l="1"/>
  <c r="R1394" i="9"/>
  <c r="H1394" i="9" l="1"/>
  <c r="I1394" i="9" s="1"/>
  <c r="L1395" i="9"/>
  <c r="O1395" i="9" l="1"/>
  <c r="E1395" i="9" s="1"/>
  <c r="M1395" i="9"/>
  <c r="B1395" i="9"/>
  <c r="C1395" i="9" l="1"/>
  <c r="N1395" i="9"/>
  <c r="D1395" i="9" l="1"/>
  <c r="P1395" i="9"/>
  <c r="Q1395" i="9" l="1"/>
  <c r="F1395" i="9"/>
  <c r="G1395" i="9" l="1"/>
  <c r="R1395" i="9"/>
  <c r="H1395" i="9" l="1"/>
  <c r="I1395" i="9" s="1"/>
  <c r="L1396" i="9"/>
  <c r="O1396" i="9" l="1"/>
  <c r="E1396" i="9" s="1"/>
  <c r="B1396" i="9"/>
  <c r="M1396" i="9"/>
  <c r="N1396" i="9" l="1"/>
  <c r="C1396" i="9"/>
  <c r="P1396" i="9" l="1"/>
  <c r="D1396" i="9"/>
  <c r="Q1396" i="9" l="1"/>
  <c r="F1396" i="9"/>
  <c r="R1396" i="9" l="1"/>
  <c r="G1396" i="9"/>
  <c r="H1396" i="9" l="1"/>
  <c r="I1396" i="9" s="1"/>
  <c r="L1397" i="9"/>
  <c r="O1397" i="9" l="1"/>
  <c r="E1397" i="9" s="1"/>
  <c r="M1397" i="9"/>
  <c r="B1397" i="9"/>
  <c r="C1397" i="9" l="1"/>
  <c r="N1397" i="9"/>
  <c r="D1397" i="9" l="1"/>
  <c r="P1397" i="9"/>
  <c r="Q1397" i="9" l="1"/>
  <c r="F1397" i="9"/>
  <c r="G1397" i="9" l="1"/>
  <c r="R1397" i="9"/>
  <c r="H1397" i="9" l="1"/>
  <c r="I1397" i="9" s="1"/>
  <c r="L1398" i="9"/>
  <c r="O1398" i="9" l="1"/>
  <c r="E1398" i="9" s="1"/>
  <c r="B1398" i="9"/>
  <c r="M1398" i="9"/>
  <c r="N1398" i="9" l="1"/>
  <c r="C1398" i="9"/>
  <c r="D1398" i="9" l="1"/>
  <c r="P1398" i="9"/>
  <c r="Q1398" i="9" l="1"/>
  <c r="F1398" i="9"/>
  <c r="G1398" i="9" l="1"/>
  <c r="R1398" i="9"/>
  <c r="H1398" i="9" l="1"/>
  <c r="I1398" i="9" s="1"/>
  <c r="L1399" i="9"/>
  <c r="O1399" i="9" l="1"/>
  <c r="E1399" i="9" s="1"/>
  <c r="M1399" i="9"/>
  <c r="B1399" i="9"/>
  <c r="C1399" i="9" l="1"/>
  <c r="N1399" i="9"/>
  <c r="D1399" i="9" l="1"/>
  <c r="P1399" i="9"/>
  <c r="Q1399" i="9" l="1"/>
  <c r="F1399" i="9"/>
  <c r="R1399" i="9" l="1"/>
  <c r="G1399" i="9"/>
  <c r="H1399" i="9" l="1"/>
  <c r="I1399" i="9" s="1"/>
  <c r="L1400" i="9"/>
  <c r="O1400" i="9" l="1"/>
  <c r="E1400" i="9" s="1"/>
  <c r="B1400" i="9"/>
  <c r="M1400" i="9"/>
  <c r="C1400" i="9" l="1"/>
  <c r="N1400" i="9"/>
  <c r="D1400" i="9" l="1"/>
  <c r="P1400" i="9"/>
  <c r="Q1400" i="9" l="1"/>
  <c r="F1400" i="9"/>
  <c r="R1400" i="9" l="1"/>
  <c r="G1400" i="9"/>
  <c r="H1400" i="9" l="1"/>
  <c r="I1400" i="9" s="1"/>
  <c r="L1401" i="9"/>
  <c r="O1401" i="9" l="1"/>
  <c r="E1401" i="9" s="1"/>
  <c r="B1401" i="9"/>
  <c r="M1401" i="9"/>
  <c r="C1401" i="9" l="1"/>
  <c r="N1401" i="9"/>
  <c r="D1401" i="9" l="1"/>
  <c r="P1401" i="9"/>
  <c r="Q1401" i="9" l="1"/>
  <c r="F1401" i="9"/>
  <c r="G1401" i="9" l="1"/>
  <c r="R1401" i="9"/>
  <c r="H1401" i="9" l="1"/>
  <c r="I1401" i="9" s="1"/>
  <c r="L1402" i="9"/>
  <c r="O1402" i="9" l="1"/>
  <c r="E1402" i="9" s="1"/>
  <c r="B1402" i="9"/>
  <c r="M1402" i="9"/>
  <c r="N1402" i="9" l="1"/>
  <c r="C1402" i="9"/>
  <c r="D1402" i="9" l="1"/>
  <c r="P1402" i="9"/>
  <c r="Q1402" i="9" l="1"/>
  <c r="F1402" i="9"/>
  <c r="G1402" i="9" l="1"/>
  <c r="R1402" i="9"/>
  <c r="H1402" i="9" l="1"/>
  <c r="I1402" i="9" s="1"/>
  <c r="L1403" i="9"/>
  <c r="O1403" i="9" l="1"/>
  <c r="E1403" i="9" s="1"/>
  <c r="M1403" i="9"/>
  <c r="B1403" i="9"/>
  <c r="C1403" i="9" l="1"/>
  <c r="N1403" i="9"/>
  <c r="D1403" i="9" l="1"/>
  <c r="P1403" i="9"/>
  <c r="Q1403" i="9" l="1"/>
  <c r="F1403" i="9"/>
  <c r="G1403" i="9" l="1"/>
  <c r="R1403" i="9"/>
  <c r="H1403" i="9" l="1"/>
  <c r="I1403" i="9" s="1"/>
  <c r="L1404" i="9"/>
  <c r="O1404" i="9" l="1"/>
  <c r="E1404" i="9" s="1"/>
  <c r="B1404" i="9"/>
  <c r="M1404" i="9"/>
  <c r="N1404" i="9" l="1"/>
  <c r="C1404" i="9"/>
  <c r="D1404" i="9" l="1"/>
  <c r="P1404" i="9"/>
  <c r="Q1404" i="9" l="1"/>
  <c r="F1404" i="9"/>
  <c r="G1404" i="9" l="1"/>
  <c r="R1404" i="9"/>
  <c r="H1404" i="9" l="1"/>
  <c r="I1404" i="9" s="1"/>
  <c r="L1405" i="9"/>
  <c r="O1405" i="9" l="1"/>
  <c r="E1405" i="9" s="1"/>
  <c r="M1405" i="9"/>
  <c r="B1405" i="9"/>
  <c r="C1405" i="9" l="1"/>
  <c r="N1405" i="9"/>
  <c r="D1405" i="9" l="1"/>
  <c r="P1405" i="9"/>
  <c r="Q1405" i="9" l="1"/>
  <c r="F1405" i="9"/>
  <c r="G1405" i="9" l="1"/>
  <c r="R1405" i="9"/>
  <c r="H1405" i="9" l="1"/>
  <c r="I1405" i="9" s="1"/>
  <c r="L1406" i="9"/>
  <c r="O1406" i="9" l="1"/>
  <c r="E1406" i="9" s="1"/>
  <c r="M1406" i="9"/>
  <c r="B1406" i="9"/>
  <c r="N1406" i="9" l="1"/>
  <c r="C1406" i="9"/>
  <c r="D1406" i="9" l="1"/>
  <c r="P1406" i="9"/>
  <c r="Q1406" i="9" l="1"/>
  <c r="F1406" i="9"/>
  <c r="G1406" i="9" l="1"/>
  <c r="R1406" i="9"/>
  <c r="H1406" i="9" l="1"/>
  <c r="I1406" i="9" s="1"/>
  <c r="L1407" i="9"/>
  <c r="O1407" i="9" l="1"/>
  <c r="E1407" i="9" s="1"/>
  <c r="B1407" i="9"/>
  <c r="M1407" i="9"/>
  <c r="C1407" i="9" l="1"/>
  <c r="N1407" i="9"/>
  <c r="D1407" i="9" l="1"/>
  <c r="P1407" i="9"/>
  <c r="Q1407" i="9" l="1"/>
  <c r="F1407" i="9"/>
  <c r="G1407" i="9" l="1"/>
  <c r="R1407" i="9"/>
  <c r="H1407" i="9" l="1"/>
  <c r="I1407" i="9" s="1"/>
  <c r="L1408" i="9"/>
  <c r="O1408" i="9" l="1"/>
  <c r="E1408" i="9" s="1"/>
  <c r="B1408" i="9"/>
  <c r="M1408" i="9"/>
  <c r="C1408" i="9" l="1"/>
  <c r="N1408" i="9"/>
  <c r="D1408" i="9" l="1"/>
  <c r="P1408" i="9"/>
  <c r="Q1408" i="9" l="1"/>
  <c r="F1408" i="9"/>
  <c r="R1408" i="9" l="1"/>
  <c r="G1408" i="9"/>
  <c r="H1408" i="9" l="1"/>
  <c r="I1408" i="9" s="1"/>
  <c r="L1409" i="9"/>
  <c r="O1409" i="9" l="1"/>
  <c r="E1409" i="9" s="1"/>
  <c r="M1409" i="9"/>
  <c r="B1409" i="9"/>
  <c r="C1409" i="9" l="1"/>
  <c r="N1409" i="9"/>
  <c r="D1409" i="9" l="1"/>
  <c r="P1409" i="9"/>
  <c r="Q1409" i="9" l="1"/>
  <c r="F1409" i="9"/>
  <c r="G1409" i="9" l="1"/>
  <c r="R1409" i="9"/>
  <c r="H1409" i="9" l="1"/>
  <c r="I1409" i="9" s="1"/>
  <c r="L1410" i="9"/>
  <c r="O1410" i="9" l="1"/>
  <c r="E1410" i="9" s="1"/>
  <c r="B1410" i="9"/>
  <c r="M1410" i="9"/>
  <c r="N1410" i="9" l="1"/>
  <c r="C1410" i="9"/>
  <c r="D1410" i="9" l="1"/>
  <c r="P1410" i="9"/>
  <c r="Q1410" i="9" l="1"/>
  <c r="F1410" i="9"/>
  <c r="R1410" i="9" l="1"/>
  <c r="G1410" i="9"/>
  <c r="H1410" i="9" l="1"/>
  <c r="I1410" i="9" s="1"/>
  <c r="L1411" i="9"/>
  <c r="O1411" i="9" l="1"/>
  <c r="E1411" i="9" s="1"/>
  <c r="M1411" i="9"/>
  <c r="B1411" i="9"/>
  <c r="C1411" i="9" l="1"/>
  <c r="N1411" i="9"/>
  <c r="D1411" i="9" l="1"/>
  <c r="P1411" i="9"/>
  <c r="Q1411" i="9" l="1"/>
  <c r="F1411" i="9"/>
  <c r="G1411" i="9" l="1"/>
  <c r="R1411" i="9"/>
  <c r="H1411" i="9" l="1"/>
  <c r="I1411" i="9" s="1"/>
  <c r="L1412" i="9"/>
  <c r="O1412" i="9" l="1"/>
  <c r="E1412" i="9" s="1"/>
  <c r="M1412" i="9"/>
  <c r="B1412" i="9"/>
  <c r="C1412" i="9" l="1"/>
  <c r="N1412" i="9"/>
  <c r="D1412" i="9" l="1"/>
  <c r="P1412" i="9"/>
  <c r="Q1412" i="9" l="1"/>
  <c r="F1412" i="9"/>
  <c r="R1412" i="9" l="1"/>
  <c r="G1412" i="9"/>
  <c r="H1412" i="9" l="1"/>
  <c r="I1412" i="9" s="1"/>
  <c r="L1413" i="9"/>
  <c r="O1413" i="9" l="1"/>
  <c r="E1413" i="9" s="1"/>
  <c r="B1413" i="9"/>
  <c r="M1413" i="9"/>
  <c r="C1413" i="9" l="1"/>
  <c r="N1413" i="9"/>
  <c r="D1413" i="9" l="1"/>
  <c r="P1413" i="9"/>
  <c r="Q1413" i="9" l="1"/>
  <c r="F1413" i="9"/>
  <c r="G1413" i="9" l="1"/>
  <c r="R1413" i="9"/>
  <c r="H1413" i="9" l="1"/>
  <c r="I1413" i="9" s="1"/>
  <c r="L1414" i="9"/>
  <c r="O1414" i="9" l="1"/>
  <c r="E1414" i="9" s="1"/>
  <c r="M1414" i="9"/>
  <c r="B1414" i="9"/>
  <c r="N1414" i="9" l="1"/>
  <c r="C1414" i="9"/>
  <c r="D1414" i="9" l="1"/>
  <c r="P1414" i="9"/>
  <c r="Q1414" i="9" l="1"/>
  <c r="F1414" i="9"/>
  <c r="G1414" i="9" l="1"/>
  <c r="R1414" i="9"/>
  <c r="H1414" i="9" l="1"/>
  <c r="I1414" i="9" s="1"/>
  <c r="L1415" i="9"/>
  <c r="O1415" i="9" l="1"/>
  <c r="E1415" i="9" s="1"/>
  <c r="B1415" i="9"/>
  <c r="M1415" i="9"/>
  <c r="C1415" i="9" l="1"/>
  <c r="N1415" i="9"/>
  <c r="D1415" i="9" l="1"/>
  <c r="P1415" i="9"/>
  <c r="Q1415" i="9" l="1"/>
  <c r="F1415" i="9"/>
  <c r="G1415" i="9" l="1"/>
  <c r="R1415" i="9"/>
  <c r="H1415" i="9" l="1"/>
  <c r="I1415" i="9" s="1"/>
  <c r="L1416" i="9"/>
  <c r="O1416" i="9" l="1"/>
  <c r="E1416" i="9" s="1"/>
  <c r="B1416" i="9"/>
  <c r="M1416" i="9"/>
  <c r="C1416" i="9" l="1"/>
  <c r="N1416" i="9"/>
  <c r="D1416" i="9" l="1"/>
  <c r="P1416" i="9"/>
  <c r="Q1416" i="9" l="1"/>
  <c r="F1416" i="9"/>
  <c r="R1416" i="9" l="1"/>
  <c r="G1416" i="9"/>
  <c r="H1416" i="9" l="1"/>
  <c r="I1416" i="9" s="1"/>
  <c r="L1417" i="9"/>
  <c r="O1417" i="9" l="1"/>
  <c r="E1417" i="9" s="1"/>
  <c r="B1417" i="9"/>
  <c r="M1417" i="9"/>
  <c r="C1417" i="9" l="1"/>
  <c r="N1417" i="9"/>
  <c r="D1417" i="9" l="1"/>
  <c r="P1417" i="9"/>
  <c r="Q1417" i="9" l="1"/>
  <c r="F1417" i="9"/>
  <c r="G1417" i="9" l="1"/>
  <c r="R1417" i="9"/>
  <c r="H1417" i="9" l="1"/>
  <c r="I1417" i="9" s="1"/>
  <c r="L1418" i="9"/>
  <c r="O1418" i="9" l="1"/>
  <c r="E1418" i="9" s="1"/>
  <c r="M1418" i="9"/>
  <c r="B1418" i="9"/>
  <c r="N1418" i="9" l="1"/>
  <c r="C1418" i="9"/>
  <c r="D1418" i="9" l="1"/>
  <c r="P1418" i="9"/>
  <c r="Q1418" i="9" l="1"/>
  <c r="F1418" i="9"/>
  <c r="R1418" i="9" l="1"/>
  <c r="G1418" i="9"/>
  <c r="H1418" i="9" l="1"/>
  <c r="I1418" i="9" s="1"/>
  <c r="L1419" i="9"/>
  <c r="O1419" i="9" l="1"/>
  <c r="E1419" i="9" s="1"/>
  <c r="B1419" i="9"/>
  <c r="M1419" i="9"/>
  <c r="C1419" i="9" l="1"/>
  <c r="N1419" i="9"/>
  <c r="D1419" i="9" l="1"/>
  <c r="P1419" i="9"/>
  <c r="Q1419" i="9" l="1"/>
  <c r="F1419" i="9"/>
  <c r="G1419" i="9" l="1"/>
  <c r="R1419" i="9"/>
  <c r="H1419" i="9" l="1"/>
  <c r="I1419" i="9" s="1"/>
  <c r="L1420" i="9"/>
  <c r="O1420" i="9" l="1"/>
  <c r="E1420" i="9" s="1"/>
  <c r="B1420" i="9"/>
  <c r="M1420" i="9"/>
  <c r="C1420" i="9" l="1"/>
  <c r="N1420" i="9"/>
  <c r="D1420" i="9" l="1"/>
  <c r="P1420" i="9"/>
  <c r="Q1420" i="9" l="1"/>
  <c r="F1420" i="9"/>
  <c r="R1420" i="9" l="1"/>
  <c r="G1420" i="9"/>
  <c r="H1420" i="9" l="1"/>
  <c r="I1420" i="9" s="1"/>
  <c r="L1421" i="9"/>
  <c r="O1421" i="9" l="1"/>
  <c r="E1421" i="9" s="1"/>
  <c r="M1421" i="9"/>
  <c r="B1421" i="9"/>
  <c r="C1421" i="9" l="1"/>
  <c r="N1421" i="9"/>
  <c r="D1421" i="9" l="1"/>
  <c r="P1421" i="9"/>
  <c r="Q1421" i="9" l="1"/>
  <c r="F1421" i="9"/>
  <c r="G1421" i="9" l="1"/>
  <c r="R1421" i="9"/>
  <c r="H1421" i="9" l="1"/>
  <c r="I1421" i="9" s="1"/>
  <c r="L1422" i="9"/>
  <c r="O1422" i="9" l="1"/>
  <c r="E1422" i="9" s="1"/>
  <c r="M1422" i="9"/>
  <c r="B1422" i="9"/>
  <c r="N1422" i="9" l="1"/>
  <c r="C1422" i="9"/>
  <c r="D1422" i="9" l="1"/>
  <c r="P1422" i="9"/>
  <c r="Q1422" i="9" l="1"/>
  <c r="F1422" i="9"/>
  <c r="G1422" i="9" l="1"/>
  <c r="R1422" i="9"/>
  <c r="H1422" i="9" l="1"/>
  <c r="I1422" i="9" s="1"/>
  <c r="L1423" i="9"/>
  <c r="M1423" i="9" l="1"/>
  <c r="B1423" i="9"/>
  <c r="O1423" i="9"/>
  <c r="E1423" i="9" s="1"/>
  <c r="C1423" i="9" l="1"/>
  <c r="N1423" i="9"/>
  <c r="D1423" i="9" l="1"/>
  <c r="P1423" i="9"/>
  <c r="Q1423" i="9" l="1"/>
  <c r="F1423" i="9"/>
  <c r="G1423" i="9" l="1"/>
  <c r="R1423" i="9"/>
  <c r="H1423" i="9" l="1"/>
  <c r="I1423" i="9" s="1"/>
  <c r="L1424" i="9"/>
  <c r="O1424" i="9" l="1"/>
  <c r="E1424" i="9" s="1"/>
  <c r="B1424" i="9"/>
  <c r="M1424" i="9"/>
  <c r="C1424" i="9" l="1"/>
  <c r="N1424" i="9"/>
  <c r="D1424" i="9" l="1"/>
  <c r="P1424" i="9"/>
  <c r="Q1424" i="9" l="1"/>
  <c r="F1424" i="9"/>
  <c r="R1424" i="9" l="1"/>
  <c r="G1424" i="9"/>
  <c r="H1424" i="9" l="1"/>
  <c r="I1424" i="9" s="1"/>
  <c r="L1425" i="9"/>
  <c r="O1425" i="9" l="1"/>
  <c r="E1425" i="9" s="1"/>
  <c r="B1425" i="9"/>
  <c r="M1425" i="9"/>
  <c r="C1425" i="9" l="1"/>
  <c r="N1425" i="9"/>
  <c r="D1425" i="9" l="1"/>
  <c r="P1425" i="9"/>
  <c r="Q1425" i="9" l="1"/>
  <c r="F1425" i="9"/>
  <c r="G1425" i="9" l="1"/>
  <c r="R1425" i="9"/>
  <c r="H1425" i="9" l="1"/>
  <c r="I1425" i="9" s="1"/>
  <c r="L1426" i="9"/>
  <c r="O1426" i="9" l="1"/>
  <c r="E1426" i="9" s="1"/>
  <c r="B1426" i="9"/>
  <c r="M1426" i="9"/>
  <c r="N1426" i="9" l="1"/>
  <c r="C1426" i="9"/>
  <c r="D1426" i="9" l="1"/>
  <c r="P1426" i="9"/>
  <c r="Q1426" i="9" l="1"/>
  <c r="F1426" i="9"/>
  <c r="G1426" i="9" l="1"/>
  <c r="R1426" i="9"/>
  <c r="H1426" i="9" l="1"/>
  <c r="I1426" i="9" s="1"/>
  <c r="L1427" i="9"/>
  <c r="O1427" i="9" l="1"/>
  <c r="E1427" i="9" s="1"/>
  <c r="B1427" i="9"/>
  <c r="M1427" i="9"/>
  <c r="C1427" i="9" l="1"/>
  <c r="N1427" i="9"/>
  <c r="D1427" i="9" l="1"/>
  <c r="P1427" i="9"/>
  <c r="Q1427" i="9" l="1"/>
  <c r="F1427" i="9"/>
  <c r="G1427" i="9" l="1"/>
  <c r="R1427" i="9"/>
  <c r="H1427" i="9" l="1"/>
  <c r="I1427" i="9" s="1"/>
  <c r="L1428" i="9"/>
  <c r="O1428" i="9" l="1"/>
  <c r="E1428" i="9" s="1"/>
  <c r="B1428" i="9"/>
  <c r="M1428" i="9"/>
  <c r="C1428" i="9" l="1"/>
  <c r="N1428" i="9"/>
  <c r="D1428" i="9" l="1"/>
  <c r="P1428" i="9"/>
  <c r="Q1428" i="9" l="1"/>
  <c r="F1428" i="9"/>
  <c r="R1428" i="9" l="1"/>
  <c r="G1428" i="9"/>
  <c r="H1428" i="9" l="1"/>
  <c r="I1428" i="9" s="1"/>
  <c r="L1429" i="9"/>
  <c r="O1429" i="9" l="1"/>
  <c r="E1429" i="9" s="1"/>
  <c r="B1429" i="9"/>
  <c r="M1429" i="9"/>
  <c r="C1429" i="9" l="1"/>
  <c r="N1429" i="9"/>
  <c r="D1429" i="9" l="1"/>
  <c r="P1429" i="9"/>
  <c r="Q1429" i="9" l="1"/>
  <c r="F1429" i="9"/>
  <c r="G1429" i="9" l="1"/>
  <c r="R1429" i="9"/>
  <c r="H1429" i="9" l="1"/>
  <c r="I1429" i="9" s="1"/>
  <c r="L1430" i="9"/>
  <c r="O1430" i="9" l="1"/>
  <c r="E1430" i="9" s="1"/>
  <c r="M1430" i="9"/>
  <c r="B1430" i="9"/>
  <c r="N1430" i="9" l="1"/>
  <c r="C1430" i="9"/>
  <c r="D1430" i="9" l="1"/>
  <c r="P1430" i="9"/>
  <c r="Q1430" i="9" l="1"/>
  <c r="F1430" i="9"/>
  <c r="G1430" i="9" l="1"/>
  <c r="R1430" i="9"/>
  <c r="H1430" i="9" l="1"/>
  <c r="I1430" i="9" s="1"/>
  <c r="L1431" i="9"/>
  <c r="O1431" i="9" l="1"/>
  <c r="E1431" i="9" s="1"/>
  <c r="B1431" i="9"/>
  <c r="M1431" i="9"/>
  <c r="C1431" i="9" l="1"/>
  <c r="N1431" i="9"/>
  <c r="D1431" i="9" l="1"/>
  <c r="P1431" i="9"/>
  <c r="Q1431" i="9" l="1"/>
  <c r="F1431" i="9"/>
  <c r="G1431" i="9" l="1"/>
  <c r="R1431" i="9"/>
  <c r="H1431" i="9" l="1"/>
  <c r="I1431" i="9" s="1"/>
  <c r="L1432" i="9"/>
  <c r="O1432" i="9" l="1"/>
  <c r="E1432" i="9" s="1"/>
  <c r="M1432" i="9"/>
  <c r="B1432" i="9"/>
  <c r="C1432" i="9" l="1"/>
  <c r="N1432" i="9"/>
  <c r="D1432" i="9" l="1"/>
  <c r="P1432" i="9"/>
  <c r="Q1432" i="9" l="1"/>
  <c r="F1432" i="9"/>
  <c r="R1432" i="9" l="1"/>
  <c r="G1432" i="9"/>
  <c r="H1432" i="9" l="1"/>
  <c r="I1432" i="9" s="1"/>
  <c r="L1433" i="9"/>
  <c r="O1433" i="9" l="1"/>
  <c r="E1433" i="9" s="1"/>
  <c r="M1433" i="9"/>
  <c r="B1433" i="9"/>
  <c r="C1433" i="9" l="1"/>
  <c r="N1433" i="9"/>
  <c r="D1433" i="9" l="1"/>
  <c r="P1433" i="9"/>
  <c r="Q1433" i="9" l="1"/>
  <c r="F1433" i="9"/>
  <c r="G1433" i="9" l="1"/>
  <c r="R1433" i="9"/>
  <c r="H1433" i="9" l="1"/>
  <c r="I1433" i="9" s="1"/>
  <c r="L1434" i="9"/>
  <c r="O1434" i="9" l="1"/>
  <c r="E1434" i="9" s="1"/>
  <c r="B1434" i="9"/>
  <c r="M1434" i="9"/>
  <c r="N1434" i="9" l="1"/>
  <c r="C1434" i="9"/>
  <c r="D1434" i="9" l="1"/>
  <c r="P1434" i="9"/>
  <c r="Q1434" i="9" l="1"/>
  <c r="F1434" i="9"/>
  <c r="G1434" i="9" l="1"/>
  <c r="R1434" i="9"/>
  <c r="H1434" i="9" l="1"/>
  <c r="I1434" i="9" s="1"/>
  <c r="L1435" i="9"/>
  <c r="M1435" i="9" l="1"/>
  <c r="B1435" i="9"/>
  <c r="O1435" i="9"/>
  <c r="E1435" i="9" s="1"/>
  <c r="C1435" i="9" l="1"/>
  <c r="N1435" i="9"/>
  <c r="D1435" i="9" l="1"/>
  <c r="P1435" i="9"/>
  <c r="Q1435" i="9" l="1"/>
  <c r="F1435" i="9"/>
  <c r="G1435" i="9" l="1"/>
  <c r="R1435" i="9"/>
  <c r="H1435" i="9" l="1"/>
  <c r="I1435" i="9" s="1"/>
  <c r="L1436" i="9"/>
  <c r="M1436" i="9" l="1"/>
  <c r="B1436" i="9"/>
  <c r="O1436" i="9"/>
  <c r="E1436" i="9" s="1"/>
  <c r="C1436" i="9" l="1"/>
  <c r="N1436" i="9"/>
  <c r="P1436" i="9" l="1"/>
  <c r="D1436" i="9"/>
  <c r="Q1436" i="9" l="1"/>
  <c r="F1436" i="9"/>
  <c r="G1436" i="9" l="1"/>
  <c r="R1436" i="9"/>
  <c r="H1436" i="9" l="1"/>
  <c r="I1436" i="9" s="1"/>
  <c r="L1437" i="9"/>
  <c r="M1437" i="9" l="1"/>
  <c r="B1437" i="9"/>
  <c r="O1437" i="9"/>
  <c r="E1437" i="9" s="1"/>
  <c r="C1437" i="9" l="1"/>
  <c r="N1437" i="9"/>
  <c r="P1437" i="9" l="1"/>
  <c r="D1437" i="9"/>
  <c r="Q1437" i="9" l="1"/>
  <c r="F1437" i="9"/>
  <c r="G1437" i="9" l="1"/>
  <c r="R1437" i="9"/>
  <c r="H1437" i="9" l="1"/>
  <c r="I1437" i="9" s="1"/>
  <c r="L1438" i="9"/>
  <c r="M1438" i="9" l="1"/>
  <c r="B1438" i="9"/>
  <c r="O1438" i="9"/>
  <c r="E1438" i="9" s="1"/>
  <c r="C1438" i="9" l="1"/>
  <c r="N1438" i="9"/>
  <c r="D1438" i="9" l="1"/>
  <c r="P1438" i="9"/>
  <c r="Q1438" i="9" l="1"/>
  <c r="F1438" i="9"/>
  <c r="G1438" i="9" l="1"/>
  <c r="R1438" i="9"/>
  <c r="H1438" i="9" l="1"/>
  <c r="I1438" i="9" s="1"/>
  <c r="L1439" i="9"/>
  <c r="M1439" i="9" l="1"/>
  <c r="O1439" i="9"/>
  <c r="E1439" i="9" s="1"/>
  <c r="B1439" i="9"/>
  <c r="C1439" i="9" l="1"/>
  <c r="N1439" i="9"/>
  <c r="D1439" i="9" l="1"/>
  <c r="P1439" i="9"/>
  <c r="Q1439" i="9" l="1"/>
  <c r="F1439" i="9"/>
  <c r="G1439" i="9" l="1"/>
  <c r="R1439" i="9"/>
  <c r="H1439" i="9" l="1"/>
  <c r="I1439" i="9" s="1"/>
  <c r="L1440" i="9"/>
  <c r="M1440" i="9" l="1"/>
  <c r="B1440" i="9"/>
  <c r="O1440" i="9"/>
  <c r="E1440" i="9" s="1"/>
  <c r="C1440" i="9" l="1"/>
  <c r="N1440" i="9"/>
  <c r="P1440" i="9" l="1"/>
  <c r="D1440" i="9"/>
  <c r="Q1440" i="9" l="1"/>
  <c r="F1440" i="9"/>
  <c r="G1440" i="9" l="1"/>
  <c r="R1440" i="9"/>
  <c r="H1440" i="9" l="1"/>
  <c r="I1440" i="9" s="1"/>
  <c r="L1441" i="9"/>
  <c r="M1441" i="9" l="1"/>
  <c r="B1441" i="9"/>
  <c r="O1441" i="9"/>
  <c r="E1441" i="9" s="1"/>
  <c r="C1441" i="9" l="1"/>
  <c r="N1441" i="9"/>
  <c r="P1441" i="9" l="1"/>
  <c r="D1441" i="9"/>
  <c r="Q1441" i="9" l="1"/>
  <c r="F1441" i="9"/>
  <c r="G1441" i="9" l="1"/>
  <c r="R1441" i="9"/>
  <c r="H1441" i="9" l="1"/>
  <c r="I1441" i="9" s="1"/>
  <c r="L1442" i="9"/>
  <c r="M1442" i="9" l="1"/>
  <c r="O1442" i="9"/>
  <c r="E1442" i="9" s="1"/>
  <c r="B1442" i="9"/>
  <c r="C1442" i="9" l="1"/>
  <c r="N1442" i="9"/>
  <c r="D1442" i="9" l="1"/>
  <c r="P1442" i="9"/>
  <c r="Q1442" i="9" l="1"/>
  <c r="F1442" i="9"/>
  <c r="G1442" i="9" l="1"/>
  <c r="R1442" i="9"/>
  <c r="H1442" i="9" l="1"/>
  <c r="I1442" i="9" s="1"/>
  <c r="L1443" i="9"/>
  <c r="M1443" i="9" l="1"/>
  <c r="B1443" i="9"/>
  <c r="O1443" i="9"/>
  <c r="E1443" i="9" s="1"/>
  <c r="C1443" i="9" l="1"/>
  <c r="N1443" i="9"/>
  <c r="D1443" i="9" l="1"/>
  <c r="P1443" i="9"/>
  <c r="Q1443" i="9" l="1"/>
  <c r="F1443" i="9"/>
  <c r="G1443" i="9" l="1"/>
  <c r="R1443" i="9"/>
  <c r="H1443" i="9" l="1"/>
  <c r="I1443" i="9" s="1"/>
  <c r="L1444" i="9"/>
  <c r="M1444" i="9" l="1"/>
  <c r="O1444" i="9"/>
  <c r="E1444" i="9" s="1"/>
  <c r="B1444" i="9"/>
  <c r="C1444" i="9" l="1"/>
  <c r="N1444" i="9"/>
  <c r="P1444" i="9" l="1"/>
  <c r="D1444" i="9"/>
  <c r="Q1444" i="9" l="1"/>
  <c r="F1444" i="9"/>
  <c r="G1444" i="9" l="1"/>
  <c r="R1444" i="9"/>
  <c r="H1444" i="9" l="1"/>
  <c r="I1444" i="9" s="1"/>
  <c r="L1445" i="9"/>
  <c r="M1445" i="9" l="1"/>
  <c r="B1445" i="9"/>
  <c r="O1445" i="9"/>
  <c r="E1445" i="9" s="1"/>
  <c r="C1445" i="9" l="1"/>
  <c r="N1445" i="9"/>
  <c r="P1445" i="9" l="1"/>
  <c r="D1445" i="9"/>
  <c r="Q1445" i="9" l="1"/>
  <c r="F1445" i="9"/>
  <c r="G1445" i="9" l="1"/>
  <c r="R1445" i="9"/>
  <c r="H1445" i="9" l="1"/>
  <c r="I1445" i="9" s="1"/>
  <c r="L1446" i="9"/>
  <c r="M1446" i="9" l="1"/>
  <c r="O1446" i="9"/>
  <c r="E1446" i="9" s="1"/>
  <c r="B1446" i="9"/>
  <c r="C1446" i="9" l="1"/>
  <c r="N1446" i="9"/>
  <c r="D1446" i="9" l="1"/>
  <c r="P1446" i="9"/>
  <c r="Q1446" i="9" l="1"/>
  <c r="F1446" i="9"/>
  <c r="G1446" i="9" l="1"/>
  <c r="R1446" i="9"/>
  <c r="H1446" i="9" l="1"/>
  <c r="I1446" i="9" s="1"/>
  <c r="L1447" i="9"/>
  <c r="M1447" i="9" l="1"/>
  <c r="O1447" i="9"/>
  <c r="E1447" i="9" s="1"/>
  <c r="B1447" i="9"/>
  <c r="C1447" i="9" l="1"/>
  <c r="N1447" i="9"/>
  <c r="D1447" i="9" l="1"/>
  <c r="P1447" i="9"/>
  <c r="Q1447" i="9" l="1"/>
  <c r="F1447" i="9"/>
  <c r="G1447" i="9" l="1"/>
  <c r="R1447" i="9"/>
  <c r="H1447" i="9" l="1"/>
  <c r="I1447" i="9" s="1"/>
  <c r="L1448" i="9"/>
  <c r="M1448" i="9" l="1"/>
  <c r="B1448" i="9"/>
  <c r="O1448" i="9"/>
  <c r="E1448" i="9" s="1"/>
  <c r="C1448" i="9" l="1"/>
  <c r="N1448" i="9"/>
  <c r="P1448" i="9" l="1"/>
  <c r="D1448" i="9"/>
  <c r="Q1448" i="9" l="1"/>
  <c r="F1448" i="9"/>
  <c r="G1448" i="9" l="1"/>
  <c r="R1448" i="9"/>
  <c r="H1448" i="9" l="1"/>
  <c r="I1448" i="9" s="1"/>
  <c r="L1449" i="9"/>
  <c r="M1449" i="9" l="1"/>
  <c r="B1449" i="9"/>
  <c r="O1449" i="9"/>
  <c r="E1449" i="9" s="1"/>
  <c r="C1449" i="9" l="1"/>
  <c r="N1449" i="9"/>
  <c r="P1449" i="9" l="1"/>
  <c r="D1449" i="9"/>
  <c r="Q1449" i="9" l="1"/>
  <c r="F1449" i="9"/>
  <c r="G1449" i="9" l="1"/>
  <c r="R1449" i="9"/>
  <c r="H1449" i="9" l="1"/>
  <c r="I1449" i="9" s="1"/>
  <c r="L1450" i="9"/>
  <c r="M1450" i="9" l="1"/>
  <c r="B1450" i="9"/>
  <c r="O1450" i="9"/>
  <c r="E1450" i="9" s="1"/>
  <c r="C1450" i="9" l="1"/>
  <c r="N1450" i="9"/>
  <c r="D1450" i="9" l="1"/>
  <c r="P1450" i="9"/>
  <c r="Q1450" i="9" l="1"/>
  <c r="F1450" i="9"/>
  <c r="G1450" i="9" l="1"/>
  <c r="R1450" i="9"/>
  <c r="H1450" i="9" l="1"/>
  <c r="I1450" i="9" s="1"/>
  <c r="L1451" i="9"/>
  <c r="M1451" i="9" l="1"/>
  <c r="O1451" i="9"/>
  <c r="E1451" i="9" s="1"/>
  <c r="B1451" i="9"/>
  <c r="C1451" i="9" l="1"/>
  <c r="N1451" i="9"/>
  <c r="D1451" i="9" l="1"/>
  <c r="P1451" i="9"/>
  <c r="Q1451" i="9" l="1"/>
  <c r="F1451" i="9"/>
  <c r="G1451" i="9" l="1"/>
  <c r="R1451" i="9"/>
  <c r="H1451" i="9" l="1"/>
  <c r="I1451" i="9" s="1"/>
  <c r="L1452" i="9"/>
  <c r="M1452" i="9" l="1"/>
  <c r="B1452" i="9"/>
  <c r="O1452" i="9"/>
  <c r="E1452" i="9" s="1"/>
  <c r="C1452" i="9" l="1"/>
  <c r="N1452" i="9"/>
  <c r="P1452" i="9" l="1"/>
  <c r="D1452" i="9"/>
  <c r="Q1452" i="9" l="1"/>
  <c r="F1452" i="9"/>
  <c r="G1452" i="9" l="1"/>
  <c r="R1452" i="9"/>
  <c r="H1452" i="9" l="1"/>
  <c r="I1452" i="9" s="1"/>
  <c r="L1453" i="9"/>
  <c r="M1453" i="9" l="1"/>
  <c r="B1453" i="9"/>
  <c r="O1453" i="9"/>
  <c r="E1453" i="9" s="1"/>
  <c r="C1453" i="9" l="1"/>
  <c r="N1453" i="9"/>
  <c r="P1453" i="9" l="1"/>
  <c r="D1453" i="9"/>
  <c r="Q1453" i="9" l="1"/>
  <c r="F1453" i="9"/>
  <c r="G1453" i="9" l="1"/>
  <c r="R1453" i="9"/>
  <c r="H1453" i="9" l="1"/>
  <c r="I1453" i="9" s="1"/>
  <c r="L1454" i="9"/>
  <c r="M1454" i="9" l="1"/>
  <c r="B1454" i="9"/>
  <c r="O1454" i="9"/>
  <c r="E1454" i="9" s="1"/>
  <c r="C1454" i="9" l="1"/>
  <c r="N1454" i="9"/>
  <c r="D1454" i="9" l="1"/>
  <c r="P1454" i="9"/>
  <c r="Q1454" i="9" l="1"/>
  <c r="F1454" i="9"/>
  <c r="G1454" i="9" l="1"/>
  <c r="R1454" i="9"/>
  <c r="H1454" i="9" l="1"/>
  <c r="I1454" i="9" s="1"/>
  <c r="L1455" i="9"/>
  <c r="B1455" i="9" l="1"/>
  <c r="O1455" i="9"/>
  <c r="E1455" i="9" s="1"/>
  <c r="M1455" i="9"/>
  <c r="N1455" i="9" l="1"/>
  <c r="C1455" i="9"/>
  <c r="P1455" i="9" l="1"/>
  <c r="D1455" i="9"/>
  <c r="F1455" i="9" l="1"/>
  <c r="Q1455" i="9"/>
  <c r="R1455" i="9" l="1"/>
  <c r="G1455" i="9"/>
  <c r="H1455" i="9" l="1"/>
  <c r="I1455" i="9" s="1"/>
  <c r="L1456" i="9"/>
  <c r="B1456" i="9" l="1"/>
  <c r="O1456" i="9"/>
  <c r="E1456" i="9" s="1"/>
  <c r="M1456" i="9"/>
  <c r="N1456" i="9" l="1"/>
  <c r="C1456" i="9"/>
  <c r="D1456" i="9" l="1"/>
  <c r="P1456" i="9"/>
  <c r="Q1456" i="9" l="1"/>
  <c r="F1456" i="9"/>
  <c r="G1456" i="9" l="1"/>
  <c r="R1456" i="9"/>
  <c r="H1456" i="9" l="1"/>
  <c r="I1456" i="9" s="1"/>
  <c r="L1457" i="9"/>
  <c r="M1457" i="9" l="1"/>
  <c r="B1457" i="9"/>
  <c r="O1457" i="9"/>
  <c r="E1457" i="9" s="1"/>
  <c r="C1457" i="9" l="1"/>
  <c r="N1457" i="9"/>
  <c r="P1457" i="9" l="1"/>
  <c r="D1457" i="9"/>
  <c r="Q1457" i="9" l="1"/>
  <c r="F1457" i="9"/>
  <c r="G1457" i="9" l="1"/>
  <c r="R1457" i="9"/>
  <c r="H1457" i="9" l="1"/>
  <c r="I1457" i="9" s="1"/>
  <c r="L1458" i="9"/>
  <c r="M1458" i="9" l="1"/>
  <c r="B1458" i="9"/>
  <c r="O1458" i="9"/>
  <c r="E1458" i="9" s="1"/>
  <c r="C1458" i="9" l="1"/>
  <c r="N1458" i="9"/>
  <c r="D1458" i="9" l="1"/>
  <c r="P1458" i="9"/>
  <c r="Q1458" i="9" l="1"/>
  <c r="F1458" i="9"/>
  <c r="G1458" i="9" l="1"/>
  <c r="R1458" i="9"/>
  <c r="H1458" i="9" l="1"/>
  <c r="I1458" i="9" s="1"/>
  <c r="L1459" i="9"/>
  <c r="M1459" i="9" l="1"/>
  <c r="B1459" i="9"/>
  <c r="O1459" i="9"/>
  <c r="E1459" i="9" s="1"/>
  <c r="C1459" i="9" l="1"/>
  <c r="N1459" i="9"/>
  <c r="D1459" i="9" l="1"/>
  <c r="P1459" i="9"/>
  <c r="Q1459" i="9" l="1"/>
  <c r="F1459" i="9"/>
  <c r="G1459" i="9" l="1"/>
  <c r="R1459" i="9"/>
  <c r="H1459" i="9" l="1"/>
  <c r="I1459" i="9" s="1"/>
  <c r="L1460" i="9"/>
  <c r="M1460" i="9" l="1"/>
  <c r="B1460" i="9"/>
  <c r="O1460" i="9"/>
  <c r="E1460" i="9" s="1"/>
  <c r="C1460" i="9" l="1"/>
  <c r="N1460" i="9"/>
  <c r="P1460" i="9" l="1"/>
  <c r="D1460" i="9"/>
  <c r="Q1460" i="9" l="1"/>
  <c r="F1460" i="9"/>
  <c r="G1460" i="9" l="1"/>
  <c r="R1460" i="9"/>
  <c r="H1460" i="9" l="1"/>
  <c r="I1460" i="9" s="1"/>
  <c r="L1461" i="9"/>
  <c r="M1461" i="9" l="1"/>
  <c r="B1461" i="9"/>
  <c r="O1461" i="9"/>
  <c r="E1461" i="9" s="1"/>
  <c r="C1461" i="9" l="1"/>
  <c r="N1461" i="9"/>
  <c r="P1461" i="9" l="1"/>
  <c r="D1461" i="9"/>
  <c r="Q1461" i="9" l="1"/>
  <c r="F1461" i="9"/>
  <c r="G1461" i="9" l="1"/>
  <c r="R1461" i="9"/>
  <c r="H1461" i="9" l="1"/>
  <c r="I1461" i="9" s="1"/>
  <c r="L1462" i="9"/>
  <c r="M1462" i="9" l="1"/>
  <c r="O1462" i="9"/>
  <c r="E1462" i="9" s="1"/>
  <c r="B1462" i="9"/>
  <c r="C1462" i="9" l="1"/>
  <c r="N1462" i="9"/>
  <c r="D1462" i="9" l="1"/>
  <c r="P1462" i="9"/>
  <c r="Q1462" i="9" l="1"/>
  <c r="F1462" i="9"/>
  <c r="G1462" i="9" l="1"/>
  <c r="R1462" i="9"/>
  <c r="H1462" i="9" l="1"/>
  <c r="I1462" i="9" s="1"/>
  <c r="L1463" i="9"/>
  <c r="M1463" i="9" l="1"/>
  <c r="B1463" i="9"/>
  <c r="O1463" i="9"/>
  <c r="E1463" i="9" s="1"/>
  <c r="C1463" i="9" l="1"/>
  <c r="N1463" i="9"/>
  <c r="D1463" i="9" l="1"/>
  <c r="P1463" i="9"/>
  <c r="Q1463" i="9" l="1"/>
  <c r="F1463" i="9"/>
  <c r="G1463" i="9" l="1"/>
  <c r="R1463" i="9"/>
  <c r="H1463" i="9" l="1"/>
  <c r="I1463" i="9" s="1"/>
  <c r="L1464" i="9"/>
  <c r="M1464" i="9" l="1"/>
  <c r="B1464" i="9"/>
  <c r="O1464" i="9"/>
  <c r="E1464" i="9" s="1"/>
  <c r="C1464" i="9" l="1"/>
  <c r="N1464" i="9"/>
  <c r="P1464" i="9" l="1"/>
  <c r="D1464" i="9"/>
  <c r="Q1464" i="9" l="1"/>
  <c r="F1464" i="9"/>
  <c r="G1464" i="9" l="1"/>
  <c r="R1464" i="9"/>
  <c r="H1464" i="9" l="1"/>
  <c r="I1464" i="9" s="1"/>
  <c r="L1465" i="9"/>
  <c r="M1465" i="9" l="1"/>
  <c r="O1465" i="9"/>
  <c r="E1465" i="9" s="1"/>
  <c r="B1465" i="9"/>
  <c r="C1465" i="9" l="1"/>
  <c r="N1465" i="9"/>
  <c r="P1465" i="9" l="1"/>
  <c r="D1465" i="9"/>
  <c r="Q1465" i="9" l="1"/>
  <c r="F1465" i="9"/>
  <c r="G1465" i="9" l="1"/>
  <c r="R1465" i="9"/>
  <c r="H1465" i="9" l="1"/>
  <c r="I1465" i="9" s="1"/>
  <c r="L1466" i="9"/>
  <c r="M1466" i="9" l="1"/>
  <c r="B1466" i="9"/>
  <c r="O1466" i="9"/>
  <c r="E1466" i="9" s="1"/>
  <c r="C1466" i="9" l="1"/>
  <c r="N1466" i="9"/>
  <c r="D1466" i="9" l="1"/>
  <c r="P1466" i="9"/>
  <c r="Q1466" i="9" l="1"/>
  <c r="F1466" i="9"/>
  <c r="G1466" i="9" l="1"/>
  <c r="R1466" i="9"/>
  <c r="H1466" i="9" l="1"/>
  <c r="I1466" i="9" s="1"/>
  <c r="L1467" i="9"/>
  <c r="M1467" i="9" l="1"/>
  <c r="O1467" i="9"/>
  <c r="E1467" i="9" s="1"/>
  <c r="B1467" i="9"/>
  <c r="C1467" i="9" l="1"/>
  <c r="N1467" i="9"/>
  <c r="D1467" i="9" l="1"/>
  <c r="P1467" i="9"/>
  <c r="Q1467" i="9" l="1"/>
  <c r="F1467" i="9"/>
  <c r="G1467" i="9" l="1"/>
  <c r="R1467" i="9"/>
  <c r="H1467" i="9" l="1"/>
  <c r="I1467" i="9" s="1"/>
  <c r="L1468" i="9"/>
  <c r="M1468" i="9" l="1"/>
  <c r="B1468" i="9"/>
  <c r="O1468" i="9"/>
  <c r="E1468" i="9" s="1"/>
  <c r="C1468" i="9" l="1"/>
  <c r="N1468" i="9"/>
  <c r="P1468" i="9" l="1"/>
  <c r="D1468" i="9"/>
  <c r="Q1468" i="9" l="1"/>
  <c r="F1468" i="9"/>
  <c r="G1468" i="9" l="1"/>
  <c r="R1468" i="9"/>
  <c r="H1468" i="9" l="1"/>
  <c r="I1468" i="9" s="1"/>
  <c r="L1469" i="9"/>
  <c r="M1469" i="9" l="1"/>
  <c r="O1469" i="9"/>
  <c r="E1469" i="9" s="1"/>
  <c r="B1469" i="9"/>
  <c r="C1469" i="9" l="1"/>
  <c r="N1469" i="9"/>
  <c r="P1469" i="9" l="1"/>
  <c r="D1469" i="9"/>
  <c r="Q1469" i="9" l="1"/>
  <c r="F1469" i="9"/>
  <c r="G1469" i="9" l="1"/>
  <c r="R1469" i="9"/>
  <c r="H1469" i="9" l="1"/>
  <c r="I1469" i="9" s="1"/>
  <c r="L1470" i="9"/>
  <c r="M1470" i="9" l="1"/>
  <c r="O1470" i="9"/>
  <c r="E1470" i="9" s="1"/>
  <c r="B1470" i="9"/>
  <c r="C1470" i="9" l="1"/>
  <c r="N1470" i="9"/>
  <c r="D1470" i="9" l="1"/>
  <c r="P1470" i="9"/>
  <c r="Q1470" i="9" l="1"/>
  <c r="F1470" i="9"/>
  <c r="G1470" i="9" l="1"/>
  <c r="R1470" i="9"/>
  <c r="H1470" i="9" l="1"/>
  <c r="I1470" i="9" s="1"/>
  <c r="L1471" i="9"/>
  <c r="M1471" i="9" l="1"/>
  <c r="B1471" i="9"/>
  <c r="O1471" i="9"/>
  <c r="E1471" i="9" s="1"/>
  <c r="C1471" i="9" l="1"/>
  <c r="N1471" i="9"/>
  <c r="D1471" i="9" l="1"/>
  <c r="P1471" i="9"/>
  <c r="Q1471" i="9" l="1"/>
  <c r="F1471" i="9"/>
  <c r="G1471" i="9" l="1"/>
  <c r="R1471" i="9"/>
  <c r="H1471" i="9" l="1"/>
  <c r="I1471" i="9" s="1"/>
  <c r="L1472" i="9"/>
  <c r="M1472" i="9" l="1"/>
  <c r="B1472" i="9"/>
  <c r="O1472" i="9"/>
  <c r="E1472" i="9" s="1"/>
  <c r="C1472" i="9" l="1"/>
  <c r="N1472" i="9"/>
  <c r="P1472" i="9" l="1"/>
  <c r="D1472" i="9"/>
  <c r="Q1472" i="9" l="1"/>
  <c r="F1472" i="9"/>
  <c r="G1472" i="9" l="1"/>
  <c r="R1472" i="9"/>
  <c r="H1472" i="9" l="1"/>
  <c r="I1472" i="9" s="1"/>
  <c r="L1473" i="9"/>
  <c r="M1473" i="9" l="1"/>
  <c r="B1473" i="9"/>
  <c r="O1473" i="9"/>
  <c r="E1473" i="9" s="1"/>
  <c r="C1473" i="9" l="1"/>
  <c r="N1473" i="9"/>
  <c r="P1473" i="9" l="1"/>
  <c r="D1473" i="9"/>
  <c r="Q1473" i="9" l="1"/>
  <c r="F1473" i="9"/>
  <c r="G1473" i="9" l="1"/>
  <c r="R1473" i="9"/>
  <c r="H1473" i="9" l="1"/>
  <c r="I1473" i="9" s="1"/>
  <c r="L1474" i="9"/>
  <c r="M1474" i="9" l="1"/>
  <c r="B1474" i="9"/>
  <c r="O1474" i="9"/>
  <c r="E1474" i="9" s="1"/>
  <c r="C1474" i="9" l="1"/>
  <c r="N1474" i="9"/>
  <c r="D1474" i="9" l="1"/>
  <c r="P1474" i="9"/>
  <c r="Q1474" i="9" l="1"/>
  <c r="F1474" i="9"/>
  <c r="G1474" i="9" l="1"/>
  <c r="R1474" i="9"/>
  <c r="H1474" i="9" l="1"/>
  <c r="I1474" i="9" s="1"/>
  <c r="L1475" i="9"/>
  <c r="M1475" i="9" l="1"/>
  <c r="O1475" i="9"/>
  <c r="E1475" i="9" s="1"/>
  <c r="B1475" i="9"/>
  <c r="C1475" i="9" l="1"/>
  <c r="N1475" i="9"/>
  <c r="D1475" i="9" l="1"/>
  <c r="P1475" i="9"/>
  <c r="Q1475" i="9" l="1"/>
  <c r="F1475" i="9"/>
  <c r="G1475" i="9" l="1"/>
  <c r="R1475" i="9"/>
  <c r="H1475" i="9" l="1"/>
  <c r="I1475" i="9" s="1"/>
  <c r="L1476" i="9"/>
  <c r="M1476" i="9" l="1"/>
  <c r="O1476" i="9"/>
  <c r="E1476" i="9" s="1"/>
  <c r="B1476" i="9"/>
  <c r="C1476" i="9" l="1"/>
  <c r="N1476" i="9"/>
  <c r="P1476" i="9" l="1"/>
  <c r="D1476" i="9"/>
  <c r="Q1476" i="9" l="1"/>
  <c r="F1476" i="9"/>
  <c r="G1476" i="9" l="1"/>
  <c r="R1476" i="9"/>
  <c r="H1476" i="9" l="1"/>
  <c r="I1476" i="9" s="1"/>
  <c r="L1477" i="9"/>
  <c r="M1477" i="9" l="1"/>
  <c r="B1477" i="9"/>
  <c r="O1477" i="9"/>
  <c r="E1477" i="9" s="1"/>
  <c r="C1477" i="9" l="1"/>
  <c r="N1477" i="9"/>
  <c r="P1477" i="9" l="1"/>
  <c r="D1477" i="9"/>
  <c r="Q1477" i="9" l="1"/>
  <c r="F1477" i="9"/>
  <c r="G1477" i="9" l="1"/>
  <c r="R1477" i="9"/>
  <c r="H1477" i="9" l="1"/>
  <c r="I1477" i="9" s="1"/>
  <c r="L1478" i="9"/>
  <c r="M1478" i="9" l="1"/>
  <c r="B1478" i="9"/>
  <c r="O1478" i="9"/>
  <c r="E1478" i="9" s="1"/>
  <c r="C1478" i="9" l="1"/>
  <c r="N1478" i="9"/>
  <c r="D1478" i="9" l="1"/>
  <c r="P1478" i="9"/>
  <c r="Q1478" i="9" l="1"/>
  <c r="F1478" i="9"/>
  <c r="G1478" i="9" l="1"/>
  <c r="R1478" i="9"/>
  <c r="H1478" i="9" l="1"/>
  <c r="I1478" i="9" s="1"/>
  <c r="L1479" i="9"/>
  <c r="M1479" i="9" l="1"/>
  <c r="B1479" i="9"/>
  <c r="O1479" i="9"/>
  <c r="E1479" i="9" s="1"/>
  <c r="C1479" i="9" l="1"/>
  <c r="N1479" i="9"/>
  <c r="D1479" i="9" l="1"/>
  <c r="P1479" i="9"/>
  <c r="Q1479" i="9" l="1"/>
  <c r="F1479" i="9"/>
  <c r="G1479" i="9" l="1"/>
  <c r="R1479" i="9"/>
  <c r="H1479" i="9" l="1"/>
  <c r="I1479" i="9" s="1"/>
  <c r="L1480" i="9"/>
  <c r="M1480" i="9" l="1"/>
  <c r="B1480" i="9"/>
  <c r="O1480" i="9"/>
  <c r="E1480" i="9" s="1"/>
  <c r="C1480" i="9" l="1"/>
  <c r="N1480" i="9"/>
  <c r="P1480" i="9" l="1"/>
  <c r="D1480" i="9"/>
  <c r="Q1480" i="9" l="1"/>
  <c r="F1480" i="9"/>
  <c r="G1480" i="9" l="1"/>
  <c r="R1480" i="9"/>
  <c r="H1480" i="9" l="1"/>
  <c r="I1480" i="9" s="1"/>
  <c r="L1481" i="9"/>
  <c r="M1481" i="9" l="1"/>
  <c r="O1481" i="9"/>
  <c r="E1481" i="9" s="1"/>
  <c r="B1481" i="9"/>
  <c r="C1481" i="9" l="1"/>
  <c r="N1481" i="9"/>
  <c r="P1481" i="9" l="1"/>
  <c r="D1481" i="9"/>
  <c r="Q1481" i="9" l="1"/>
  <c r="F1481" i="9"/>
  <c r="G1481" i="9" l="1"/>
  <c r="R1481" i="9"/>
  <c r="H1481" i="9" l="1"/>
  <c r="I1481" i="9" s="1"/>
  <c r="L1482" i="9"/>
  <c r="M1482" i="9" l="1"/>
  <c r="O1482" i="9"/>
  <c r="E1482" i="9" s="1"/>
  <c r="B1482" i="9"/>
  <c r="C1482" i="9" l="1"/>
  <c r="N1482" i="9"/>
  <c r="D1482" i="9" l="1"/>
  <c r="P1482" i="9"/>
  <c r="Q1482" i="9" l="1"/>
  <c r="F1482" i="9"/>
  <c r="G1482" i="9" l="1"/>
  <c r="R1482" i="9"/>
  <c r="H1482" i="9" l="1"/>
  <c r="I1482" i="9" s="1"/>
  <c r="L1483" i="9"/>
  <c r="M1483" i="9" l="1"/>
  <c r="O1483" i="9"/>
  <c r="E1483" i="9" s="1"/>
  <c r="B1483" i="9"/>
  <c r="C1483" i="9" l="1"/>
  <c r="N1483" i="9"/>
  <c r="D1483" i="9" l="1"/>
  <c r="P1483" i="9"/>
  <c r="Q1483" i="9" l="1"/>
  <c r="F1483" i="9"/>
  <c r="G1483" i="9" l="1"/>
  <c r="R1483" i="9"/>
  <c r="H1483" i="9" l="1"/>
  <c r="I1483" i="9" s="1"/>
  <c r="L1484" i="9"/>
  <c r="M1484" i="9" l="1"/>
  <c r="O1484" i="9"/>
  <c r="E1484" i="9" s="1"/>
  <c r="B1484" i="9"/>
  <c r="C1484" i="9" l="1"/>
  <c r="N1484" i="9"/>
  <c r="P1484" i="9" l="1"/>
  <c r="D1484" i="9"/>
  <c r="Q1484" i="9" l="1"/>
  <c r="F1484" i="9"/>
  <c r="G1484" i="9" l="1"/>
  <c r="R1484" i="9"/>
  <c r="H1484" i="9" l="1"/>
  <c r="I1484" i="9" s="1"/>
  <c r="L1485" i="9"/>
  <c r="M1485" i="9" l="1"/>
  <c r="B1485" i="9"/>
  <c r="O1485" i="9"/>
  <c r="E1485" i="9" s="1"/>
  <c r="C1485" i="9" l="1"/>
  <c r="N1485" i="9"/>
  <c r="P1485" i="9" l="1"/>
  <c r="D1485" i="9"/>
  <c r="Q1485" i="9" l="1"/>
  <c r="F1485" i="9"/>
  <c r="G1485" i="9" l="1"/>
  <c r="R1485" i="9"/>
  <c r="H1485" i="9" l="1"/>
  <c r="I1485" i="9" s="1"/>
  <c r="L1486" i="9"/>
  <c r="M1486" i="9" l="1"/>
  <c r="B1486" i="9"/>
  <c r="O1486" i="9"/>
  <c r="E1486" i="9" s="1"/>
  <c r="C1486" i="9" l="1"/>
  <c r="N1486" i="9"/>
  <c r="D1486" i="9" l="1"/>
  <c r="P1486" i="9"/>
  <c r="Q1486" i="9" l="1"/>
  <c r="F1486" i="9"/>
  <c r="G1486" i="9" l="1"/>
  <c r="R1486" i="9"/>
  <c r="H1486" i="9" l="1"/>
  <c r="I1486" i="9" s="1"/>
  <c r="L1487" i="9"/>
  <c r="M1487" i="9" l="1"/>
  <c r="O1487" i="9"/>
  <c r="E1487" i="9" s="1"/>
  <c r="B1487" i="9"/>
  <c r="C1487" i="9" l="1"/>
  <c r="N1487" i="9"/>
  <c r="D1487" i="9" l="1"/>
  <c r="P1487" i="9"/>
  <c r="Q1487" i="9" l="1"/>
  <c r="F1487" i="9"/>
  <c r="G1487" i="9" l="1"/>
  <c r="R1487" i="9"/>
  <c r="H1487" i="9" l="1"/>
  <c r="I1487" i="9" s="1"/>
  <c r="L1488" i="9"/>
  <c r="M1488" i="9" l="1"/>
  <c r="O1488" i="9"/>
  <c r="E1488" i="9" s="1"/>
  <c r="B1488" i="9"/>
  <c r="C1488" i="9" l="1"/>
  <c r="N1488" i="9"/>
  <c r="P1488" i="9" l="1"/>
  <c r="D1488" i="9"/>
  <c r="Q1488" i="9" l="1"/>
  <c r="F1488" i="9"/>
  <c r="G1488" i="9" l="1"/>
  <c r="R1488" i="9"/>
  <c r="H1488" i="9" l="1"/>
  <c r="I1488" i="9" s="1"/>
  <c r="L1489" i="9"/>
  <c r="M1489" i="9" l="1"/>
  <c r="B1489" i="9"/>
  <c r="O1489" i="9"/>
  <c r="E1489" i="9" s="1"/>
  <c r="C1489" i="9" l="1"/>
  <c r="N1489" i="9"/>
  <c r="P1489" i="9" l="1"/>
  <c r="D1489" i="9"/>
  <c r="Q1489" i="9" l="1"/>
  <c r="F1489" i="9"/>
  <c r="G1489" i="9" l="1"/>
  <c r="R1489" i="9"/>
  <c r="H1489" i="9" l="1"/>
  <c r="I1489" i="9" s="1"/>
  <c r="L1490" i="9"/>
  <c r="M1490" i="9" l="1"/>
  <c r="O1490" i="9"/>
  <c r="E1490" i="9" s="1"/>
  <c r="B1490" i="9"/>
  <c r="C1490" i="9" l="1"/>
  <c r="N1490" i="9"/>
  <c r="D1490" i="9" l="1"/>
  <c r="P1490" i="9"/>
  <c r="Q1490" i="9" l="1"/>
  <c r="F1490" i="9"/>
  <c r="G1490" i="9" l="1"/>
  <c r="R1490" i="9"/>
  <c r="H1490" i="9" l="1"/>
  <c r="I1490" i="9" s="1"/>
  <c r="L1491" i="9"/>
  <c r="M1491" i="9" l="1"/>
  <c r="B1491" i="9"/>
  <c r="O1491" i="9"/>
  <c r="E1491" i="9" s="1"/>
  <c r="C1491" i="9" l="1"/>
  <c r="N1491" i="9"/>
  <c r="D1491" i="9" l="1"/>
  <c r="P1491" i="9"/>
  <c r="Q1491" i="9" l="1"/>
  <c r="F1491" i="9"/>
  <c r="G1491" i="9" l="1"/>
  <c r="R1491" i="9"/>
  <c r="H1491" i="9" l="1"/>
  <c r="I1491" i="9" s="1"/>
  <c r="L1492" i="9"/>
  <c r="M1492" i="9" l="1"/>
  <c r="B1492" i="9"/>
  <c r="O1492" i="9"/>
  <c r="E1492" i="9" s="1"/>
  <c r="C1492" i="9" l="1"/>
  <c r="N1492" i="9"/>
  <c r="P1492" i="9" l="1"/>
  <c r="D1492" i="9"/>
  <c r="Q1492" i="9" l="1"/>
  <c r="F1492" i="9"/>
  <c r="G1492" i="9" l="1"/>
  <c r="R1492" i="9"/>
  <c r="H1492" i="9" l="1"/>
  <c r="I1492" i="9" s="1"/>
  <c r="L1493" i="9"/>
  <c r="M1493" i="9" l="1"/>
  <c r="B1493" i="9"/>
  <c r="O1493" i="9"/>
  <c r="E1493" i="9" s="1"/>
  <c r="C1493" i="9" l="1"/>
  <c r="N1493" i="9"/>
  <c r="P1493" i="9" l="1"/>
  <c r="D1493" i="9"/>
  <c r="Q1493" i="9" l="1"/>
  <c r="F1493" i="9"/>
  <c r="G1493" i="9" l="1"/>
  <c r="R1493" i="9"/>
  <c r="H1493" i="9" l="1"/>
  <c r="I1493" i="9" s="1"/>
  <c r="L1494" i="9"/>
  <c r="M1494" i="9" l="1"/>
  <c r="B1494" i="9"/>
  <c r="O1494" i="9"/>
  <c r="E1494" i="9" s="1"/>
  <c r="C1494" i="9" l="1"/>
  <c r="N1494" i="9"/>
  <c r="D1494" i="9" l="1"/>
  <c r="P1494" i="9"/>
  <c r="Q1494" i="9" l="1"/>
  <c r="F1494" i="9"/>
  <c r="G1494" i="9" l="1"/>
  <c r="R1494" i="9"/>
  <c r="H1494" i="9" l="1"/>
  <c r="I1494" i="9" s="1"/>
  <c r="L1495" i="9"/>
  <c r="M1495" i="9" l="1"/>
  <c r="O1495" i="9"/>
  <c r="E1495" i="9" s="1"/>
  <c r="B1495" i="9"/>
  <c r="C1495" i="9" l="1"/>
  <c r="N1495" i="9"/>
  <c r="D1495" i="9" l="1"/>
  <c r="P1495" i="9"/>
  <c r="Q1495" i="9" l="1"/>
  <c r="F1495" i="9"/>
  <c r="G1495" i="9" l="1"/>
  <c r="R1495" i="9"/>
  <c r="H1495" i="9" l="1"/>
  <c r="I1495" i="9" s="1"/>
  <c r="L1496" i="9"/>
  <c r="M1496" i="9" l="1"/>
  <c r="B1496" i="9"/>
  <c r="O1496" i="9"/>
  <c r="E1496" i="9" s="1"/>
  <c r="C1496" i="9" l="1"/>
  <c r="N1496" i="9"/>
  <c r="P1496" i="9" l="1"/>
  <c r="D1496" i="9"/>
  <c r="Q1496" i="9" l="1"/>
  <c r="F1496" i="9"/>
  <c r="G1496" i="9" l="1"/>
  <c r="R1496" i="9"/>
  <c r="H1496" i="9" l="1"/>
  <c r="I1496" i="9" s="1"/>
  <c r="L1497" i="9"/>
  <c r="M1497" i="9" l="1"/>
  <c r="B1497" i="9"/>
  <c r="O1497" i="9"/>
  <c r="E1497" i="9" s="1"/>
  <c r="C1497" i="9" l="1"/>
  <c r="N1497" i="9"/>
  <c r="P1497" i="9" l="1"/>
  <c r="D1497" i="9"/>
  <c r="Q1497" i="9" l="1"/>
  <c r="F1497" i="9"/>
  <c r="G1497" i="9" l="1"/>
  <c r="R1497" i="9"/>
  <c r="H1497" i="9" l="1"/>
  <c r="I1497" i="9" s="1"/>
  <c r="L1498" i="9"/>
  <c r="M1498" i="9" l="1"/>
  <c r="B1498" i="9"/>
  <c r="O1498" i="9"/>
  <c r="E1498" i="9" s="1"/>
  <c r="N1498" i="9" l="1"/>
  <c r="C1498" i="9"/>
  <c r="P1498" i="9" l="1"/>
  <c r="D1498" i="9"/>
  <c r="F1498" i="9" l="1"/>
  <c r="Q1498" i="9"/>
  <c r="R1498" i="9" l="1"/>
  <c r="G1498" i="9"/>
  <c r="H1498" i="9" l="1"/>
  <c r="I1498" i="9" s="1"/>
  <c r="L1499" i="9"/>
  <c r="B1499" i="9" l="1"/>
  <c r="O1499" i="9"/>
  <c r="E1499" i="9" s="1"/>
  <c r="M1499" i="9"/>
  <c r="N1499" i="9" l="1"/>
  <c r="C1499" i="9"/>
  <c r="P1499" i="9" l="1"/>
  <c r="D1499" i="9"/>
  <c r="F1499" i="9" l="1"/>
  <c r="Q1499" i="9"/>
  <c r="R1499" i="9" l="1"/>
  <c r="G1499" i="9"/>
  <c r="H1499" i="9" l="1"/>
  <c r="I1499" i="9" s="1"/>
  <c r="L1500" i="9"/>
  <c r="B1500" i="9" l="1"/>
  <c r="O1500" i="9"/>
  <c r="E1500" i="9" s="1"/>
  <c r="M1500" i="9"/>
  <c r="N1500" i="9" l="1"/>
  <c r="C1500" i="9"/>
  <c r="D1500" i="9" l="1"/>
  <c r="P1500" i="9"/>
  <c r="F1500" i="9" l="1"/>
  <c r="Q1500" i="9"/>
  <c r="R1500" i="9" l="1"/>
  <c r="G1500" i="9"/>
  <c r="H1500" i="9" l="1"/>
  <c r="I1500" i="9" s="1"/>
  <c r="L1501" i="9"/>
  <c r="B1501" i="9" l="1"/>
  <c r="O1501" i="9"/>
  <c r="E1501" i="9" s="1"/>
  <c r="M1501" i="9"/>
  <c r="N1501" i="9" l="1"/>
  <c r="C1501" i="9"/>
  <c r="D1501" i="9" l="1"/>
  <c r="P1501" i="9"/>
  <c r="F1501" i="9" l="1"/>
  <c r="Q1501" i="9"/>
  <c r="R1501" i="9" l="1"/>
  <c r="G1501" i="9"/>
  <c r="H1501" i="9" l="1"/>
  <c r="I1501" i="9" s="1"/>
  <c r="L1502" i="9"/>
  <c r="B1502" i="9" l="1"/>
  <c r="O1502" i="9"/>
  <c r="E1502" i="9" s="1"/>
  <c r="M1502" i="9"/>
  <c r="N1502" i="9" l="1"/>
  <c r="C1502" i="9"/>
  <c r="P1502" i="9" l="1"/>
  <c r="D1502" i="9"/>
  <c r="F1502" i="9" l="1"/>
  <c r="Q1502" i="9"/>
  <c r="R1502" i="9" l="1"/>
  <c r="G1502" i="9"/>
  <c r="H1502" i="9" l="1"/>
  <c r="I1502" i="9" s="1"/>
  <c r="L1503" i="9"/>
  <c r="B1503" i="9" l="1"/>
  <c r="O1503" i="9"/>
  <c r="E1503" i="9" s="1"/>
  <c r="M1503" i="9"/>
  <c r="N1503" i="9" l="1"/>
  <c r="C1503" i="9"/>
  <c r="D1503" i="9" l="1"/>
  <c r="P1503" i="9"/>
  <c r="Q1503" i="9" l="1"/>
  <c r="F1503" i="9"/>
  <c r="G1503" i="9" l="1"/>
  <c r="R1503" i="9"/>
  <c r="H1503" i="9" l="1"/>
  <c r="I1503" i="9" s="1"/>
  <c r="L1504" i="9"/>
  <c r="B1504" i="9" l="1"/>
  <c r="O1504" i="9"/>
  <c r="E1504" i="9" s="1"/>
  <c r="M1504" i="9"/>
  <c r="N1504" i="9" l="1"/>
  <c r="C1504" i="9"/>
  <c r="D1504" i="9" l="1"/>
  <c r="P1504" i="9"/>
  <c r="F1504" i="9" l="1"/>
  <c r="Q1504" i="9"/>
  <c r="R1504" i="9" l="1"/>
  <c r="G1504" i="9"/>
  <c r="H1504" i="9" l="1"/>
  <c r="I1504" i="9" s="1"/>
  <c r="L1505" i="9"/>
  <c r="B1505" i="9" l="1"/>
  <c r="O1505" i="9"/>
  <c r="E1505" i="9" s="1"/>
  <c r="M1505" i="9"/>
  <c r="C1505" i="9" l="1"/>
  <c r="N1505" i="9"/>
  <c r="P1505" i="9" l="1"/>
  <c r="D1505" i="9"/>
  <c r="Q1505" i="9" l="1"/>
  <c r="F1505" i="9"/>
  <c r="G1505" i="9" l="1"/>
  <c r="R1505" i="9"/>
  <c r="H1505" i="9" l="1"/>
  <c r="I1505" i="9" s="1"/>
  <c r="L1506" i="9"/>
  <c r="M1506" i="9" l="1"/>
  <c r="B1506" i="9"/>
  <c r="O1506" i="9"/>
  <c r="E1506" i="9" s="1"/>
  <c r="C1506" i="9" l="1"/>
  <c r="N1506" i="9"/>
  <c r="D1506" i="9" l="1"/>
  <c r="P1506" i="9"/>
  <c r="Q1506" i="9" l="1"/>
  <c r="F1506" i="9"/>
  <c r="G1506" i="9" l="1"/>
  <c r="R1506" i="9"/>
  <c r="H1506" i="9" l="1"/>
  <c r="I1506" i="9" s="1"/>
  <c r="L1507" i="9"/>
  <c r="M1507" i="9" l="1"/>
  <c r="B1507" i="9"/>
  <c r="O1507" i="9"/>
  <c r="E1507" i="9" s="1"/>
  <c r="C1507" i="9" l="1"/>
  <c r="N1507" i="9"/>
  <c r="D1507" i="9" l="1"/>
  <c r="P1507" i="9"/>
  <c r="Q1507" i="9" l="1"/>
  <c r="F1507" i="9"/>
  <c r="G1507" i="9" l="1"/>
  <c r="R1507" i="9"/>
  <c r="H1507" i="9" l="1"/>
  <c r="I1507" i="9" s="1"/>
  <c r="L1508" i="9"/>
  <c r="M1508" i="9" l="1"/>
  <c r="B1508" i="9"/>
  <c r="O1508" i="9"/>
  <c r="E1508" i="9" s="1"/>
  <c r="C1508" i="9" l="1"/>
  <c r="N1508" i="9"/>
  <c r="P1508" i="9" l="1"/>
  <c r="D1508" i="9"/>
  <c r="Q1508" i="9" l="1"/>
  <c r="F1508" i="9"/>
  <c r="G1508" i="9" l="1"/>
  <c r="R1508" i="9"/>
  <c r="H1508" i="9" l="1"/>
  <c r="I1508" i="9" s="1"/>
  <c r="L1509" i="9"/>
  <c r="M1509" i="9" l="1"/>
  <c r="B1509" i="9"/>
  <c r="O1509" i="9"/>
  <c r="E1509" i="9" s="1"/>
  <c r="C1509" i="9" l="1"/>
  <c r="N1509" i="9"/>
  <c r="P1509" i="9" l="1"/>
  <c r="D1509" i="9"/>
  <c r="Q1509" i="9" l="1"/>
  <c r="F1509" i="9"/>
  <c r="G1509" i="9" l="1"/>
  <c r="R1509" i="9"/>
  <c r="H1509" i="9" l="1"/>
  <c r="I1509" i="9" s="1"/>
  <c r="L1510" i="9"/>
  <c r="M1510" i="9" l="1"/>
  <c r="B1510" i="9"/>
  <c r="O1510" i="9"/>
  <c r="E1510" i="9" s="1"/>
  <c r="C1510" i="9" l="1"/>
  <c r="N1510" i="9"/>
  <c r="D1510" i="9" l="1"/>
  <c r="P1510" i="9"/>
  <c r="Q1510" i="9" l="1"/>
  <c r="F1510" i="9"/>
  <c r="G1510" i="9" l="1"/>
  <c r="R1510" i="9"/>
  <c r="H1510" i="9" l="1"/>
  <c r="I1510" i="9" s="1"/>
  <c r="L1511" i="9"/>
  <c r="M1511" i="9" l="1"/>
  <c r="B1511" i="9"/>
  <c r="O1511" i="9"/>
  <c r="E1511" i="9" s="1"/>
  <c r="C1511" i="9" l="1"/>
  <c r="N1511" i="9"/>
  <c r="D1511" i="9" l="1"/>
  <c r="P1511" i="9"/>
  <c r="Q1511" i="9" l="1"/>
  <c r="F1511" i="9"/>
  <c r="G1511" i="9" l="1"/>
  <c r="R1511" i="9"/>
  <c r="H1511" i="9" l="1"/>
  <c r="I1511" i="9" s="1"/>
  <c r="L1512" i="9"/>
  <c r="M1512" i="9" l="1"/>
  <c r="B1512" i="9"/>
  <c r="O1512" i="9"/>
  <c r="E1512" i="9" s="1"/>
  <c r="C1512" i="9" l="1"/>
  <c r="N1512" i="9"/>
  <c r="P1512" i="9" l="1"/>
  <c r="D1512" i="9"/>
  <c r="Q1512" i="9" l="1"/>
  <c r="F1512" i="9"/>
  <c r="G1512" i="9" l="1"/>
  <c r="R1512" i="9"/>
  <c r="H1512" i="9" l="1"/>
  <c r="I1512" i="9" s="1"/>
  <c r="L1513" i="9"/>
  <c r="M1513" i="9" l="1"/>
  <c r="B1513" i="9"/>
  <c r="O1513" i="9"/>
  <c r="E1513" i="9" s="1"/>
  <c r="C1513" i="9" l="1"/>
  <c r="N1513" i="9"/>
  <c r="P1513" i="9" l="1"/>
  <c r="D1513" i="9"/>
  <c r="Q1513" i="9" l="1"/>
  <c r="F1513" i="9"/>
  <c r="G1513" i="9" l="1"/>
  <c r="R1513" i="9"/>
  <c r="H1513" i="9" l="1"/>
  <c r="I1513" i="9" s="1"/>
  <c r="L1514" i="9"/>
  <c r="M1514" i="9" l="1"/>
  <c r="B1514" i="9"/>
  <c r="O1514" i="9"/>
  <c r="E1514" i="9" s="1"/>
  <c r="C1514" i="9" l="1"/>
  <c r="N1514" i="9"/>
  <c r="D1514" i="9" l="1"/>
  <c r="P1514" i="9"/>
  <c r="Q1514" i="9" l="1"/>
  <c r="F1514" i="9"/>
  <c r="G1514" i="9" l="1"/>
  <c r="R1514" i="9"/>
  <c r="H1514" i="9" l="1"/>
  <c r="I1514" i="9" s="1"/>
  <c r="L1515" i="9"/>
  <c r="M1515" i="9" l="1"/>
  <c r="B1515" i="9"/>
  <c r="O1515" i="9"/>
  <c r="E1515" i="9" s="1"/>
  <c r="C1515" i="9" l="1"/>
  <c r="N1515" i="9"/>
  <c r="D1515" i="9" l="1"/>
  <c r="P1515" i="9"/>
  <c r="Q1515" i="9" l="1"/>
  <c r="F1515" i="9"/>
  <c r="G1515" i="9" l="1"/>
  <c r="R1515" i="9"/>
  <c r="H1515" i="9" l="1"/>
  <c r="I1515" i="9" s="1"/>
  <c r="L1516" i="9"/>
  <c r="M1516" i="9" l="1"/>
  <c r="B1516" i="9"/>
  <c r="O1516" i="9"/>
  <c r="E1516" i="9" s="1"/>
  <c r="C1516" i="9" l="1"/>
  <c r="N1516" i="9"/>
  <c r="P1516" i="9" l="1"/>
  <c r="D1516" i="9"/>
  <c r="Q1516" i="9" l="1"/>
  <c r="F1516" i="9"/>
  <c r="G1516" i="9" l="1"/>
  <c r="R1516" i="9"/>
  <c r="H1516" i="9" l="1"/>
  <c r="I1516" i="9" s="1"/>
  <c r="L1517" i="9"/>
  <c r="M1517" i="9" l="1"/>
  <c r="B1517" i="9"/>
  <c r="O1517" i="9"/>
  <c r="E1517" i="9" s="1"/>
  <c r="C1517" i="9" l="1"/>
  <c r="N1517" i="9"/>
  <c r="P1517" i="9" l="1"/>
  <c r="D1517" i="9"/>
  <c r="Q1517" i="9" l="1"/>
  <c r="F1517" i="9"/>
  <c r="G1517" i="9" l="1"/>
  <c r="R1517" i="9"/>
  <c r="H1517" i="9" l="1"/>
  <c r="I1517" i="9" s="1"/>
  <c r="L1518" i="9"/>
  <c r="M1518" i="9" l="1"/>
  <c r="B1518" i="9"/>
  <c r="O1518" i="9"/>
  <c r="E1518" i="9" s="1"/>
  <c r="C1518" i="9" l="1"/>
  <c r="N1518" i="9"/>
  <c r="D1518" i="9" l="1"/>
  <c r="P1518" i="9"/>
  <c r="Q1518" i="9" l="1"/>
  <c r="F1518" i="9"/>
  <c r="G1518" i="9" l="1"/>
  <c r="R1518" i="9"/>
  <c r="H1518" i="9" l="1"/>
  <c r="I1518" i="9" s="1"/>
  <c r="L1519" i="9"/>
  <c r="M1519" i="9" l="1"/>
  <c r="B1519" i="9"/>
  <c r="O1519" i="9"/>
  <c r="E1519" i="9" s="1"/>
  <c r="C1519" i="9" l="1"/>
  <c r="N1519" i="9"/>
  <c r="D1519" i="9" l="1"/>
  <c r="P1519" i="9"/>
  <c r="Q1519" i="9" l="1"/>
  <c r="F1519" i="9"/>
  <c r="G1519" i="9" l="1"/>
  <c r="R1519" i="9"/>
  <c r="H1519" i="9" l="1"/>
  <c r="I1519" i="9" s="1"/>
  <c r="L1520" i="9"/>
  <c r="M1520" i="9" l="1"/>
  <c r="B1520" i="9"/>
  <c r="O1520" i="9"/>
  <c r="E1520" i="9" s="1"/>
  <c r="C1520" i="9" l="1"/>
  <c r="N1520" i="9"/>
  <c r="P1520" i="9" l="1"/>
  <c r="D1520" i="9"/>
  <c r="Q1520" i="9" l="1"/>
  <c r="F1520" i="9"/>
  <c r="G1520" i="9" l="1"/>
  <c r="R1520" i="9"/>
  <c r="H1520" i="9" l="1"/>
  <c r="I1520" i="9" s="1"/>
  <c r="L1521" i="9"/>
  <c r="M1521" i="9" l="1"/>
  <c r="O1521" i="9"/>
  <c r="E1521" i="9" s="1"/>
  <c r="B1521" i="9"/>
  <c r="C1521" i="9" l="1"/>
  <c r="N1521" i="9"/>
  <c r="P1521" i="9" l="1"/>
  <c r="D1521" i="9"/>
  <c r="Q1521" i="9" l="1"/>
  <c r="F1521" i="9"/>
  <c r="G1521" i="9" l="1"/>
  <c r="R1521" i="9"/>
  <c r="H1521" i="9" l="1"/>
  <c r="I1521" i="9" s="1"/>
  <c r="L1522" i="9"/>
  <c r="M1522" i="9" l="1"/>
  <c r="B1522" i="9"/>
  <c r="O1522" i="9"/>
  <c r="E1522" i="9" s="1"/>
  <c r="C1522" i="9" l="1"/>
  <c r="N1522" i="9"/>
  <c r="D1522" i="9" l="1"/>
  <c r="P1522" i="9"/>
  <c r="Q1522" i="9" l="1"/>
  <c r="F1522" i="9"/>
  <c r="G1522" i="9" l="1"/>
  <c r="R1522" i="9"/>
  <c r="H1522" i="9" l="1"/>
  <c r="I1522" i="9" s="1"/>
  <c r="L1523" i="9"/>
  <c r="M1523" i="9" l="1"/>
  <c r="B1523" i="9"/>
  <c r="O1523" i="9"/>
  <c r="E1523" i="9" s="1"/>
  <c r="C1523" i="9" l="1"/>
  <c r="N1523" i="9"/>
  <c r="D1523" i="9" l="1"/>
  <c r="P1523" i="9"/>
  <c r="Q1523" i="9" l="1"/>
  <c r="F1523" i="9"/>
  <c r="G1523" i="9" l="1"/>
  <c r="R1523" i="9"/>
  <c r="H1523" i="9" l="1"/>
  <c r="I1523" i="9" s="1"/>
  <c r="L1524" i="9"/>
  <c r="M1524" i="9" l="1"/>
  <c r="B1524" i="9"/>
  <c r="O1524" i="9"/>
  <c r="E1524" i="9" s="1"/>
  <c r="C1524" i="9" l="1"/>
  <c r="N1524" i="9"/>
  <c r="P1524" i="9" l="1"/>
  <c r="D1524" i="9"/>
  <c r="Q1524" i="9" l="1"/>
  <c r="F1524" i="9"/>
  <c r="G1524" i="9" l="1"/>
  <c r="R1524" i="9"/>
  <c r="H1524" i="9" l="1"/>
  <c r="I1524" i="9" s="1"/>
  <c r="L1525" i="9"/>
  <c r="M1525" i="9" l="1"/>
  <c r="B1525" i="9"/>
  <c r="O1525" i="9"/>
  <c r="E1525" i="9" s="1"/>
  <c r="C1525" i="9" l="1"/>
  <c r="N1525" i="9"/>
  <c r="P1525" i="9" l="1"/>
  <c r="D1525" i="9"/>
  <c r="Q1525" i="9" l="1"/>
  <c r="F1525" i="9"/>
  <c r="G1525" i="9" l="1"/>
  <c r="R1525" i="9"/>
  <c r="H1525" i="9" l="1"/>
  <c r="I1525" i="9" s="1"/>
  <c r="L1526" i="9"/>
  <c r="M1526" i="9" l="1"/>
  <c r="B1526" i="9"/>
  <c r="O1526" i="9"/>
  <c r="E1526" i="9" s="1"/>
  <c r="C1526" i="9" l="1"/>
  <c r="N1526" i="9"/>
  <c r="D1526" i="9" l="1"/>
  <c r="P1526" i="9"/>
  <c r="Q1526" i="9" l="1"/>
  <c r="F1526" i="9"/>
  <c r="G1526" i="9" l="1"/>
  <c r="R1526" i="9"/>
  <c r="H1526" i="9" l="1"/>
  <c r="I1526" i="9" s="1"/>
  <c r="L1527" i="9"/>
  <c r="M1527" i="9" l="1"/>
  <c r="B1527" i="9"/>
  <c r="O1527" i="9"/>
  <c r="E1527" i="9" s="1"/>
  <c r="C1527" i="9" l="1"/>
  <c r="N1527" i="9"/>
  <c r="D1527" i="9" l="1"/>
  <c r="P1527" i="9"/>
  <c r="Q1527" i="9" l="1"/>
  <c r="F1527" i="9"/>
  <c r="G1527" i="9" l="1"/>
  <c r="R1527" i="9"/>
  <c r="H1527" i="9" l="1"/>
  <c r="I1527" i="9" s="1"/>
  <c r="L1528" i="9"/>
  <c r="M1528" i="9" l="1"/>
  <c r="B1528" i="9"/>
  <c r="O1528" i="9"/>
  <c r="E1528" i="9" s="1"/>
  <c r="C1528" i="9" l="1"/>
  <c r="N1528" i="9"/>
  <c r="P1528" i="9" l="1"/>
  <c r="D1528" i="9"/>
  <c r="Q1528" i="9" l="1"/>
  <c r="F1528" i="9"/>
  <c r="G1528" i="9" l="1"/>
  <c r="R1528" i="9"/>
  <c r="H1528" i="9" l="1"/>
  <c r="I1528" i="9" s="1"/>
  <c r="L1529" i="9"/>
  <c r="M1529" i="9" l="1"/>
  <c r="B1529" i="9"/>
  <c r="O1529" i="9"/>
  <c r="E1529" i="9" s="1"/>
  <c r="C1529" i="9" l="1"/>
  <c r="N1529" i="9"/>
  <c r="P1529" i="9" l="1"/>
  <c r="D1529" i="9"/>
  <c r="Q1529" i="9" l="1"/>
  <c r="F1529" i="9"/>
  <c r="G1529" i="9" l="1"/>
  <c r="R1529" i="9"/>
  <c r="H1529" i="9" l="1"/>
  <c r="I1529" i="9" s="1"/>
  <c r="L1530" i="9"/>
  <c r="M1530" i="9" l="1"/>
  <c r="B1530" i="9"/>
  <c r="O1530" i="9"/>
  <c r="E1530" i="9" s="1"/>
  <c r="C1530" i="9" l="1"/>
  <c r="N1530" i="9"/>
  <c r="D1530" i="9" l="1"/>
  <c r="P1530" i="9"/>
  <c r="Q1530" i="9" l="1"/>
  <c r="F1530" i="9"/>
  <c r="G1530" i="9" l="1"/>
  <c r="R1530" i="9"/>
  <c r="H1530" i="9" l="1"/>
  <c r="I1530" i="9" s="1"/>
  <c r="L1531" i="9"/>
  <c r="M1531" i="9" l="1"/>
  <c r="B1531" i="9"/>
  <c r="O1531" i="9"/>
  <c r="E1531" i="9" s="1"/>
  <c r="C1531" i="9" l="1"/>
  <c r="N1531" i="9"/>
  <c r="D1531" i="9" l="1"/>
  <c r="P1531" i="9"/>
  <c r="Q1531" i="9" l="1"/>
  <c r="F1531" i="9"/>
  <c r="G1531" i="9" l="1"/>
  <c r="R1531" i="9"/>
  <c r="H1531" i="9" l="1"/>
  <c r="I1531" i="9" s="1"/>
  <c r="L1532" i="9"/>
  <c r="M1532" i="9" l="1"/>
  <c r="B1532" i="9"/>
  <c r="O1532" i="9"/>
  <c r="E1532" i="9" s="1"/>
  <c r="C1532" i="9" l="1"/>
  <c r="N1532" i="9"/>
  <c r="P1532" i="9" l="1"/>
  <c r="D1532" i="9"/>
  <c r="Q1532" i="9" l="1"/>
  <c r="F1532" i="9"/>
  <c r="G1532" i="9" l="1"/>
  <c r="R1532" i="9"/>
  <c r="H1532" i="9" l="1"/>
  <c r="I1532" i="9" s="1"/>
  <c r="L1533" i="9"/>
  <c r="M1533" i="9" l="1"/>
  <c r="B1533" i="9"/>
  <c r="O1533" i="9"/>
  <c r="E1533" i="9" s="1"/>
  <c r="C1533" i="9" l="1"/>
  <c r="N1533" i="9"/>
  <c r="P1533" i="9" l="1"/>
  <c r="D1533" i="9"/>
  <c r="Q1533" i="9" l="1"/>
  <c r="F1533" i="9"/>
  <c r="G1533" i="9" l="1"/>
  <c r="R1533" i="9"/>
  <c r="H1533" i="9" l="1"/>
  <c r="I1533" i="9" s="1"/>
  <c r="L1534" i="9"/>
  <c r="M1534" i="9" l="1"/>
  <c r="B1534" i="9"/>
  <c r="O1534" i="9"/>
  <c r="E1534" i="9" s="1"/>
  <c r="C1534" i="9" l="1"/>
  <c r="N1534" i="9"/>
  <c r="D1534" i="9" l="1"/>
  <c r="P1534" i="9"/>
  <c r="Q1534" i="9" l="1"/>
  <c r="F1534" i="9"/>
  <c r="G1534" i="9" l="1"/>
  <c r="R1534" i="9"/>
  <c r="H1534" i="9" l="1"/>
  <c r="I1534" i="9" s="1"/>
  <c r="L1535" i="9"/>
  <c r="M1535" i="9" l="1"/>
  <c r="B1535" i="9"/>
  <c r="O1535" i="9"/>
  <c r="E1535" i="9" s="1"/>
  <c r="C1535" i="9" l="1"/>
  <c r="N1535" i="9"/>
  <c r="D1535" i="9" l="1"/>
  <c r="P1535" i="9"/>
  <c r="Q1535" i="9" l="1"/>
  <c r="F1535" i="9"/>
  <c r="G1535" i="9" l="1"/>
  <c r="R1535" i="9"/>
  <c r="H1535" i="9" l="1"/>
  <c r="I1535" i="9" s="1"/>
  <c r="L1536" i="9"/>
  <c r="M1536" i="9" l="1"/>
  <c r="B1536" i="9"/>
  <c r="O1536" i="9"/>
  <c r="E1536" i="9" s="1"/>
  <c r="C1536" i="9" l="1"/>
  <c r="N1536" i="9"/>
  <c r="P1536" i="9" l="1"/>
  <c r="D1536" i="9"/>
  <c r="Q1536" i="9" l="1"/>
  <c r="F1536" i="9"/>
  <c r="G1536" i="9" l="1"/>
  <c r="R1536" i="9"/>
  <c r="H1536" i="9" l="1"/>
  <c r="I1536" i="9" s="1"/>
  <c r="L1537" i="9"/>
  <c r="M1537" i="9" l="1"/>
  <c r="B1537" i="9"/>
  <c r="O1537" i="9"/>
  <c r="E1537" i="9" s="1"/>
  <c r="C1537" i="9" l="1"/>
  <c r="N1537" i="9"/>
  <c r="P1537" i="9" l="1"/>
  <c r="D1537" i="9"/>
  <c r="Q1537" i="9" l="1"/>
  <c r="F1537" i="9"/>
  <c r="G1537" i="9" l="1"/>
  <c r="R1537" i="9"/>
  <c r="H1537" i="9" l="1"/>
  <c r="I1537" i="9" s="1"/>
  <c r="L1538" i="9"/>
  <c r="M1538" i="9" l="1"/>
  <c r="B1538" i="9"/>
  <c r="O1538" i="9"/>
  <c r="E1538" i="9" s="1"/>
  <c r="C1538" i="9" l="1"/>
  <c r="N1538" i="9"/>
  <c r="D1538" i="9" l="1"/>
  <c r="P1538" i="9"/>
  <c r="Q1538" i="9" l="1"/>
  <c r="F1538" i="9"/>
  <c r="G1538" i="9" l="1"/>
  <c r="R1538" i="9"/>
  <c r="H1538" i="9" l="1"/>
  <c r="I1538" i="9" s="1"/>
  <c r="L1539" i="9"/>
  <c r="M1539" i="9" l="1"/>
  <c r="O1539" i="9"/>
  <c r="E1539" i="9" s="1"/>
  <c r="B1539" i="9"/>
  <c r="C1539" i="9" l="1"/>
  <c r="N1539" i="9"/>
  <c r="D1539" i="9" l="1"/>
  <c r="P1539" i="9"/>
  <c r="Q1539" i="9" l="1"/>
  <c r="F1539" i="9"/>
  <c r="G1539" i="9" l="1"/>
  <c r="R1539" i="9"/>
  <c r="H1539" i="9" l="1"/>
  <c r="I1539" i="9" s="1"/>
  <c r="L1540" i="9"/>
  <c r="M1540" i="9" l="1"/>
  <c r="B1540" i="9"/>
  <c r="O1540" i="9"/>
  <c r="E1540" i="9" s="1"/>
  <c r="C1540" i="9" l="1"/>
  <c r="N1540" i="9"/>
  <c r="P1540" i="9" l="1"/>
  <c r="D1540" i="9"/>
  <c r="Q1540" i="9" l="1"/>
  <c r="F1540" i="9"/>
  <c r="G1540" i="9" l="1"/>
  <c r="R1540" i="9"/>
  <c r="H1540" i="9" l="1"/>
  <c r="I1540" i="9" s="1"/>
  <c r="L1541" i="9"/>
  <c r="M1541" i="9" l="1"/>
  <c r="B1541" i="9"/>
  <c r="O1541" i="9"/>
  <c r="E1541" i="9" s="1"/>
  <c r="C1541" i="9" l="1"/>
  <c r="N1541" i="9"/>
  <c r="P1541" i="9" l="1"/>
  <c r="D1541" i="9"/>
  <c r="Q1541" i="9" l="1"/>
  <c r="F1541" i="9"/>
  <c r="G1541" i="9" l="1"/>
  <c r="R1541" i="9"/>
  <c r="H1541" i="9" l="1"/>
  <c r="I1541" i="9" s="1"/>
  <c r="L1542" i="9"/>
  <c r="M1542" i="9" l="1"/>
  <c r="B1542" i="9"/>
  <c r="O1542" i="9"/>
  <c r="E1542" i="9" s="1"/>
  <c r="C1542" i="9" l="1"/>
  <c r="N1542" i="9"/>
  <c r="D1542" i="9" l="1"/>
  <c r="P1542" i="9"/>
  <c r="Q1542" i="9" l="1"/>
  <c r="F1542" i="9"/>
  <c r="G1542" i="9" l="1"/>
  <c r="R1542" i="9"/>
  <c r="H1542" i="9" l="1"/>
  <c r="I1542" i="9" s="1"/>
  <c r="L1543" i="9"/>
  <c r="M1543" i="9" l="1"/>
  <c r="O1543" i="9"/>
  <c r="E1543" i="9" s="1"/>
  <c r="B1543" i="9"/>
  <c r="C1543" i="9" l="1"/>
  <c r="N1543" i="9"/>
  <c r="D1543" i="9" l="1"/>
  <c r="P1543" i="9"/>
  <c r="Q1543" i="9" l="1"/>
  <c r="F1543" i="9"/>
  <c r="G1543" i="9" l="1"/>
  <c r="R1543" i="9"/>
  <c r="H1543" i="9" l="1"/>
  <c r="I1543" i="9" s="1"/>
  <c r="L1544" i="9"/>
  <c r="M1544" i="9" l="1"/>
  <c r="B1544" i="9"/>
  <c r="O1544" i="9"/>
  <c r="E1544" i="9" s="1"/>
  <c r="C1544" i="9" l="1"/>
  <c r="N1544" i="9"/>
  <c r="P1544" i="9" l="1"/>
  <c r="D1544" i="9"/>
  <c r="Q1544" i="9" l="1"/>
  <c r="F1544" i="9"/>
  <c r="G1544" i="9" l="1"/>
  <c r="R1544" i="9"/>
  <c r="H1544" i="9" l="1"/>
  <c r="I1544" i="9" s="1"/>
  <c r="L1545" i="9"/>
  <c r="M1545" i="9" l="1"/>
  <c r="O1545" i="9"/>
  <c r="E1545" i="9" s="1"/>
  <c r="B1545" i="9"/>
  <c r="C1545" i="9" l="1"/>
  <c r="N1545" i="9"/>
  <c r="P1545" i="9" l="1"/>
  <c r="D1545" i="9"/>
  <c r="Q1545" i="9" l="1"/>
  <c r="F1545" i="9"/>
  <c r="G1545" i="9" l="1"/>
  <c r="R1545" i="9"/>
  <c r="H1545" i="9" l="1"/>
  <c r="I1545" i="9" s="1"/>
  <c r="L1546" i="9"/>
  <c r="M1546" i="9" l="1"/>
  <c r="B1546" i="9"/>
  <c r="O1546" i="9"/>
  <c r="E1546" i="9" s="1"/>
  <c r="C1546" i="9" l="1"/>
  <c r="N1546" i="9"/>
  <c r="D1546" i="9" l="1"/>
  <c r="P1546" i="9"/>
  <c r="Q1546" i="9" l="1"/>
  <c r="F1546" i="9"/>
  <c r="G1546" i="9" l="1"/>
  <c r="R1546" i="9"/>
  <c r="H1546" i="9" l="1"/>
  <c r="I1546" i="9" s="1"/>
  <c r="L1547" i="9"/>
  <c r="M1547" i="9" l="1"/>
  <c r="B1547" i="9"/>
  <c r="O1547" i="9"/>
  <c r="E1547" i="9" s="1"/>
  <c r="C1547" i="9" l="1"/>
  <c r="N1547" i="9"/>
  <c r="D1547" i="9" l="1"/>
  <c r="P1547" i="9"/>
  <c r="Q1547" i="9" l="1"/>
  <c r="F1547" i="9"/>
  <c r="G1547" i="9" l="1"/>
  <c r="R1547" i="9"/>
  <c r="H1547" i="9" l="1"/>
  <c r="I1547" i="9" s="1"/>
  <c r="L1548" i="9"/>
  <c r="M1548" i="9" l="1"/>
  <c r="O1548" i="9"/>
  <c r="E1548" i="9" s="1"/>
  <c r="B1548" i="9"/>
  <c r="C1548" i="9" l="1"/>
  <c r="N1548" i="9"/>
  <c r="P1548" i="9" l="1"/>
  <c r="D1548" i="9"/>
  <c r="Q1548" i="9" l="1"/>
  <c r="F1548" i="9"/>
  <c r="G1548" i="9" l="1"/>
  <c r="R1548" i="9"/>
  <c r="H1548" i="9" l="1"/>
  <c r="I1548" i="9" s="1"/>
  <c r="L1549" i="9"/>
  <c r="M1549" i="9" l="1"/>
  <c r="B1549" i="9"/>
  <c r="O1549" i="9"/>
  <c r="E1549" i="9" s="1"/>
  <c r="C1549" i="9" l="1"/>
  <c r="N1549" i="9"/>
  <c r="P1549" i="9" l="1"/>
  <c r="D1549" i="9"/>
  <c r="Q1549" i="9" l="1"/>
  <c r="F1549" i="9"/>
  <c r="G1549" i="9" l="1"/>
  <c r="R1549" i="9"/>
  <c r="H1549" i="9" l="1"/>
  <c r="I1549" i="9" s="1"/>
  <c r="L1550" i="9"/>
  <c r="M1550" i="9" l="1"/>
  <c r="B1550" i="9"/>
  <c r="O1550" i="9"/>
  <c r="E1550" i="9" s="1"/>
  <c r="C1550" i="9" l="1"/>
  <c r="N1550" i="9"/>
  <c r="D1550" i="9" l="1"/>
  <c r="P1550" i="9"/>
  <c r="Q1550" i="9" l="1"/>
  <c r="F1550" i="9"/>
  <c r="G1550" i="9" l="1"/>
  <c r="R1550" i="9"/>
  <c r="H1550" i="9" l="1"/>
  <c r="I1550" i="9" s="1"/>
  <c r="L1551" i="9"/>
  <c r="M1551" i="9" l="1"/>
  <c r="B1551" i="9"/>
  <c r="O1551" i="9"/>
  <c r="E1551" i="9" s="1"/>
  <c r="C1551" i="9" l="1"/>
  <c r="N1551" i="9"/>
  <c r="D1551" i="9" l="1"/>
  <c r="P1551" i="9"/>
  <c r="Q1551" i="9" l="1"/>
  <c r="F1551" i="9"/>
  <c r="G1551" i="9" l="1"/>
  <c r="R1551" i="9"/>
  <c r="H1551" i="9" l="1"/>
  <c r="I1551" i="9" s="1"/>
  <c r="L1552" i="9"/>
  <c r="M1552" i="9" l="1"/>
  <c r="B1552" i="9"/>
  <c r="O1552" i="9"/>
  <c r="E1552" i="9" s="1"/>
  <c r="C1552" i="9" l="1"/>
  <c r="N1552" i="9"/>
  <c r="P1552" i="9" l="1"/>
  <c r="D1552" i="9"/>
  <c r="Q1552" i="9" l="1"/>
  <c r="F1552" i="9"/>
  <c r="G1552" i="9" l="1"/>
  <c r="R1552" i="9"/>
  <c r="H1552" i="9" l="1"/>
  <c r="I1552" i="9" s="1"/>
  <c r="L1553" i="9"/>
  <c r="M1553" i="9" l="1"/>
  <c r="O1553" i="9"/>
  <c r="E1553" i="9" s="1"/>
  <c r="B1553" i="9"/>
  <c r="C1553" i="9" l="1"/>
  <c r="N1553" i="9"/>
  <c r="P1553" i="9" l="1"/>
  <c r="D1553" i="9"/>
  <c r="Q1553" i="9" l="1"/>
  <c r="F1553" i="9"/>
  <c r="G1553" i="9" l="1"/>
  <c r="R1553" i="9"/>
  <c r="H1553" i="9" l="1"/>
  <c r="I1553" i="9" s="1"/>
  <c r="L1554" i="9"/>
  <c r="M1554" i="9" l="1"/>
  <c r="B1554" i="9"/>
  <c r="O1554" i="9"/>
  <c r="E1554" i="9" s="1"/>
  <c r="C1554" i="9" l="1"/>
  <c r="N1554" i="9"/>
  <c r="D1554" i="9" l="1"/>
  <c r="P1554" i="9"/>
  <c r="Q1554" i="9" l="1"/>
  <c r="F1554" i="9"/>
  <c r="G1554" i="9" l="1"/>
  <c r="R1554" i="9"/>
  <c r="H1554" i="9" l="1"/>
  <c r="I1554" i="9" s="1"/>
  <c r="L1555" i="9"/>
  <c r="M1555" i="9" l="1"/>
  <c r="B1555" i="9"/>
  <c r="O1555" i="9"/>
  <c r="E1555" i="9" s="1"/>
  <c r="C1555" i="9" l="1"/>
  <c r="N1555" i="9"/>
  <c r="D1555" i="9" l="1"/>
  <c r="P1555" i="9"/>
  <c r="Q1555" i="9" l="1"/>
  <c r="F1555" i="9"/>
  <c r="G1555" i="9" l="1"/>
  <c r="R1555" i="9"/>
  <c r="H1555" i="9" l="1"/>
  <c r="I1555" i="9" s="1"/>
  <c r="L1556" i="9"/>
  <c r="M1556" i="9" l="1"/>
  <c r="B1556" i="9"/>
  <c r="O1556" i="9"/>
  <c r="E1556" i="9" s="1"/>
  <c r="C1556" i="9" l="1"/>
  <c r="N1556" i="9"/>
  <c r="P1556" i="9" l="1"/>
  <c r="D1556" i="9"/>
  <c r="Q1556" i="9" l="1"/>
  <c r="F1556" i="9"/>
  <c r="G1556" i="9" l="1"/>
  <c r="R1556" i="9"/>
  <c r="H1556" i="9" l="1"/>
  <c r="I1556" i="9" s="1"/>
  <c r="L1557" i="9"/>
  <c r="M1557" i="9" l="1"/>
  <c r="B1557" i="9"/>
  <c r="O1557" i="9"/>
  <c r="E1557" i="9" s="1"/>
  <c r="C1557" i="9" l="1"/>
  <c r="N1557" i="9"/>
  <c r="P1557" i="9" l="1"/>
  <c r="D1557" i="9"/>
  <c r="Q1557" i="9" l="1"/>
  <c r="F1557" i="9"/>
  <c r="G1557" i="9" l="1"/>
  <c r="R1557" i="9"/>
  <c r="H1557" i="9" l="1"/>
  <c r="I1557" i="9" s="1"/>
  <c r="L1558" i="9"/>
  <c r="M1558" i="9" l="1"/>
  <c r="B1558" i="9"/>
  <c r="O1558" i="9"/>
  <c r="E1558" i="9" s="1"/>
  <c r="C1558" i="9" l="1"/>
  <c r="N1558" i="9"/>
  <c r="D1558" i="9" l="1"/>
  <c r="P1558" i="9"/>
  <c r="Q1558" i="9" l="1"/>
  <c r="F1558" i="9"/>
  <c r="G1558" i="9" l="1"/>
  <c r="R1558" i="9"/>
  <c r="H1558" i="9" l="1"/>
  <c r="I1558" i="9" s="1"/>
  <c r="L1559" i="9"/>
  <c r="M1559" i="9" l="1"/>
  <c r="B1559" i="9"/>
  <c r="O1559" i="9"/>
  <c r="E1559" i="9" s="1"/>
  <c r="C1559" i="9" l="1"/>
  <c r="N1559" i="9"/>
  <c r="D1559" i="9" l="1"/>
  <c r="P1559" i="9"/>
  <c r="Q1559" i="9" l="1"/>
  <c r="F1559" i="9"/>
  <c r="G1559" i="9" l="1"/>
  <c r="R1559" i="9"/>
  <c r="H1559" i="9" l="1"/>
  <c r="I1559" i="9" s="1"/>
  <c r="L1560" i="9"/>
  <c r="M1560" i="9" l="1"/>
  <c r="B1560" i="9"/>
  <c r="O1560" i="9"/>
  <c r="E1560" i="9" s="1"/>
  <c r="C1560" i="9" l="1"/>
  <c r="N1560" i="9"/>
  <c r="P1560" i="9" l="1"/>
  <c r="D1560" i="9"/>
  <c r="Q1560" i="9" l="1"/>
  <c r="F1560" i="9"/>
  <c r="G1560" i="9" l="1"/>
  <c r="R1560" i="9"/>
  <c r="H1560" i="9" l="1"/>
  <c r="I1560" i="9" s="1"/>
  <c r="L1561" i="9"/>
  <c r="M1561" i="9" l="1"/>
  <c r="O1561" i="9"/>
  <c r="E1561" i="9" s="1"/>
  <c r="B1561" i="9"/>
  <c r="C1561" i="9" l="1"/>
  <c r="N1561" i="9"/>
  <c r="P1561" i="9" l="1"/>
  <c r="D1561" i="9"/>
  <c r="Q1561" i="9" l="1"/>
  <c r="F1561" i="9"/>
  <c r="G1561" i="9" l="1"/>
  <c r="R1561" i="9"/>
  <c r="H1561" i="9" l="1"/>
  <c r="I1561" i="9" s="1"/>
  <c r="L1562" i="9"/>
  <c r="M1562" i="9" l="1"/>
  <c r="B1562" i="9"/>
  <c r="O1562" i="9"/>
  <c r="E1562" i="9" s="1"/>
  <c r="C1562" i="9" l="1"/>
  <c r="N1562" i="9"/>
  <c r="D1562" i="9" l="1"/>
  <c r="P1562" i="9"/>
  <c r="Q1562" i="9" l="1"/>
  <c r="F1562" i="9"/>
  <c r="G1562" i="9" l="1"/>
  <c r="R1562" i="9"/>
  <c r="H1562" i="9" l="1"/>
  <c r="I1562" i="9" s="1"/>
  <c r="L1563" i="9"/>
  <c r="M1563" i="9" l="1"/>
  <c r="B1563" i="9"/>
  <c r="O1563" i="9"/>
  <c r="E1563" i="9" s="1"/>
  <c r="C1563" i="9" l="1"/>
  <c r="N1563" i="9"/>
  <c r="D1563" i="9" l="1"/>
  <c r="P1563" i="9"/>
  <c r="Q1563" i="9" l="1"/>
  <c r="F1563" i="9"/>
  <c r="G1563" i="9" l="1"/>
  <c r="R1563" i="9"/>
  <c r="H1563" i="9" l="1"/>
  <c r="I1563" i="9" s="1"/>
  <c r="L1564" i="9"/>
  <c r="M1564" i="9" l="1"/>
  <c r="B1564" i="9"/>
  <c r="O1564" i="9"/>
  <c r="E1564" i="9" s="1"/>
  <c r="C1564" i="9" l="1"/>
  <c r="N1564" i="9"/>
  <c r="P1564" i="9" l="1"/>
  <c r="D1564" i="9"/>
  <c r="Q1564" i="9" l="1"/>
  <c r="F1564" i="9"/>
  <c r="G1564" i="9" l="1"/>
  <c r="R1564" i="9"/>
  <c r="H1564" i="9" l="1"/>
  <c r="I1564" i="9" s="1"/>
  <c r="L1565" i="9"/>
  <c r="M1565" i="9" l="1"/>
  <c r="B1565" i="9"/>
  <c r="O1565" i="9"/>
  <c r="E1565" i="9" s="1"/>
  <c r="C1565" i="9" l="1"/>
  <c r="N1565" i="9"/>
  <c r="P1565" i="9" l="1"/>
  <c r="D1565" i="9"/>
  <c r="Q1565" i="9" l="1"/>
  <c r="F1565" i="9"/>
  <c r="G1565" i="9" l="1"/>
  <c r="R1565" i="9"/>
  <c r="H1565" i="9" l="1"/>
  <c r="I1565" i="9" s="1"/>
  <c r="L1566" i="9"/>
  <c r="M1566" i="9" l="1"/>
  <c r="B1566" i="9"/>
  <c r="O1566" i="9"/>
  <c r="E1566" i="9" s="1"/>
  <c r="C1566" i="9" l="1"/>
  <c r="N1566" i="9"/>
  <c r="D1566" i="9" l="1"/>
  <c r="P1566" i="9"/>
  <c r="Q1566" i="9" l="1"/>
  <c r="F1566" i="9"/>
  <c r="G1566" i="9" l="1"/>
  <c r="R1566" i="9"/>
  <c r="H1566" i="9" l="1"/>
  <c r="I1566" i="9" s="1"/>
  <c r="L1567" i="9"/>
  <c r="M1567" i="9" l="1"/>
  <c r="B1567" i="9"/>
  <c r="O1567" i="9"/>
  <c r="E1567" i="9" s="1"/>
  <c r="C1567" i="9" l="1"/>
  <c r="N1567" i="9"/>
  <c r="D1567" i="9" l="1"/>
  <c r="P1567" i="9"/>
  <c r="Q1567" i="9" l="1"/>
  <c r="F1567" i="9"/>
  <c r="G1567" i="9" l="1"/>
  <c r="R1567" i="9"/>
  <c r="H1567" i="9" l="1"/>
  <c r="I1567" i="9" s="1"/>
  <c r="L1568" i="9"/>
  <c r="M1568" i="9" l="1"/>
  <c r="B1568" i="9"/>
  <c r="O1568" i="9"/>
  <c r="E1568" i="9" s="1"/>
  <c r="C1568" i="9" l="1"/>
  <c r="N1568" i="9"/>
  <c r="P1568" i="9" l="1"/>
  <c r="D1568" i="9"/>
  <c r="Q1568" i="9" l="1"/>
  <c r="F1568" i="9"/>
  <c r="G1568" i="9" l="1"/>
  <c r="R1568" i="9"/>
  <c r="H1568" i="9" l="1"/>
  <c r="I1568" i="9" s="1"/>
  <c r="L1569" i="9"/>
  <c r="M1569" i="9" l="1"/>
  <c r="O1569" i="9"/>
  <c r="E1569" i="9" s="1"/>
  <c r="B1569" i="9"/>
  <c r="C1569" i="9" l="1"/>
  <c r="N1569" i="9"/>
  <c r="P1569" i="9" l="1"/>
  <c r="D1569" i="9"/>
  <c r="Q1569" i="9" l="1"/>
  <c r="F1569" i="9"/>
  <c r="G1569" i="9" l="1"/>
  <c r="R1569" i="9"/>
  <c r="H1569" i="9" l="1"/>
  <c r="I1569" i="9" s="1"/>
  <c r="L1570" i="9"/>
  <c r="M1570" i="9" l="1"/>
  <c r="B1570" i="9"/>
  <c r="O1570" i="9"/>
  <c r="E1570" i="9" s="1"/>
  <c r="C1570" i="9" l="1"/>
  <c r="N1570" i="9"/>
  <c r="D1570" i="9" l="1"/>
  <c r="P1570" i="9"/>
  <c r="Q1570" i="9" l="1"/>
  <c r="F1570" i="9"/>
  <c r="G1570" i="9" l="1"/>
  <c r="R1570" i="9"/>
  <c r="H1570" i="9" l="1"/>
  <c r="I1570" i="9" s="1"/>
  <c r="L1571" i="9"/>
  <c r="M1571" i="9" l="1"/>
  <c r="B1571" i="9"/>
  <c r="O1571" i="9"/>
  <c r="E1571" i="9" s="1"/>
  <c r="C1571" i="9" l="1"/>
  <c r="N1571" i="9"/>
  <c r="D1571" i="9" l="1"/>
  <c r="P1571" i="9"/>
  <c r="Q1571" i="9" l="1"/>
  <c r="F1571" i="9"/>
  <c r="G1571" i="9" l="1"/>
  <c r="R1571" i="9"/>
  <c r="H1571" i="9" l="1"/>
  <c r="I1571" i="9" s="1"/>
  <c r="L1572" i="9"/>
  <c r="M1572" i="9" l="1"/>
  <c r="O1572" i="9"/>
  <c r="E1572" i="9" s="1"/>
  <c r="B1572" i="9"/>
  <c r="C1572" i="9" l="1"/>
  <c r="N1572" i="9"/>
  <c r="P1572" i="9" l="1"/>
  <c r="D1572" i="9"/>
  <c r="Q1572" i="9" l="1"/>
  <c r="F1572" i="9"/>
  <c r="G1572" i="9" l="1"/>
  <c r="R1572" i="9"/>
  <c r="H1572" i="9" l="1"/>
  <c r="I1572" i="9" s="1"/>
  <c r="L1573" i="9"/>
  <c r="M1573" i="9" l="1"/>
  <c r="B1573" i="9"/>
  <c r="O1573" i="9"/>
  <c r="E1573" i="9" s="1"/>
  <c r="C1573" i="9" l="1"/>
  <c r="N1573" i="9"/>
  <c r="P1573" i="9" l="1"/>
  <c r="D1573" i="9"/>
  <c r="Q1573" i="9" l="1"/>
  <c r="F1573" i="9"/>
  <c r="G1573" i="9" l="1"/>
  <c r="R1573" i="9"/>
  <c r="H1573" i="9" l="1"/>
  <c r="I1573" i="9" s="1"/>
  <c r="L1574" i="9"/>
  <c r="M1574" i="9" l="1"/>
  <c r="B1574" i="9"/>
  <c r="O1574" i="9"/>
  <c r="E1574" i="9" s="1"/>
  <c r="C1574" i="9" l="1"/>
  <c r="N1574" i="9"/>
  <c r="D1574" i="9" l="1"/>
  <c r="P1574" i="9"/>
  <c r="Q1574" i="9" l="1"/>
  <c r="F1574" i="9"/>
  <c r="G1574" i="9" l="1"/>
  <c r="R1574" i="9"/>
  <c r="H1574" i="9" l="1"/>
  <c r="I1574" i="9" s="1"/>
  <c r="L1575" i="9"/>
  <c r="M1575" i="9" l="1"/>
  <c r="B1575" i="9"/>
  <c r="O1575" i="9"/>
  <c r="E1575" i="9" s="1"/>
  <c r="C1575" i="9" l="1"/>
  <c r="N1575" i="9"/>
  <c r="D1575" i="9" l="1"/>
  <c r="P1575" i="9"/>
  <c r="Q1575" i="9" l="1"/>
  <c r="F1575" i="9"/>
  <c r="G1575" i="9" l="1"/>
  <c r="R1575" i="9"/>
  <c r="H1575" i="9" l="1"/>
  <c r="I1575" i="9" s="1"/>
  <c r="L1576" i="9"/>
  <c r="M1576" i="9" l="1"/>
  <c r="B1576" i="9"/>
  <c r="O1576" i="9"/>
  <c r="E1576" i="9" s="1"/>
  <c r="C1576" i="9" l="1"/>
  <c r="N1576" i="9"/>
  <c r="P1576" i="9" l="1"/>
  <c r="D1576" i="9"/>
  <c r="Q1576" i="9" l="1"/>
  <c r="F1576" i="9"/>
  <c r="G1576" i="9" l="1"/>
  <c r="R1576" i="9"/>
  <c r="H1576" i="9" l="1"/>
  <c r="I1576" i="9" s="1"/>
  <c r="L1577" i="9"/>
  <c r="M1577" i="9" l="1"/>
  <c r="O1577" i="9"/>
  <c r="E1577" i="9" s="1"/>
  <c r="B1577" i="9"/>
  <c r="C1577" i="9" l="1"/>
  <c r="N1577" i="9"/>
  <c r="P1577" i="9" l="1"/>
  <c r="D1577" i="9"/>
  <c r="Q1577" i="9" l="1"/>
  <c r="F1577" i="9"/>
  <c r="G1577" i="9" l="1"/>
  <c r="R1577" i="9"/>
  <c r="H1577" i="9" l="1"/>
  <c r="I1577" i="9" s="1"/>
  <c r="L1578" i="9"/>
  <c r="M1578" i="9" l="1"/>
  <c r="B1578" i="9"/>
  <c r="O1578" i="9"/>
  <c r="E1578" i="9" s="1"/>
  <c r="C1578" i="9" l="1"/>
  <c r="N1578" i="9"/>
  <c r="D1578" i="9" l="1"/>
  <c r="P1578" i="9"/>
  <c r="Q1578" i="9" l="1"/>
  <c r="F1578" i="9"/>
  <c r="G1578" i="9" l="1"/>
  <c r="R1578" i="9"/>
  <c r="H1578" i="9" l="1"/>
  <c r="I1578" i="9" s="1"/>
  <c r="L1579" i="9"/>
  <c r="M1579" i="9" l="1"/>
  <c r="B1579" i="9"/>
  <c r="O1579" i="9"/>
  <c r="E1579" i="9" s="1"/>
  <c r="C1579" i="9" l="1"/>
  <c r="N1579" i="9"/>
  <c r="D1579" i="9" l="1"/>
  <c r="P1579" i="9"/>
  <c r="Q1579" i="9" l="1"/>
  <c r="F1579" i="9"/>
  <c r="G1579" i="9" l="1"/>
  <c r="R1579" i="9"/>
  <c r="H1579" i="9" l="1"/>
  <c r="I1579" i="9" s="1"/>
  <c r="L1580" i="9"/>
  <c r="M1580" i="9" l="1"/>
  <c r="O1580" i="9"/>
  <c r="E1580" i="9" s="1"/>
  <c r="B1580" i="9"/>
  <c r="C1580" i="9" l="1"/>
  <c r="N1580" i="9"/>
  <c r="P1580" i="9" l="1"/>
  <c r="D1580" i="9"/>
  <c r="Q1580" i="9" l="1"/>
  <c r="F1580" i="9"/>
  <c r="G1580" i="9" l="1"/>
  <c r="R1580" i="9"/>
  <c r="H1580" i="9" l="1"/>
  <c r="I1580" i="9" s="1"/>
  <c r="L1581" i="9"/>
  <c r="M1581" i="9" l="1"/>
  <c r="B1581" i="9"/>
  <c r="O1581" i="9"/>
  <c r="E1581" i="9" s="1"/>
  <c r="C1581" i="9" l="1"/>
  <c r="N1581" i="9"/>
  <c r="P1581" i="9" l="1"/>
  <c r="D1581" i="9"/>
  <c r="Q1581" i="9" l="1"/>
  <c r="F1581" i="9"/>
  <c r="G1581" i="9" l="1"/>
  <c r="R1581" i="9"/>
  <c r="H1581" i="9" l="1"/>
  <c r="I1581" i="9" s="1"/>
  <c r="L1582" i="9"/>
  <c r="M1582" i="9" l="1"/>
  <c r="B1582" i="9"/>
  <c r="O1582" i="9"/>
  <c r="E1582" i="9" s="1"/>
  <c r="C1582" i="9" l="1"/>
  <c r="N1582" i="9"/>
  <c r="D1582" i="9" l="1"/>
  <c r="P1582" i="9"/>
  <c r="Q1582" i="9" l="1"/>
  <c r="F1582" i="9"/>
  <c r="G1582" i="9" l="1"/>
  <c r="R1582" i="9"/>
  <c r="H1582" i="9" l="1"/>
  <c r="I1582" i="9" s="1"/>
  <c r="L1583" i="9"/>
  <c r="M1583" i="9" l="1"/>
  <c r="O1583" i="9"/>
  <c r="E1583" i="9" s="1"/>
  <c r="B1583" i="9"/>
  <c r="C1583" i="9" l="1"/>
  <c r="N1583" i="9"/>
  <c r="D1583" i="9" l="1"/>
  <c r="P1583" i="9"/>
  <c r="Q1583" i="9" l="1"/>
  <c r="F1583" i="9"/>
  <c r="G1583" i="9" l="1"/>
  <c r="R1583" i="9"/>
  <c r="H1583" i="9" l="1"/>
  <c r="I1583" i="9" s="1"/>
  <c r="L1584" i="9"/>
  <c r="M1584" i="9" l="1"/>
  <c r="B1584" i="9"/>
  <c r="O1584" i="9"/>
  <c r="E1584" i="9" s="1"/>
  <c r="C1584" i="9" l="1"/>
  <c r="N1584" i="9"/>
  <c r="P1584" i="9" l="1"/>
  <c r="D1584" i="9"/>
  <c r="Q1584" i="9" l="1"/>
  <c r="F1584" i="9"/>
  <c r="G1584" i="9" l="1"/>
  <c r="R1584" i="9"/>
  <c r="H1584" i="9" l="1"/>
  <c r="I1584" i="9" s="1"/>
  <c r="L1585" i="9"/>
  <c r="M1585" i="9" l="1"/>
  <c r="B1585" i="9"/>
  <c r="O1585" i="9"/>
  <c r="E1585" i="9" s="1"/>
  <c r="C1585" i="9" l="1"/>
  <c r="N1585" i="9"/>
  <c r="P1585" i="9" l="1"/>
  <c r="D1585" i="9"/>
  <c r="Q1585" i="9" l="1"/>
  <c r="F1585" i="9"/>
  <c r="G1585" i="9" l="1"/>
  <c r="R1585" i="9"/>
  <c r="H1585" i="9" l="1"/>
  <c r="I1585" i="9" s="1"/>
  <c r="L1586" i="9"/>
  <c r="M1586" i="9" l="1"/>
  <c r="O1586" i="9"/>
  <c r="E1586" i="9" s="1"/>
  <c r="B1586" i="9"/>
  <c r="C1586" i="9" l="1"/>
  <c r="N1586" i="9"/>
  <c r="D1586" i="9" l="1"/>
  <c r="P1586" i="9"/>
  <c r="Q1586" i="9" l="1"/>
  <c r="F1586" i="9"/>
  <c r="G1586" i="9" l="1"/>
  <c r="R1586" i="9"/>
  <c r="H1586" i="9" l="1"/>
  <c r="I1586" i="9" s="1"/>
  <c r="L1587" i="9"/>
  <c r="M1587" i="9" l="1"/>
  <c r="B1587" i="9"/>
  <c r="O1587" i="9"/>
  <c r="E1587" i="9" s="1"/>
  <c r="C1587" i="9" l="1"/>
  <c r="N1587" i="9"/>
  <c r="D1587" i="9" l="1"/>
  <c r="P1587" i="9"/>
  <c r="Q1587" i="9" l="1"/>
  <c r="F1587" i="9"/>
  <c r="G1587" i="9" l="1"/>
  <c r="R1587" i="9"/>
  <c r="H1587" i="9" l="1"/>
  <c r="I1587" i="9" s="1"/>
  <c r="L1588" i="9"/>
  <c r="M1588" i="9" l="1"/>
  <c r="B1588" i="9"/>
  <c r="O1588" i="9"/>
  <c r="E1588" i="9" s="1"/>
  <c r="C1588" i="9" l="1"/>
  <c r="N1588" i="9"/>
  <c r="P1588" i="9" l="1"/>
  <c r="D1588" i="9"/>
  <c r="Q1588" i="9" l="1"/>
  <c r="F1588" i="9"/>
  <c r="G1588" i="9" l="1"/>
  <c r="R1588" i="9"/>
  <c r="H1588" i="9" l="1"/>
  <c r="I1588" i="9" s="1"/>
  <c r="L1589" i="9"/>
  <c r="M1589" i="9" l="1"/>
  <c r="O1589" i="9"/>
  <c r="E1589" i="9" s="1"/>
  <c r="B1589" i="9"/>
  <c r="C1589" i="9" l="1"/>
  <c r="N1589" i="9"/>
  <c r="P1589" i="9" l="1"/>
  <c r="D1589" i="9"/>
  <c r="Q1589" i="9" l="1"/>
  <c r="F1589" i="9"/>
  <c r="G1589" i="9" l="1"/>
  <c r="R1589" i="9"/>
  <c r="H1589" i="9" l="1"/>
  <c r="I1589" i="9" s="1"/>
  <c r="L1590" i="9"/>
  <c r="M1590" i="9" l="1"/>
  <c r="B1590" i="9"/>
  <c r="O1590" i="9"/>
  <c r="E1590" i="9" s="1"/>
  <c r="C1590" i="9" l="1"/>
  <c r="N1590" i="9"/>
  <c r="D1590" i="9" l="1"/>
  <c r="P1590" i="9"/>
  <c r="Q1590" i="9" l="1"/>
  <c r="F1590" i="9"/>
  <c r="G1590" i="9" l="1"/>
  <c r="R1590" i="9"/>
  <c r="H1590" i="9" l="1"/>
  <c r="I1590" i="9" s="1"/>
  <c r="L1591" i="9"/>
  <c r="M1591" i="9" l="1"/>
  <c r="B1591" i="9"/>
  <c r="O1591" i="9"/>
  <c r="E1591" i="9" s="1"/>
  <c r="C1591" i="9" l="1"/>
  <c r="N1591" i="9"/>
  <c r="D1591" i="9" l="1"/>
  <c r="P1591" i="9"/>
  <c r="Q1591" i="9" l="1"/>
  <c r="F1591" i="9"/>
  <c r="G1591" i="9" l="1"/>
  <c r="R1591" i="9"/>
  <c r="H1591" i="9" l="1"/>
  <c r="I1591" i="9" s="1"/>
  <c r="L1592" i="9"/>
  <c r="M1592" i="9" l="1"/>
  <c r="B1592" i="9"/>
  <c r="O1592" i="9"/>
  <c r="E1592" i="9" s="1"/>
  <c r="C1592" i="9" l="1"/>
  <c r="N1592" i="9"/>
  <c r="P1592" i="9" l="1"/>
  <c r="D1592" i="9"/>
  <c r="Q1592" i="9" l="1"/>
  <c r="F1592" i="9"/>
  <c r="G1592" i="9" l="1"/>
  <c r="R1592" i="9"/>
  <c r="H1592" i="9" l="1"/>
  <c r="I1592" i="9" s="1"/>
  <c r="L1593" i="9"/>
  <c r="M1593" i="9" l="1"/>
  <c r="B1593" i="9"/>
  <c r="O1593" i="9"/>
  <c r="E1593" i="9" s="1"/>
  <c r="C1593" i="9" l="1"/>
  <c r="N1593" i="9"/>
  <c r="P1593" i="9" l="1"/>
  <c r="D1593" i="9"/>
  <c r="Q1593" i="9" l="1"/>
  <c r="F1593" i="9"/>
  <c r="G1593" i="9" l="1"/>
  <c r="R1593" i="9"/>
  <c r="H1593" i="9" l="1"/>
  <c r="I1593" i="9" s="1"/>
  <c r="L1594" i="9"/>
  <c r="M1594" i="9" l="1"/>
  <c r="O1594" i="9"/>
  <c r="E1594" i="9" s="1"/>
  <c r="B1594" i="9"/>
  <c r="C1594" i="9" l="1"/>
  <c r="N1594" i="9"/>
  <c r="D1594" i="9" l="1"/>
  <c r="P1594" i="9"/>
  <c r="Q1594" i="9" l="1"/>
  <c r="F1594" i="9"/>
  <c r="G1594" i="9" l="1"/>
  <c r="R1594" i="9"/>
  <c r="H1594" i="9" l="1"/>
  <c r="I1594" i="9" s="1"/>
  <c r="L1595" i="9"/>
  <c r="M1595" i="9" l="1"/>
  <c r="B1595" i="9"/>
  <c r="O1595" i="9"/>
  <c r="E1595" i="9" s="1"/>
  <c r="C1595" i="9" l="1"/>
  <c r="N1595" i="9"/>
  <c r="D1595" i="9" l="1"/>
  <c r="P1595" i="9"/>
  <c r="Q1595" i="9" l="1"/>
  <c r="F1595" i="9"/>
  <c r="G1595" i="9" l="1"/>
  <c r="R1595" i="9"/>
  <c r="H1595" i="9" l="1"/>
  <c r="I1595" i="9" s="1"/>
  <c r="L1596" i="9"/>
  <c r="M1596" i="9" l="1"/>
  <c r="B1596" i="9"/>
  <c r="O1596" i="9"/>
  <c r="E1596" i="9" s="1"/>
  <c r="C1596" i="9" l="1"/>
  <c r="N1596" i="9"/>
  <c r="P1596" i="9" l="1"/>
  <c r="D1596" i="9"/>
  <c r="Q1596" i="9" l="1"/>
  <c r="F1596" i="9"/>
  <c r="G1596" i="9" l="1"/>
  <c r="R1596" i="9"/>
  <c r="H1596" i="9" l="1"/>
  <c r="I1596" i="9" s="1"/>
  <c r="L1597" i="9"/>
  <c r="M1597" i="9" l="1"/>
  <c r="B1597" i="9"/>
  <c r="O1597" i="9"/>
  <c r="E1597" i="9" s="1"/>
  <c r="C1597" i="9" l="1"/>
  <c r="N1597" i="9"/>
  <c r="P1597" i="9" l="1"/>
  <c r="D1597" i="9"/>
  <c r="Q1597" i="9" l="1"/>
  <c r="F1597" i="9"/>
  <c r="G1597" i="9" l="1"/>
  <c r="R1597" i="9"/>
  <c r="H1597" i="9" l="1"/>
  <c r="I1597" i="9" s="1"/>
  <c r="L1598" i="9"/>
  <c r="M1598" i="9" l="1"/>
  <c r="O1598" i="9"/>
  <c r="E1598" i="9" s="1"/>
  <c r="B1598" i="9"/>
  <c r="C1598" i="9" l="1"/>
  <c r="N1598" i="9"/>
  <c r="D1598" i="9" l="1"/>
  <c r="P1598" i="9"/>
  <c r="Q1598" i="9" l="1"/>
  <c r="F1598" i="9"/>
  <c r="G1598" i="9" l="1"/>
  <c r="R1598" i="9"/>
  <c r="H1598" i="9" l="1"/>
  <c r="I1598" i="9" s="1"/>
  <c r="L1599" i="9"/>
  <c r="M1599" i="9" l="1"/>
  <c r="B1599" i="9"/>
  <c r="O1599" i="9"/>
  <c r="E1599" i="9" s="1"/>
  <c r="C1599" i="9" l="1"/>
  <c r="N1599" i="9"/>
  <c r="D1599" i="9" l="1"/>
  <c r="P1599" i="9"/>
  <c r="Q1599" i="9" l="1"/>
  <c r="F1599" i="9"/>
  <c r="G1599" i="9" l="1"/>
  <c r="R1599" i="9"/>
  <c r="H1599" i="9" l="1"/>
  <c r="I1599" i="9" s="1"/>
  <c r="L1600" i="9"/>
  <c r="M1600" i="9" l="1"/>
  <c r="B1600" i="9"/>
  <c r="O1600" i="9"/>
  <c r="E1600" i="9" s="1"/>
  <c r="C1600" i="9" l="1"/>
  <c r="N1600" i="9"/>
  <c r="P1600" i="9" l="1"/>
  <c r="D1600" i="9"/>
  <c r="Q1600" i="9" l="1"/>
  <c r="F1600" i="9"/>
  <c r="G1600" i="9" l="1"/>
  <c r="R1600" i="9"/>
  <c r="H1600" i="9" l="1"/>
  <c r="I1600" i="9" s="1"/>
  <c r="L1601" i="9"/>
  <c r="M1601" i="9" l="1"/>
  <c r="O1601" i="9"/>
  <c r="E1601" i="9" s="1"/>
  <c r="B1601" i="9"/>
  <c r="C1601" i="9" l="1"/>
  <c r="N1601" i="9"/>
  <c r="P1601" i="9" l="1"/>
  <c r="D1601" i="9"/>
  <c r="Q1601" i="9" l="1"/>
  <c r="F1601" i="9"/>
  <c r="G1601" i="9" l="1"/>
  <c r="R1601" i="9"/>
  <c r="H1601" i="9" l="1"/>
  <c r="I1601" i="9" s="1"/>
  <c r="L1602" i="9"/>
  <c r="M1602" i="9" l="1"/>
  <c r="O1602" i="9"/>
  <c r="E1602" i="9" s="1"/>
  <c r="B1602" i="9"/>
  <c r="C1602" i="9" l="1"/>
  <c r="N1602" i="9"/>
  <c r="D1602" i="9" l="1"/>
  <c r="P1602" i="9"/>
  <c r="Q1602" i="9" l="1"/>
  <c r="F1602" i="9"/>
  <c r="G1602" i="9" l="1"/>
  <c r="R1602" i="9"/>
  <c r="H1602" i="9" l="1"/>
  <c r="I1602" i="9" s="1"/>
  <c r="L1603" i="9"/>
  <c r="M1603" i="9" l="1"/>
  <c r="O1603" i="9"/>
  <c r="E1603" i="9" s="1"/>
  <c r="B1603" i="9"/>
  <c r="C1603" i="9" l="1"/>
  <c r="N1603" i="9"/>
  <c r="D1603" i="9" l="1"/>
  <c r="P1603" i="9"/>
  <c r="Q1603" i="9" l="1"/>
  <c r="F1603" i="9"/>
  <c r="G1603" i="9" l="1"/>
  <c r="R1603" i="9"/>
  <c r="H1603" i="9" l="1"/>
  <c r="I1603" i="9" s="1"/>
  <c r="L1604" i="9"/>
  <c r="M1604" i="9" l="1"/>
  <c r="O1604" i="9"/>
  <c r="E1604" i="9" s="1"/>
  <c r="B1604" i="9"/>
  <c r="C1604" i="9" l="1"/>
  <c r="N1604" i="9"/>
  <c r="P1604" i="9" l="1"/>
  <c r="D1604" i="9"/>
  <c r="Q1604" i="9" l="1"/>
  <c r="F1604" i="9"/>
  <c r="G1604" i="9" l="1"/>
  <c r="R1604" i="9"/>
  <c r="H1604" i="9" l="1"/>
  <c r="I1604" i="9" s="1"/>
  <c r="L1605" i="9"/>
  <c r="M1605" i="9" l="1"/>
  <c r="B1605" i="9"/>
  <c r="O1605" i="9"/>
  <c r="E1605" i="9" s="1"/>
  <c r="C1605" i="9" l="1"/>
  <c r="N1605" i="9"/>
  <c r="P1605" i="9" l="1"/>
  <c r="D1605" i="9"/>
  <c r="Q1605" i="9" l="1"/>
  <c r="F1605" i="9"/>
  <c r="G1605" i="9" l="1"/>
  <c r="R1605" i="9"/>
  <c r="H1605" i="9" l="1"/>
  <c r="I1605" i="9" s="1"/>
  <c r="L1606" i="9"/>
  <c r="M1606" i="9" l="1"/>
  <c r="B1606" i="9"/>
  <c r="O1606" i="9"/>
  <c r="E1606" i="9" s="1"/>
  <c r="C1606" i="9" l="1"/>
  <c r="N1606" i="9"/>
  <c r="D1606" i="9" l="1"/>
  <c r="P1606" i="9"/>
  <c r="Q1606" i="9" l="1"/>
  <c r="F1606" i="9"/>
  <c r="G1606" i="9" l="1"/>
  <c r="R1606" i="9"/>
  <c r="H1606" i="9" l="1"/>
  <c r="I1606" i="9" s="1"/>
  <c r="L1607" i="9"/>
  <c r="M1607" i="9" l="1"/>
  <c r="B1607" i="9"/>
  <c r="O1607" i="9"/>
  <c r="E1607" i="9" s="1"/>
  <c r="C1607" i="9" l="1"/>
  <c r="N1607" i="9"/>
  <c r="D1607" i="9" l="1"/>
  <c r="P1607" i="9"/>
  <c r="Q1607" i="9" l="1"/>
  <c r="F1607" i="9"/>
  <c r="G1607" i="9" l="1"/>
  <c r="R1607" i="9"/>
  <c r="H1607" i="9" l="1"/>
  <c r="I1607" i="9" s="1"/>
  <c r="L1608" i="9"/>
  <c r="M1608" i="9" l="1"/>
  <c r="O1608" i="9"/>
  <c r="E1608" i="9" s="1"/>
  <c r="B1608" i="9"/>
  <c r="C1608" i="9" l="1"/>
  <c r="N1608" i="9"/>
  <c r="P1608" i="9" l="1"/>
  <c r="D1608" i="9"/>
  <c r="Q1608" i="9" l="1"/>
  <c r="F1608" i="9"/>
  <c r="G1608" i="9" l="1"/>
  <c r="R1608" i="9"/>
  <c r="H1608" i="9" l="1"/>
  <c r="I1608" i="9" s="1"/>
  <c r="L1609" i="9"/>
  <c r="M1609" i="9" l="1"/>
  <c r="B1609" i="9"/>
  <c r="O1609" i="9"/>
  <c r="E1609" i="9" s="1"/>
  <c r="C1609" i="9" l="1"/>
  <c r="N1609" i="9"/>
  <c r="P1609" i="9" l="1"/>
  <c r="D1609" i="9"/>
  <c r="Q1609" i="9" l="1"/>
  <c r="F1609" i="9"/>
  <c r="G1609" i="9" l="1"/>
  <c r="R1609" i="9"/>
  <c r="H1609" i="9" l="1"/>
  <c r="I1609" i="9" s="1"/>
  <c r="L1610" i="9"/>
  <c r="M1610" i="9" l="1"/>
  <c r="B1610" i="9"/>
  <c r="O1610" i="9"/>
  <c r="E1610" i="9" s="1"/>
  <c r="C1610" i="9" l="1"/>
  <c r="N1610" i="9"/>
  <c r="D1610" i="9" l="1"/>
  <c r="P1610" i="9"/>
  <c r="Q1610" i="9" l="1"/>
  <c r="F1610" i="9"/>
  <c r="G1610" i="9" l="1"/>
  <c r="R1610" i="9"/>
  <c r="H1610" i="9" l="1"/>
  <c r="I1610" i="9" s="1"/>
  <c r="L1611" i="9"/>
  <c r="M1611" i="9" l="1"/>
  <c r="B1611" i="9"/>
  <c r="O1611" i="9"/>
  <c r="E1611" i="9" s="1"/>
  <c r="C1611" i="9" l="1"/>
  <c r="N1611" i="9"/>
  <c r="D1611" i="9" l="1"/>
  <c r="P1611" i="9"/>
  <c r="Q1611" i="9" l="1"/>
  <c r="F1611" i="9"/>
  <c r="G1611" i="9" l="1"/>
  <c r="R1611" i="9"/>
  <c r="H1611" i="9" l="1"/>
  <c r="I1611" i="9" s="1"/>
  <c r="L1612" i="9"/>
  <c r="M1612" i="9" l="1"/>
  <c r="O1612" i="9"/>
  <c r="E1612" i="9" s="1"/>
  <c r="B1612" i="9"/>
  <c r="C1612" i="9" l="1"/>
  <c r="N1612" i="9"/>
  <c r="P1612" i="9" l="1"/>
  <c r="D1612" i="9"/>
  <c r="Q1612" i="9" l="1"/>
  <c r="F1612" i="9"/>
  <c r="G1612" i="9" l="1"/>
  <c r="R1612" i="9"/>
  <c r="H1612" i="9" l="1"/>
  <c r="I1612" i="9" s="1"/>
  <c r="L1613" i="9"/>
  <c r="M1613" i="9" l="1"/>
  <c r="B1613" i="9"/>
  <c r="O1613" i="9"/>
  <c r="E1613" i="9" s="1"/>
  <c r="C1613" i="9" l="1"/>
  <c r="N1613" i="9"/>
  <c r="P1613" i="9" l="1"/>
  <c r="D1613" i="9"/>
  <c r="Q1613" i="9" l="1"/>
  <c r="F1613" i="9"/>
  <c r="G1613" i="9" l="1"/>
  <c r="R1613" i="9"/>
  <c r="H1613" i="9" l="1"/>
  <c r="I1613" i="9" s="1"/>
  <c r="L1614" i="9"/>
  <c r="M1614" i="9" l="1"/>
  <c r="B1614" i="9"/>
  <c r="O1614" i="9"/>
  <c r="E1614" i="9" s="1"/>
  <c r="C1614" i="9" l="1"/>
  <c r="N1614" i="9"/>
  <c r="D1614" i="9" l="1"/>
  <c r="P1614" i="9"/>
  <c r="Q1614" i="9" l="1"/>
  <c r="F1614" i="9"/>
  <c r="G1614" i="9" l="1"/>
  <c r="R1614" i="9"/>
  <c r="H1614" i="9" l="1"/>
  <c r="I1614" i="9" s="1"/>
  <c r="L1615" i="9"/>
  <c r="M1615" i="9" l="1"/>
  <c r="B1615" i="9"/>
  <c r="O1615" i="9"/>
  <c r="E1615" i="9" s="1"/>
  <c r="C1615" i="9" l="1"/>
  <c r="N1615" i="9"/>
  <c r="D1615" i="9" l="1"/>
  <c r="P1615" i="9"/>
  <c r="Q1615" i="9" l="1"/>
  <c r="F1615" i="9"/>
  <c r="G1615" i="9" l="1"/>
  <c r="R1615" i="9"/>
  <c r="H1615" i="9" l="1"/>
  <c r="I1615" i="9" s="1"/>
  <c r="L1616" i="9"/>
  <c r="M1616" i="9" l="1"/>
  <c r="B1616" i="9"/>
  <c r="O1616" i="9"/>
  <c r="E1616" i="9" s="1"/>
  <c r="C1616" i="9" l="1"/>
  <c r="N1616" i="9"/>
  <c r="P1616" i="9" l="1"/>
  <c r="D1616" i="9"/>
  <c r="Q1616" i="9" l="1"/>
  <c r="F1616" i="9"/>
  <c r="G1616" i="9" l="1"/>
  <c r="R1616" i="9"/>
  <c r="H1616" i="9" l="1"/>
  <c r="I1616" i="9" s="1"/>
  <c r="L1617" i="9"/>
  <c r="M1617" i="9" l="1"/>
  <c r="O1617" i="9"/>
  <c r="E1617" i="9" s="1"/>
  <c r="B1617" i="9"/>
  <c r="C1617" i="9" l="1"/>
  <c r="N1617" i="9"/>
  <c r="P1617" i="9" l="1"/>
  <c r="D1617" i="9"/>
  <c r="Q1617" i="9" l="1"/>
  <c r="F1617" i="9"/>
  <c r="G1617" i="9" l="1"/>
  <c r="R1617" i="9"/>
  <c r="H1617" i="9" l="1"/>
  <c r="I1617" i="9" s="1"/>
  <c r="L1618" i="9"/>
  <c r="M1618" i="9" l="1"/>
  <c r="B1618" i="9"/>
  <c r="O1618" i="9"/>
  <c r="E1618" i="9" s="1"/>
  <c r="C1618" i="9" l="1"/>
  <c r="N1618" i="9"/>
  <c r="D1618" i="9" l="1"/>
  <c r="P1618" i="9"/>
  <c r="Q1618" i="9" l="1"/>
  <c r="F1618" i="9"/>
  <c r="G1618" i="9" l="1"/>
  <c r="R1618" i="9"/>
  <c r="H1618" i="9" l="1"/>
  <c r="I1618" i="9" s="1"/>
  <c r="L1619" i="9"/>
  <c r="M1619" i="9" l="1"/>
  <c r="B1619" i="9"/>
  <c r="O1619" i="9"/>
  <c r="E1619" i="9" s="1"/>
  <c r="C1619" i="9" l="1"/>
  <c r="N1619" i="9"/>
  <c r="D1619" i="9" l="1"/>
  <c r="P1619" i="9"/>
  <c r="Q1619" i="9" l="1"/>
  <c r="F1619" i="9"/>
  <c r="G1619" i="9" l="1"/>
  <c r="R1619" i="9"/>
  <c r="H1619" i="9" l="1"/>
  <c r="I1619" i="9" s="1"/>
  <c r="L1620" i="9"/>
  <c r="M1620" i="9" l="1"/>
  <c r="B1620" i="9"/>
  <c r="O1620" i="9"/>
  <c r="E1620" i="9" s="1"/>
  <c r="C1620" i="9" l="1"/>
  <c r="N1620" i="9"/>
  <c r="P1620" i="9" l="1"/>
  <c r="D1620" i="9"/>
  <c r="Q1620" i="9" l="1"/>
  <c r="F1620" i="9"/>
  <c r="G1620" i="9" l="1"/>
  <c r="R1620" i="9"/>
  <c r="H1620" i="9" l="1"/>
  <c r="I1620" i="9" s="1"/>
  <c r="L1621" i="9"/>
  <c r="M1621" i="9" l="1"/>
  <c r="O1621" i="9"/>
  <c r="E1621" i="9" s="1"/>
  <c r="B1621" i="9"/>
  <c r="C1621" i="9" l="1"/>
  <c r="N1621" i="9"/>
  <c r="P1621" i="9" l="1"/>
  <c r="D1621" i="9"/>
  <c r="Q1621" i="9" l="1"/>
  <c r="F1621" i="9"/>
  <c r="G1621" i="9" l="1"/>
  <c r="R1621" i="9"/>
  <c r="H1621" i="9" l="1"/>
  <c r="I1621" i="9" s="1"/>
  <c r="L1622" i="9"/>
  <c r="M1622" i="9" l="1"/>
  <c r="B1622" i="9"/>
  <c r="O1622" i="9"/>
  <c r="E1622" i="9" s="1"/>
  <c r="C1622" i="9" l="1"/>
  <c r="N1622" i="9"/>
  <c r="D1622" i="9" l="1"/>
  <c r="P1622" i="9"/>
  <c r="Q1622" i="9" l="1"/>
  <c r="F1622" i="9"/>
  <c r="G1622" i="9" l="1"/>
  <c r="R1622" i="9"/>
  <c r="H1622" i="9" l="1"/>
  <c r="I1622" i="9" s="1"/>
  <c r="L1623" i="9"/>
  <c r="M1623" i="9" l="1"/>
  <c r="O1623" i="9"/>
  <c r="E1623" i="9" s="1"/>
  <c r="B1623" i="9"/>
  <c r="C1623" i="9" l="1"/>
  <c r="N1623" i="9"/>
  <c r="D1623" i="9" l="1"/>
  <c r="P1623" i="9"/>
  <c r="Q1623" i="9" l="1"/>
  <c r="F1623" i="9"/>
  <c r="G1623" i="9" l="1"/>
  <c r="R1623" i="9"/>
  <c r="H1623" i="9" l="1"/>
  <c r="I1623" i="9" s="1"/>
  <c r="L1624" i="9"/>
  <c r="M1624" i="9" l="1"/>
  <c r="O1624" i="9"/>
  <c r="E1624" i="9" s="1"/>
  <c r="B1624" i="9"/>
  <c r="C1624" i="9" l="1"/>
  <c r="N1624" i="9"/>
  <c r="P1624" i="9" l="1"/>
  <c r="D1624" i="9"/>
  <c r="Q1624" i="9" l="1"/>
  <c r="F1624" i="9"/>
  <c r="G1624" i="9" l="1"/>
  <c r="R1624" i="9"/>
  <c r="H1624" i="9" l="1"/>
  <c r="I1624" i="9" s="1"/>
  <c r="L1625" i="9"/>
  <c r="M1625" i="9" l="1"/>
  <c r="B1625" i="9"/>
  <c r="O1625" i="9"/>
  <c r="E1625" i="9" s="1"/>
  <c r="C1625" i="9" l="1"/>
  <c r="N1625" i="9"/>
  <c r="P1625" i="9" l="1"/>
  <c r="D1625" i="9"/>
  <c r="Q1625" i="9" l="1"/>
  <c r="F1625" i="9"/>
  <c r="G1625" i="9" l="1"/>
  <c r="R1625" i="9"/>
  <c r="H1625" i="9" l="1"/>
  <c r="I1625" i="9" s="1"/>
  <c r="L1626" i="9"/>
  <c r="M1626" i="9" l="1"/>
  <c r="B1626" i="9"/>
  <c r="O1626" i="9"/>
  <c r="E1626" i="9" s="1"/>
  <c r="C1626" i="9" l="1"/>
  <c r="N1626" i="9"/>
  <c r="D1626" i="9" l="1"/>
  <c r="P1626" i="9"/>
  <c r="Q1626" i="9" l="1"/>
  <c r="F1626" i="9"/>
  <c r="G1626" i="9" l="1"/>
  <c r="R1626" i="9"/>
  <c r="H1626" i="9" l="1"/>
  <c r="I1626" i="9" s="1"/>
  <c r="L1627" i="9"/>
  <c r="M1627" i="9" l="1"/>
  <c r="O1627" i="9"/>
  <c r="E1627" i="9" s="1"/>
  <c r="B1627" i="9"/>
  <c r="C1627" i="9" l="1"/>
  <c r="N1627" i="9"/>
  <c r="D1627" i="9" l="1"/>
  <c r="P1627" i="9"/>
  <c r="Q1627" i="9" l="1"/>
  <c r="F1627" i="9"/>
  <c r="G1627" i="9" l="1"/>
  <c r="R1627" i="9"/>
  <c r="H1627" i="9" l="1"/>
  <c r="I1627" i="9" s="1"/>
  <c r="L1628" i="9"/>
  <c r="M1628" i="9" l="1"/>
  <c r="O1628" i="9"/>
  <c r="E1628" i="9" s="1"/>
  <c r="B1628" i="9"/>
  <c r="C1628" i="9" l="1"/>
  <c r="N1628" i="9"/>
  <c r="P1628" i="9" l="1"/>
  <c r="D1628" i="9"/>
  <c r="Q1628" i="9" l="1"/>
  <c r="F1628" i="9"/>
  <c r="G1628" i="9" l="1"/>
  <c r="R1628" i="9"/>
  <c r="H1628" i="9" l="1"/>
  <c r="I1628" i="9" s="1"/>
  <c r="L1629" i="9"/>
  <c r="M1629" i="9" l="1"/>
  <c r="O1629" i="9"/>
  <c r="E1629" i="9" s="1"/>
  <c r="B1629" i="9"/>
  <c r="C1629" i="9" l="1"/>
  <c r="N1629" i="9"/>
  <c r="P1629" i="9" l="1"/>
  <c r="D1629" i="9"/>
  <c r="Q1629" i="9" l="1"/>
  <c r="F1629" i="9"/>
  <c r="G1629" i="9" l="1"/>
  <c r="R1629" i="9"/>
  <c r="H1629" i="9" l="1"/>
  <c r="I1629" i="9" s="1"/>
  <c r="L1630" i="9"/>
  <c r="M1630" i="9" l="1"/>
  <c r="B1630" i="9"/>
  <c r="O1630" i="9"/>
  <c r="E1630" i="9" s="1"/>
  <c r="C1630" i="9" l="1"/>
  <c r="N1630" i="9"/>
  <c r="D1630" i="9" l="1"/>
  <c r="P1630" i="9"/>
  <c r="Q1630" i="9" l="1"/>
  <c r="F1630" i="9"/>
  <c r="G1630" i="9" l="1"/>
  <c r="R1630" i="9"/>
  <c r="H1630" i="9" l="1"/>
  <c r="I1630" i="9" s="1"/>
  <c r="L1631" i="9"/>
  <c r="M1631" i="9" l="1"/>
  <c r="B1631" i="9"/>
  <c r="O1631" i="9"/>
  <c r="E1631" i="9" s="1"/>
  <c r="C1631" i="9" l="1"/>
  <c r="N1631" i="9"/>
  <c r="D1631" i="9" l="1"/>
  <c r="P1631" i="9"/>
  <c r="Q1631" i="9" l="1"/>
  <c r="F1631" i="9"/>
  <c r="G1631" i="9" l="1"/>
  <c r="R1631" i="9"/>
  <c r="H1631" i="9" l="1"/>
  <c r="I1631" i="9" s="1"/>
  <c r="L1632" i="9"/>
  <c r="M1632" i="9" l="1"/>
  <c r="B1632" i="9"/>
  <c r="O1632" i="9"/>
  <c r="E1632" i="9" s="1"/>
  <c r="C1632" i="9" l="1"/>
  <c r="N1632" i="9"/>
  <c r="P1632" i="9" l="1"/>
  <c r="D1632" i="9"/>
  <c r="Q1632" i="9" l="1"/>
  <c r="F1632" i="9"/>
  <c r="G1632" i="9" l="1"/>
  <c r="R1632" i="9"/>
  <c r="H1632" i="9" l="1"/>
  <c r="I1632" i="9" s="1"/>
  <c r="L1633" i="9"/>
  <c r="M1633" i="9" l="1"/>
  <c r="B1633" i="9"/>
  <c r="O1633" i="9"/>
  <c r="E1633" i="9" s="1"/>
  <c r="C1633" i="9" l="1"/>
  <c r="N1633" i="9"/>
  <c r="P1633" i="9" l="1"/>
  <c r="D1633" i="9"/>
  <c r="Q1633" i="9" l="1"/>
  <c r="F1633" i="9"/>
  <c r="G1633" i="9" l="1"/>
  <c r="R1633" i="9"/>
  <c r="H1633" i="9" l="1"/>
  <c r="I1633" i="9" s="1"/>
  <c r="L1634" i="9"/>
  <c r="M1634" i="9" l="1"/>
  <c r="O1634" i="9"/>
  <c r="E1634" i="9" s="1"/>
  <c r="B1634" i="9"/>
  <c r="C1634" i="9" l="1"/>
  <c r="N1634" i="9"/>
  <c r="D1634" i="9" l="1"/>
  <c r="P1634" i="9"/>
  <c r="Q1634" i="9" l="1"/>
  <c r="F1634" i="9"/>
  <c r="G1634" i="9" l="1"/>
  <c r="R1634" i="9"/>
  <c r="H1634" i="9" l="1"/>
  <c r="I1634" i="9" s="1"/>
  <c r="L1635" i="9"/>
  <c r="M1635" i="9" l="1"/>
  <c r="B1635" i="9"/>
  <c r="O1635" i="9"/>
  <c r="E1635" i="9" s="1"/>
  <c r="C1635" i="9" l="1"/>
  <c r="N1635" i="9"/>
  <c r="D1635" i="9" l="1"/>
  <c r="P1635" i="9"/>
  <c r="Q1635" i="9" l="1"/>
  <c r="F1635" i="9"/>
  <c r="G1635" i="9" l="1"/>
  <c r="R1635" i="9"/>
  <c r="H1635" i="9" l="1"/>
  <c r="I1635" i="9" s="1"/>
  <c r="L1636" i="9"/>
  <c r="M1636" i="9" l="1"/>
  <c r="B1636" i="9"/>
  <c r="O1636" i="9"/>
  <c r="E1636" i="9" s="1"/>
  <c r="C1636" i="9" l="1"/>
  <c r="N1636" i="9"/>
  <c r="P1636" i="9" l="1"/>
  <c r="D1636" i="9"/>
  <c r="Q1636" i="9" l="1"/>
  <c r="F1636" i="9"/>
  <c r="G1636" i="9" l="1"/>
  <c r="R1636" i="9"/>
  <c r="H1636" i="9" l="1"/>
  <c r="I1636" i="9" s="1"/>
  <c r="L1637" i="9"/>
  <c r="M1637" i="9" l="1"/>
  <c r="B1637" i="9"/>
  <c r="O1637" i="9"/>
  <c r="E1637" i="9" s="1"/>
  <c r="C1637" i="9" l="1"/>
  <c r="N1637" i="9"/>
  <c r="P1637" i="9" l="1"/>
  <c r="D1637" i="9"/>
  <c r="Q1637" i="9" l="1"/>
  <c r="F1637" i="9"/>
  <c r="G1637" i="9" l="1"/>
  <c r="R1637" i="9"/>
  <c r="H1637" i="9" l="1"/>
  <c r="I1637" i="9" s="1"/>
  <c r="L1638" i="9"/>
  <c r="M1638" i="9" l="1"/>
  <c r="O1638" i="9"/>
  <c r="E1638" i="9" s="1"/>
  <c r="B1638" i="9"/>
  <c r="C1638" i="9" l="1"/>
  <c r="N1638" i="9"/>
  <c r="D1638" i="9" l="1"/>
  <c r="P1638" i="9"/>
  <c r="Q1638" i="9" l="1"/>
  <c r="F1638" i="9"/>
  <c r="G1638" i="9" l="1"/>
  <c r="R1638" i="9"/>
  <c r="H1638" i="9" l="1"/>
  <c r="I1638" i="9" s="1"/>
  <c r="L1639" i="9"/>
  <c r="M1639" i="9" l="1"/>
  <c r="B1639" i="9"/>
  <c r="O1639" i="9"/>
  <c r="E1639" i="9" s="1"/>
  <c r="C1639" i="9" l="1"/>
  <c r="N1639" i="9"/>
  <c r="D1639" i="9" l="1"/>
  <c r="P1639" i="9"/>
  <c r="Q1639" i="9" l="1"/>
  <c r="F1639" i="9"/>
  <c r="G1639" i="9" l="1"/>
  <c r="R1639" i="9"/>
  <c r="H1639" i="9" l="1"/>
  <c r="I1639" i="9" s="1"/>
  <c r="L1640" i="9"/>
  <c r="M1640" i="9" l="1"/>
  <c r="B1640" i="9"/>
  <c r="O1640" i="9"/>
  <c r="E1640" i="9" s="1"/>
  <c r="C1640" i="9" l="1"/>
  <c r="N1640" i="9"/>
  <c r="P1640" i="9" l="1"/>
  <c r="D1640" i="9"/>
  <c r="Q1640" i="9" l="1"/>
  <c r="F1640" i="9"/>
  <c r="G1640" i="9" l="1"/>
  <c r="R1640" i="9"/>
  <c r="H1640" i="9" l="1"/>
  <c r="I1640" i="9" s="1"/>
  <c r="L1641" i="9"/>
  <c r="M1641" i="9" l="1"/>
  <c r="O1641" i="9"/>
  <c r="E1641" i="9" s="1"/>
  <c r="B1641" i="9"/>
  <c r="C1641" i="9" l="1"/>
  <c r="N1641" i="9"/>
  <c r="P1641" i="9" l="1"/>
  <c r="D1641" i="9"/>
  <c r="Q1641" i="9" l="1"/>
  <c r="F1641" i="9"/>
  <c r="G1641" i="9" l="1"/>
  <c r="R1641" i="9"/>
  <c r="H1641" i="9" l="1"/>
  <c r="I1641" i="9" s="1"/>
  <c r="L1642" i="9"/>
  <c r="M1642" i="9" l="1"/>
  <c r="O1642" i="9"/>
  <c r="E1642" i="9" s="1"/>
  <c r="B1642" i="9"/>
  <c r="C1642" i="9" l="1"/>
  <c r="N1642" i="9"/>
  <c r="D1642" i="9" l="1"/>
  <c r="P1642" i="9"/>
  <c r="Q1642" i="9" l="1"/>
  <c r="F1642" i="9"/>
  <c r="G1642" i="9" l="1"/>
  <c r="R1642" i="9"/>
  <c r="H1642" i="9" l="1"/>
  <c r="I1642" i="9" s="1"/>
  <c r="L1643" i="9"/>
  <c r="M1643" i="9" l="1"/>
  <c r="O1643" i="9"/>
  <c r="E1643" i="9" s="1"/>
  <c r="B1643" i="9"/>
  <c r="C1643" i="9" l="1"/>
  <c r="N1643" i="9"/>
  <c r="D1643" i="9" l="1"/>
  <c r="P1643" i="9"/>
  <c r="Q1643" i="9" l="1"/>
  <c r="F1643" i="9"/>
  <c r="G1643" i="9" l="1"/>
  <c r="R1643" i="9"/>
  <c r="H1643" i="9" l="1"/>
  <c r="I1643" i="9" s="1"/>
  <c r="L1644" i="9"/>
  <c r="B1644" i="9" l="1"/>
  <c r="M1644" i="9"/>
  <c r="O1644" i="9"/>
  <c r="E1644" i="9" s="1"/>
  <c r="C1644" i="9" l="1"/>
  <c r="N1644" i="9"/>
  <c r="P1644" i="9" l="1"/>
  <c r="D1644" i="9"/>
  <c r="F1644" i="9" l="1"/>
  <c r="Q1644" i="9"/>
  <c r="G1644" i="9" l="1"/>
  <c r="R1644" i="9"/>
  <c r="H1644" i="9" l="1"/>
  <c r="I1644" i="9" s="1"/>
  <c r="L1645" i="9"/>
  <c r="B1645" i="9" l="1"/>
  <c r="O1645" i="9"/>
  <c r="E1645" i="9" s="1"/>
  <c r="M1645" i="9"/>
  <c r="N1645" i="9" l="1"/>
  <c r="C1645" i="9"/>
  <c r="D1645" i="9" l="1"/>
  <c r="P1645" i="9"/>
  <c r="Q1645" i="9" l="1"/>
  <c r="F1645" i="9"/>
  <c r="R1645" i="9" l="1"/>
  <c r="G1645" i="9"/>
  <c r="H1645" i="9" l="1"/>
  <c r="I1645" i="9" s="1"/>
  <c r="L1646" i="9"/>
  <c r="B1646" i="9" l="1"/>
  <c r="O1646" i="9"/>
  <c r="E1646" i="9" s="1"/>
  <c r="M1646" i="9"/>
  <c r="N1646" i="9" l="1"/>
  <c r="C1646" i="9"/>
  <c r="D1646" i="9" l="1"/>
  <c r="P1646" i="9"/>
  <c r="Q1646" i="9" l="1"/>
  <c r="F1646" i="9"/>
  <c r="R1646" i="9" l="1"/>
  <c r="G1646" i="9"/>
  <c r="H1646" i="9" l="1"/>
  <c r="I1646" i="9" s="1"/>
  <c r="L1647" i="9"/>
  <c r="B1647" i="9" l="1"/>
  <c r="M1647" i="9"/>
  <c r="O1647" i="9"/>
  <c r="E1647" i="9" s="1"/>
  <c r="N1647" i="9" l="1"/>
  <c r="C1647" i="9"/>
  <c r="D1647" i="9" l="1"/>
  <c r="P1647" i="9"/>
  <c r="Q1647" i="9" l="1"/>
  <c r="F1647" i="9"/>
  <c r="R1647" i="9" l="1"/>
  <c r="G1647" i="9"/>
  <c r="H1647" i="9" l="1"/>
  <c r="I1647" i="9" s="1"/>
  <c r="L1648" i="9"/>
  <c r="B1648" i="9" l="1"/>
  <c r="O1648" i="9"/>
  <c r="E1648" i="9" s="1"/>
  <c r="M1648" i="9"/>
  <c r="N1648" i="9" l="1"/>
  <c r="C1648" i="9"/>
  <c r="D1648" i="9" l="1"/>
  <c r="P1648" i="9"/>
  <c r="Q1648" i="9" l="1"/>
  <c r="F1648" i="9"/>
  <c r="R1648" i="9" l="1"/>
  <c r="G1648" i="9"/>
  <c r="H1648" i="9" l="1"/>
  <c r="I1648" i="9" s="1"/>
  <c r="L1649" i="9"/>
  <c r="B1649" i="9" l="1"/>
  <c r="M1649" i="9"/>
  <c r="O1649" i="9"/>
  <c r="E1649" i="9" s="1"/>
  <c r="N1649" i="9" l="1"/>
  <c r="C1649" i="9"/>
  <c r="D1649" i="9" l="1"/>
  <c r="P1649" i="9"/>
  <c r="Q1649" i="9" l="1"/>
  <c r="F1649" i="9"/>
  <c r="R1649" i="9" l="1"/>
  <c r="G1649" i="9"/>
  <c r="H1649" i="9" l="1"/>
  <c r="I1649" i="9" s="1"/>
  <c r="L1650" i="9"/>
  <c r="B1650" i="9" l="1"/>
  <c r="M1650" i="9"/>
  <c r="O1650" i="9"/>
  <c r="E1650" i="9" s="1"/>
  <c r="N1650" i="9" l="1"/>
  <c r="C1650" i="9"/>
  <c r="D1650" i="9" l="1"/>
  <c r="P1650" i="9"/>
  <c r="Q1650" i="9" l="1"/>
  <c r="F1650" i="9"/>
  <c r="R1650" i="9" l="1"/>
  <c r="G1650" i="9"/>
  <c r="H1650" i="9" l="1"/>
  <c r="I1650" i="9" s="1"/>
  <c r="L1651" i="9"/>
  <c r="B1651" i="9" l="1"/>
  <c r="O1651" i="9"/>
  <c r="E1651" i="9" s="1"/>
  <c r="M1651" i="9"/>
  <c r="N1651" i="9" l="1"/>
  <c r="C1651" i="9"/>
  <c r="D1651" i="9" l="1"/>
  <c r="P1651" i="9"/>
  <c r="Q1651" i="9" l="1"/>
  <c r="F1651" i="9"/>
  <c r="R1651" i="9" l="1"/>
  <c r="G1651" i="9"/>
  <c r="H1651" i="9" l="1"/>
  <c r="I1651" i="9" s="1"/>
  <c r="L1652" i="9"/>
  <c r="B1652" i="9" l="1"/>
  <c r="O1652" i="9"/>
  <c r="E1652" i="9" s="1"/>
  <c r="M1652" i="9"/>
  <c r="N1652" i="9" l="1"/>
  <c r="C1652" i="9"/>
  <c r="D1652" i="9" l="1"/>
  <c r="P1652" i="9"/>
  <c r="Q1652" i="9" l="1"/>
  <c r="F1652" i="9"/>
  <c r="R1652" i="9" l="1"/>
  <c r="G1652" i="9"/>
  <c r="H1652" i="9" l="1"/>
  <c r="I1652" i="9" s="1"/>
  <c r="L1653" i="9"/>
  <c r="B1653" i="9" l="1"/>
  <c r="M1653" i="9"/>
  <c r="O1653" i="9"/>
  <c r="E1653" i="9" s="1"/>
  <c r="N1653" i="9" l="1"/>
  <c r="C1653" i="9"/>
  <c r="D1653" i="9" l="1"/>
  <c r="P1653" i="9"/>
  <c r="Q1653" i="9" l="1"/>
  <c r="F1653" i="9"/>
  <c r="R1653" i="9" l="1"/>
  <c r="G1653" i="9"/>
  <c r="H1653" i="9" l="1"/>
  <c r="I1653" i="9" s="1"/>
  <c r="L1654" i="9"/>
  <c r="B1654" i="9" l="1"/>
  <c r="M1654" i="9"/>
  <c r="O1654" i="9"/>
  <c r="E1654" i="9" s="1"/>
  <c r="N1654" i="9" l="1"/>
  <c r="C1654" i="9"/>
  <c r="D1654" i="9" l="1"/>
  <c r="P1654" i="9"/>
  <c r="Q1654" i="9" l="1"/>
  <c r="F1654" i="9"/>
  <c r="R1654" i="9" l="1"/>
  <c r="G1654" i="9"/>
  <c r="H1654" i="9" l="1"/>
  <c r="I1654" i="9" s="1"/>
  <c r="L1655" i="9"/>
  <c r="B1655" i="9" l="1"/>
  <c r="O1655" i="9"/>
  <c r="E1655" i="9" s="1"/>
  <c r="M1655" i="9"/>
  <c r="N1655" i="9" l="1"/>
  <c r="C1655" i="9"/>
  <c r="D1655" i="9" l="1"/>
  <c r="P1655" i="9"/>
  <c r="Q1655" i="9" l="1"/>
  <c r="F1655" i="9"/>
  <c r="R1655" i="9" l="1"/>
  <c r="G1655" i="9"/>
  <c r="H1655" i="9" l="1"/>
  <c r="I1655" i="9" s="1"/>
  <c r="L1656" i="9"/>
  <c r="B1656" i="9" l="1"/>
  <c r="O1656" i="9"/>
  <c r="E1656" i="9" s="1"/>
  <c r="M1656" i="9"/>
  <c r="N1656" i="9" l="1"/>
  <c r="C1656" i="9"/>
  <c r="D1656" i="9" l="1"/>
  <c r="P1656" i="9"/>
  <c r="Q1656" i="9" l="1"/>
  <c r="F1656" i="9"/>
  <c r="R1656" i="9" l="1"/>
  <c r="G1656" i="9"/>
  <c r="H1656" i="9" l="1"/>
  <c r="I1656" i="9" s="1"/>
  <c r="L1657" i="9"/>
  <c r="B1657" i="9" l="1"/>
  <c r="O1657" i="9"/>
  <c r="E1657" i="9" s="1"/>
  <c r="M1657" i="9"/>
  <c r="N1657" i="9" l="1"/>
  <c r="C1657" i="9"/>
  <c r="D1657" i="9" l="1"/>
  <c r="P1657" i="9"/>
  <c r="Q1657" i="9" l="1"/>
  <c r="F1657" i="9"/>
  <c r="R1657" i="9" l="1"/>
  <c r="G1657" i="9"/>
  <c r="H1657" i="9" l="1"/>
  <c r="I1657" i="9" s="1"/>
  <c r="L1658" i="9"/>
  <c r="B1658" i="9" l="1"/>
  <c r="O1658" i="9"/>
  <c r="E1658" i="9" s="1"/>
  <c r="M1658" i="9"/>
  <c r="N1658" i="9" l="1"/>
  <c r="C1658" i="9"/>
  <c r="D1658" i="9" l="1"/>
  <c r="P1658" i="9"/>
  <c r="Q1658" i="9" l="1"/>
  <c r="F1658" i="9"/>
  <c r="R1658" i="9" l="1"/>
  <c r="G1658" i="9"/>
  <c r="H1658" i="9" l="1"/>
  <c r="I1658" i="9" s="1"/>
  <c r="L1659" i="9"/>
  <c r="B1659" i="9" l="1"/>
  <c r="M1659" i="9"/>
  <c r="O1659" i="9"/>
  <c r="E1659" i="9" s="1"/>
  <c r="N1659" i="9" l="1"/>
  <c r="C1659" i="9"/>
  <c r="D1659" i="9" l="1"/>
  <c r="P1659" i="9"/>
  <c r="Q1659" i="9" l="1"/>
  <c r="F1659" i="9"/>
  <c r="R1659" i="9" l="1"/>
  <c r="G1659" i="9"/>
  <c r="H1659" i="9" l="1"/>
  <c r="I1659" i="9" s="1"/>
  <c r="L1660" i="9"/>
  <c r="B1660" i="9" l="1"/>
  <c r="O1660" i="9"/>
  <c r="E1660" i="9" s="1"/>
  <c r="M1660" i="9"/>
  <c r="N1660" i="9" l="1"/>
  <c r="C1660" i="9"/>
  <c r="D1660" i="9" l="1"/>
  <c r="P1660" i="9"/>
  <c r="Q1660" i="9" l="1"/>
  <c r="F1660" i="9"/>
  <c r="R1660" i="9" l="1"/>
  <c r="G1660" i="9"/>
  <c r="H1660" i="9" l="1"/>
  <c r="I1660" i="9" s="1"/>
  <c r="L1661" i="9"/>
  <c r="B1661" i="9" l="1"/>
  <c r="O1661" i="9"/>
  <c r="E1661" i="9" s="1"/>
  <c r="M1661" i="9"/>
  <c r="N1661" i="9" l="1"/>
  <c r="C1661" i="9"/>
  <c r="D1661" i="9" l="1"/>
  <c r="P1661" i="9"/>
  <c r="Q1661" i="9" l="1"/>
  <c r="F1661" i="9"/>
  <c r="R1661" i="9" l="1"/>
  <c r="G1661" i="9"/>
  <c r="H1661" i="9" l="1"/>
  <c r="I1661" i="9" s="1"/>
  <c r="L1662" i="9"/>
  <c r="B1662" i="9" l="1"/>
  <c r="O1662" i="9"/>
  <c r="E1662" i="9" s="1"/>
  <c r="M1662" i="9"/>
  <c r="N1662" i="9" l="1"/>
  <c r="C1662" i="9"/>
  <c r="D1662" i="9" l="1"/>
  <c r="P1662" i="9"/>
  <c r="Q1662" i="9" l="1"/>
  <c r="F1662" i="9"/>
  <c r="R1662" i="9" l="1"/>
  <c r="G1662" i="9"/>
  <c r="H1662" i="9" l="1"/>
  <c r="I1662" i="9" s="1"/>
  <c r="L1663" i="9"/>
  <c r="B1663" i="9" l="1"/>
  <c r="M1663" i="9"/>
  <c r="O1663" i="9"/>
  <c r="E1663" i="9" s="1"/>
  <c r="N1663" i="9" l="1"/>
  <c r="C1663" i="9"/>
  <c r="D1663" i="9" l="1"/>
  <c r="P1663" i="9"/>
  <c r="Q1663" i="9" l="1"/>
  <c r="F1663" i="9"/>
  <c r="R1663" i="9" l="1"/>
  <c r="G1663" i="9"/>
  <c r="H1663" i="9" l="1"/>
  <c r="I1663" i="9" s="1"/>
  <c r="L1664" i="9"/>
  <c r="B1664" i="9" l="1"/>
  <c r="O1664" i="9"/>
  <c r="E1664" i="9" s="1"/>
  <c r="M1664" i="9"/>
  <c r="N1664" i="9" l="1"/>
  <c r="C1664" i="9"/>
  <c r="D1664" i="9" l="1"/>
  <c r="P1664" i="9"/>
  <c r="Q1664" i="9" l="1"/>
  <c r="F1664" i="9"/>
  <c r="R1664" i="9" l="1"/>
  <c r="G1664" i="9"/>
  <c r="H1664" i="9" l="1"/>
  <c r="I1664" i="9" s="1"/>
  <c r="L1665" i="9"/>
  <c r="B1665" i="9" l="1"/>
  <c r="O1665" i="9"/>
  <c r="E1665" i="9" s="1"/>
  <c r="M1665" i="9"/>
  <c r="N1665" i="9" l="1"/>
  <c r="C1665" i="9"/>
  <c r="D1665" i="9" l="1"/>
  <c r="P1665" i="9"/>
  <c r="Q1665" i="9" l="1"/>
  <c r="F1665" i="9"/>
  <c r="R1665" i="9" l="1"/>
  <c r="G1665" i="9"/>
  <c r="H1665" i="9" l="1"/>
  <c r="I1665" i="9" s="1"/>
  <c r="L1666" i="9"/>
  <c r="B1666" i="9" l="1"/>
  <c r="M1666" i="9"/>
  <c r="O1666" i="9"/>
  <c r="E1666" i="9" s="1"/>
  <c r="N1666" i="9" l="1"/>
  <c r="C1666" i="9"/>
  <c r="D1666" i="9" l="1"/>
  <c r="P1666" i="9"/>
  <c r="Q1666" i="9" l="1"/>
  <c r="F1666" i="9"/>
  <c r="R1666" i="9" l="1"/>
  <c r="G1666" i="9"/>
  <c r="H1666" i="9" l="1"/>
  <c r="I1666" i="9" s="1"/>
  <c r="L1667" i="9"/>
  <c r="B1667" i="9" l="1"/>
  <c r="M1667" i="9"/>
  <c r="O1667" i="9"/>
  <c r="E1667" i="9" s="1"/>
  <c r="N1667" i="9" l="1"/>
  <c r="C1667" i="9"/>
  <c r="D1667" i="9" l="1"/>
  <c r="P1667" i="9"/>
  <c r="Q1667" i="9" l="1"/>
  <c r="F1667" i="9"/>
  <c r="R1667" i="9" l="1"/>
  <c r="G1667" i="9"/>
  <c r="H1667" i="9" l="1"/>
  <c r="I1667" i="9" s="1"/>
  <c r="L1668" i="9"/>
  <c r="B1668" i="9" l="1"/>
  <c r="M1668" i="9"/>
  <c r="O1668" i="9"/>
  <c r="E1668" i="9" s="1"/>
  <c r="N1668" i="9" l="1"/>
  <c r="C1668" i="9"/>
  <c r="D1668" i="9" l="1"/>
  <c r="P1668" i="9"/>
  <c r="Q1668" i="9" l="1"/>
  <c r="F1668" i="9"/>
  <c r="R1668" i="9" l="1"/>
  <c r="G1668" i="9"/>
  <c r="H1668" i="9" l="1"/>
  <c r="I1668" i="9" s="1"/>
  <c r="L1669" i="9"/>
  <c r="B1669" i="9" l="1"/>
  <c r="O1669" i="9"/>
  <c r="E1669" i="9" s="1"/>
  <c r="M1669" i="9"/>
  <c r="N1669" i="9" l="1"/>
  <c r="C1669" i="9"/>
  <c r="D1669" i="9" l="1"/>
  <c r="P1669" i="9"/>
  <c r="Q1669" i="9" l="1"/>
  <c r="F1669" i="9"/>
  <c r="R1669" i="9" l="1"/>
  <c r="G1669" i="9"/>
  <c r="H1669" i="9" l="1"/>
  <c r="I1669" i="9" s="1"/>
  <c r="L1670" i="9"/>
  <c r="B1670" i="9" l="1"/>
  <c r="O1670" i="9"/>
  <c r="E1670" i="9" s="1"/>
  <c r="M1670" i="9"/>
  <c r="N1670" i="9" l="1"/>
  <c r="C1670" i="9"/>
  <c r="D1670" i="9" l="1"/>
  <c r="P1670" i="9"/>
  <c r="Q1670" i="9" l="1"/>
  <c r="F1670" i="9"/>
  <c r="R1670" i="9" l="1"/>
  <c r="G1670" i="9"/>
  <c r="H1670" i="9" l="1"/>
  <c r="I1670" i="9" s="1"/>
  <c r="L1671" i="9"/>
  <c r="B1671" i="9" l="1"/>
  <c r="O1671" i="9"/>
  <c r="E1671" i="9" s="1"/>
  <c r="M1671" i="9"/>
  <c r="N1671" i="9" l="1"/>
  <c r="C1671" i="9"/>
  <c r="D1671" i="9" l="1"/>
  <c r="P1671" i="9"/>
  <c r="Q1671" i="9" l="1"/>
  <c r="F1671" i="9"/>
  <c r="R1671" i="9" l="1"/>
  <c r="G1671" i="9"/>
  <c r="H1671" i="9" l="1"/>
  <c r="I1671" i="9" s="1"/>
  <c r="L1672" i="9"/>
  <c r="B1672" i="9" l="1"/>
  <c r="M1672" i="9"/>
  <c r="O1672" i="9"/>
  <c r="E1672" i="9" s="1"/>
  <c r="N1672" i="9" l="1"/>
  <c r="C1672" i="9"/>
  <c r="D1672" i="9" l="1"/>
  <c r="P1672" i="9"/>
  <c r="Q1672" i="9" l="1"/>
  <c r="F1672" i="9"/>
  <c r="R1672" i="9" l="1"/>
  <c r="G1672" i="9"/>
  <c r="H1672" i="9" l="1"/>
  <c r="I1672" i="9" s="1"/>
  <c r="L1673" i="9"/>
  <c r="B1673" i="9" l="1"/>
  <c r="O1673" i="9"/>
  <c r="E1673" i="9" s="1"/>
  <c r="M1673" i="9"/>
  <c r="N1673" i="9" l="1"/>
  <c r="C1673" i="9"/>
  <c r="D1673" i="9" l="1"/>
  <c r="P1673" i="9"/>
  <c r="Q1673" i="9" l="1"/>
  <c r="F1673" i="9"/>
  <c r="R1673" i="9" l="1"/>
  <c r="G1673" i="9"/>
  <c r="H1673" i="9" l="1"/>
  <c r="I1673" i="9" s="1"/>
  <c r="L1674" i="9"/>
  <c r="B1674" i="9" l="1"/>
  <c r="O1674" i="9"/>
  <c r="E1674" i="9" s="1"/>
  <c r="M1674" i="9"/>
  <c r="N1674" i="9" l="1"/>
  <c r="C1674" i="9"/>
  <c r="D1674" i="9" l="1"/>
  <c r="P1674" i="9"/>
  <c r="Q1674" i="9" l="1"/>
  <c r="F1674" i="9"/>
  <c r="R1674" i="9" l="1"/>
  <c r="G1674" i="9"/>
  <c r="H1674" i="9" l="1"/>
  <c r="I1674" i="9" s="1"/>
  <c r="L1675" i="9"/>
  <c r="B1675" i="9" l="1"/>
  <c r="O1675" i="9"/>
  <c r="E1675" i="9" s="1"/>
  <c r="M1675" i="9"/>
  <c r="N1675" i="9" l="1"/>
  <c r="C1675" i="9"/>
  <c r="D1675" i="9" l="1"/>
  <c r="P1675" i="9"/>
  <c r="Q1675" i="9" l="1"/>
  <c r="F1675" i="9"/>
  <c r="R1675" i="9" l="1"/>
  <c r="G1675" i="9"/>
  <c r="H1675" i="9" l="1"/>
  <c r="I1675" i="9" s="1"/>
  <c r="L1676" i="9"/>
  <c r="B1676" i="9" l="1"/>
  <c r="O1676" i="9"/>
  <c r="E1676" i="9" s="1"/>
  <c r="M1676" i="9"/>
  <c r="N1676" i="9" l="1"/>
  <c r="C1676" i="9"/>
  <c r="D1676" i="9" l="1"/>
  <c r="P1676" i="9"/>
  <c r="Q1676" i="9" l="1"/>
  <c r="F1676" i="9"/>
  <c r="R1676" i="9" l="1"/>
  <c r="G1676" i="9"/>
  <c r="H1676" i="9" l="1"/>
  <c r="I1676" i="9" s="1"/>
  <c r="L1677" i="9"/>
  <c r="B1677" i="9" l="1"/>
  <c r="M1677" i="9"/>
  <c r="O1677" i="9"/>
  <c r="E1677" i="9" s="1"/>
  <c r="N1677" i="9" l="1"/>
  <c r="C1677" i="9"/>
  <c r="D1677" i="9" l="1"/>
  <c r="P1677" i="9"/>
  <c r="Q1677" i="9" l="1"/>
  <c r="F1677" i="9"/>
  <c r="R1677" i="9" l="1"/>
  <c r="G1677" i="9"/>
  <c r="H1677" i="9" l="1"/>
  <c r="I1677" i="9" s="1"/>
  <c r="L1678" i="9"/>
  <c r="B1678" i="9" l="1"/>
  <c r="M1678" i="9"/>
  <c r="O1678" i="9"/>
  <c r="E1678" i="9" s="1"/>
  <c r="N1678" i="9" l="1"/>
  <c r="C1678" i="9"/>
  <c r="D1678" i="9" l="1"/>
  <c r="P1678" i="9"/>
  <c r="Q1678" i="9" l="1"/>
  <c r="F1678" i="9"/>
  <c r="R1678" i="9" l="1"/>
  <c r="G1678" i="9"/>
  <c r="H1678" i="9" l="1"/>
  <c r="I1678" i="9" s="1"/>
  <c r="L1679" i="9"/>
  <c r="B1679" i="9" l="1"/>
  <c r="M1679" i="9"/>
  <c r="O1679" i="9"/>
  <c r="E1679" i="9" s="1"/>
  <c r="N1679" i="9" l="1"/>
  <c r="C1679" i="9"/>
  <c r="D1679" i="9" l="1"/>
  <c r="P1679" i="9"/>
  <c r="Q1679" i="9" l="1"/>
  <c r="F1679" i="9"/>
  <c r="R1679" i="9" l="1"/>
  <c r="G1679" i="9"/>
  <c r="H1679" i="9" l="1"/>
  <c r="I1679" i="9" s="1"/>
  <c r="L1680" i="9"/>
  <c r="B1680" i="9" l="1"/>
  <c r="O1680" i="9"/>
  <c r="E1680" i="9" s="1"/>
  <c r="M1680" i="9"/>
  <c r="N1680" i="9" l="1"/>
  <c r="C1680" i="9"/>
  <c r="D1680" i="9" l="1"/>
  <c r="P1680" i="9"/>
  <c r="Q1680" i="9" l="1"/>
  <c r="F1680" i="9"/>
  <c r="R1680" i="9" l="1"/>
  <c r="G1680" i="9"/>
  <c r="H1680" i="9" l="1"/>
  <c r="I1680" i="9" s="1"/>
  <c r="L1681" i="9"/>
  <c r="B1681" i="9" l="1"/>
  <c r="M1681" i="9"/>
  <c r="O1681" i="9"/>
  <c r="E1681" i="9" s="1"/>
  <c r="N1681" i="9" l="1"/>
  <c r="C1681" i="9"/>
  <c r="D1681" i="9" l="1"/>
  <c r="P1681" i="9"/>
  <c r="Q1681" i="9" l="1"/>
  <c r="F1681" i="9"/>
  <c r="R1681" i="9" l="1"/>
  <c r="G1681" i="9"/>
  <c r="H1681" i="9" l="1"/>
  <c r="I1681" i="9" s="1"/>
  <c r="L1682" i="9"/>
  <c r="B1682" i="9" l="1"/>
  <c r="O1682" i="9"/>
  <c r="E1682" i="9" s="1"/>
  <c r="M1682" i="9"/>
  <c r="N1682" i="9" l="1"/>
  <c r="C1682" i="9"/>
  <c r="D1682" i="9" l="1"/>
  <c r="P1682" i="9"/>
  <c r="Q1682" i="9" l="1"/>
  <c r="F1682" i="9"/>
  <c r="R1682" i="9" l="1"/>
  <c r="G1682" i="9"/>
  <c r="H1682" i="9" l="1"/>
  <c r="I1682" i="9" s="1"/>
  <c r="L1683" i="9"/>
  <c r="B1683" i="9" l="1"/>
  <c r="M1683" i="9"/>
  <c r="O1683" i="9"/>
  <c r="E1683" i="9" s="1"/>
  <c r="N1683" i="9" l="1"/>
  <c r="C1683" i="9"/>
  <c r="D1683" i="9" l="1"/>
  <c r="P1683" i="9"/>
  <c r="Q1683" i="9" l="1"/>
  <c r="F1683" i="9"/>
  <c r="R1683" i="9" l="1"/>
  <c r="G1683" i="9"/>
  <c r="H1683" i="9" l="1"/>
  <c r="I1683" i="9" s="1"/>
  <c r="L1684" i="9"/>
  <c r="B1684" i="9" l="1"/>
  <c r="O1684" i="9"/>
  <c r="E1684" i="9" s="1"/>
  <c r="M1684" i="9"/>
  <c r="N1684" i="9" l="1"/>
  <c r="C1684" i="9"/>
  <c r="D1684" i="9" l="1"/>
  <c r="P1684" i="9"/>
  <c r="Q1684" i="9" l="1"/>
  <c r="F1684" i="9"/>
  <c r="R1684" i="9" l="1"/>
  <c r="G1684" i="9"/>
  <c r="H1684" i="9" l="1"/>
  <c r="I1684" i="9" s="1"/>
  <c r="L1685" i="9"/>
  <c r="B1685" i="9" l="1"/>
  <c r="M1685" i="9"/>
  <c r="O1685" i="9"/>
  <c r="E1685" i="9" s="1"/>
  <c r="N1685" i="9" l="1"/>
  <c r="C1685" i="9"/>
  <c r="D1685" i="9" l="1"/>
  <c r="P1685" i="9"/>
  <c r="Q1685" i="9" l="1"/>
  <c r="F1685" i="9"/>
  <c r="R1685" i="9" l="1"/>
  <c r="G1685" i="9"/>
  <c r="H1685" i="9" l="1"/>
  <c r="I1685" i="9" s="1"/>
  <c r="L1686" i="9"/>
  <c r="B1686" i="9" l="1"/>
  <c r="O1686" i="9"/>
  <c r="E1686" i="9" s="1"/>
  <c r="M1686" i="9"/>
  <c r="N1686" i="9" l="1"/>
  <c r="C1686" i="9"/>
  <c r="D1686" i="9" l="1"/>
  <c r="P1686" i="9"/>
  <c r="Q1686" i="9" l="1"/>
  <c r="F1686" i="9"/>
  <c r="R1686" i="9" l="1"/>
  <c r="G1686" i="9"/>
  <c r="H1686" i="9" l="1"/>
  <c r="I1686" i="9" s="1"/>
  <c r="L1687" i="9"/>
  <c r="B1687" i="9" l="1"/>
  <c r="O1687" i="9"/>
  <c r="E1687" i="9" s="1"/>
  <c r="M1687" i="9"/>
  <c r="N1687" i="9" l="1"/>
  <c r="C1687" i="9"/>
  <c r="D1687" i="9" l="1"/>
  <c r="P1687" i="9"/>
  <c r="Q1687" i="9" l="1"/>
  <c r="F1687" i="9"/>
  <c r="R1687" i="9" l="1"/>
  <c r="G1687" i="9"/>
  <c r="H1687" i="9" l="1"/>
  <c r="I1687" i="9" s="1"/>
  <c r="L1688" i="9"/>
  <c r="B1688" i="9" l="1"/>
  <c r="M1688" i="9"/>
  <c r="O1688" i="9"/>
  <c r="E1688" i="9" s="1"/>
  <c r="N1688" i="9" l="1"/>
  <c r="C1688" i="9"/>
  <c r="D1688" i="9" l="1"/>
  <c r="P1688" i="9"/>
  <c r="Q1688" i="9" l="1"/>
  <c r="F1688" i="9"/>
  <c r="R1688" i="9" l="1"/>
  <c r="G1688" i="9"/>
  <c r="H1688" i="9" l="1"/>
  <c r="I1688" i="9" s="1"/>
  <c r="L1689" i="9"/>
  <c r="B1689" i="9" l="1"/>
  <c r="M1689" i="9"/>
  <c r="O1689" i="9"/>
  <c r="E1689" i="9" s="1"/>
  <c r="N1689" i="9" l="1"/>
  <c r="C1689" i="9"/>
  <c r="D1689" i="9" l="1"/>
  <c r="P1689" i="9"/>
  <c r="Q1689" i="9" l="1"/>
  <c r="F1689" i="9"/>
  <c r="R1689" i="9" l="1"/>
  <c r="G1689" i="9"/>
  <c r="H1689" i="9" l="1"/>
  <c r="I1689" i="9" s="1"/>
  <c r="L1690" i="9"/>
  <c r="B1690" i="9" l="1"/>
  <c r="M1690" i="9"/>
  <c r="O1690" i="9"/>
  <c r="E1690" i="9" s="1"/>
  <c r="N1690" i="9" l="1"/>
  <c r="C1690" i="9"/>
  <c r="D1690" i="9" l="1"/>
  <c r="P1690" i="9"/>
  <c r="Q1690" i="9" l="1"/>
  <c r="F1690" i="9"/>
  <c r="R1690" i="9" l="1"/>
  <c r="G1690" i="9"/>
  <c r="H1690" i="9" l="1"/>
  <c r="I1690" i="9" s="1"/>
  <c r="L1691" i="9"/>
  <c r="B1691" i="9" l="1"/>
  <c r="O1691" i="9"/>
  <c r="E1691" i="9" s="1"/>
  <c r="M1691" i="9"/>
  <c r="N1691" i="9" l="1"/>
  <c r="C1691" i="9"/>
  <c r="D1691" i="9" l="1"/>
  <c r="P1691" i="9"/>
  <c r="Q1691" i="9" l="1"/>
  <c r="F1691" i="9"/>
  <c r="R1691" i="9" l="1"/>
  <c r="G1691" i="9"/>
  <c r="H1691" i="9" l="1"/>
  <c r="I1691" i="9" s="1"/>
  <c r="L1692" i="9"/>
  <c r="B1692" i="9" l="1"/>
  <c r="M1692" i="9"/>
  <c r="O1692" i="9"/>
  <c r="E1692" i="9" s="1"/>
  <c r="N1692" i="9" l="1"/>
  <c r="C1692" i="9"/>
  <c r="D1692" i="9" l="1"/>
  <c r="P1692" i="9"/>
  <c r="Q1692" i="9" l="1"/>
  <c r="F1692" i="9"/>
  <c r="R1692" i="9" l="1"/>
  <c r="G1692" i="9"/>
  <c r="H1692" i="9" l="1"/>
  <c r="I1692" i="9" s="1"/>
  <c r="L1693" i="9"/>
  <c r="B1693" i="9" l="1"/>
  <c r="O1693" i="9"/>
  <c r="E1693" i="9" s="1"/>
  <c r="M1693" i="9"/>
  <c r="N1693" i="9" l="1"/>
  <c r="C1693" i="9"/>
  <c r="D1693" i="9" l="1"/>
  <c r="P1693" i="9"/>
  <c r="Q1693" i="9" l="1"/>
  <c r="F1693" i="9"/>
  <c r="R1693" i="9" l="1"/>
  <c r="G1693" i="9"/>
  <c r="H1693" i="9" l="1"/>
  <c r="I1693" i="9" s="1"/>
  <c r="L1694" i="9"/>
  <c r="B1694" i="9" l="1"/>
  <c r="M1694" i="9"/>
  <c r="O1694" i="9"/>
  <c r="E1694" i="9" s="1"/>
  <c r="N1694" i="9" l="1"/>
  <c r="C1694" i="9"/>
  <c r="D1694" i="9" l="1"/>
  <c r="P1694" i="9"/>
  <c r="Q1694" i="9" l="1"/>
  <c r="F1694" i="9"/>
  <c r="R1694" i="9" l="1"/>
  <c r="G1694" i="9"/>
  <c r="H1694" i="9" l="1"/>
  <c r="I1694" i="9" s="1"/>
  <c r="L1695" i="9"/>
  <c r="B1695" i="9" l="1"/>
  <c r="M1695" i="9"/>
  <c r="O1695" i="9"/>
  <c r="E1695" i="9" s="1"/>
  <c r="N1695" i="9" l="1"/>
  <c r="C1695" i="9"/>
  <c r="D1695" i="9" l="1"/>
  <c r="P1695" i="9"/>
  <c r="Q1695" i="9" l="1"/>
  <c r="F1695" i="9"/>
  <c r="R1695" i="9" l="1"/>
  <c r="G1695" i="9"/>
  <c r="H1695" i="9" l="1"/>
  <c r="I1695" i="9" s="1"/>
  <c r="L1696" i="9"/>
  <c r="B1696" i="9" l="1"/>
  <c r="O1696" i="9"/>
  <c r="E1696" i="9" s="1"/>
  <c r="M1696" i="9"/>
  <c r="N1696" i="9" l="1"/>
  <c r="C1696" i="9"/>
  <c r="D1696" i="9" l="1"/>
  <c r="P1696" i="9"/>
  <c r="Q1696" i="9" l="1"/>
  <c r="F1696" i="9"/>
  <c r="R1696" i="9" l="1"/>
  <c r="G1696" i="9"/>
  <c r="H1696" i="9" l="1"/>
  <c r="I1696" i="9" s="1"/>
  <c r="L1697" i="9"/>
  <c r="B1697" i="9" l="1"/>
  <c r="O1697" i="9"/>
  <c r="E1697" i="9" s="1"/>
  <c r="M1697" i="9"/>
  <c r="N1697" i="9" l="1"/>
  <c r="C1697" i="9"/>
  <c r="D1697" i="9" l="1"/>
  <c r="P1697" i="9"/>
  <c r="Q1697" i="9" l="1"/>
  <c r="F1697" i="9"/>
  <c r="R1697" i="9" l="1"/>
  <c r="G1697" i="9"/>
  <c r="H1697" i="9" l="1"/>
  <c r="I1697" i="9" s="1"/>
  <c r="L1698" i="9"/>
  <c r="B1698" i="9" l="1"/>
  <c r="M1698" i="9"/>
  <c r="O1698" i="9"/>
  <c r="E1698" i="9" s="1"/>
  <c r="N1698" i="9" l="1"/>
  <c r="C1698" i="9"/>
  <c r="D1698" i="9" l="1"/>
  <c r="P1698" i="9"/>
  <c r="Q1698" i="9" l="1"/>
  <c r="F1698" i="9"/>
  <c r="R1698" i="9" l="1"/>
  <c r="G1698" i="9"/>
  <c r="H1698" i="9" l="1"/>
  <c r="I1698" i="9" s="1"/>
  <c r="L1699" i="9"/>
  <c r="B1699" i="9" l="1"/>
  <c r="O1699" i="9"/>
  <c r="E1699" i="9" s="1"/>
  <c r="M1699" i="9"/>
  <c r="N1699" i="9" l="1"/>
  <c r="C1699" i="9"/>
  <c r="D1699" i="9" l="1"/>
  <c r="P1699" i="9"/>
  <c r="Q1699" i="9" l="1"/>
  <c r="F1699" i="9"/>
  <c r="R1699" i="9" l="1"/>
  <c r="G1699" i="9"/>
  <c r="H1699" i="9" l="1"/>
  <c r="I1699" i="9" s="1"/>
  <c r="L1700" i="9"/>
  <c r="B1700" i="9" l="1"/>
  <c r="O1700" i="9"/>
  <c r="E1700" i="9" s="1"/>
  <c r="M1700" i="9"/>
  <c r="N1700" i="9" l="1"/>
  <c r="C1700" i="9"/>
  <c r="D1700" i="9" l="1"/>
  <c r="P1700" i="9"/>
  <c r="Q1700" i="9" l="1"/>
  <c r="F1700" i="9"/>
  <c r="R1700" i="9" l="1"/>
  <c r="G1700" i="9"/>
  <c r="H1700" i="9" l="1"/>
  <c r="I1700" i="9" s="1"/>
  <c r="L1701" i="9"/>
  <c r="B1701" i="9" l="1"/>
  <c r="M1701" i="9"/>
  <c r="O1701" i="9"/>
  <c r="E1701" i="9" s="1"/>
  <c r="N1701" i="9" l="1"/>
  <c r="C1701" i="9"/>
  <c r="D1701" i="9" l="1"/>
  <c r="P1701" i="9"/>
  <c r="Q1701" i="9" l="1"/>
  <c r="F1701" i="9"/>
  <c r="R1701" i="9" l="1"/>
  <c r="G1701" i="9"/>
  <c r="H1701" i="9" l="1"/>
  <c r="I1701" i="9" s="1"/>
  <c r="L1702" i="9"/>
  <c r="B1702" i="9" l="1"/>
  <c r="O1702" i="9"/>
  <c r="E1702" i="9" s="1"/>
  <c r="M1702" i="9"/>
  <c r="N1702" i="9" l="1"/>
  <c r="C1702" i="9"/>
  <c r="D1702" i="9" l="1"/>
  <c r="P1702" i="9"/>
  <c r="Q1702" i="9" l="1"/>
  <c r="F1702" i="9"/>
  <c r="R1702" i="9" l="1"/>
  <c r="G1702" i="9"/>
  <c r="H1702" i="9" l="1"/>
  <c r="I1702" i="9" s="1"/>
  <c r="L1703" i="9"/>
  <c r="B1703" i="9" l="1"/>
  <c r="O1703" i="9"/>
  <c r="E1703" i="9" s="1"/>
  <c r="M1703" i="9"/>
  <c r="N1703" i="9" l="1"/>
  <c r="C1703" i="9"/>
  <c r="D1703" i="9" l="1"/>
  <c r="P1703" i="9"/>
  <c r="Q1703" i="9" l="1"/>
  <c r="F1703" i="9"/>
  <c r="R1703" i="9" l="1"/>
  <c r="G1703" i="9"/>
  <c r="H1703" i="9" l="1"/>
  <c r="I1703" i="9" s="1"/>
  <c r="L1704" i="9"/>
  <c r="B1704" i="9" l="1"/>
  <c r="O1704" i="9"/>
  <c r="E1704" i="9" s="1"/>
  <c r="M1704" i="9"/>
  <c r="N1704" i="9" l="1"/>
  <c r="C1704" i="9"/>
  <c r="D1704" i="9" l="1"/>
  <c r="P1704" i="9"/>
  <c r="Q1704" i="9" l="1"/>
  <c r="F1704" i="9"/>
  <c r="R1704" i="9" l="1"/>
  <c r="G1704" i="9"/>
  <c r="H1704" i="9" l="1"/>
  <c r="I1704" i="9" s="1"/>
  <c r="L1705" i="9"/>
  <c r="B1705" i="9" l="1"/>
  <c r="M1705" i="9"/>
  <c r="O1705" i="9"/>
  <c r="E1705" i="9" s="1"/>
  <c r="N1705" i="9" l="1"/>
  <c r="C1705" i="9"/>
  <c r="D1705" i="9" l="1"/>
  <c r="P1705" i="9"/>
  <c r="Q1705" i="9" l="1"/>
  <c r="F1705" i="9"/>
  <c r="R1705" i="9" l="1"/>
  <c r="G1705" i="9"/>
  <c r="H1705" i="9" l="1"/>
  <c r="I1705" i="9" s="1"/>
  <c r="L1706" i="9"/>
  <c r="B1706" i="9" l="1"/>
  <c r="O1706" i="9"/>
  <c r="E1706" i="9" s="1"/>
  <c r="M1706" i="9"/>
  <c r="N1706" i="9" l="1"/>
  <c r="C1706" i="9"/>
  <c r="D1706" i="9" l="1"/>
  <c r="P1706" i="9"/>
  <c r="Q1706" i="9" l="1"/>
  <c r="F1706" i="9"/>
  <c r="R1706" i="9" l="1"/>
  <c r="G1706" i="9"/>
  <c r="H1706" i="9" l="1"/>
  <c r="I1706" i="9" s="1"/>
  <c r="L1707" i="9"/>
  <c r="B1707" i="9" l="1"/>
  <c r="O1707" i="9"/>
  <c r="E1707" i="9" s="1"/>
  <c r="M1707" i="9"/>
  <c r="N1707" i="9" l="1"/>
  <c r="C1707" i="9"/>
  <c r="D1707" i="9" l="1"/>
  <c r="P1707" i="9"/>
  <c r="Q1707" i="9" l="1"/>
  <c r="F1707" i="9"/>
  <c r="R1707" i="9" l="1"/>
  <c r="G1707" i="9"/>
  <c r="H1707" i="9" l="1"/>
  <c r="I1707" i="9" s="1"/>
  <c r="L1708" i="9"/>
  <c r="B1708" i="9" l="1"/>
  <c r="M1708" i="9"/>
  <c r="O1708" i="9"/>
  <c r="E1708" i="9" s="1"/>
  <c r="N1708" i="9" l="1"/>
  <c r="C1708" i="9"/>
  <c r="D1708" i="9" l="1"/>
  <c r="P1708" i="9"/>
  <c r="Q1708" i="9" l="1"/>
  <c r="F1708" i="9"/>
  <c r="R1708" i="9" l="1"/>
  <c r="G1708" i="9"/>
  <c r="H1708" i="9" l="1"/>
  <c r="I1708" i="9" s="1"/>
  <c r="L1709" i="9"/>
  <c r="B1709" i="9" l="1"/>
  <c r="O1709" i="9"/>
  <c r="E1709" i="9" s="1"/>
  <c r="M1709" i="9"/>
  <c r="N1709" i="9" l="1"/>
  <c r="C1709" i="9"/>
  <c r="D1709" i="9" l="1"/>
  <c r="P1709" i="9"/>
  <c r="Q1709" i="9" l="1"/>
  <c r="F1709" i="9"/>
  <c r="R1709" i="9" l="1"/>
  <c r="G1709" i="9"/>
  <c r="H1709" i="9" l="1"/>
  <c r="I1709" i="9" s="1"/>
  <c r="L1710" i="9"/>
  <c r="B1710" i="9" l="1"/>
  <c r="M1710" i="9"/>
  <c r="O1710" i="9"/>
  <c r="E1710" i="9" s="1"/>
  <c r="N1710" i="9" l="1"/>
  <c r="C1710" i="9"/>
  <c r="D1710" i="9" l="1"/>
  <c r="P1710" i="9"/>
  <c r="Q1710" i="9" l="1"/>
  <c r="F1710" i="9"/>
  <c r="R1710" i="9" l="1"/>
  <c r="G1710" i="9"/>
  <c r="H1710" i="9" l="1"/>
  <c r="I1710" i="9" s="1"/>
  <c r="L1711" i="9"/>
  <c r="B1711" i="9" l="1"/>
  <c r="M1711" i="9"/>
  <c r="O1711" i="9"/>
  <c r="E1711" i="9" s="1"/>
  <c r="N1711" i="9" l="1"/>
  <c r="C1711" i="9"/>
  <c r="D1711" i="9" l="1"/>
  <c r="P1711" i="9"/>
  <c r="Q1711" i="9" l="1"/>
  <c r="F1711" i="9"/>
  <c r="R1711" i="9" l="1"/>
  <c r="G1711" i="9"/>
  <c r="H1711" i="9" l="1"/>
  <c r="I1711" i="9" s="1"/>
  <c r="L1712" i="9"/>
  <c r="B1712" i="9" l="1"/>
  <c r="M1712" i="9"/>
  <c r="O1712" i="9"/>
  <c r="E1712" i="9" s="1"/>
  <c r="N1712" i="9" l="1"/>
  <c r="C1712" i="9"/>
  <c r="D1712" i="9" l="1"/>
  <c r="P1712" i="9"/>
  <c r="Q1712" i="9" l="1"/>
  <c r="F1712" i="9"/>
  <c r="R1712" i="9" l="1"/>
  <c r="G1712" i="9"/>
  <c r="H1712" i="9" l="1"/>
  <c r="I1712" i="9" s="1"/>
  <c r="L1713" i="9"/>
  <c r="B1713" i="9" l="1"/>
  <c r="O1713" i="9"/>
  <c r="E1713" i="9" s="1"/>
  <c r="M1713" i="9"/>
  <c r="N1713" i="9" l="1"/>
  <c r="C1713" i="9"/>
  <c r="D1713" i="9" l="1"/>
  <c r="P1713" i="9"/>
  <c r="Q1713" i="9" l="1"/>
  <c r="F1713" i="9"/>
  <c r="R1713" i="9" l="1"/>
  <c r="G1713" i="9"/>
  <c r="H1713" i="9" l="1"/>
  <c r="I1713" i="9" s="1"/>
  <c r="L1714" i="9"/>
  <c r="B1714" i="9" l="1"/>
  <c r="O1714" i="9"/>
  <c r="E1714" i="9" s="1"/>
  <c r="M1714" i="9"/>
  <c r="N1714" i="9" l="1"/>
  <c r="C1714" i="9"/>
  <c r="D1714" i="9" l="1"/>
  <c r="P1714" i="9"/>
  <c r="Q1714" i="9" l="1"/>
  <c r="F1714" i="9"/>
  <c r="R1714" i="9" l="1"/>
  <c r="G1714" i="9"/>
  <c r="H1714" i="9" l="1"/>
  <c r="I1714" i="9" s="1"/>
  <c r="L1715" i="9"/>
  <c r="B1715" i="9" l="1"/>
  <c r="M1715" i="9"/>
  <c r="O1715" i="9"/>
  <c r="E1715" i="9" s="1"/>
  <c r="N1715" i="9" l="1"/>
  <c r="C1715" i="9"/>
  <c r="D1715" i="9" l="1"/>
  <c r="P1715" i="9"/>
  <c r="Q1715" i="9" l="1"/>
  <c r="F1715" i="9"/>
  <c r="R1715" i="9" l="1"/>
  <c r="G1715" i="9"/>
  <c r="H1715" i="9" l="1"/>
  <c r="I1715" i="9" s="1"/>
  <c r="L1716" i="9"/>
  <c r="B1716" i="9" l="1"/>
  <c r="M1716" i="9"/>
  <c r="O1716" i="9"/>
  <c r="E1716" i="9" s="1"/>
  <c r="N1716" i="9" l="1"/>
  <c r="C1716" i="9"/>
  <c r="D1716" i="9" l="1"/>
  <c r="P1716" i="9"/>
  <c r="Q1716" i="9" l="1"/>
  <c r="F1716" i="9"/>
  <c r="R1716" i="9" l="1"/>
  <c r="G1716" i="9"/>
  <c r="H1716" i="9" l="1"/>
  <c r="I1716" i="9" s="1"/>
  <c r="L1717" i="9"/>
  <c r="B1717" i="9" l="1"/>
  <c r="O1717" i="9"/>
  <c r="E1717" i="9" s="1"/>
  <c r="M1717" i="9"/>
  <c r="N1717" i="9" l="1"/>
  <c r="C1717" i="9"/>
  <c r="D1717" i="9" l="1"/>
  <c r="P1717" i="9"/>
  <c r="Q1717" i="9" l="1"/>
  <c r="F1717" i="9"/>
  <c r="R1717" i="9" l="1"/>
  <c r="G1717" i="9"/>
  <c r="H1717" i="9" l="1"/>
  <c r="I1717" i="9" s="1"/>
  <c r="L1718" i="9"/>
  <c r="B1718" i="9" l="1"/>
  <c r="M1718" i="9"/>
  <c r="O1718" i="9"/>
  <c r="E1718" i="9" s="1"/>
  <c r="N1718" i="9" l="1"/>
  <c r="C1718" i="9"/>
  <c r="D1718" i="9" l="1"/>
  <c r="P1718" i="9"/>
  <c r="Q1718" i="9" l="1"/>
  <c r="F1718" i="9"/>
  <c r="R1718" i="9" l="1"/>
  <c r="G1718" i="9"/>
  <c r="H1718" i="9" l="1"/>
  <c r="I1718" i="9" s="1"/>
  <c r="L1719" i="9"/>
  <c r="B1719" i="9" l="1"/>
  <c r="O1719" i="9"/>
  <c r="E1719" i="9" s="1"/>
  <c r="M1719" i="9"/>
  <c r="N1719" i="9" l="1"/>
  <c r="C1719" i="9"/>
  <c r="D1719" i="9" l="1"/>
  <c r="P1719" i="9"/>
  <c r="Q1719" i="9" l="1"/>
  <c r="F1719" i="9"/>
  <c r="R1719" i="9" l="1"/>
  <c r="G1719" i="9"/>
  <c r="H1719" i="9" l="1"/>
  <c r="I1719" i="9" s="1"/>
  <c r="L1720" i="9"/>
  <c r="B1720" i="9" l="1"/>
  <c r="M1720" i="9"/>
  <c r="O1720" i="9"/>
  <c r="E1720" i="9" s="1"/>
  <c r="N1720" i="9" l="1"/>
  <c r="C1720" i="9"/>
  <c r="D1720" i="9" l="1"/>
  <c r="P1720" i="9"/>
  <c r="Q1720" i="9" l="1"/>
  <c r="F1720" i="9"/>
  <c r="R1720" i="9" l="1"/>
  <c r="G1720" i="9"/>
  <c r="H1720" i="9" l="1"/>
  <c r="I1720" i="9" s="1"/>
  <c r="L1721" i="9"/>
  <c r="B1721" i="9" l="1"/>
  <c r="O1721" i="9"/>
  <c r="E1721" i="9" s="1"/>
  <c r="M1721" i="9"/>
  <c r="N1721" i="9" l="1"/>
  <c r="C1721" i="9"/>
  <c r="D1721" i="9" l="1"/>
  <c r="P1721" i="9"/>
  <c r="Q1721" i="9" l="1"/>
  <c r="F1721" i="9"/>
  <c r="R1721" i="9" l="1"/>
  <c r="G1721" i="9"/>
  <c r="H1721" i="9" l="1"/>
  <c r="I1721" i="9" s="1"/>
  <c r="L1722" i="9"/>
  <c r="B1722" i="9" l="1"/>
  <c r="M1722" i="9"/>
  <c r="O1722" i="9"/>
  <c r="E1722" i="9" s="1"/>
  <c r="N1722" i="9" l="1"/>
  <c r="C1722" i="9"/>
  <c r="D1722" i="9" l="1"/>
  <c r="P1722" i="9"/>
  <c r="Q1722" i="9" l="1"/>
  <c r="F1722" i="9"/>
  <c r="R1722" i="9" l="1"/>
  <c r="G1722" i="9"/>
  <c r="H1722" i="9" l="1"/>
  <c r="I1722" i="9" s="1"/>
  <c r="L1723" i="9"/>
  <c r="B1723" i="9" l="1"/>
  <c r="O1723" i="9"/>
  <c r="E1723" i="9" s="1"/>
  <c r="M1723" i="9"/>
  <c r="N1723" i="9" l="1"/>
  <c r="C1723" i="9"/>
  <c r="D1723" i="9" l="1"/>
  <c r="P1723" i="9"/>
  <c r="Q1723" i="9" l="1"/>
  <c r="F1723" i="9"/>
  <c r="R1723" i="9" l="1"/>
  <c r="G1723" i="9"/>
  <c r="H1723" i="9" l="1"/>
  <c r="I1723" i="9" s="1"/>
  <c r="L1724" i="9"/>
  <c r="B1724" i="9" l="1"/>
  <c r="O1724" i="9"/>
  <c r="E1724" i="9" s="1"/>
  <c r="M1724" i="9"/>
  <c r="N1724" i="9" l="1"/>
  <c r="C1724" i="9"/>
  <c r="D1724" i="9" l="1"/>
  <c r="P1724" i="9"/>
  <c r="Q1724" i="9" l="1"/>
  <c r="F1724" i="9"/>
  <c r="R1724" i="9" l="1"/>
  <c r="G1724" i="9"/>
  <c r="H1724" i="9" l="1"/>
  <c r="I1724" i="9" s="1"/>
  <c r="L1725" i="9"/>
  <c r="B1725" i="9" l="1"/>
  <c r="M1725" i="9"/>
  <c r="O1725" i="9"/>
  <c r="E1725" i="9" s="1"/>
  <c r="N1725" i="9" l="1"/>
  <c r="C1725" i="9"/>
  <c r="D1725" i="9" l="1"/>
  <c r="P1725" i="9"/>
  <c r="Q1725" i="9" l="1"/>
  <c r="F1725" i="9"/>
  <c r="R1725" i="9" l="1"/>
  <c r="G1725" i="9"/>
  <c r="H1725" i="9" l="1"/>
  <c r="I1725" i="9" s="1"/>
  <c r="L1726" i="9"/>
  <c r="B1726" i="9" l="1"/>
  <c r="O1726" i="9"/>
  <c r="E1726" i="9" s="1"/>
  <c r="M1726" i="9"/>
  <c r="N1726" i="9" l="1"/>
  <c r="C1726" i="9"/>
  <c r="D1726" i="9" l="1"/>
  <c r="P1726" i="9"/>
  <c r="Q1726" i="9" l="1"/>
  <c r="F1726" i="9"/>
  <c r="R1726" i="9" l="1"/>
  <c r="G1726" i="9"/>
  <c r="H1726" i="9" l="1"/>
  <c r="I1726" i="9" s="1"/>
  <c r="L1727" i="9"/>
  <c r="B1727" i="9" l="1"/>
  <c r="O1727" i="9"/>
  <c r="E1727" i="9" s="1"/>
  <c r="M1727" i="9"/>
  <c r="N1727" i="9" l="1"/>
  <c r="C1727" i="9"/>
  <c r="D1727" i="9" l="1"/>
  <c r="P1727" i="9"/>
  <c r="Q1727" i="9" l="1"/>
  <c r="F1727" i="9"/>
  <c r="R1727" i="9" l="1"/>
  <c r="G1727" i="9"/>
  <c r="H1727" i="9" l="1"/>
  <c r="I1727" i="9" s="1"/>
  <c r="L1728" i="9"/>
  <c r="B1728" i="9" l="1"/>
  <c r="O1728" i="9"/>
  <c r="E1728" i="9" s="1"/>
  <c r="M1728" i="9"/>
  <c r="N1728" i="9" l="1"/>
  <c r="C1728" i="9"/>
  <c r="D1728" i="9" l="1"/>
  <c r="P1728" i="9"/>
  <c r="Q1728" i="9" l="1"/>
  <c r="F1728" i="9"/>
  <c r="R1728" i="9" l="1"/>
  <c r="G1728" i="9"/>
  <c r="H1728" i="9" l="1"/>
  <c r="I1728" i="9" s="1"/>
  <c r="L1729" i="9"/>
  <c r="B1729" i="9" l="1"/>
  <c r="O1729" i="9"/>
  <c r="E1729" i="9" s="1"/>
  <c r="M1729" i="9"/>
  <c r="N1729" i="9" l="1"/>
  <c r="C1729" i="9"/>
  <c r="D1729" i="9" l="1"/>
  <c r="P1729" i="9"/>
  <c r="Q1729" i="9" l="1"/>
  <c r="F1729" i="9"/>
  <c r="R1729" i="9" l="1"/>
  <c r="G1729" i="9"/>
  <c r="H1729" i="9" l="1"/>
  <c r="I1729" i="9" s="1"/>
  <c r="L1730" i="9"/>
  <c r="B1730" i="9" l="1"/>
  <c r="M1730" i="9"/>
  <c r="O1730" i="9"/>
  <c r="E1730" i="9" s="1"/>
  <c r="N1730" i="9" l="1"/>
  <c r="C1730" i="9"/>
  <c r="D1730" i="9" l="1"/>
  <c r="P1730" i="9"/>
  <c r="Q1730" i="9" l="1"/>
  <c r="F1730" i="9"/>
  <c r="R1730" i="9" l="1"/>
  <c r="G1730" i="9"/>
  <c r="H1730" i="9" l="1"/>
  <c r="I1730" i="9" s="1"/>
  <c r="L1731" i="9"/>
  <c r="B1731" i="9" l="1"/>
  <c r="M1731" i="9"/>
  <c r="O1731" i="9"/>
  <c r="E1731" i="9" s="1"/>
  <c r="N1731" i="9" l="1"/>
  <c r="C1731" i="9"/>
  <c r="D1731" i="9" l="1"/>
  <c r="P1731" i="9"/>
  <c r="Q1731" i="9" l="1"/>
  <c r="F1731" i="9"/>
  <c r="R1731" i="9" l="1"/>
  <c r="G1731" i="9"/>
  <c r="H1731" i="9" l="1"/>
  <c r="I1731" i="9" s="1"/>
  <c r="L1732" i="9"/>
  <c r="B1732" i="9" l="1"/>
  <c r="O1732" i="9"/>
  <c r="E1732" i="9" s="1"/>
  <c r="M1732" i="9"/>
  <c r="N1732" i="9" l="1"/>
  <c r="C1732" i="9"/>
  <c r="D1732" i="9" l="1"/>
  <c r="P1732" i="9"/>
  <c r="Q1732" i="9" l="1"/>
  <c r="F1732" i="9"/>
  <c r="R1732" i="9" l="1"/>
  <c r="G1732" i="9"/>
  <c r="H1732" i="9" l="1"/>
  <c r="I1732" i="9" s="1"/>
  <c r="L1733" i="9"/>
  <c r="B1733" i="9" l="1"/>
  <c r="O1733" i="9"/>
  <c r="E1733" i="9" s="1"/>
  <c r="M1733" i="9"/>
  <c r="N1733" i="9" l="1"/>
  <c r="C1733" i="9"/>
  <c r="D1733" i="9" l="1"/>
  <c r="P1733" i="9"/>
  <c r="Q1733" i="9" l="1"/>
  <c r="F1733" i="9"/>
  <c r="R1733" i="9" l="1"/>
  <c r="G1733" i="9"/>
  <c r="H1733" i="9" l="1"/>
  <c r="I1733" i="9" s="1"/>
  <c r="L1734" i="9"/>
  <c r="B1734" i="9" l="1"/>
  <c r="O1734" i="9"/>
  <c r="E1734" i="9" s="1"/>
  <c r="M1734" i="9"/>
  <c r="N1734" i="9" l="1"/>
  <c r="C1734" i="9"/>
  <c r="D1734" i="9" l="1"/>
  <c r="P1734" i="9"/>
  <c r="Q1734" i="9" l="1"/>
  <c r="F1734" i="9"/>
  <c r="R1734" i="9" l="1"/>
  <c r="G1734" i="9"/>
  <c r="H1734" i="9" l="1"/>
  <c r="I1734" i="9" s="1"/>
  <c r="L1735" i="9"/>
  <c r="B1735" i="9" l="1"/>
  <c r="O1735" i="9"/>
  <c r="E1735" i="9" s="1"/>
  <c r="M1735" i="9"/>
  <c r="N1735" i="9" l="1"/>
  <c r="C1735" i="9"/>
  <c r="D1735" i="9" l="1"/>
  <c r="P1735" i="9"/>
  <c r="Q1735" i="9" l="1"/>
  <c r="F1735" i="9"/>
  <c r="R1735" i="9" l="1"/>
  <c r="G1735" i="9"/>
  <c r="H1735" i="9" l="1"/>
  <c r="I1735" i="9" s="1"/>
  <c r="L1736" i="9"/>
  <c r="B1736" i="9" l="1"/>
  <c r="M1736" i="9"/>
  <c r="O1736" i="9"/>
  <c r="E1736" i="9" s="1"/>
  <c r="N1736" i="9" l="1"/>
  <c r="C1736" i="9"/>
  <c r="D1736" i="9" l="1"/>
  <c r="P1736" i="9"/>
  <c r="Q1736" i="9" l="1"/>
  <c r="F1736" i="9"/>
  <c r="R1736" i="9" l="1"/>
  <c r="G1736" i="9"/>
  <c r="H1736" i="9" l="1"/>
  <c r="I1736" i="9" s="1"/>
  <c r="L1737" i="9"/>
  <c r="B1737" i="9" l="1"/>
  <c r="O1737" i="9"/>
  <c r="E1737" i="9" s="1"/>
  <c r="M1737" i="9"/>
  <c r="N1737" i="9" l="1"/>
  <c r="C1737" i="9"/>
  <c r="D1737" i="9" l="1"/>
  <c r="P1737" i="9"/>
  <c r="Q1737" i="9" l="1"/>
  <c r="F1737" i="9"/>
  <c r="R1737" i="9" l="1"/>
  <c r="G1737" i="9"/>
  <c r="H1737" i="9" l="1"/>
  <c r="I1737" i="9" s="1"/>
  <c r="L1738" i="9"/>
  <c r="B1738" i="9" l="1"/>
  <c r="O1738" i="9"/>
  <c r="E1738" i="9" s="1"/>
  <c r="M1738" i="9"/>
  <c r="N1738" i="9" l="1"/>
  <c r="C1738" i="9"/>
  <c r="D1738" i="9" l="1"/>
  <c r="P1738" i="9"/>
  <c r="Q1738" i="9" l="1"/>
  <c r="F1738" i="9"/>
  <c r="R1738" i="9" l="1"/>
  <c r="G1738" i="9"/>
  <c r="H1738" i="9" l="1"/>
  <c r="I1738" i="9" s="1"/>
  <c r="L1739" i="9"/>
  <c r="B1739" i="9" l="1"/>
  <c r="M1739" i="9"/>
  <c r="O1739" i="9"/>
  <c r="E1739" i="9" s="1"/>
  <c r="N1739" i="9" l="1"/>
  <c r="C1739" i="9"/>
  <c r="D1739" i="9" l="1"/>
  <c r="P1739" i="9"/>
  <c r="Q1739" i="9" l="1"/>
  <c r="F1739" i="9"/>
  <c r="R1739" i="9" l="1"/>
  <c r="G1739" i="9"/>
  <c r="H1739" i="9" l="1"/>
  <c r="I1739" i="9" s="1"/>
  <c r="L1740" i="9"/>
  <c r="B1740" i="9" l="1"/>
  <c r="M1740" i="9"/>
  <c r="O1740" i="9"/>
  <c r="E1740" i="9" s="1"/>
  <c r="N1740" i="9" l="1"/>
  <c r="C1740" i="9"/>
  <c r="D1740" i="9" l="1"/>
  <c r="P1740" i="9"/>
  <c r="Q1740" i="9" l="1"/>
  <c r="F1740" i="9"/>
  <c r="R1740" i="9" l="1"/>
  <c r="G1740" i="9"/>
  <c r="H1740" i="9" l="1"/>
  <c r="I1740" i="9" s="1"/>
  <c r="L1741" i="9"/>
  <c r="B1741" i="9" l="1"/>
  <c r="O1741" i="9"/>
  <c r="E1741" i="9" s="1"/>
  <c r="M1741" i="9"/>
  <c r="N1741" i="9" l="1"/>
  <c r="C1741" i="9"/>
  <c r="D1741" i="9" l="1"/>
  <c r="P1741" i="9"/>
  <c r="Q1741" i="9" l="1"/>
  <c r="F1741" i="9"/>
  <c r="R1741" i="9" l="1"/>
  <c r="G1741" i="9"/>
  <c r="H1741" i="9" l="1"/>
  <c r="I1741" i="9" s="1"/>
  <c r="L1742" i="9"/>
  <c r="B1742" i="9" l="1"/>
  <c r="O1742" i="9"/>
  <c r="E1742" i="9" s="1"/>
  <c r="M1742" i="9"/>
  <c r="N1742" i="9" l="1"/>
  <c r="C1742" i="9"/>
  <c r="D1742" i="9" l="1"/>
  <c r="P1742" i="9"/>
  <c r="Q1742" i="9" l="1"/>
  <c r="F1742" i="9"/>
  <c r="R1742" i="9" l="1"/>
  <c r="G1742" i="9"/>
  <c r="H1742" i="9" l="1"/>
  <c r="I1742" i="9" s="1"/>
  <c r="L1743" i="9"/>
  <c r="B1743" i="9" l="1"/>
  <c r="M1743" i="9"/>
  <c r="O1743" i="9"/>
  <c r="E1743" i="9" s="1"/>
  <c r="N1743" i="9" l="1"/>
  <c r="C1743" i="9"/>
  <c r="D1743" i="9" l="1"/>
  <c r="P1743" i="9"/>
  <c r="Q1743" i="9" l="1"/>
  <c r="F1743" i="9"/>
  <c r="R1743" i="9" l="1"/>
  <c r="G1743" i="9"/>
  <c r="H1743" i="9" l="1"/>
  <c r="I1743" i="9" s="1"/>
  <c r="L1744" i="9"/>
  <c r="B1744" i="9" l="1"/>
  <c r="O1744" i="9"/>
  <c r="E1744" i="9" s="1"/>
  <c r="M1744" i="9"/>
  <c r="N1744" i="9" l="1"/>
  <c r="C1744" i="9"/>
  <c r="D1744" i="9" l="1"/>
  <c r="P1744" i="9"/>
  <c r="Q1744" i="9" l="1"/>
  <c r="F1744" i="9"/>
  <c r="R1744" i="9" l="1"/>
  <c r="G1744" i="9"/>
  <c r="H1744" i="9" l="1"/>
  <c r="I1744" i="9" s="1"/>
  <c r="L1745" i="9"/>
  <c r="B1745" i="9" l="1"/>
  <c r="O1745" i="9"/>
  <c r="E1745" i="9" s="1"/>
  <c r="M1745" i="9"/>
  <c r="N1745" i="9" l="1"/>
  <c r="C1745" i="9"/>
  <c r="D1745" i="9" l="1"/>
  <c r="P1745" i="9"/>
  <c r="Q1745" i="9" l="1"/>
  <c r="F1745" i="9"/>
  <c r="R1745" i="9" l="1"/>
  <c r="G1745" i="9"/>
  <c r="H1745" i="9" l="1"/>
  <c r="I1745" i="9" s="1"/>
  <c r="L1746" i="9"/>
  <c r="B1746" i="9" l="1"/>
  <c r="O1746" i="9"/>
  <c r="E1746" i="9" s="1"/>
  <c r="M1746" i="9"/>
  <c r="N1746" i="9" l="1"/>
  <c r="C1746" i="9"/>
  <c r="D1746" i="9" l="1"/>
  <c r="P1746" i="9"/>
  <c r="Q1746" i="9" l="1"/>
  <c r="F1746" i="9"/>
  <c r="R1746" i="9" l="1"/>
  <c r="G1746" i="9"/>
  <c r="H1746" i="9" l="1"/>
  <c r="I1746" i="9" s="1"/>
  <c r="L1747" i="9"/>
  <c r="B1747" i="9" l="1"/>
  <c r="O1747" i="9"/>
  <c r="E1747" i="9" s="1"/>
  <c r="M1747" i="9"/>
  <c r="N1747" i="9" l="1"/>
  <c r="C1747" i="9"/>
  <c r="D1747" i="9" l="1"/>
  <c r="P1747" i="9"/>
  <c r="Q1747" i="9" l="1"/>
  <c r="F1747" i="9"/>
  <c r="R1747" i="9" l="1"/>
  <c r="G1747" i="9"/>
  <c r="H1747" i="9" l="1"/>
  <c r="I1747" i="9" s="1"/>
  <c r="L1748" i="9"/>
  <c r="B1748" i="9" l="1"/>
  <c r="O1748" i="9"/>
  <c r="E1748" i="9" s="1"/>
  <c r="M1748" i="9"/>
  <c r="N1748" i="9" l="1"/>
  <c r="C1748" i="9"/>
  <c r="D1748" i="9" l="1"/>
  <c r="P1748" i="9"/>
  <c r="Q1748" i="9" l="1"/>
  <c r="F1748" i="9"/>
  <c r="R1748" i="9" l="1"/>
  <c r="G1748" i="9"/>
  <c r="H1748" i="9" l="1"/>
  <c r="I1748" i="9" s="1"/>
  <c r="L1749" i="9"/>
  <c r="B1749" i="9" l="1"/>
  <c r="O1749" i="9"/>
  <c r="E1749" i="9" s="1"/>
  <c r="M1749" i="9"/>
  <c r="N1749" i="9" l="1"/>
  <c r="C1749" i="9"/>
  <c r="D1749" i="9" l="1"/>
  <c r="P1749" i="9"/>
  <c r="Q1749" i="9" l="1"/>
  <c r="F1749" i="9"/>
  <c r="R1749" i="9" l="1"/>
  <c r="G1749" i="9"/>
  <c r="H1749" i="9" l="1"/>
  <c r="I1749" i="9" s="1"/>
  <c r="L1750" i="9"/>
  <c r="B1750" i="9" l="1"/>
  <c r="O1750" i="9"/>
  <c r="E1750" i="9" s="1"/>
  <c r="M1750" i="9"/>
  <c r="N1750" i="9" l="1"/>
  <c r="C1750" i="9"/>
  <c r="D1750" i="9" l="1"/>
  <c r="P1750" i="9"/>
  <c r="Q1750" i="9" l="1"/>
  <c r="F1750" i="9"/>
  <c r="R1750" i="9" l="1"/>
  <c r="G1750" i="9"/>
  <c r="H1750" i="9" l="1"/>
  <c r="I1750" i="9" s="1"/>
  <c r="L1751" i="9"/>
  <c r="B1751" i="9" l="1"/>
  <c r="O1751" i="9"/>
  <c r="E1751" i="9" s="1"/>
  <c r="M1751" i="9"/>
  <c r="N1751" i="9" l="1"/>
  <c r="C1751" i="9"/>
  <c r="D1751" i="9" l="1"/>
  <c r="P1751" i="9"/>
  <c r="Q1751" i="9" l="1"/>
  <c r="F1751" i="9"/>
  <c r="R1751" i="9" l="1"/>
  <c r="G1751" i="9"/>
  <c r="H1751" i="9" l="1"/>
  <c r="I1751" i="9" s="1"/>
  <c r="L1752" i="9"/>
  <c r="B1752" i="9" l="1"/>
  <c r="O1752" i="9"/>
  <c r="E1752" i="9" s="1"/>
  <c r="M1752" i="9"/>
  <c r="N1752" i="9" l="1"/>
  <c r="C1752" i="9"/>
  <c r="D1752" i="9" l="1"/>
  <c r="P1752" i="9"/>
  <c r="Q1752" i="9" l="1"/>
  <c r="F1752" i="9"/>
  <c r="R1752" i="9" l="1"/>
  <c r="G1752" i="9"/>
  <c r="H1752" i="9" l="1"/>
  <c r="I1752" i="9" s="1"/>
  <c r="L1753" i="9"/>
  <c r="B1753" i="9" l="1"/>
  <c r="O1753" i="9"/>
  <c r="E1753" i="9" s="1"/>
  <c r="M1753" i="9"/>
  <c r="N1753" i="9" l="1"/>
  <c r="C1753" i="9"/>
  <c r="D1753" i="9" l="1"/>
  <c r="P1753" i="9"/>
  <c r="Q1753" i="9" l="1"/>
  <c r="F1753" i="9"/>
  <c r="R1753" i="9" l="1"/>
  <c r="G1753" i="9"/>
  <c r="H1753" i="9" l="1"/>
  <c r="I1753" i="9" s="1"/>
  <c r="L1754" i="9"/>
  <c r="B1754" i="9" l="1"/>
  <c r="O1754" i="9"/>
  <c r="E1754" i="9" s="1"/>
  <c r="M1754" i="9"/>
  <c r="N1754" i="9" l="1"/>
  <c r="C1754" i="9"/>
  <c r="D1754" i="9" l="1"/>
  <c r="P1754" i="9"/>
  <c r="Q1754" i="9" l="1"/>
  <c r="F1754" i="9"/>
  <c r="R1754" i="9" l="1"/>
  <c r="G1754" i="9"/>
  <c r="H1754" i="9" l="1"/>
  <c r="I1754" i="9" s="1"/>
  <c r="L1755" i="9"/>
  <c r="B1755" i="9" l="1"/>
  <c r="O1755" i="9"/>
  <c r="E1755" i="9" s="1"/>
  <c r="M1755" i="9"/>
  <c r="N1755" i="9" l="1"/>
  <c r="C1755" i="9"/>
  <c r="D1755" i="9" l="1"/>
  <c r="P1755" i="9"/>
  <c r="Q1755" i="9" l="1"/>
  <c r="F1755" i="9"/>
  <c r="R1755" i="9" l="1"/>
  <c r="G1755" i="9"/>
  <c r="H1755" i="9" l="1"/>
  <c r="I1755" i="9" s="1"/>
  <c r="L1756" i="9"/>
  <c r="B1756" i="9" l="1"/>
  <c r="O1756" i="9"/>
  <c r="E1756" i="9" s="1"/>
  <c r="M1756" i="9"/>
  <c r="N1756" i="9" l="1"/>
  <c r="C1756" i="9"/>
  <c r="D1756" i="9" l="1"/>
  <c r="P1756" i="9"/>
  <c r="Q1756" i="9" l="1"/>
  <c r="F1756" i="9"/>
  <c r="G1756" i="9" l="1"/>
  <c r="R1756" i="9"/>
  <c r="H1756" i="9" l="1"/>
  <c r="I1756" i="9" s="1"/>
  <c r="L1757" i="9"/>
  <c r="O1757" i="9" l="1"/>
  <c r="E1757" i="9" s="1"/>
  <c r="M1757" i="9"/>
  <c r="B1757" i="9"/>
  <c r="C1757" i="9" l="1"/>
  <c r="N1757" i="9"/>
  <c r="P1757" i="9" l="1"/>
  <c r="D1757" i="9"/>
  <c r="F1757" i="9" l="1"/>
  <c r="Q1757" i="9"/>
  <c r="G1757" i="9" l="1"/>
  <c r="R1757" i="9"/>
  <c r="H1757" i="9" l="1"/>
  <c r="I1757" i="9" s="1"/>
  <c r="L1758" i="9"/>
  <c r="B1758" i="9" l="1"/>
  <c r="O1758" i="9"/>
  <c r="E1758" i="9" s="1"/>
  <c r="M1758" i="9"/>
  <c r="N1758" i="9" l="1"/>
  <c r="C1758" i="9"/>
  <c r="D1758" i="9" l="1"/>
  <c r="P1758" i="9"/>
  <c r="Q1758" i="9" l="1"/>
  <c r="F1758" i="9"/>
  <c r="R1758" i="9" l="1"/>
  <c r="G1758" i="9"/>
  <c r="H1758" i="9" l="1"/>
  <c r="I1758" i="9" s="1"/>
  <c r="L1759" i="9"/>
  <c r="B1759" i="9" l="1"/>
  <c r="O1759" i="9"/>
  <c r="E1759" i="9" s="1"/>
  <c r="M1759" i="9"/>
  <c r="N1759" i="9" l="1"/>
  <c r="C1759" i="9"/>
  <c r="D1759" i="9" l="1"/>
  <c r="P1759" i="9"/>
  <c r="Q1759" i="9" l="1"/>
  <c r="F1759" i="9"/>
  <c r="R1759" i="9" l="1"/>
  <c r="G1759" i="9"/>
  <c r="H1759" i="9" l="1"/>
  <c r="I1759" i="9" s="1"/>
  <c r="L1760" i="9"/>
  <c r="B1760" i="9" l="1"/>
  <c r="O1760" i="9"/>
  <c r="E1760" i="9" s="1"/>
  <c r="M1760" i="9"/>
  <c r="N1760" i="9" l="1"/>
  <c r="C1760" i="9"/>
  <c r="D1760" i="9" l="1"/>
  <c r="P1760" i="9"/>
  <c r="Q1760" i="9" l="1"/>
  <c r="F1760" i="9"/>
  <c r="R1760" i="9" l="1"/>
  <c r="G1760" i="9"/>
  <c r="H1760" i="9" l="1"/>
  <c r="I1760" i="9" s="1"/>
  <c r="L1761" i="9"/>
  <c r="B1761" i="9" l="1"/>
  <c r="O1761" i="9"/>
  <c r="E1761" i="9" s="1"/>
  <c r="M1761" i="9"/>
  <c r="N1761" i="9" l="1"/>
  <c r="C1761" i="9"/>
  <c r="D1761" i="9" l="1"/>
  <c r="P1761" i="9"/>
  <c r="Q1761" i="9" l="1"/>
  <c r="F1761" i="9"/>
  <c r="R1761" i="9" l="1"/>
  <c r="G1761" i="9"/>
  <c r="H1761" i="9" l="1"/>
  <c r="I1761" i="9" s="1"/>
  <c r="L1762" i="9"/>
  <c r="B1762" i="9" l="1"/>
  <c r="O1762" i="9"/>
  <c r="E1762" i="9" s="1"/>
  <c r="M1762" i="9"/>
  <c r="N1762" i="9" l="1"/>
  <c r="C1762" i="9"/>
  <c r="D1762" i="9" l="1"/>
  <c r="P1762" i="9"/>
  <c r="Q1762" i="9" l="1"/>
  <c r="F1762" i="9"/>
  <c r="R1762" i="9" l="1"/>
  <c r="G1762" i="9"/>
  <c r="H1762" i="9" l="1"/>
  <c r="I1762" i="9" s="1"/>
  <c r="L1763" i="9"/>
  <c r="B1763" i="9" l="1"/>
  <c r="O1763" i="9"/>
  <c r="E1763" i="9" s="1"/>
  <c r="M1763" i="9"/>
  <c r="N1763" i="9" l="1"/>
  <c r="C1763" i="9"/>
  <c r="D1763" i="9" l="1"/>
  <c r="P1763" i="9"/>
  <c r="Q1763" i="9" l="1"/>
  <c r="F1763" i="9"/>
  <c r="R1763" i="9" l="1"/>
  <c r="G1763" i="9"/>
  <c r="H1763" i="9" l="1"/>
  <c r="I1763" i="9" s="1"/>
  <c r="L1764" i="9"/>
  <c r="B1764" i="9" l="1"/>
  <c r="O1764" i="9"/>
  <c r="E1764" i="9" s="1"/>
  <c r="M1764" i="9"/>
  <c r="N1764" i="9" l="1"/>
  <c r="C1764" i="9"/>
  <c r="D1764" i="9" l="1"/>
  <c r="P1764" i="9"/>
  <c r="Q1764" i="9" l="1"/>
  <c r="F1764" i="9"/>
  <c r="R1764" i="9" l="1"/>
  <c r="G1764" i="9"/>
  <c r="H1764" i="9" l="1"/>
  <c r="I1764" i="9" s="1"/>
  <c r="L1765" i="9"/>
  <c r="B1765" i="9" l="1"/>
  <c r="O1765" i="9"/>
  <c r="E1765" i="9" s="1"/>
  <c r="M1765" i="9"/>
  <c r="N1765" i="9" l="1"/>
  <c r="C1765" i="9"/>
  <c r="D1765" i="9" l="1"/>
  <c r="P1765" i="9"/>
  <c r="Q1765" i="9" l="1"/>
  <c r="F1765" i="9"/>
  <c r="R1765" i="9" l="1"/>
  <c r="G1765" i="9"/>
  <c r="H1765" i="9" l="1"/>
  <c r="I1765" i="9" s="1"/>
  <c r="L1766" i="9"/>
  <c r="B1766" i="9" l="1"/>
  <c r="O1766" i="9"/>
  <c r="E1766" i="9" s="1"/>
  <c r="M1766" i="9"/>
  <c r="N1766" i="9" l="1"/>
  <c r="C1766" i="9"/>
  <c r="D1766" i="9" l="1"/>
  <c r="P1766" i="9"/>
  <c r="Q1766" i="9" l="1"/>
  <c r="F1766" i="9"/>
  <c r="R1766" i="9" l="1"/>
  <c r="G1766" i="9"/>
  <c r="H1766" i="9" l="1"/>
  <c r="I1766" i="9" s="1"/>
  <c r="L1767" i="9"/>
  <c r="B1767" i="9" l="1"/>
  <c r="M1767" i="9"/>
  <c r="O1767" i="9"/>
  <c r="E1767" i="9" s="1"/>
  <c r="N1767" i="9" l="1"/>
  <c r="C1767" i="9"/>
  <c r="D1767" i="9" l="1"/>
  <c r="P1767" i="9"/>
  <c r="Q1767" i="9" l="1"/>
  <c r="F1767" i="9"/>
  <c r="R1767" i="9" l="1"/>
  <c r="G1767" i="9"/>
  <c r="H1767" i="9" l="1"/>
  <c r="I1767" i="9" s="1"/>
  <c r="L1768" i="9"/>
  <c r="B1768" i="9" l="1"/>
  <c r="O1768" i="9"/>
  <c r="E1768" i="9" s="1"/>
  <c r="M1768" i="9"/>
  <c r="N1768" i="9" l="1"/>
  <c r="C1768" i="9"/>
  <c r="D1768" i="9" l="1"/>
  <c r="P1768" i="9"/>
  <c r="Q1768" i="9" l="1"/>
  <c r="F1768" i="9"/>
  <c r="R1768" i="9" l="1"/>
  <c r="G1768" i="9"/>
  <c r="H1768" i="9" l="1"/>
  <c r="I1768" i="9" s="1"/>
  <c r="L1769" i="9"/>
  <c r="B1769" i="9" l="1"/>
  <c r="O1769" i="9"/>
  <c r="E1769" i="9" s="1"/>
  <c r="M1769" i="9"/>
  <c r="N1769" i="9" l="1"/>
  <c r="C1769" i="9"/>
  <c r="D1769" i="9" l="1"/>
  <c r="P1769" i="9"/>
  <c r="Q1769" i="9" l="1"/>
  <c r="F1769" i="9"/>
  <c r="R1769" i="9" l="1"/>
  <c r="G1769" i="9"/>
  <c r="H1769" i="9" l="1"/>
  <c r="I1769" i="9" s="1"/>
  <c r="L1770" i="9"/>
  <c r="B1770" i="9" l="1"/>
  <c r="O1770" i="9"/>
  <c r="E1770" i="9" s="1"/>
  <c r="M1770" i="9"/>
  <c r="N1770" i="9" l="1"/>
  <c r="C1770" i="9"/>
  <c r="D1770" i="9" l="1"/>
  <c r="P1770" i="9"/>
  <c r="Q1770" i="9" l="1"/>
  <c r="F1770" i="9"/>
  <c r="R1770" i="9" l="1"/>
  <c r="G1770" i="9"/>
  <c r="H1770" i="9" l="1"/>
  <c r="I1770" i="9" s="1"/>
  <c r="L1771" i="9"/>
  <c r="B1771" i="9" l="1"/>
  <c r="O1771" i="9"/>
  <c r="E1771" i="9" s="1"/>
  <c r="M1771" i="9"/>
  <c r="N1771" i="9" l="1"/>
  <c r="C1771" i="9"/>
  <c r="D1771" i="9" l="1"/>
  <c r="P1771" i="9"/>
  <c r="Q1771" i="9" l="1"/>
  <c r="F1771" i="9"/>
  <c r="R1771" i="9" l="1"/>
  <c r="G1771" i="9"/>
  <c r="H1771" i="9" l="1"/>
  <c r="I1771" i="9" s="1"/>
  <c r="L1772" i="9"/>
  <c r="B1772" i="9" l="1"/>
  <c r="O1772" i="9"/>
  <c r="E1772" i="9" s="1"/>
  <c r="M1772" i="9"/>
  <c r="N1772" i="9" l="1"/>
  <c r="C1772" i="9"/>
  <c r="D1772" i="9" l="1"/>
  <c r="P1772" i="9"/>
  <c r="Q1772" i="9" l="1"/>
  <c r="F1772" i="9"/>
  <c r="R1772" i="9" l="1"/>
  <c r="G1772" i="9"/>
  <c r="H1772" i="9" l="1"/>
  <c r="I1772" i="9" s="1"/>
  <c r="L1773" i="9"/>
  <c r="B1773" i="9" l="1"/>
  <c r="O1773" i="9"/>
  <c r="E1773" i="9" s="1"/>
  <c r="M1773" i="9"/>
  <c r="N1773" i="9" l="1"/>
  <c r="C1773" i="9"/>
  <c r="D1773" i="9" l="1"/>
  <c r="P1773" i="9"/>
  <c r="Q1773" i="9" l="1"/>
  <c r="F1773" i="9"/>
  <c r="R1773" i="9" l="1"/>
  <c r="G1773" i="9"/>
  <c r="H1773" i="9" l="1"/>
  <c r="I1773" i="9" s="1"/>
  <c r="L1774" i="9"/>
  <c r="B1774" i="9" l="1"/>
  <c r="M1774" i="9"/>
  <c r="O1774" i="9"/>
  <c r="E1774" i="9" s="1"/>
  <c r="N1774" i="9" l="1"/>
  <c r="C1774" i="9"/>
  <c r="D1774" i="9" l="1"/>
  <c r="P1774" i="9"/>
  <c r="Q1774" i="9" l="1"/>
  <c r="F1774" i="9"/>
  <c r="R1774" i="9" l="1"/>
  <c r="G1774" i="9"/>
  <c r="H1774" i="9" l="1"/>
  <c r="I1774" i="9" s="1"/>
  <c r="L1775" i="9"/>
  <c r="B1775" i="9" l="1"/>
  <c r="M1775" i="9"/>
  <c r="O1775" i="9"/>
  <c r="E1775" i="9" s="1"/>
  <c r="N1775" i="9" l="1"/>
  <c r="C1775" i="9"/>
  <c r="D1775" i="9" l="1"/>
  <c r="P1775" i="9"/>
  <c r="Q1775" i="9" l="1"/>
  <c r="F1775" i="9"/>
  <c r="R1775" i="9" l="1"/>
  <c r="G1775" i="9"/>
  <c r="H1775" i="9" l="1"/>
  <c r="I1775" i="9" s="1"/>
  <c r="L1776" i="9"/>
  <c r="B1776" i="9" l="1"/>
  <c r="O1776" i="9"/>
  <c r="E1776" i="9" s="1"/>
  <c r="M1776" i="9"/>
  <c r="N1776" i="9" l="1"/>
  <c r="C1776" i="9"/>
  <c r="D1776" i="9" l="1"/>
  <c r="P1776" i="9"/>
  <c r="Q1776" i="9" l="1"/>
  <c r="F1776" i="9"/>
  <c r="R1776" i="9" l="1"/>
  <c r="G1776" i="9"/>
  <c r="H1776" i="9" l="1"/>
  <c r="I1776" i="9" s="1"/>
  <c r="L1777" i="9"/>
  <c r="B1777" i="9" l="1"/>
  <c r="O1777" i="9"/>
  <c r="E1777" i="9" s="1"/>
  <c r="M1777" i="9"/>
  <c r="N1777" i="9" l="1"/>
  <c r="C1777" i="9"/>
  <c r="D1777" i="9" l="1"/>
  <c r="P1777" i="9"/>
  <c r="Q1777" i="9" l="1"/>
  <c r="F1777" i="9"/>
  <c r="R1777" i="9" l="1"/>
  <c r="G1777" i="9"/>
  <c r="H1777" i="9" l="1"/>
  <c r="I1777" i="9" s="1"/>
  <c r="L1778" i="9"/>
  <c r="B1778" i="9" l="1"/>
  <c r="O1778" i="9"/>
  <c r="E1778" i="9" s="1"/>
  <c r="M1778" i="9"/>
  <c r="N1778" i="9" l="1"/>
  <c r="C1778" i="9"/>
  <c r="D1778" i="9" l="1"/>
  <c r="P1778" i="9"/>
  <c r="Q1778" i="9" l="1"/>
  <c r="F1778" i="9"/>
  <c r="R1778" i="9" l="1"/>
  <c r="G1778" i="9"/>
  <c r="H1778" i="9" l="1"/>
  <c r="I1778" i="9" s="1"/>
  <c r="L1779" i="9"/>
  <c r="B1779" i="9" l="1"/>
  <c r="O1779" i="9"/>
  <c r="E1779" i="9" s="1"/>
  <c r="M1779" i="9"/>
  <c r="N1779" i="9" l="1"/>
  <c r="C1779" i="9"/>
  <c r="D1779" i="9" l="1"/>
  <c r="P1779" i="9"/>
  <c r="Q1779" i="9" l="1"/>
  <c r="F1779" i="9"/>
  <c r="R1779" i="9" l="1"/>
  <c r="G1779" i="9"/>
  <c r="H1779" i="9" l="1"/>
  <c r="I1779" i="9" s="1"/>
  <c r="L1780" i="9"/>
  <c r="B1780" i="9" l="1"/>
  <c r="O1780" i="9"/>
  <c r="E1780" i="9" s="1"/>
  <c r="M1780" i="9"/>
  <c r="N1780" i="9" l="1"/>
  <c r="C1780" i="9"/>
  <c r="D1780" i="9" l="1"/>
  <c r="P1780" i="9"/>
  <c r="Q1780" i="9" l="1"/>
  <c r="F1780" i="9"/>
  <c r="R1780" i="9" l="1"/>
  <c r="G1780" i="9"/>
  <c r="H1780" i="9" l="1"/>
  <c r="I1780" i="9" s="1"/>
  <c r="L1781" i="9"/>
  <c r="B1781" i="9" l="1"/>
  <c r="M1781" i="9"/>
  <c r="O1781" i="9"/>
  <c r="E1781" i="9" s="1"/>
  <c r="N1781" i="9" l="1"/>
  <c r="C1781" i="9"/>
  <c r="D1781" i="9" l="1"/>
  <c r="P1781" i="9"/>
  <c r="Q1781" i="9" l="1"/>
  <c r="F1781" i="9"/>
  <c r="R1781" i="9" l="1"/>
  <c r="G1781" i="9"/>
  <c r="H1781" i="9" l="1"/>
  <c r="I1781" i="9" s="1"/>
  <c r="L1782" i="9"/>
  <c r="B1782" i="9" l="1"/>
  <c r="M1782" i="9"/>
  <c r="O1782" i="9"/>
  <c r="E1782" i="9" s="1"/>
  <c r="N1782" i="9" l="1"/>
  <c r="C1782" i="9"/>
  <c r="D1782" i="9" l="1"/>
  <c r="P1782" i="9"/>
  <c r="Q1782" i="9" l="1"/>
  <c r="F1782" i="9"/>
  <c r="R1782" i="9" l="1"/>
  <c r="G1782" i="9"/>
  <c r="H1782" i="9" l="1"/>
  <c r="I1782" i="9" s="1"/>
  <c r="L1783" i="9"/>
  <c r="B1783" i="9" l="1"/>
  <c r="M1783" i="9"/>
  <c r="O1783" i="9"/>
  <c r="E1783" i="9" s="1"/>
  <c r="N1783" i="9" l="1"/>
  <c r="C1783" i="9"/>
  <c r="D1783" i="9" l="1"/>
  <c r="P1783" i="9"/>
  <c r="Q1783" i="9" l="1"/>
  <c r="F1783" i="9"/>
  <c r="R1783" i="9" l="1"/>
  <c r="G1783" i="9"/>
  <c r="H1783" i="9" l="1"/>
  <c r="I1783" i="9" s="1"/>
  <c r="L1784" i="9"/>
  <c r="B1784" i="9" l="1"/>
  <c r="O1784" i="9"/>
  <c r="E1784" i="9" s="1"/>
  <c r="M1784" i="9"/>
  <c r="N1784" i="9" l="1"/>
  <c r="C1784" i="9"/>
  <c r="D1784" i="9" l="1"/>
  <c r="P1784" i="9"/>
  <c r="Q1784" i="9" l="1"/>
  <c r="F1784" i="9"/>
  <c r="R1784" i="9" l="1"/>
  <c r="G1784" i="9"/>
  <c r="H1784" i="9" l="1"/>
  <c r="I1784" i="9" s="1"/>
  <c r="L1785" i="9"/>
  <c r="B1785" i="9" l="1"/>
  <c r="M1785" i="9"/>
  <c r="O1785" i="9"/>
  <c r="E1785" i="9" s="1"/>
  <c r="N1785" i="9" l="1"/>
  <c r="C1785" i="9"/>
  <c r="D1785" i="9" l="1"/>
  <c r="P1785" i="9"/>
  <c r="Q1785" i="9" l="1"/>
  <c r="F1785" i="9"/>
  <c r="R1785" i="9" l="1"/>
  <c r="G1785" i="9"/>
  <c r="H1785" i="9" l="1"/>
  <c r="I1785" i="9" s="1"/>
  <c r="L1786" i="9"/>
  <c r="B1786" i="9" l="1"/>
  <c r="O1786" i="9"/>
  <c r="E1786" i="9" s="1"/>
  <c r="M1786" i="9"/>
  <c r="N1786" i="9" l="1"/>
  <c r="C1786" i="9"/>
  <c r="D1786" i="9" l="1"/>
  <c r="P1786" i="9"/>
  <c r="Q1786" i="9" l="1"/>
  <c r="F1786" i="9"/>
  <c r="R1786" i="9" l="1"/>
  <c r="G1786" i="9"/>
  <c r="H1786" i="9" l="1"/>
  <c r="I1786" i="9" s="1"/>
  <c r="L1787" i="9"/>
  <c r="B1787" i="9" l="1"/>
  <c r="M1787" i="9"/>
  <c r="O1787" i="9"/>
  <c r="E1787" i="9" s="1"/>
  <c r="N1787" i="9" l="1"/>
  <c r="C1787" i="9"/>
  <c r="D1787" i="9" l="1"/>
  <c r="P1787" i="9"/>
  <c r="Q1787" i="9" l="1"/>
  <c r="F1787" i="9"/>
  <c r="R1787" i="9" l="1"/>
  <c r="G1787" i="9"/>
  <c r="H1787" i="9" l="1"/>
  <c r="I1787" i="9" s="1"/>
  <c r="L1788" i="9"/>
  <c r="B1788" i="9" l="1"/>
  <c r="M1788" i="9"/>
  <c r="O1788" i="9"/>
  <c r="E1788" i="9" s="1"/>
  <c r="N1788" i="9" l="1"/>
  <c r="C1788" i="9"/>
  <c r="D1788" i="9" l="1"/>
  <c r="P1788" i="9"/>
  <c r="Q1788" i="9" l="1"/>
  <c r="F1788" i="9"/>
  <c r="R1788" i="9" l="1"/>
  <c r="G1788" i="9"/>
  <c r="H1788" i="9" l="1"/>
  <c r="I1788" i="9" s="1"/>
  <c r="L1789" i="9"/>
  <c r="B1789" i="9" l="1"/>
  <c r="M1789" i="9"/>
  <c r="O1789" i="9"/>
  <c r="E1789" i="9" s="1"/>
  <c r="N1789" i="9" l="1"/>
  <c r="C1789" i="9"/>
  <c r="D1789" i="9" l="1"/>
  <c r="P1789" i="9"/>
  <c r="Q1789" i="9" l="1"/>
  <c r="F1789" i="9"/>
  <c r="R1789" i="9" l="1"/>
  <c r="G1789" i="9"/>
  <c r="H1789" i="9" l="1"/>
  <c r="I1789" i="9" s="1"/>
  <c r="L1790" i="9"/>
  <c r="B1790" i="9" l="1"/>
  <c r="M1790" i="9"/>
  <c r="O1790" i="9"/>
  <c r="E1790" i="9" s="1"/>
  <c r="N1790" i="9" l="1"/>
  <c r="C1790" i="9"/>
  <c r="D1790" i="9" l="1"/>
  <c r="P1790" i="9"/>
  <c r="Q1790" i="9" l="1"/>
  <c r="F1790" i="9"/>
  <c r="R1790" i="9" l="1"/>
  <c r="G1790" i="9"/>
  <c r="H1790" i="9" l="1"/>
  <c r="I1790" i="9" s="1"/>
  <c r="L1791" i="9"/>
  <c r="B1791" i="9" l="1"/>
  <c r="O1791" i="9"/>
  <c r="E1791" i="9" s="1"/>
  <c r="M1791" i="9"/>
  <c r="N1791" i="9" l="1"/>
  <c r="C1791" i="9"/>
  <c r="D1791" i="9" l="1"/>
  <c r="P1791" i="9"/>
  <c r="Q1791" i="9" l="1"/>
  <c r="F1791" i="9"/>
  <c r="R1791" i="9" l="1"/>
  <c r="G1791" i="9"/>
  <c r="H1791" i="9" l="1"/>
  <c r="I1791" i="9" s="1"/>
  <c r="L1792" i="9"/>
  <c r="B1792" i="9" l="1"/>
  <c r="O1792" i="9"/>
  <c r="E1792" i="9" s="1"/>
  <c r="M1792" i="9"/>
  <c r="N1792" i="9" l="1"/>
  <c r="C1792" i="9"/>
  <c r="D1792" i="9" l="1"/>
  <c r="P1792" i="9"/>
  <c r="Q1792" i="9" l="1"/>
  <c r="F1792" i="9"/>
  <c r="R1792" i="9" l="1"/>
  <c r="G1792" i="9"/>
  <c r="H1792" i="9" l="1"/>
  <c r="I1792" i="9" s="1"/>
  <c r="L1793" i="9"/>
  <c r="B1793" i="9" l="1"/>
  <c r="O1793" i="9"/>
  <c r="E1793" i="9" s="1"/>
  <c r="M1793" i="9"/>
  <c r="N1793" i="9" l="1"/>
  <c r="C1793" i="9"/>
  <c r="D1793" i="9" l="1"/>
  <c r="P1793" i="9"/>
  <c r="Q1793" i="9" l="1"/>
  <c r="F1793" i="9"/>
  <c r="R1793" i="9" l="1"/>
  <c r="G1793" i="9"/>
  <c r="H1793" i="9" l="1"/>
  <c r="I1793" i="9" s="1"/>
  <c r="L1794" i="9"/>
  <c r="B1794" i="9" l="1"/>
  <c r="O1794" i="9"/>
  <c r="E1794" i="9" s="1"/>
  <c r="M1794" i="9"/>
  <c r="N1794" i="9" l="1"/>
  <c r="C1794" i="9"/>
  <c r="D1794" i="9" l="1"/>
  <c r="P1794" i="9"/>
  <c r="Q1794" i="9" l="1"/>
  <c r="F1794" i="9"/>
  <c r="R1794" i="9" l="1"/>
  <c r="G1794" i="9"/>
  <c r="H1794" i="9" l="1"/>
  <c r="I1794" i="9" s="1"/>
  <c r="L1795" i="9"/>
  <c r="B1795" i="9" l="1"/>
  <c r="M1795" i="9"/>
  <c r="O1795" i="9"/>
  <c r="E1795" i="9" s="1"/>
  <c r="N1795" i="9" l="1"/>
  <c r="C1795" i="9"/>
  <c r="D1795" i="9" l="1"/>
  <c r="P1795" i="9"/>
  <c r="Q1795" i="9" l="1"/>
  <c r="F1795" i="9"/>
  <c r="R1795" i="9" l="1"/>
  <c r="G1795" i="9"/>
  <c r="H1795" i="9" l="1"/>
  <c r="I1795" i="9" s="1"/>
  <c r="L1796" i="9"/>
  <c r="B1796" i="9" l="1"/>
  <c r="M1796" i="9"/>
  <c r="O1796" i="9"/>
  <c r="E1796" i="9" s="1"/>
  <c r="N1796" i="9" l="1"/>
  <c r="C1796" i="9"/>
  <c r="D1796" i="9" l="1"/>
  <c r="P1796" i="9"/>
  <c r="Q1796" i="9" l="1"/>
  <c r="F1796" i="9"/>
  <c r="R1796" i="9" l="1"/>
  <c r="G1796" i="9"/>
  <c r="H1796" i="9" l="1"/>
  <c r="I1796" i="9" s="1"/>
  <c r="L1797" i="9"/>
  <c r="B1797" i="9" l="1"/>
  <c r="O1797" i="9"/>
  <c r="E1797" i="9" s="1"/>
  <c r="M1797" i="9"/>
  <c r="N1797" i="9" l="1"/>
  <c r="C1797" i="9"/>
  <c r="D1797" i="9" l="1"/>
  <c r="P1797" i="9"/>
  <c r="Q1797" i="9" l="1"/>
  <c r="F1797" i="9"/>
  <c r="R1797" i="9" l="1"/>
  <c r="G1797" i="9"/>
  <c r="H1797" i="9" l="1"/>
  <c r="I1797" i="9" s="1"/>
  <c r="L1798" i="9"/>
  <c r="B1798" i="9" l="1"/>
  <c r="O1798" i="9"/>
  <c r="E1798" i="9" s="1"/>
  <c r="M1798" i="9"/>
  <c r="N1798" i="9" l="1"/>
  <c r="C1798" i="9"/>
  <c r="D1798" i="9" l="1"/>
  <c r="P1798" i="9"/>
  <c r="Q1798" i="9" l="1"/>
  <c r="F1798" i="9"/>
  <c r="R1798" i="9" l="1"/>
  <c r="G1798" i="9"/>
  <c r="H1798" i="9" l="1"/>
  <c r="I1798" i="9" s="1"/>
  <c r="L1799" i="9"/>
  <c r="B1799" i="9" l="1"/>
  <c r="O1799" i="9"/>
  <c r="E1799" i="9" s="1"/>
  <c r="M1799" i="9"/>
  <c r="N1799" i="9" l="1"/>
  <c r="C1799" i="9"/>
  <c r="D1799" i="9" l="1"/>
  <c r="P1799" i="9"/>
  <c r="Q1799" i="9" l="1"/>
  <c r="F1799" i="9"/>
  <c r="R1799" i="9" l="1"/>
  <c r="G1799" i="9"/>
  <c r="H1799" i="9" l="1"/>
  <c r="I1799" i="9" s="1"/>
  <c r="L1800" i="9"/>
  <c r="B1800" i="9" l="1"/>
  <c r="O1800" i="9"/>
  <c r="E1800" i="9" s="1"/>
  <c r="M1800" i="9"/>
  <c r="N1800" i="9" l="1"/>
  <c r="C1800" i="9"/>
  <c r="D1800" i="9" l="1"/>
  <c r="P1800" i="9"/>
  <c r="Q1800" i="9" l="1"/>
  <c r="F1800" i="9"/>
  <c r="R1800" i="9" l="1"/>
  <c r="G1800" i="9"/>
  <c r="H1800" i="9" l="1"/>
  <c r="I1800" i="9" s="1"/>
  <c r="L1801" i="9"/>
  <c r="B1801" i="9" l="1"/>
  <c r="O1801" i="9"/>
  <c r="E1801" i="9" s="1"/>
  <c r="M1801" i="9"/>
  <c r="N1801" i="9" l="1"/>
  <c r="C1801" i="9"/>
  <c r="D1801" i="9" l="1"/>
  <c r="P1801" i="9"/>
  <c r="Q1801" i="9" l="1"/>
  <c r="F1801" i="9"/>
  <c r="R1801" i="9" l="1"/>
  <c r="G1801" i="9"/>
  <c r="H1801" i="9" l="1"/>
  <c r="I1801" i="9" s="1"/>
  <c r="L1802" i="9"/>
  <c r="B1802" i="9" l="1"/>
  <c r="O1802" i="9"/>
  <c r="E1802" i="9" s="1"/>
  <c r="M1802" i="9"/>
  <c r="N1802" i="9" l="1"/>
  <c r="C1802" i="9"/>
  <c r="D1802" i="9" l="1"/>
  <c r="P1802" i="9"/>
  <c r="Q1802" i="9" l="1"/>
  <c r="F1802" i="9"/>
  <c r="R1802" i="9" l="1"/>
  <c r="G1802" i="9"/>
  <c r="H1802" i="9" l="1"/>
  <c r="I1802" i="9" s="1"/>
  <c r="L1803" i="9"/>
  <c r="B1803" i="9" l="1"/>
  <c r="M1803" i="9"/>
  <c r="O1803" i="9"/>
  <c r="E1803" i="9" s="1"/>
  <c r="N1803" i="9" l="1"/>
  <c r="C1803" i="9"/>
  <c r="D1803" i="9" l="1"/>
  <c r="P1803" i="9"/>
  <c r="Q1803" i="9" l="1"/>
  <c r="F1803" i="9"/>
  <c r="R1803" i="9" l="1"/>
  <c r="G1803" i="9"/>
  <c r="H1803" i="9" l="1"/>
  <c r="I1803" i="9" s="1"/>
  <c r="L1804" i="9"/>
  <c r="B1804" i="9" l="1"/>
  <c r="O1804" i="9"/>
  <c r="E1804" i="9" s="1"/>
  <c r="M1804" i="9"/>
  <c r="N1804" i="9" l="1"/>
  <c r="C1804" i="9"/>
  <c r="D1804" i="9" l="1"/>
  <c r="P1804" i="9"/>
  <c r="Q1804" i="9" l="1"/>
  <c r="F1804" i="9"/>
  <c r="R1804" i="9" l="1"/>
  <c r="G1804" i="9"/>
  <c r="H1804" i="9" l="1"/>
  <c r="I1804" i="9" s="1"/>
  <c r="L1805" i="9"/>
  <c r="B1805" i="9" l="1"/>
  <c r="O1805" i="9"/>
  <c r="E1805" i="9" s="1"/>
  <c r="M1805" i="9"/>
  <c r="N1805" i="9" l="1"/>
  <c r="C1805" i="9"/>
  <c r="D1805" i="9" l="1"/>
  <c r="P1805" i="9"/>
  <c r="Q1805" i="9" l="1"/>
  <c r="F1805" i="9"/>
  <c r="R1805" i="9" l="1"/>
  <c r="G1805" i="9"/>
  <c r="H1805" i="9" l="1"/>
  <c r="I1805" i="9" s="1"/>
  <c r="L1806" i="9"/>
  <c r="B1806" i="9" l="1"/>
  <c r="O1806" i="9"/>
  <c r="E1806" i="9" s="1"/>
  <c r="M1806" i="9"/>
  <c r="N1806" i="9" l="1"/>
  <c r="C1806" i="9"/>
  <c r="D1806" i="9" l="1"/>
  <c r="P1806" i="9"/>
  <c r="Q1806" i="9" l="1"/>
  <c r="F1806" i="9"/>
  <c r="R1806" i="9" l="1"/>
  <c r="G1806" i="9"/>
  <c r="H1806" i="9" l="1"/>
  <c r="I1806" i="9" s="1"/>
  <c r="L1807" i="9"/>
  <c r="B1807" i="9" l="1"/>
  <c r="M1807" i="9"/>
  <c r="O1807" i="9"/>
  <c r="E1807" i="9" s="1"/>
  <c r="N1807" i="9" l="1"/>
  <c r="C1807" i="9"/>
  <c r="D1807" i="9" l="1"/>
  <c r="P1807" i="9"/>
  <c r="Q1807" i="9" l="1"/>
  <c r="F1807" i="9"/>
  <c r="R1807" i="9" l="1"/>
  <c r="G1807" i="9"/>
  <c r="H1807" i="9" l="1"/>
  <c r="I1807" i="9" s="1"/>
  <c r="L1808" i="9"/>
  <c r="B1808" i="9" l="1"/>
  <c r="O1808" i="9"/>
  <c r="E1808" i="9" s="1"/>
  <c r="M1808" i="9"/>
  <c r="N1808" i="9" l="1"/>
  <c r="C1808" i="9"/>
  <c r="D1808" i="9" l="1"/>
  <c r="P1808" i="9"/>
  <c r="Q1808" i="9" l="1"/>
  <c r="F1808" i="9"/>
  <c r="R1808" i="9" l="1"/>
  <c r="G1808" i="9"/>
  <c r="H1808" i="9" l="1"/>
  <c r="I1808" i="9" s="1"/>
  <c r="L1809" i="9"/>
  <c r="B1809" i="9" l="1"/>
  <c r="M1809" i="9"/>
  <c r="O1809" i="9"/>
  <c r="E1809" i="9" s="1"/>
  <c r="N1809" i="9" l="1"/>
  <c r="C1809" i="9"/>
  <c r="D1809" i="9" l="1"/>
  <c r="P1809" i="9"/>
  <c r="Q1809" i="9" l="1"/>
  <c r="F1809" i="9"/>
  <c r="R1809" i="9" l="1"/>
  <c r="G1809" i="9"/>
  <c r="H1809" i="9" l="1"/>
  <c r="I1809" i="9" s="1"/>
  <c r="L1810" i="9"/>
  <c r="B1810" i="9" l="1"/>
  <c r="O1810" i="9"/>
  <c r="E1810" i="9" s="1"/>
  <c r="M1810" i="9"/>
  <c r="N1810" i="9" l="1"/>
  <c r="C1810" i="9"/>
  <c r="D1810" i="9" l="1"/>
  <c r="P1810" i="9"/>
  <c r="Q1810" i="9" l="1"/>
  <c r="F1810" i="9"/>
  <c r="R1810" i="9" l="1"/>
  <c r="G1810" i="9"/>
  <c r="H1810" i="9" l="1"/>
  <c r="I1810" i="9" s="1"/>
  <c r="L1811" i="9"/>
  <c r="B1811" i="9" l="1"/>
  <c r="O1811" i="9"/>
  <c r="E1811" i="9" s="1"/>
  <c r="M1811" i="9"/>
  <c r="N1811" i="9" l="1"/>
  <c r="C1811" i="9"/>
  <c r="D1811" i="9" l="1"/>
  <c r="P1811" i="9"/>
  <c r="Q1811" i="9" l="1"/>
  <c r="F1811" i="9"/>
  <c r="R1811" i="9" l="1"/>
  <c r="G1811" i="9"/>
  <c r="H1811" i="9" l="1"/>
  <c r="I1811" i="9" s="1"/>
  <c r="L1812" i="9"/>
  <c r="B1812" i="9" l="1"/>
  <c r="O1812" i="9"/>
  <c r="E1812" i="9" s="1"/>
  <c r="M1812" i="9"/>
  <c r="N1812" i="9" l="1"/>
  <c r="C1812" i="9"/>
  <c r="D1812" i="9" l="1"/>
  <c r="P1812" i="9"/>
  <c r="Q1812" i="9" l="1"/>
  <c r="F1812" i="9"/>
  <c r="R1812" i="9" l="1"/>
  <c r="G1812" i="9"/>
  <c r="H1812" i="9" l="1"/>
  <c r="I1812" i="9" s="1"/>
  <c r="L1813" i="9"/>
  <c r="B1813" i="9" l="1"/>
  <c r="M1813" i="9"/>
  <c r="O1813" i="9"/>
  <c r="E1813" i="9" s="1"/>
  <c r="N1813" i="9" l="1"/>
  <c r="C1813" i="9"/>
  <c r="D1813" i="9" l="1"/>
  <c r="P1813" i="9"/>
  <c r="Q1813" i="9" l="1"/>
  <c r="F1813" i="9"/>
  <c r="R1813" i="9" l="1"/>
  <c r="G1813" i="9"/>
  <c r="H1813" i="9" l="1"/>
  <c r="I1813" i="9" s="1"/>
  <c r="L1814" i="9"/>
  <c r="B1814" i="9" l="1"/>
  <c r="O1814" i="9"/>
  <c r="E1814" i="9" s="1"/>
  <c r="M1814" i="9"/>
  <c r="N1814" i="9" l="1"/>
  <c r="C1814" i="9"/>
  <c r="D1814" i="9" l="1"/>
  <c r="P1814" i="9"/>
  <c r="Q1814" i="9" l="1"/>
  <c r="F1814" i="9"/>
  <c r="R1814" i="9" l="1"/>
  <c r="G1814" i="9"/>
  <c r="H1814" i="9" l="1"/>
  <c r="I1814" i="9" s="1"/>
  <c r="L1815" i="9"/>
  <c r="B1815" i="9" l="1"/>
  <c r="M1815" i="9"/>
  <c r="O1815" i="9"/>
  <c r="E1815" i="9" s="1"/>
  <c r="N1815" i="9" l="1"/>
  <c r="C1815" i="9"/>
  <c r="D1815" i="9" l="1"/>
  <c r="P1815" i="9"/>
  <c r="Q1815" i="9" l="1"/>
  <c r="F1815" i="9"/>
  <c r="R1815" i="9" l="1"/>
  <c r="G1815" i="9"/>
  <c r="H1815" i="9" l="1"/>
  <c r="I1815" i="9" s="1"/>
  <c r="L1816" i="9"/>
  <c r="B1816" i="9" l="1"/>
  <c r="O1816" i="9"/>
  <c r="E1816" i="9" s="1"/>
  <c r="M1816" i="9"/>
  <c r="N1816" i="9" l="1"/>
  <c r="C1816" i="9"/>
  <c r="D1816" i="9" l="1"/>
  <c r="P1816" i="9"/>
  <c r="Q1816" i="9" l="1"/>
  <c r="F1816" i="9"/>
  <c r="R1816" i="9" l="1"/>
  <c r="G1816" i="9"/>
  <c r="H1816" i="9" l="1"/>
  <c r="I1816" i="9" s="1"/>
  <c r="L1817" i="9"/>
  <c r="B1817" i="9" l="1"/>
  <c r="M1817" i="9"/>
  <c r="O1817" i="9"/>
  <c r="E1817" i="9" s="1"/>
  <c r="N1817" i="9" l="1"/>
  <c r="C1817" i="9"/>
  <c r="D1817" i="9" l="1"/>
  <c r="P1817" i="9"/>
  <c r="Q1817" i="9" l="1"/>
  <c r="F1817" i="9"/>
  <c r="R1817" i="9" l="1"/>
  <c r="G1817" i="9"/>
  <c r="H1817" i="9" l="1"/>
  <c r="I1817" i="9" s="1"/>
  <c r="L1818" i="9"/>
  <c r="B1818" i="9" l="1"/>
  <c r="M1818" i="9"/>
  <c r="O1818" i="9"/>
  <c r="E1818" i="9" s="1"/>
  <c r="N1818" i="9" l="1"/>
  <c r="C1818" i="9"/>
  <c r="D1818" i="9" l="1"/>
  <c r="P1818" i="9"/>
  <c r="Q1818" i="9" l="1"/>
  <c r="F1818" i="9"/>
  <c r="R1818" i="9" l="1"/>
  <c r="G1818" i="9"/>
  <c r="H1818" i="9" l="1"/>
  <c r="I1818" i="9" s="1"/>
  <c r="L1819" i="9"/>
  <c r="B1819" i="9" l="1"/>
  <c r="M1819" i="9"/>
  <c r="O1819" i="9"/>
  <c r="E1819" i="9" s="1"/>
  <c r="N1819" i="9" l="1"/>
  <c r="C1819" i="9"/>
  <c r="D1819" i="9" l="1"/>
  <c r="P1819" i="9"/>
  <c r="Q1819" i="9" l="1"/>
  <c r="F1819" i="9"/>
  <c r="R1819" i="9" l="1"/>
  <c r="G1819" i="9"/>
  <c r="H1819" i="9" l="1"/>
  <c r="I1819" i="9" s="1"/>
  <c r="L1820" i="9"/>
  <c r="B1820" i="9" l="1"/>
  <c r="O1820" i="9"/>
  <c r="E1820" i="9" s="1"/>
  <c r="M1820" i="9"/>
  <c r="N1820" i="9" l="1"/>
  <c r="C1820" i="9"/>
  <c r="D1820" i="9" l="1"/>
  <c r="P1820" i="9"/>
  <c r="Q1820" i="9" l="1"/>
  <c r="F1820" i="9"/>
  <c r="R1820" i="9" l="1"/>
  <c r="G1820" i="9"/>
  <c r="H1820" i="9" l="1"/>
  <c r="I1820" i="9" s="1"/>
  <c r="L1821" i="9"/>
  <c r="B1821" i="9" l="1"/>
  <c r="O1821" i="9"/>
  <c r="E1821" i="9" s="1"/>
  <c r="M1821" i="9"/>
  <c r="N1821" i="9" l="1"/>
  <c r="C1821" i="9"/>
  <c r="D1821" i="9" l="1"/>
  <c r="P1821" i="9"/>
  <c r="Q1821" i="9" l="1"/>
  <c r="F1821" i="9"/>
  <c r="R1821" i="9" l="1"/>
  <c r="G1821" i="9"/>
  <c r="H1821" i="9" l="1"/>
  <c r="I1821" i="9" s="1"/>
  <c r="L1822" i="9"/>
  <c r="B1822" i="9" l="1"/>
  <c r="O1822" i="9"/>
  <c r="E1822" i="9" s="1"/>
  <c r="M1822" i="9"/>
  <c r="N1822" i="9" l="1"/>
  <c r="C1822" i="9"/>
  <c r="D1822" i="9" l="1"/>
  <c r="P1822" i="9"/>
  <c r="Q1822" i="9" l="1"/>
  <c r="F1822" i="9"/>
  <c r="R1822" i="9" l="1"/>
  <c r="G1822" i="9"/>
  <c r="H1822" i="9" l="1"/>
  <c r="I1822" i="9" s="1"/>
  <c r="L1823" i="9"/>
  <c r="B1823" i="9" l="1"/>
  <c r="O1823" i="9"/>
  <c r="E1823" i="9" s="1"/>
  <c r="M1823" i="9"/>
  <c r="N1823" i="9" l="1"/>
  <c r="C1823" i="9"/>
  <c r="D1823" i="9" l="1"/>
  <c r="P1823" i="9"/>
  <c r="Q1823" i="9" l="1"/>
  <c r="F1823" i="9"/>
  <c r="R1823" i="9" l="1"/>
  <c r="G1823" i="9"/>
  <c r="H1823" i="9" l="1"/>
  <c r="I1823" i="9" s="1"/>
  <c r="L1824" i="9"/>
  <c r="B1824" i="9" l="1"/>
  <c r="M1824" i="9"/>
  <c r="O1824" i="9"/>
  <c r="E1824" i="9" s="1"/>
  <c r="N1824" i="9" l="1"/>
  <c r="C1824" i="9"/>
  <c r="D1824" i="9" l="1"/>
  <c r="P1824" i="9"/>
  <c r="Q1824" i="9" l="1"/>
  <c r="F1824" i="9"/>
  <c r="R1824" i="9" l="1"/>
  <c r="G1824" i="9"/>
  <c r="H1824" i="9" l="1"/>
  <c r="I1824" i="9" s="1"/>
  <c r="L1825" i="9"/>
  <c r="B1825" i="9" l="1"/>
  <c r="O1825" i="9"/>
  <c r="E1825" i="9" s="1"/>
  <c r="M1825" i="9"/>
  <c r="N1825" i="9" l="1"/>
  <c r="C1825" i="9"/>
  <c r="D1825" i="9" l="1"/>
  <c r="P1825" i="9"/>
  <c r="Q1825" i="9" l="1"/>
  <c r="F1825" i="9"/>
  <c r="R1825" i="9" l="1"/>
  <c r="G1825" i="9"/>
  <c r="H1825" i="9" l="1"/>
  <c r="I1825" i="9" s="1"/>
  <c r="L1826" i="9"/>
  <c r="B1826" i="9" l="1"/>
  <c r="M1826" i="9"/>
  <c r="O1826" i="9"/>
  <c r="E1826" i="9" s="1"/>
  <c r="N1826" i="9" l="1"/>
  <c r="C1826" i="9"/>
  <c r="D1826" i="9" l="1"/>
  <c r="P1826" i="9"/>
  <c r="Q1826" i="9" l="1"/>
  <c r="F1826" i="9"/>
  <c r="R1826" i="9" l="1"/>
  <c r="G1826" i="9"/>
  <c r="H1826" i="9" l="1"/>
  <c r="I1826" i="9" s="1"/>
  <c r="L1827" i="9"/>
  <c r="B1827" i="9" l="1"/>
  <c r="O1827" i="9"/>
  <c r="E1827" i="9" s="1"/>
  <c r="M1827" i="9"/>
  <c r="N1827" i="9" l="1"/>
  <c r="C1827" i="9"/>
  <c r="D1827" i="9" l="1"/>
  <c r="P1827" i="9"/>
  <c r="Q1827" i="9" l="1"/>
  <c r="F1827" i="9"/>
  <c r="R1827" i="9" l="1"/>
  <c r="G1827" i="9"/>
  <c r="H1827" i="9" l="1"/>
  <c r="I1827" i="9" s="1"/>
  <c r="L1828" i="9"/>
  <c r="B1828" i="9" l="1"/>
  <c r="M1828" i="9"/>
  <c r="O1828" i="9"/>
  <c r="E1828" i="9" s="1"/>
  <c r="N1828" i="9" l="1"/>
  <c r="C1828" i="9"/>
  <c r="D1828" i="9" l="1"/>
  <c r="P1828" i="9"/>
  <c r="Q1828" i="9" l="1"/>
  <c r="F1828" i="9"/>
  <c r="R1828" i="9" l="1"/>
  <c r="G1828" i="9"/>
  <c r="H1828" i="9" l="1"/>
  <c r="I1828" i="9" s="1"/>
  <c r="L1829" i="9"/>
  <c r="B1829" i="9" l="1"/>
  <c r="M1829" i="9"/>
  <c r="O1829" i="9"/>
  <c r="E1829" i="9" s="1"/>
  <c r="N1829" i="9" l="1"/>
  <c r="C1829" i="9"/>
  <c r="D1829" i="9" l="1"/>
  <c r="P1829" i="9"/>
  <c r="Q1829" i="9" l="1"/>
  <c r="F1829" i="9"/>
  <c r="R1829" i="9" l="1"/>
  <c r="G1829" i="9"/>
  <c r="H1829" i="9" l="1"/>
  <c r="I1829" i="9" s="1"/>
  <c r="L1830" i="9"/>
  <c r="B1830" i="9" l="1"/>
  <c r="O1830" i="9"/>
  <c r="E1830" i="9" s="1"/>
  <c r="M1830" i="9"/>
  <c r="N1830" i="9" l="1"/>
  <c r="C1830" i="9"/>
  <c r="D1830" i="9" l="1"/>
  <c r="P1830" i="9"/>
  <c r="Q1830" i="9" l="1"/>
  <c r="F1830" i="9"/>
  <c r="R1830" i="9" l="1"/>
  <c r="G1830" i="9"/>
  <c r="H1830" i="9" l="1"/>
  <c r="I1830" i="9" s="1"/>
  <c r="L1831" i="9"/>
  <c r="B1831" i="9" l="1"/>
  <c r="O1831" i="9"/>
  <c r="E1831" i="9" s="1"/>
  <c r="M1831" i="9"/>
  <c r="N1831" i="9" l="1"/>
  <c r="C1831" i="9"/>
  <c r="D1831" i="9" l="1"/>
  <c r="P1831" i="9"/>
  <c r="Q1831" i="9" l="1"/>
  <c r="F1831" i="9"/>
  <c r="R1831" i="9" l="1"/>
  <c r="G1831" i="9"/>
  <c r="H1831" i="9" l="1"/>
  <c r="I1831" i="9" s="1"/>
  <c r="L1832" i="9"/>
  <c r="B1832" i="9" l="1"/>
  <c r="O1832" i="9"/>
  <c r="E1832" i="9" s="1"/>
  <c r="M1832" i="9"/>
  <c r="N1832" i="9" l="1"/>
  <c r="C1832" i="9"/>
  <c r="D1832" i="9" l="1"/>
  <c r="P1832" i="9"/>
  <c r="Q1832" i="9" l="1"/>
  <c r="F1832" i="9"/>
  <c r="R1832" i="9" l="1"/>
  <c r="G1832" i="9"/>
  <c r="H1832" i="9" l="1"/>
  <c r="I1832" i="9" s="1"/>
  <c r="L1833" i="9"/>
  <c r="B1833" i="9" l="1"/>
  <c r="M1833" i="9"/>
  <c r="O1833" i="9"/>
  <c r="E1833" i="9" s="1"/>
  <c r="N1833" i="9" l="1"/>
  <c r="C1833" i="9"/>
  <c r="D1833" i="9" l="1"/>
  <c r="P1833" i="9"/>
  <c r="Q1833" i="9" l="1"/>
  <c r="F1833" i="9"/>
  <c r="R1833" i="9" l="1"/>
  <c r="G1833" i="9"/>
  <c r="H1833" i="9" l="1"/>
  <c r="I1833" i="9" s="1"/>
  <c r="L1834" i="9"/>
  <c r="B1834" i="9" l="1"/>
  <c r="O1834" i="9"/>
  <c r="E1834" i="9" s="1"/>
  <c r="M1834" i="9"/>
  <c r="N1834" i="9" l="1"/>
  <c r="C1834" i="9"/>
  <c r="D1834" i="9" l="1"/>
  <c r="P1834" i="9"/>
  <c r="Q1834" i="9" l="1"/>
  <c r="F1834" i="9"/>
  <c r="R1834" i="9" l="1"/>
  <c r="G1834" i="9"/>
  <c r="H1834" i="9" l="1"/>
  <c r="I1834" i="9" s="1"/>
  <c r="L1835" i="9"/>
  <c r="B1835" i="9" l="1"/>
  <c r="M1835" i="9"/>
  <c r="O1835" i="9"/>
  <c r="E1835" i="9" s="1"/>
  <c r="N1835" i="9" l="1"/>
  <c r="C1835" i="9"/>
  <c r="D1835" i="9" l="1"/>
  <c r="P1835" i="9"/>
  <c r="Q1835" i="9" l="1"/>
  <c r="F1835" i="9"/>
  <c r="R1835" i="9" l="1"/>
  <c r="G1835" i="9"/>
  <c r="H1835" i="9" l="1"/>
  <c r="I1835" i="9" s="1"/>
  <c r="L1836" i="9"/>
  <c r="B1836" i="9" l="1"/>
  <c r="M1836" i="9"/>
  <c r="O1836" i="9"/>
  <c r="E1836" i="9" s="1"/>
  <c r="N1836" i="9" l="1"/>
  <c r="C1836" i="9"/>
  <c r="D1836" i="9" l="1"/>
  <c r="P1836" i="9"/>
  <c r="Q1836" i="9" l="1"/>
  <c r="F1836" i="9"/>
  <c r="R1836" i="9" l="1"/>
  <c r="G1836" i="9"/>
  <c r="H1836" i="9" l="1"/>
  <c r="I1836" i="9" s="1"/>
  <c r="L1837" i="9"/>
  <c r="O1837" i="9" l="1"/>
  <c r="E1837" i="9" s="1"/>
  <c r="M1837" i="9"/>
  <c r="B1837" i="9"/>
  <c r="N1837" i="9" l="1"/>
  <c r="C1837" i="9"/>
  <c r="D1837" i="9" l="1"/>
  <c r="P1837" i="9"/>
  <c r="Q1837" i="9" l="1"/>
  <c r="F1837" i="9"/>
  <c r="R1837" i="9" l="1"/>
  <c r="G1837" i="9"/>
  <c r="H1837" i="9" l="1"/>
  <c r="I1837" i="9" s="1"/>
  <c r="L1838" i="9"/>
  <c r="B1838" i="9" l="1"/>
  <c r="M1838" i="9"/>
  <c r="O1838" i="9"/>
  <c r="E1838" i="9" s="1"/>
  <c r="N1838" i="9" l="1"/>
  <c r="C1838" i="9"/>
  <c r="D1838" i="9" l="1"/>
  <c r="P1838" i="9"/>
  <c r="Q1838" i="9" l="1"/>
  <c r="F1838" i="9"/>
  <c r="R1838" i="9" l="1"/>
  <c r="G1838" i="9"/>
  <c r="H1838" i="9" l="1"/>
  <c r="I1838" i="9" s="1"/>
  <c r="L1839" i="9"/>
  <c r="B1839" i="9" l="1"/>
  <c r="O1839" i="9"/>
  <c r="E1839" i="9" s="1"/>
  <c r="M1839" i="9"/>
  <c r="N1839" i="9" l="1"/>
  <c r="C1839" i="9"/>
  <c r="D1839" i="9" l="1"/>
  <c r="P1839" i="9"/>
  <c r="Q1839" i="9" l="1"/>
  <c r="F1839" i="9"/>
  <c r="R1839" i="9" l="1"/>
  <c r="G1839" i="9"/>
  <c r="H1839" i="9" l="1"/>
  <c r="I1839" i="9" s="1"/>
  <c r="L1840" i="9"/>
  <c r="B1840" i="9" l="1"/>
  <c r="M1840" i="9"/>
  <c r="O1840" i="9"/>
  <c r="E1840" i="9" s="1"/>
  <c r="N1840" i="9" l="1"/>
  <c r="C1840" i="9"/>
  <c r="D1840" i="9" l="1"/>
  <c r="P1840" i="9"/>
  <c r="Q1840" i="9" l="1"/>
  <c r="F1840" i="9"/>
  <c r="R1840" i="9" l="1"/>
  <c r="G1840" i="9"/>
  <c r="H1840" i="9" l="1"/>
  <c r="I1840" i="9" s="1"/>
  <c r="L1841" i="9"/>
  <c r="B1841" i="9" l="1"/>
  <c r="M1841" i="9"/>
  <c r="O1841" i="9"/>
  <c r="E1841" i="9" s="1"/>
  <c r="N1841" i="9" l="1"/>
  <c r="C1841" i="9"/>
  <c r="D1841" i="9" l="1"/>
  <c r="P1841" i="9"/>
  <c r="Q1841" i="9" l="1"/>
  <c r="F1841" i="9"/>
  <c r="R1841" i="9" l="1"/>
  <c r="G1841" i="9"/>
  <c r="H1841" i="9" l="1"/>
  <c r="I1841" i="9" s="1"/>
  <c r="L1842" i="9"/>
  <c r="B1842" i="9" l="1"/>
  <c r="M1842" i="9"/>
  <c r="O1842" i="9"/>
  <c r="E1842" i="9" s="1"/>
  <c r="N1842" i="9" l="1"/>
  <c r="C1842" i="9"/>
  <c r="D1842" i="9" l="1"/>
  <c r="P1842" i="9"/>
  <c r="Q1842" i="9" l="1"/>
  <c r="F1842" i="9"/>
  <c r="R1842" i="9" l="1"/>
  <c r="G1842" i="9"/>
  <c r="H1842" i="9" l="1"/>
  <c r="I1842" i="9" s="1"/>
  <c r="L1843" i="9"/>
  <c r="B1843" i="9" l="1"/>
  <c r="M1843" i="9"/>
  <c r="O1843" i="9"/>
  <c r="E1843" i="9" s="1"/>
  <c r="N1843" i="9" l="1"/>
  <c r="C1843" i="9"/>
  <c r="D1843" i="9" l="1"/>
  <c r="P1843" i="9"/>
  <c r="Q1843" i="9" l="1"/>
  <c r="F1843" i="9"/>
  <c r="R1843" i="9" l="1"/>
  <c r="G1843" i="9"/>
  <c r="H1843" i="9" l="1"/>
  <c r="I1843" i="9" s="1"/>
  <c r="L1844" i="9"/>
  <c r="B1844" i="9" l="1"/>
  <c r="M1844" i="9"/>
  <c r="O1844" i="9"/>
  <c r="E1844" i="9" s="1"/>
  <c r="N1844" i="9" l="1"/>
  <c r="C1844" i="9"/>
  <c r="D1844" i="9" l="1"/>
  <c r="P1844" i="9"/>
  <c r="Q1844" i="9" l="1"/>
  <c r="F1844" i="9"/>
  <c r="R1844" i="9" l="1"/>
  <c r="G1844" i="9"/>
  <c r="H1844" i="9" l="1"/>
  <c r="I1844" i="9" s="1"/>
  <c r="L1845" i="9"/>
  <c r="B1845" i="9" l="1"/>
  <c r="O1845" i="9"/>
  <c r="E1845" i="9" s="1"/>
  <c r="M1845" i="9"/>
  <c r="N1845" i="9" l="1"/>
  <c r="C1845" i="9"/>
  <c r="D1845" i="9" l="1"/>
  <c r="P1845" i="9"/>
  <c r="Q1845" i="9" l="1"/>
  <c r="F1845" i="9"/>
  <c r="R1845" i="9" l="1"/>
  <c r="G1845" i="9"/>
  <c r="H1845" i="9" l="1"/>
  <c r="I1845" i="9" s="1"/>
  <c r="L1846" i="9"/>
  <c r="B1846" i="9" l="1"/>
  <c r="M1846" i="9"/>
  <c r="O1846" i="9"/>
  <c r="E1846" i="9" s="1"/>
  <c r="N1846" i="9" l="1"/>
  <c r="C1846" i="9"/>
  <c r="D1846" i="9" l="1"/>
  <c r="P1846" i="9"/>
  <c r="Q1846" i="9" l="1"/>
  <c r="F1846" i="9"/>
  <c r="R1846" i="9" l="1"/>
  <c r="G1846" i="9"/>
  <c r="H1846" i="9" l="1"/>
  <c r="I1846" i="9" s="1"/>
  <c r="L1847" i="9"/>
  <c r="B1847" i="9" l="1"/>
  <c r="O1847" i="9"/>
  <c r="E1847" i="9" s="1"/>
  <c r="M1847" i="9"/>
  <c r="N1847" i="9" l="1"/>
  <c r="C1847" i="9"/>
  <c r="D1847" i="9" l="1"/>
  <c r="P1847" i="9"/>
  <c r="Q1847" i="9" l="1"/>
  <c r="F1847" i="9"/>
  <c r="R1847" i="9" l="1"/>
  <c r="G1847" i="9"/>
  <c r="H1847" i="9" l="1"/>
  <c r="I1847" i="9" s="1"/>
  <c r="L1848" i="9"/>
  <c r="B1848" i="9" l="1"/>
  <c r="M1848" i="9"/>
  <c r="O1848" i="9"/>
  <c r="E1848" i="9" s="1"/>
  <c r="N1848" i="9" l="1"/>
  <c r="C1848" i="9"/>
  <c r="D1848" i="9" l="1"/>
  <c r="P1848" i="9"/>
  <c r="Q1848" i="9" l="1"/>
  <c r="F1848" i="9"/>
  <c r="R1848" i="9" l="1"/>
  <c r="G1848" i="9"/>
  <c r="H1848" i="9" l="1"/>
  <c r="I1848" i="9" s="1"/>
  <c r="L1849" i="9"/>
  <c r="B1849" i="9" l="1"/>
  <c r="O1849" i="9"/>
  <c r="E1849" i="9" s="1"/>
  <c r="M1849" i="9"/>
  <c r="N1849" i="9" l="1"/>
  <c r="C1849" i="9"/>
  <c r="D1849" i="9" l="1"/>
  <c r="P1849" i="9"/>
  <c r="Q1849" i="9" l="1"/>
  <c r="F1849" i="9"/>
  <c r="R1849" i="9" l="1"/>
  <c r="G1849" i="9"/>
  <c r="H1849" i="9" l="1"/>
  <c r="I1849" i="9" s="1"/>
  <c r="L1850" i="9"/>
  <c r="B1850" i="9" l="1"/>
  <c r="O1850" i="9"/>
  <c r="E1850" i="9" s="1"/>
  <c r="M1850" i="9"/>
  <c r="N1850" i="9" l="1"/>
  <c r="C1850" i="9"/>
  <c r="D1850" i="9" l="1"/>
  <c r="P1850" i="9"/>
  <c r="Q1850" i="9" l="1"/>
  <c r="F1850" i="9"/>
  <c r="R1850" i="9" l="1"/>
  <c r="G1850" i="9"/>
  <c r="H1850" i="9" l="1"/>
  <c r="I1850" i="9" s="1"/>
  <c r="L1851" i="9"/>
  <c r="B1851" i="9" l="1"/>
  <c r="M1851" i="9"/>
  <c r="O1851" i="9"/>
  <c r="E1851" i="9" s="1"/>
  <c r="N1851" i="9" l="1"/>
  <c r="C1851" i="9"/>
  <c r="D1851" i="9" l="1"/>
  <c r="P1851" i="9"/>
  <c r="Q1851" i="9" l="1"/>
  <c r="F1851" i="9"/>
  <c r="R1851" i="9" l="1"/>
  <c r="G1851" i="9"/>
  <c r="H1851" i="9" l="1"/>
  <c r="I1851" i="9" s="1"/>
  <c r="L1852" i="9"/>
  <c r="B1852" i="9" l="1"/>
  <c r="M1852" i="9"/>
  <c r="O1852" i="9"/>
  <c r="E1852" i="9" s="1"/>
  <c r="N1852" i="9" l="1"/>
  <c r="C1852" i="9"/>
  <c r="D1852" i="9" l="1"/>
  <c r="P1852" i="9"/>
  <c r="Q1852" i="9" l="1"/>
  <c r="F1852" i="9"/>
  <c r="R1852" i="9" l="1"/>
  <c r="G1852" i="9"/>
  <c r="H1852" i="9" l="1"/>
  <c r="I1852" i="9" s="1"/>
  <c r="L1853" i="9"/>
  <c r="B1853" i="9" l="1"/>
  <c r="O1853" i="9"/>
  <c r="E1853" i="9" s="1"/>
  <c r="M1853" i="9"/>
  <c r="N1853" i="9" l="1"/>
  <c r="C1853" i="9"/>
  <c r="D1853" i="9" l="1"/>
  <c r="P1853" i="9"/>
  <c r="Q1853" i="9" l="1"/>
  <c r="F1853" i="9"/>
  <c r="R1853" i="9" l="1"/>
  <c r="G1853" i="9"/>
  <c r="H1853" i="9" l="1"/>
  <c r="I1853" i="9" s="1"/>
  <c r="L1854" i="9"/>
  <c r="B1854" i="9" l="1"/>
  <c r="M1854" i="9"/>
  <c r="O1854" i="9"/>
  <c r="E1854" i="9" s="1"/>
  <c r="N1854" i="9" l="1"/>
  <c r="C1854" i="9"/>
  <c r="D1854" i="9" l="1"/>
  <c r="P1854" i="9"/>
  <c r="Q1854" i="9" l="1"/>
  <c r="F1854" i="9"/>
  <c r="R1854" i="9" l="1"/>
  <c r="G1854" i="9"/>
  <c r="H1854" i="9" l="1"/>
  <c r="I1854" i="9" s="1"/>
  <c r="L1855" i="9"/>
  <c r="B1855" i="9" l="1"/>
  <c r="O1855" i="9"/>
  <c r="E1855" i="9" s="1"/>
  <c r="M1855" i="9"/>
  <c r="N1855" i="9" l="1"/>
  <c r="C1855" i="9"/>
  <c r="D1855" i="9" l="1"/>
  <c r="P1855" i="9"/>
  <c r="Q1855" i="9" l="1"/>
  <c r="F1855" i="9"/>
  <c r="R1855" i="9" l="1"/>
  <c r="G1855" i="9"/>
  <c r="H1855" i="9" l="1"/>
  <c r="I1855" i="9" s="1"/>
  <c r="L1856" i="9"/>
  <c r="B1856" i="9" l="1"/>
  <c r="M1856" i="9"/>
  <c r="O1856" i="9"/>
  <c r="E1856" i="9" s="1"/>
  <c r="N1856" i="9" l="1"/>
  <c r="C1856" i="9"/>
  <c r="D1856" i="9" l="1"/>
  <c r="P1856" i="9"/>
  <c r="Q1856" i="9" l="1"/>
  <c r="F1856" i="9"/>
  <c r="R1856" i="9" l="1"/>
  <c r="G1856" i="9"/>
  <c r="H1856" i="9" l="1"/>
  <c r="I1856" i="9" s="1"/>
  <c r="L1857" i="9"/>
  <c r="B1857" i="9" l="1"/>
  <c r="O1857" i="9"/>
  <c r="E1857" i="9" s="1"/>
  <c r="M1857" i="9"/>
  <c r="N1857" i="9" l="1"/>
  <c r="C1857" i="9"/>
  <c r="D1857" i="9" l="1"/>
  <c r="P1857" i="9"/>
  <c r="Q1857" i="9" l="1"/>
  <c r="F1857" i="9"/>
  <c r="R1857" i="9" l="1"/>
  <c r="G1857" i="9"/>
  <c r="H1857" i="9" l="1"/>
  <c r="I1857" i="9" s="1"/>
  <c r="L1858" i="9"/>
  <c r="B1858" i="9" l="1"/>
  <c r="O1858" i="9"/>
  <c r="E1858" i="9" s="1"/>
  <c r="M1858" i="9"/>
  <c r="N1858" i="9" l="1"/>
  <c r="C1858" i="9"/>
  <c r="D1858" i="9" l="1"/>
  <c r="P1858" i="9"/>
  <c r="Q1858" i="9" l="1"/>
  <c r="F1858" i="9"/>
  <c r="R1858" i="9" l="1"/>
  <c r="G1858" i="9"/>
  <c r="H1858" i="9" l="1"/>
  <c r="I1858" i="9" s="1"/>
  <c r="L1859" i="9"/>
  <c r="B1859" i="9" l="1"/>
  <c r="O1859" i="9"/>
  <c r="E1859" i="9" s="1"/>
  <c r="M1859" i="9"/>
  <c r="N1859" i="9" l="1"/>
  <c r="C1859" i="9"/>
  <c r="D1859" i="9" l="1"/>
  <c r="P1859" i="9"/>
  <c r="Q1859" i="9" l="1"/>
  <c r="F1859" i="9"/>
  <c r="R1859" i="9" l="1"/>
  <c r="G1859" i="9"/>
  <c r="H1859" i="9" l="1"/>
  <c r="I1859" i="9" s="1"/>
  <c r="L1860" i="9"/>
  <c r="B1860" i="9" l="1"/>
  <c r="O1860" i="9"/>
  <c r="E1860" i="9" s="1"/>
  <c r="M1860" i="9"/>
  <c r="N1860" i="9" l="1"/>
  <c r="C1860" i="9"/>
  <c r="D1860" i="9" l="1"/>
  <c r="P1860" i="9"/>
  <c r="Q1860" i="9" l="1"/>
  <c r="F1860" i="9"/>
  <c r="R1860" i="9" l="1"/>
  <c r="G1860" i="9"/>
  <c r="H1860" i="9" l="1"/>
  <c r="I1860" i="9" s="1"/>
  <c r="L1861" i="9"/>
  <c r="B1861" i="9" l="1"/>
  <c r="O1861" i="9"/>
  <c r="E1861" i="9" s="1"/>
  <c r="M1861" i="9"/>
  <c r="N1861" i="9" l="1"/>
  <c r="C1861" i="9"/>
  <c r="D1861" i="9" l="1"/>
  <c r="P1861" i="9"/>
  <c r="Q1861" i="9" l="1"/>
  <c r="F1861" i="9"/>
  <c r="R1861" i="9" l="1"/>
  <c r="G1861" i="9"/>
  <c r="H1861" i="9" l="1"/>
  <c r="I1861" i="9" s="1"/>
  <c r="L1862" i="9"/>
  <c r="B1862" i="9" l="1"/>
  <c r="O1862" i="9"/>
  <c r="E1862" i="9" s="1"/>
  <c r="M1862" i="9"/>
  <c r="N1862" i="9" l="1"/>
  <c r="C1862" i="9"/>
  <c r="D1862" i="9" l="1"/>
  <c r="P1862" i="9"/>
  <c r="Q1862" i="9" l="1"/>
  <c r="F1862" i="9"/>
  <c r="R1862" i="9" l="1"/>
  <c r="G1862" i="9"/>
  <c r="H1862" i="9" l="1"/>
  <c r="I1862" i="9" s="1"/>
  <c r="L1863" i="9"/>
  <c r="B1863" i="9" l="1"/>
  <c r="O1863" i="9"/>
  <c r="E1863" i="9" s="1"/>
  <c r="M1863" i="9"/>
  <c r="N1863" i="9" l="1"/>
  <c r="C1863" i="9"/>
  <c r="D1863" i="9" l="1"/>
  <c r="P1863" i="9"/>
  <c r="Q1863" i="9" l="1"/>
  <c r="F1863" i="9"/>
  <c r="R1863" i="9" l="1"/>
  <c r="G1863" i="9"/>
  <c r="H1863" i="9" l="1"/>
  <c r="I1863" i="9" s="1"/>
  <c r="L1864" i="9"/>
  <c r="B1864" i="9" l="1"/>
  <c r="O1864" i="9"/>
  <c r="E1864" i="9" s="1"/>
  <c r="M1864" i="9"/>
  <c r="N1864" i="9" l="1"/>
  <c r="C1864" i="9"/>
  <c r="D1864" i="9" l="1"/>
  <c r="P1864" i="9"/>
  <c r="Q1864" i="9" l="1"/>
  <c r="F1864" i="9"/>
  <c r="R1864" i="9" l="1"/>
  <c r="G1864" i="9"/>
  <c r="H1864" i="9" l="1"/>
  <c r="I1864" i="9" s="1"/>
  <c r="L1865" i="9"/>
  <c r="B1865" i="9" l="1"/>
  <c r="O1865" i="9"/>
  <c r="E1865" i="9" s="1"/>
  <c r="M1865" i="9"/>
  <c r="N1865" i="9" l="1"/>
  <c r="C1865" i="9"/>
  <c r="D1865" i="9" l="1"/>
  <c r="P1865" i="9"/>
  <c r="Q1865" i="9" l="1"/>
  <c r="F1865" i="9"/>
  <c r="R1865" i="9" l="1"/>
  <c r="G1865" i="9"/>
  <c r="H1865" i="9" l="1"/>
  <c r="I1865" i="9" s="1"/>
  <c r="L1866" i="9"/>
  <c r="B1866" i="9" l="1"/>
  <c r="M1866" i="9"/>
  <c r="O1866" i="9"/>
  <c r="E1866" i="9" s="1"/>
  <c r="N1866" i="9" l="1"/>
  <c r="C1866" i="9"/>
  <c r="D1866" i="9" l="1"/>
  <c r="P1866" i="9"/>
  <c r="Q1866" i="9" l="1"/>
  <c r="F1866" i="9"/>
  <c r="R1866" i="9" l="1"/>
  <c r="G1866" i="9"/>
  <c r="H1866" i="9" l="1"/>
  <c r="I1866" i="9" s="1"/>
  <c r="L1867" i="9"/>
  <c r="B1867" i="9" l="1"/>
  <c r="O1867" i="9"/>
  <c r="E1867" i="9" s="1"/>
  <c r="M1867" i="9"/>
  <c r="N1867" i="9" l="1"/>
  <c r="C1867" i="9"/>
  <c r="D1867" i="9" l="1"/>
  <c r="P1867" i="9"/>
  <c r="Q1867" i="9" l="1"/>
  <c r="F1867" i="9"/>
  <c r="R1867" i="9" l="1"/>
  <c r="G1867" i="9"/>
  <c r="H1867" i="9" l="1"/>
  <c r="I1867" i="9" s="1"/>
  <c r="L1868" i="9"/>
  <c r="B1868" i="9" l="1"/>
  <c r="M1868" i="9"/>
  <c r="O1868" i="9"/>
  <c r="E1868" i="9" s="1"/>
  <c r="N1868" i="9" l="1"/>
  <c r="C1868" i="9"/>
  <c r="D1868" i="9" l="1"/>
  <c r="P1868" i="9"/>
  <c r="Q1868" i="9" l="1"/>
  <c r="F1868" i="9"/>
  <c r="R1868" i="9" l="1"/>
  <c r="G1868" i="9"/>
  <c r="H1868" i="9" l="1"/>
  <c r="I1868" i="9" s="1"/>
  <c r="L1869" i="9"/>
  <c r="B1869" i="9" l="1"/>
  <c r="O1869" i="9"/>
  <c r="E1869" i="9" s="1"/>
  <c r="M1869" i="9"/>
  <c r="N1869" i="9" l="1"/>
  <c r="C1869" i="9"/>
  <c r="D1869" i="9" l="1"/>
  <c r="P1869" i="9"/>
  <c r="Q1869" i="9" l="1"/>
  <c r="F1869" i="9"/>
  <c r="R1869" i="9" l="1"/>
  <c r="G1869" i="9"/>
  <c r="H1869" i="9" l="1"/>
  <c r="I1869" i="9" s="1"/>
  <c r="L1870" i="9"/>
  <c r="B1870" i="9" l="1"/>
  <c r="M1870" i="9"/>
  <c r="O1870" i="9"/>
  <c r="E1870" i="9" s="1"/>
  <c r="N1870" i="9" l="1"/>
  <c r="C1870" i="9"/>
  <c r="D1870" i="9" l="1"/>
  <c r="P1870" i="9"/>
  <c r="Q1870" i="9" l="1"/>
  <c r="F1870" i="9"/>
  <c r="R1870" i="9" l="1"/>
  <c r="G1870" i="9"/>
  <c r="H1870" i="9" l="1"/>
  <c r="I1870" i="9" s="1"/>
  <c r="L1871" i="9"/>
  <c r="B1871" i="9" l="1"/>
  <c r="O1871" i="9"/>
  <c r="E1871" i="9" s="1"/>
  <c r="M1871" i="9"/>
  <c r="N1871" i="9" l="1"/>
  <c r="C1871" i="9"/>
  <c r="D1871" i="9" l="1"/>
  <c r="P1871" i="9"/>
  <c r="Q1871" i="9" l="1"/>
  <c r="F1871" i="9"/>
  <c r="R1871" i="9" l="1"/>
  <c r="G1871" i="9"/>
  <c r="H1871" i="9" l="1"/>
  <c r="I1871" i="9" s="1"/>
  <c r="L1872" i="9"/>
  <c r="B1872" i="9" l="1"/>
  <c r="O1872" i="9"/>
  <c r="E1872" i="9" s="1"/>
  <c r="M1872" i="9"/>
  <c r="N1872" i="9" l="1"/>
  <c r="C1872" i="9"/>
  <c r="D1872" i="9" l="1"/>
  <c r="P1872" i="9"/>
  <c r="Q1872" i="9" l="1"/>
  <c r="F1872" i="9"/>
  <c r="R1872" i="9" l="1"/>
  <c r="G1872" i="9"/>
  <c r="H1872" i="9" l="1"/>
  <c r="I1872" i="9" s="1"/>
  <c r="L1873" i="9"/>
  <c r="B1873" i="9" l="1"/>
  <c r="M1873" i="9"/>
  <c r="O1873" i="9"/>
  <c r="E1873" i="9" s="1"/>
  <c r="N1873" i="9" l="1"/>
  <c r="C1873" i="9"/>
  <c r="D1873" i="9" l="1"/>
  <c r="P1873" i="9"/>
  <c r="Q1873" i="9" l="1"/>
  <c r="F1873" i="9"/>
  <c r="R1873" i="9" l="1"/>
  <c r="G1873" i="9"/>
  <c r="H1873" i="9" l="1"/>
  <c r="I1873" i="9" s="1"/>
  <c r="L1874" i="9"/>
  <c r="B1874" i="9" l="1"/>
  <c r="O1874" i="9"/>
  <c r="E1874" i="9" s="1"/>
  <c r="M1874" i="9"/>
  <c r="N1874" i="9" l="1"/>
  <c r="C1874" i="9"/>
  <c r="D1874" i="9" l="1"/>
  <c r="P1874" i="9"/>
  <c r="Q1874" i="9" l="1"/>
  <c r="F1874" i="9"/>
  <c r="R1874" i="9" l="1"/>
  <c r="G1874" i="9"/>
  <c r="H1874" i="9" l="1"/>
  <c r="I1874" i="9" s="1"/>
  <c r="L1875" i="9"/>
  <c r="B1875" i="9" l="1"/>
  <c r="M1875" i="9"/>
  <c r="O1875" i="9"/>
  <c r="E1875" i="9" s="1"/>
  <c r="N1875" i="9" l="1"/>
  <c r="C1875" i="9"/>
  <c r="D1875" i="9" l="1"/>
  <c r="P1875" i="9"/>
  <c r="Q1875" i="9" l="1"/>
  <c r="F1875" i="9"/>
  <c r="R1875" i="9" l="1"/>
  <c r="G1875" i="9"/>
  <c r="H1875" i="9" l="1"/>
  <c r="I1875" i="9" s="1"/>
  <c r="L1876" i="9"/>
  <c r="B1876" i="9" l="1"/>
  <c r="O1876" i="9"/>
  <c r="E1876" i="9" s="1"/>
  <c r="M1876" i="9"/>
  <c r="N1876" i="9" l="1"/>
  <c r="C1876" i="9"/>
  <c r="D1876" i="9" l="1"/>
  <c r="P1876" i="9"/>
  <c r="Q1876" i="9" l="1"/>
  <c r="F1876" i="9"/>
  <c r="G1876" i="9" l="1"/>
  <c r="R1876" i="9"/>
  <c r="H1876" i="9" l="1"/>
  <c r="I1876" i="9" s="1"/>
  <c r="L1877" i="9"/>
  <c r="B1877" i="9" l="1"/>
  <c r="O1877" i="9"/>
  <c r="E1877" i="9" s="1"/>
  <c r="M1877" i="9"/>
  <c r="N1877" i="9" l="1"/>
  <c r="C1877" i="9"/>
  <c r="D1877" i="9" l="1"/>
  <c r="P1877" i="9"/>
  <c r="Q1877" i="9" l="1"/>
  <c r="F1877" i="9"/>
  <c r="R1877" i="9" l="1"/>
  <c r="G1877" i="9"/>
  <c r="H1877" i="9" l="1"/>
  <c r="I1877" i="9" s="1"/>
  <c r="L1878" i="9"/>
  <c r="B1878" i="9" l="1"/>
  <c r="M1878" i="9"/>
  <c r="O1878" i="9"/>
  <c r="E1878" i="9" s="1"/>
  <c r="N1878" i="9" l="1"/>
  <c r="C1878" i="9"/>
  <c r="D1878" i="9" l="1"/>
  <c r="P1878" i="9"/>
  <c r="Q1878" i="9" l="1"/>
  <c r="F1878" i="9"/>
  <c r="R1878" i="9" l="1"/>
  <c r="G1878" i="9"/>
  <c r="H1878" i="9" l="1"/>
  <c r="I1878" i="9" s="1"/>
  <c r="L1879" i="9"/>
  <c r="B1879" i="9" l="1"/>
  <c r="M1879" i="9"/>
  <c r="O1879" i="9"/>
  <c r="E1879" i="9" s="1"/>
  <c r="N1879" i="9" l="1"/>
  <c r="C1879" i="9"/>
  <c r="D1879" i="9" l="1"/>
  <c r="P1879" i="9"/>
  <c r="Q1879" i="9" l="1"/>
  <c r="F1879" i="9"/>
  <c r="R1879" i="9" l="1"/>
  <c r="G1879" i="9"/>
  <c r="H1879" i="9" l="1"/>
  <c r="I1879" i="9" s="1"/>
  <c r="L1880" i="9"/>
  <c r="B1880" i="9" l="1"/>
  <c r="M1880" i="9"/>
  <c r="O1880" i="9"/>
  <c r="E1880" i="9" s="1"/>
  <c r="N1880" i="9" l="1"/>
  <c r="C1880" i="9"/>
  <c r="D1880" i="9" l="1"/>
  <c r="P1880" i="9"/>
  <c r="Q1880" i="9" l="1"/>
  <c r="F1880" i="9"/>
  <c r="R1880" i="9" l="1"/>
  <c r="G1880" i="9"/>
  <c r="H1880" i="9" l="1"/>
  <c r="I1880" i="9" s="1"/>
  <c r="L1881" i="9"/>
  <c r="B1881" i="9" l="1"/>
  <c r="M1881" i="9"/>
  <c r="O1881" i="9"/>
  <c r="E1881" i="9" s="1"/>
  <c r="N1881" i="9" l="1"/>
  <c r="C1881" i="9"/>
  <c r="D1881" i="9" l="1"/>
  <c r="P1881" i="9"/>
  <c r="Q1881" i="9" l="1"/>
  <c r="F1881" i="9"/>
  <c r="R1881" i="9" l="1"/>
  <c r="G1881" i="9"/>
  <c r="H1881" i="9" l="1"/>
  <c r="I1881" i="9" s="1"/>
  <c r="L1882" i="9"/>
  <c r="B1882" i="9" l="1"/>
  <c r="O1882" i="9"/>
  <c r="E1882" i="9" s="1"/>
  <c r="M1882" i="9"/>
  <c r="N1882" i="9" l="1"/>
  <c r="C1882" i="9"/>
  <c r="D1882" i="9" l="1"/>
  <c r="P1882" i="9"/>
  <c r="Q1882" i="9" l="1"/>
  <c r="F1882" i="9"/>
  <c r="R1882" i="9" l="1"/>
  <c r="G1882" i="9"/>
  <c r="H1882" i="9" l="1"/>
  <c r="I1882" i="9" s="1"/>
  <c r="L1883" i="9"/>
  <c r="B1883" i="9" l="1"/>
  <c r="M1883" i="9"/>
  <c r="O1883" i="9"/>
  <c r="E1883" i="9" s="1"/>
  <c r="N1883" i="9" l="1"/>
  <c r="C1883" i="9"/>
  <c r="D1883" i="9" l="1"/>
  <c r="P1883" i="9"/>
  <c r="Q1883" i="9" l="1"/>
  <c r="F1883" i="9"/>
  <c r="R1883" i="9" l="1"/>
  <c r="G1883" i="9"/>
  <c r="H1883" i="9" l="1"/>
  <c r="I1883" i="9" s="1"/>
  <c r="L1884" i="9"/>
  <c r="B1884" i="9" l="1"/>
  <c r="M1884" i="9"/>
  <c r="O1884" i="9"/>
  <c r="E1884" i="9" s="1"/>
  <c r="N1884" i="9" l="1"/>
  <c r="C1884" i="9"/>
  <c r="D1884" i="9" l="1"/>
  <c r="P1884" i="9"/>
  <c r="Q1884" i="9" l="1"/>
  <c r="F1884" i="9"/>
  <c r="R1884" i="9" l="1"/>
  <c r="G1884" i="9"/>
  <c r="H1884" i="9" l="1"/>
  <c r="I1884" i="9" s="1"/>
  <c r="L1885" i="9"/>
  <c r="B1885" i="9" l="1"/>
  <c r="O1885" i="9"/>
  <c r="E1885" i="9" s="1"/>
  <c r="M1885" i="9"/>
  <c r="N1885" i="9" l="1"/>
  <c r="C1885" i="9"/>
  <c r="D1885" i="9" l="1"/>
  <c r="P1885" i="9"/>
  <c r="Q1885" i="9" l="1"/>
  <c r="F1885" i="9"/>
  <c r="R1885" i="9" l="1"/>
  <c r="G1885" i="9"/>
  <c r="H1885" i="9" l="1"/>
  <c r="I1885" i="9" s="1"/>
  <c r="L1886" i="9"/>
  <c r="B1886" i="9" l="1"/>
  <c r="M1886" i="9"/>
  <c r="O1886" i="9"/>
  <c r="E1886" i="9" s="1"/>
  <c r="N1886" i="9" l="1"/>
  <c r="C1886" i="9"/>
  <c r="D1886" i="9" l="1"/>
  <c r="P1886" i="9"/>
  <c r="Q1886" i="9" l="1"/>
  <c r="F1886" i="9"/>
  <c r="R1886" i="9" l="1"/>
  <c r="G1886" i="9"/>
  <c r="H1886" i="9" l="1"/>
  <c r="I1886" i="9" s="1"/>
  <c r="L1887" i="9"/>
  <c r="B1887" i="9" l="1"/>
  <c r="O1887" i="9"/>
  <c r="E1887" i="9" s="1"/>
  <c r="M1887" i="9"/>
  <c r="N1887" i="9" l="1"/>
  <c r="C1887" i="9"/>
  <c r="D1887" i="9" l="1"/>
  <c r="P1887" i="9"/>
  <c r="Q1887" i="9" l="1"/>
  <c r="F1887" i="9"/>
  <c r="R1887" i="9" l="1"/>
  <c r="G1887" i="9"/>
  <c r="H1887" i="9" l="1"/>
  <c r="I1887" i="9" s="1"/>
  <c r="L1888" i="9"/>
  <c r="B1888" i="9" l="1"/>
  <c r="O1888" i="9"/>
  <c r="E1888" i="9" s="1"/>
  <c r="M1888" i="9"/>
  <c r="N1888" i="9" l="1"/>
  <c r="C1888" i="9"/>
  <c r="D1888" i="9" l="1"/>
  <c r="P1888" i="9"/>
  <c r="Q1888" i="9" l="1"/>
  <c r="F1888" i="9"/>
  <c r="R1888" i="9" l="1"/>
  <c r="G1888" i="9"/>
  <c r="H1888" i="9" l="1"/>
  <c r="I1888" i="9" s="1"/>
  <c r="L1889" i="9"/>
  <c r="B1889" i="9" l="1"/>
  <c r="O1889" i="9"/>
  <c r="E1889" i="9" s="1"/>
  <c r="M1889" i="9"/>
  <c r="N1889" i="9" l="1"/>
  <c r="C1889" i="9"/>
  <c r="D1889" i="9" l="1"/>
  <c r="P1889" i="9"/>
  <c r="Q1889" i="9" l="1"/>
  <c r="F1889" i="9"/>
  <c r="R1889" i="9" l="1"/>
  <c r="G1889" i="9"/>
  <c r="H1889" i="9" l="1"/>
  <c r="I1889" i="9" s="1"/>
  <c r="L1890" i="9"/>
  <c r="B1890" i="9" l="1"/>
  <c r="O1890" i="9"/>
  <c r="E1890" i="9" s="1"/>
  <c r="M1890" i="9"/>
  <c r="N1890" i="9" l="1"/>
  <c r="C1890" i="9"/>
  <c r="D1890" i="9" l="1"/>
  <c r="P1890" i="9"/>
  <c r="Q1890" i="9" l="1"/>
  <c r="F1890" i="9"/>
  <c r="R1890" i="9" l="1"/>
  <c r="G1890" i="9"/>
  <c r="H1890" i="9" l="1"/>
  <c r="I1890" i="9" s="1"/>
  <c r="L1891" i="9"/>
  <c r="B1891" i="9" l="1"/>
  <c r="O1891" i="9"/>
  <c r="E1891" i="9" s="1"/>
  <c r="M1891" i="9"/>
  <c r="N1891" i="9" l="1"/>
  <c r="C1891" i="9"/>
  <c r="D1891" i="9" l="1"/>
  <c r="P1891" i="9"/>
  <c r="Q1891" i="9" l="1"/>
  <c r="F1891" i="9"/>
  <c r="R1891" i="9" l="1"/>
  <c r="G1891" i="9"/>
  <c r="H1891" i="9" l="1"/>
  <c r="I1891" i="9" s="1"/>
  <c r="L1892" i="9"/>
  <c r="B1892" i="9" l="1"/>
  <c r="M1892" i="9"/>
  <c r="O1892" i="9"/>
  <c r="E1892" i="9" s="1"/>
  <c r="N1892" i="9" l="1"/>
  <c r="C1892" i="9"/>
  <c r="D1892" i="9" l="1"/>
  <c r="P1892" i="9"/>
  <c r="Q1892" i="9" l="1"/>
  <c r="F1892" i="9"/>
  <c r="R1892" i="9" l="1"/>
  <c r="G1892" i="9"/>
  <c r="H1892" i="9" l="1"/>
  <c r="I1892" i="9" s="1"/>
  <c r="L1893" i="9"/>
  <c r="B1893" i="9" l="1"/>
  <c r="O1893" i="9"/>
  <c r="E1893" i="9" s="1"/>
  <c r="M1893" i="9"/>
  <c r="N1893" i="9" l="1"/>
  <c r="C1893" i="9"/>
  <c r="D1893" i="9" l="1"/>
  <c r="P1893" i="9"/>
  <c r="Q1893" i="9" l="1"/>
  <c r="F1893" i="9"/>
  <c r="R1893" i="9" l="1"/>
  <c r="G1893" i="9"/>
  <c r="H1893" i="9" l="1"/>
  <c r="I1893" i="9" s="1"/>
  <c r="L1894" i="9"/>
  <c r="B1894" i="9" l="1"/>
  <c r="O1894" i="9"/>
  <c r="E1894" i="9" s="1"/>
  <c r="M1894" i="9"/>
  <c r="N1894" i="9" l="1"/>
  <c r="C1894" i="9"/>
  <c r="D1894" i="9" l="1"/>
  <c r="P1894" i="9"/>
  <c r="Q1894" i="9" l="1"/>
  <c r="F1894" i="9"/>
  <c r="R1894" i="9" l="1"/>
  <c r="G1894" i="9"/>
  <c r="H1894" i="9" l="1"/>
  <c r="I1894" i="9" s="1"/>
  <c r="L1895" i="9"/>
  <c r="B1895" i="9" l="1"/>
  <c r="O1895" i="9"/>
  <c r="E1895" i="9" s="1"/>
  <c r="M1895" i="9"/>
  <c r="N1895" i="9" l="1"/>
  <c r="C1895" i="9"/>
  <c r="D1895" i="9" l="1"/>
  <c r="P1895" i="9"/>
  <c r="Q1895" i="9" l="1"/>
  <c r="F1895" i="9"/>
  <c r="R1895" i="9" l="1"/>
  <c r="G1895" i="9"/>
  <c r="H1895" i="9" l="1"/>
  <c r="I1895" i="9" s="1"/>
  <c r="L1896" i="9"/>
  <c r="B1896" i="9" l="1"/>
  <c r="M1896" i="9"/>
  <c r="O1896" i="9"/>
  <c r="E1896" i="9" s="1"/>
  <c r="N1896" i="9" l="1"/>
  <c r="C1896" i="9"/>
  <c r="D1896" i="9" l="1"/>
  <c r="P1896" i="9"/>
  <c r="Q1896" i="9" l="1"/>
  <c r="F1896" i="9"/>
  <c r="R1896" i="9" l="1"/>
  <c r="G1896" i="9"/>
  <c r="H1896" i="9" l="1"/>
  <c r="I1896" i="9" s="1"/>
  <c r="L1897" i="9"/>
  <c r="B1897" i="9" l="1"/>
  <c r="O1897" i="9"/>
  <c r="E1897" i="9" s="1"/>
  <c r="M1897" i="9"/>
  <c r="N1897" i="9" l="1"/>
  <c r="C1897" i="9"/>
  <c r="D1897" i="9" l="1"/>
  <c r="P1897" i="9"/>
  <c r="Q1897" i="9" l="1"/>
  <c r="F1897" i="9"/>
  <c r="R1897" i="9" l="1"/>
  <c r="G1897" i="9"/>
  <c r="H1897" i="9" l="1"/>
  <c r="I1897" i="9" s="1"/>
  <c r="L1898" i="9"/>
  <c r="B1898" i="9" l="1"/>
  <c r="O1898" i="9"/>
  <c r="E1898" i="9" s="1"/>
  <c r="M1898" i="9"/>
  <c r="N1898" i="9" l="1"/>
  <c r="C1898" i="9"/>
  <c r="D1898" i="9" l="1"/>
  <c r="P1898" i="9"/>
  <c r="Q1898" i="9" l="1"/>
  <c r="F1898" i="9"/>
  <c r="R1898" i="9" l="1"/>
  <c r="G1898" i="9"/>
  <c r="H1898" i="9" l="1"/>
  <c r="I1898" i="9" s="1"/>
  <c r="L1899" i="9"/>
  <c r="B1899" i="9" l="1"/>
  <c r="M1899" i="9"/>
  <c r="O1899" i="9"/>
  <c r="E1899" i="9" s="1"/>
  <c r="N1899" i="9" l="1"/>
  <c r="C1899" i="9"/>
  <c r="D1899" i="9" l="1"/>
  <c r="P1899" i="9"/>
  <c r="Q1899" i="9" l="1"/>
  <c r="F1899" i="9"/>
  <c r="R1899" i="9" l="1"/>
  <c r="G1899" i="9"/>
  <c r="H1899" i="9" l="1"/>
  <c r="I1899" i="9" s="1"/>
  <c r="L1900" i="9"/>
  <c r="B1900" i="9" l="1"/>
  <c r="O1900" i="9"/>
  <c r="E1900" i="9" s="1"/>
  <c r="M1900" i="9"/>
  <c r="N1900" i="9" l="1"/>
  <c r="C1900" i="9"/>
  <c r="D1900" i="9" l="1"/>
  <c r="P1900" i="9"/>
  <c r="Q1900" i="9" l="1"/>
  <c r="F1900" i="9"/>
  <c r="R1900" i="9" l="1"/>
  <c r="G1900" i="9"/>
  <c r="H1900" i="9" l="1"/>
  <c r="I1900" i="9" s="1"/>
  <c r="L1901" i="9"/>
  <c r="B1901" i="9" l="1"/>
  <c r="O1901" i="9"/>
  <c r="E1901" i="9" s="1"/>
  <c r="M1901" i="9"/>
  <c r="N1901" i="9" l="1"/>
  <c r="C1901" i="9"/>
  <c r="D1901" i="9" l="1"/>
  <c r="P1901" i="9"/>
  <c r="Q1901" i="9" l="1"/>
  <c r="F1901" i="9"/>
  <c r="R1901" i="9" l="1"/>
  <c r="G1901" i="9"/>
  <c r="H1901" i="9" l="1"/>
  <c r="I1901" i="9" s="1"/>
  <c r="L1902" i="9"/>
  <c r="B1902" i="9" l="1"/>
  <c r="M1902" i="9"/>
  <c r="O1902" i="9"/>
  <c r="E1902" i="9" s="1"/>
  <c r="N1902" i="9" l="1"/>
  <c r="C1902" i="9"/>
  <c r="D1902" i="9" l="1"/>
  <c r="P1902" i="9"/>
  <c r="Q1902" i="9" l="1"/>
  <c r="F1902" i="9"/>
  <c r="R1902" i="9" l="1"/>
  <c r="G1902" i="9"/>
  <c r="H1902" i="9" l="1"/>
  <c r="I1902" i="9" s="1"/>
  <c r="L1903" i="9"/>
  <c r="B1903" i="9" l="1"/>
  <c r="M1903" i="9"/>
  <c r="O1903" i="9"/>
  <c r="E1903" i="9" s="1"/>
  <c r="N1903" i="9" l="1"/>
  <c r="C1903" i="9"/>
  <c r="D1903" i="9" l="1"/>
  <c r="P1903" i="9"/>
  <c r="Q1903" i="9" l="1"/>
  <c r="F1903" i="9"/>
  <c r="R1903" i="9" l="1"/>
  <c r="G1903" i="9"/>
  <c r="H1903" i="9" l="1"/>
  <c r="I1903" i="9" s="1"/>
  <c r="L1904" i="9"/>
  <c r="B1904" i="9" l="1"/>
  <c r="M1904" i="9"/>
  <c r="O1904" i="9"/>
  <c r="E1904" i="9" s="1"/>
  <c r="N1904" i="9" l="1"/>
  <c r="C1904" i="9"/>
  <c r="D1904" i="9" l="1"/>
  <c r="P1904" i="9"/>
  <c r="Q1904" i="9" l="1"/>
  <c r="F1904" i="9"/>
  <c r="R1904" i="9" l="1"/>
  <c r="G1904" i="9"/>
  <c r="H1904" i="9" l="1"/>
  <c r="I1904" i="9" s="1"/>
  <c r="L1905" i="9"/>
  <c r="B1905" i="9" l="1"/>
  <c r="M1905" i="9"/>
  <c r="O1905" i="9"/>
  <c r="E1905" i="9" s="1"/>
  <c r="N1905" i="9" l="1"/>
  <c r="C1905" i="9"/>
  <c r="D1905" i="9" l="1"/>
  <c r="P1905" i="9"/>
  <c r="Q1905" i="9" l="1"/>
  <c r="F1905" i="9"/>
  <c r="R1905" i="9" l="1"/>
  <c r="G1905" i="9"/>
  <c r="H1905" i="9" l="1"/>
  <c r="I1905" i="9" s="1"/>
  <c r="L1906" i="9"/>
  <c r="B1906" i="9" l="1"/>
  <c r="M1906" i="9"/>
  <c r="O1906" i="9"/>
  <c r="E1906" i="9" s="1"/>
  <c r="N1906" i="9" l="1"/>
  <c r="C1906" i="9"/>
  <c r="D1906" i="9" l="1"/>
  <c r="P1906" i="9"/>
  <c r="Q1906" i="9" l="1"/>
  <c r="F1906" i="9"/>
  <c r="R1906" i="9" l="1"/>
  <c r="G1906" i="9"/>
  <c r="H1906" i="9" l="1"/>
  <c r="I1906" i="9" s="1"/>
  <c r="L1907" i="9"/>
  <c r="B1907" i="9" l="1"/>
  <c r="O1907" i="9"/>
  <c r="E1907" i="9" s="1"/>
  <c r="M1907" i="9"/>
  <c r="N1907" i="9" l="1"/>
  <c r="C1907" i="9"/>
  <c r="D1907" i="9" l="1"/>
  <c r="P1907" i="9"/>
  <c r="Q1907" i="9" l="1"/>
  <c r="F1907" i="9"/>
  <c r="R1907" i="9" l="1"/>
  <c r="G1907" i="9"/>
  <c r="H1907" i="9" l="1"/>
  <c r="I1907" i="9" s="1"/>
  <c r="L1908" i="9"/>
  <c r="B1908" i="9" l="1"/>
  <c r="O1908" i="9"/>
  <c r="E1908" i="9" s="1"/>
  <c r="M1908" i="9"/>
  <c r="N1908" i="9" l="1"/>
  <c r="C1908" i="9"/>
  <c r="D1908" i="9" l="1"/>
  <c r="P1908" i="9"/>
  <c r="Q1908" i="9" l="1"/>
  <c r="F1908" i="9"/>
  <c r="R1908" i="9" l="1"/>
  <c r="G1908" i="9"/>
  <c r="H1908" i="9" l="1"/>
  <c r="I1908" i="9" s="1"/>
  <c r="L1909" i="9"/>
  <c r="B1909" i="9" l="1"/>
  <c r="M1909" i="9"/>
  <c r="O1909" i="9"/>
  <c r="E1909" i="9" s="1"/>
  <c r="N1909" i="9" l="1"/>
  <c r="C1909" i="9"/>
  <c r="D1909" i="9" l="1"/>
  <c r="P1909" i="9"/>
  <c r="Q1909" i="9" l="1"/>
  <c r="F1909" i="9"/>
  <c r="R1909" i="9" l="1"/>
  <c r="G1909" i="9"/>
  <c r="H1909" i="9" l="1"/>
  <c r="I1909" i="9" s="1"/>
  <c r="L1910" i="9"/>
  <c r="B1910" i="9" l="1"/>
  <c r="O1910" i="9"/>
  <c r="E1910" i="9" s="1"/>
  <c r="M1910" i="9"/>
  <c r="N1910" i="9" l="1"/>
  <c r="C1910" i="9"/>
  <c r="D1910" i="9" l="1"/>
  <c r="P1910" i="9"/>
  <c r="Q1910" i="9" l="1"/>
  <c r="F1910" i="9"/>
  <c r="R1910" i="9" l="1"/>
  <c r="G1910" i="9"/>
  <c r="H1910" i="9" l="1"/>
  <c r="I1910" i="9" s="1"/>
  <c r="L1911" i="9"/>
  <c r="B1911" i="9" l="1"/>
  <c r="O1911" i="9"/>
  <c r="E1911" i="9" s="1"/>
  <c r="M1911" i="9"/>
  <c r="N1911" i="9" l="1"/>
  <c r="C1911" i="9"/>
  <c r="D1911" i="9" l="1"/>
  <c r="P1911" i="9"/>
  <c r="Q1911" i="9" l="1"/>
  <c r="F1911" i="9"/>
  <c r="R1911" i="9" l="1"/>
  <c r="G1911" i="9"/>
  <c r="H1911" i="9" l="1"/>
  <c r="I1911" i="9" s="1"/>
  <c r="L1912" i="9"/>
  <c r="B1912" i="9" l="1"/>
  <c r="M1912" i="9"/>
  <c r="O1912" i="9"/>
  <c r="E1912" i="9" s="1"/>
  <c r="N1912" i="9" l="1"/>
  <c r="C1912" i="9"/>
  <c r="D1912" i="9" l="1"/>
  <c r="P1912" i="9"/>
  <c r="Q1912" i="9" l="1"/>
  <c r="F1912" i="9"/>
  <c r="R1912" i="9" l="1"/>
  <c r="G1912" i="9"/>
  <c r="H1912" i="9" l="1"/>
  <c r="I1912" i="9" s="1"/>
  <c r="L1913" i="9"/>
  <c r="B1913" i="9" l="1"/>
  <c r="M1913" i="9"/>
  <c r="O1913" i="9"/>
  <c r="E1913" i="9" s="1"/>
  <c r="N1913" i="9" l="1"/>
  <c r="C1913" i="9"/>
  <c r="D1913" i="9" l="1"/>
  <c r="P1913" i="9"/>
  <c r="Q1913" i="9" l="1"/>
  <c r="F1913" i="9"/>
  <c r="R1913" i="9" l="1"/>
  <c r="G1913" i="9"/>
  <c r="H1913" i="9" l="1"/>
  <c r="I1913" i="9" s="1"/>
  <c r="L1914" i="9"/>
  <c r="B1914" i="9" l="1"/>
  <c r="O1914" i="9"/>
  <c r="E1914" i="9" s="1"/>
  <c r="M1914" i="9"/>
  <c r="N1914" i="9" l="1"/>
  <c r="C1914" i="9"/>
  <c r="D1914" i="9" l="1"/>
  <c r="P1914" i="9"/>
  <c r="Q1914" i="9" l="1"/>
  <c r="F1914" i="9"/>
  <c r="R1914" i="9" l="1"/>
  <c r="G1914" i="9"/>
  <c r="H1914" i="9" l="1"/>
  <c r="I1914" i="9" s="1"/>
  <c r="L1915" i="9"/>
  <c r="B1915" i="9" l="1"/>
  <c r="M1915" i="9"/>
  <c r="O1915" i="9"/>
  <c r="E1915" i="9" s="1"/>
  <c r="N1915" i="9" l="1"/>
  <c r="C1915" i="9"/>
  <c r="D1915" i="9" l="1"/>
  <c r="P1915" i="9"/>
  <c r="Q1915" i="9" l="1"/>
  <c r="F1915" i="9"/>
  <c r="R1915" i="9" l="1"/>
  <c r="G1915" i="9"/>
  <c r="H1915" i="9" l="1"/>
  <c r="I1915" i="9" s="1"/>
  <c r="L1916" i="9"/>
  <c r="B1916" i="9" l="1"/>
  <c r="O1916" i="9"/>
  <c r="E1916" i="9" s="1"/>
  <c r="M1916" i="9"/>
  <c r="N1916" i="9" l="1"/>
  <c r="C1916" i="9"/>
  <c r="D1916" i="9" l="1"/>
  <c r="P1916" i="9"/>
  <c r="Q1916" i="9" l="1"/>
  <c r="F1916" i="9"/>
  <c r="R1916" i="9" l="1"/>
  <c r="G1916" i="9"/>
  <c r="H1916" i="9" l="1"/>
  <c r="I1916" i="9" s="1"/>
  <c r="L1917" i="9"/>
  <c r="B1917" i="9" l="1"/>
  <c r="O1917" i="9"/>
  <c r="E1917" i="9" s="1"/>
  <c r="M1917" i="9"/>
  <c r="N1917" i="9" l="1"/>
  <c r="C1917" i="9"/>
  <c r="D1917" i="9" l="1"/>
  <c r="P1917" i="9"/>
  <c r="Q1917" i="9" l="1"/>
  <c r="F1917" i="9"/>
  <c r="R1917" i="9" l="1"/>
  <c r="G1917" i="9"/>
  <c r="H1917" i="9" l="1"/>
  <c r="I1917" i="9" s="1"/>
  <c r="L1918" i="9"/>
  <c r="B1918" i="9" l="1"/>
  <c r="O1918" i="9"/>
  <c r="E1918" i="9" s="1"/>
  <c r="M1918" i="9"/>
  <c r="N1918" i="9" l="1"/>
  <c r="C1918" i="9"/>
  <c r="D1918" i="9" l="1"/>
  <c r="P1918" i="9"/>
  <c r="Q1918" i="9" l="1"/>
  <c r="F1918" i="9"/>
  <c r="R1918" i="9" l="1"/>
  <c r="G1918" i="9"/>
  <c r="H1918" i="9" l="1"/>
  <c r="I1918" i="9" s="1"/>
  <c r="L1919" i="9"/>
  <c r="B1919" i="9" l="1"/>
  <c r="O1919" i="9"/>
  <c r="E1919" i="9" s="1"/>
  <c r="M1919" i="9"/>
  <c r="N1919" i="9" l="1"/>
  <c r="C1919" i="9"/>
  <c r="D1919" i="9" l="1"/>
  <c r="P1919" i="9"/>
  <c r="Q1919" i="9" l="1"/>
  <c r="F1919" i="9"/>
  <c r="R1919" i="9" l="1"/>
  <c r="G1919" i="9"/>
  <c r="H1919" i="9" l="1"/>
  <c r="I1919" i="9" s="1"/>
  <c r="L1920" i="9"/>
  <c r="B1920" i="9" l="1"/>
  <c r="O1920" i="9"/>
  <c r="E1920" i="9" s="1"/>
  <c r="M1920" i="9"/>
  <c r="N1920" i="9" l="1"/>
  <c r="C1920" i="9"/>
  <c r="D1920" i="9" l="1"/>
  <c r="P1920" i="9"/>
  <c r="Q1920" i="9" l="1"/>
  <c r="F1920" i="9"/>
  <c r="R1920" i="9" l="1"/>
  <c r="G1920" i="9"/>
  <c r="H1920" i="9" l="1"/>
  <c r="I1920" i="9" s="1"/>
  <c r="L1921" i="9"/>
  <c r="B1921" i="9" l="1"/>
  <c r="O1921" i="9"/>
  <c r="E1921" i="9" s="1"/>
  <c r="M1921" i="9"/>
  <c r="N1921" i="9" l="1"/>
  <c r="C1921" i="9"/>
  <c r="D1921" i="9" l="1"/>
  <c r="P1921" i="9"/>
  <c r="Q1921" i="9" l="1"/>
  <c r="F1921" i="9"/>
  <c r="R1921" i="9" l="1"/>
  <c r="G1921" i="9"/>
  <c r="H1921" i="9" l="1"/>
  <c r="I1921" i="9" s="1"/>
  <c r="L1922" i="9"/>
  <c r="B1922" i="9" l="1"/>
  <c r="M1922" i="9"/>
  <c r="O1922" i="9"/>
  <c r="E1922" i="9" s="1"/>
  <c r="N1922" i="9" l="1"/>
  <c r="C1922" i="9"/>
  <c r="D1922" i="9" l="1"/>
  <c r="P1922" i="9"/>
  <c r="Q1922" i="9" l="1"/>
  <c r="F1922" i="9"/>
  <c r="R1922" i="9" l="1"/>
  <c r="G1922" i="9"/>
  <c r="H1922" i="9" l="1"/>
  <c r="I1922" i="9" s="1"/>
  <c r="L1923" i="9"/>
  <c r="B1923" i="9" l="1"/>
  <c r="M1923" i="9"/>
  <c r="O1923" i="9"/>
  <c r="E1923" i="9" s="1"/>
  <c r="N1923" i="9" l="1"/>
  <c r="C1923" i="9"/>
  <c r="D1923" i="9" l="1"/>
  <c r="P1923" i="9"/>
  <c r="Q1923" i="9" l="1"/>
  <c r="F1923" i="9"/>
  <c r="R1923" i="9" l="1"/>
  <c r="G1923" i="9"/>
  <c r="H1923" i="9" l="1"/>
  <c r="I1923" i="9" s="1"/>
  <c r="L1924" i="9"/>
  <c r="B1924" i="9" l="1"/>
  <c r="O1924" i="9"/>
  <c r="E1924" i="9" s="1"/>
  <c r="M1924" i="9"/>
  <c r="N1924" i="9" l="1"/>
  <c r="C1924" i="9"/>
  <c r="D1924" i="9" l="1"/>
  <c r="P1924" i="9"/>
  <c r="Q1924" i="9" l="1"/>
  <c r="F1924" i="9"/>
  <c r="R1924" i="9" l="1"/>
  <c r="G1924" i="9"/>
  <c r="H1924" i="9" l="1"/>
  <c r="I1924" i="9" s="1"/>
  <c r="L1925" i="9"/>
  <c r="B1925" i="9" l="1"/>
  <c r="O1925" i="9"/>
  <c r="E1925" i="9" s="1"/>
  <c r="M1925" i="9"/>
  <c r="N1925" i="9" l="1"/>
  <c r="C1925" i="9"/>
  <c r="D1925" i="9" l="1"/>
  <c r="P1925" i="9"/>
  <c r="Q1925" i="9" l="1"/>
  <c r="F1925" i="9"/>
  <c r="R1925" i="9" l="1"/>
  <c r="G1925" i="9"/>
  <c r="H1925" i="9" l="1"/>
  <c r="I1925" i="9" s="1"/>
  <c r="L1926" i="9"/>
  <c r="B1926" i="9" l="1"/>
  <c r="M1926" i="9"/>
  <c r="O1926" i="9"/>
  <c r="E1926" i="9" s="1"/>
  <c r="N1926" i="9" l="1"/>
  <c r="C1926" i="9"/>
  <c r="D1926" i="9" l="1"/>
  <c r="P1926" i="9"/>
  <c r="Q1926" i="9" l="1"/>
  <c r="F1926" i="9"/>
  <c r="R1926" i="9" l="1"/>
  <c r="G1926" i="9"/>
  <c r="H1926" i="9" l="1"/>
  <c r="I1926" i="9" s="1"/>
  <c r="L1927" i="9"/>
  <c r="B1927" i="9" l="1"/>
  <c r="O1927" i="9"/>
  <c r="E1927" i="9" s="1"/>
  <c r="M1927" i="9"/>
  <c r="N1927" i="9" l="1"/>
  <c r="C1927" i="9"/>
  <c r="D1927" i="9" l="1"/>
  <c r="P1927" i="9"/>
  <c r="Q1927" i="9" l="1"/>
  <c r="F1927" i="9"/>
  <c r="R1927" i="9" l="1"/>
  <c r="G1927" i="9"/>
  <c r="H1927" i="9" l="1"/>
  <c r="I1927" i="9" s="1"/>
  <c r="L1928" i="9"/>
  <c r="B1928" i="9" l="1"/>
  <c r="M1928" i="9"/>
  <c r="O1928" i="9"/>
  <c r="E1928" i="9" s="1"/>
  <c r="N1928" i="9" l="1"/>
  <c r="C1928" i="9"/>
  <c r="D1928" i="9" l="1"/>
  <c r="P1928" i="9"/>
  <c r="Q1928" i="9" l="1"/>
  <c r="F1928" i="9"/>
  <c r="R1928" i="9" l="1"/>
  <c r="G1928" i="9"/>
  <c r="H1928" i="9" l="1"/>
  <c r="I1928" i="9" s="1"/>
  <c r="L1929" i="9"/>
  <c r="B1929" i="9" l="1"/>
  <c r="M1929" i="9"/>
  <c r="O1929" i="9"/>
  <c r="E1929" i="9" s="1"/>
  <c r="N1929" i="9" l="1"/>
  <c r="C1929" i="9"/>
  <c r="D1929" i="9" l="1"/>
  <c r="P1929" i="9"/>
  <c r="Q1929" i="9" l="1"/>
  <c r="F1929" i="9"/>
  <c r="R1929" i="9" l="1"/>
  <c r="G1929" i="9"/>
  <c r="H1929" i="9" l="1"/>
  <c r="I1929" i="9" s="1"/>
  <c r="L1930" i="9"/>
  <c r="B1930" i="9" l="1"/>
  <c r="O1930" i="9"/>
  <c r="E1930" i="9" s="1"/>
  <c r="M1930" i="9"/>
  <c r="N1930" i="9" l="1"/>
  <c r="C1930" i="9"/>
  <c r="D1930" i="9" l="1"/>
  <c r="P1930" i="9"/>
  <c r="Q1930" i="9" l="1"/>
  <c r="F1930" i="9"/>
  <c r="R1930" i="9" l="1"/>
  <c r="G1930" i="9"/>
  <c r="H1930" i="9" l="1"/>
  <c r="I1930" i="9" s="1"/>
  <c r="L1931" i="9"/>
  <c r="B1931" i="9" l="1"/>
  <c r="M1931" i="9"/>
  <c r="O1931" i="9"/>
  <c r="E1931" i="9" s="1"/>
  <c r="N1931" i="9" l="1"/>
  <c r="C1931" i="9"/>
  <c r="D1931" i="9" l="1"/>
  <c r="P1931" i="9"/>
  <c r="Q1931" i="9" l="1"/>
  <c r="F1931" i="9"/>
  <c r="R1931" i="9" l="1"/>
  <c r="G1931" i="9"/>
  <c r="H1931" i="9" l="1"/>
  <c r="I1931" i="9" s="1"/>
  <c r="L1932" i="9"/>
  <c r="B1932" i="9" l="1"/>
  <c r="O1932" i="9"/>
  <c r="E1932" i="9" s="1"/>
  <c r="M1932" i="9"/>
  <c r="N1932" i="9" l="1"/>
  <c r="C1932" i="9"/>
  <c r="D1932" i="9" l="1"/>
  <c r="P1932" i="9"/>
  <c r="Q1932" i="9" l="1"/>
  <c r="F1932" i="9"/>
  <c r="R1932" i="9" l="1"/>
  <c r="G1932" i="9"/>
  <c r="H1932" i="9" l="1"/>
  <c r="I1932" i="9" s="1"/>
  <c r="L1933" i="9"/>
  <c r="B1933" i="9" l="1"/>
  <c r="M1933" i="9"/>
  <c r="O1933" i="9"/>
  <c r="E1933" i="9" s="1"/>
  <c r="N1933" i="9" l="1"/>
  <c r="C1933" i="9"/>
  <c r="D1933" i="9" l="1"/>
  <c r="P1933" i="9"/>
  <c r="Q1933" i="9" l="1"/>
  <c r="F1933" i="9"/>
  <c r="R1933" i="9" l="1"/>
  <c r="G1933" i="9"/>
  <c r="H1933" i="9" l="1"/>
  <c r="I1933" i="9" s="1"/>
  <c r="L1934" i="9"/>
  <c r="B1934" i="9" l="1"/>
  <c r="O1934" i="9"/>
  <c r="E1934" i="9" s="1"/>
  <c r="M1934" i="9"/>
  <c r="N1934" i="9" l="1"/>
  <c r="C1934" i="9"/>
  <c r="D1934" i="9" l="1"/>
  <c r="P1934" i="9"/>
  <c r="Q1934" i="9" l="1"/>
  <c r="F1934" i="9"/>
  <c r="R1934" i="9" l="1"/>
  <c r="G1934" i="9"/>
  <c r="H1934" i="9" l="1"/>
  <c r="I1934" i="9" s="1"/>
  <c r="L1935" i="9"/>
  <c r="B1935" i="9" l="1"/>
  <c r="M1935" i="9"/>
  <c r="O1935" i="9"/>
  <c r="E1935" i="9" s="1"/>
  <c r="N1935" i="9" l="1"/>
  <c r="C1935" i="9"/>
  <c r="D1935" i="9" l="1"/>
  <c r="P1935" i="9"/>
  <c r="Q1935" i="9" l="1"/>
  <c r="F1935" i="9"/>
  <c r="R1935" i="9" l="1"/>
  <c r="G1935" i="9"/>
  <c r="H1935" i="9" l="1"/>
  <c r="I1935" i="9" s="1"/>
  <c r="L1936" i="9"/>
  <c r="B1936" i="9" l="1"/>
  <c r="O1936" i="9"/>
  <c r="E1936" i="9" s="1"/>
  <c r="M1936" i="9"/>
  <c r="N1936" i="9" l="1"/>
  <c r="C1936" i="9"/>
  <c r="D1936" i="9" l="1"/>
  <c r="P1936" i="9"/>
  <c r="Q1936" i="9" l="1"/>
  <c r="F1936" i="9"/>
  <c r="R1936" i="9" l="1"/>
  <c r="G1936" i="9"/>
  <c r="H1936" i="9" l="1"/>
  <c r="I1936" i="9" s="1"/>
  <c r="L1937" i="9"/>
  <c r="B1937" i="9" l="1"/>
  <c r="O1937" i="9"/>
  <c r="E1937" i="9" s="1"/>
  <c r="M1937" i="9"/>
  <c r="N1937" i="9" l="1"/>
  <c r="C1937" i="9"/>
  <c r="D1937" i="9" l="1"/>
  <c r="P1937" i="9"/>
  <c r="Q1937" i="9" l="1"/>
  <c r="F1937" i="9"/>
  <c r="R1937" i="9" l="1"/>
  <c r="G1937" i="9"/>
  <c r="H1937" i="9" l="1"/>
  <c r="I1937" i="9" s="1"/>
  <c r="L1938" i="9"/>
  <c r="B1938" i="9" l="1"/>
  <c r="M1938" i="9"/>
  <c r="O1938" i="9"/>
  <c r="E1938" i="9" s="1"/>
  <c r="N1938" i="9" l="1"/>
  <c r="C1938" i="9"/>
  <c r="D1938" i="9" l="1"/>
  <c r="P1938" i="9"/>
  <c r="Q1938" i="9" l="1"/>
  <c r="F1938" i="9"/>
  <c r="R1938" i="9" l="1"/>
  <c r="G1938" i="9"/>
  <c r="H1938" i="9" l="1"/>
  <c r="I1938" i="9" s="1"/>
  <c r="L1939" i="9"/>
  <c r="B1939" i="9" l="1"/>
  <c r="M1939" i="9"/>
  <c r="O1939" i="9"/>
  <c r="E1939" i="9" s="1"/>
  <c r="N1939" i="9" l="1"/>
  <c r="C1939" i="9"/>
  <c r="D1939" i="9" l="1"/>
  <c r="P1939" i="9"/>
  <c r="Q1939" i="9" l="1"/>
  <c r="F1939" i="9"/>
  <c r="R1939" i="9" l="1"/>
  <c r="G1939" i="9"/>
  <c r="H1939" i="9" l="1"/>
  <c r="I1939" i="9" s="1"/>
  <c r="L1940" i="9"/>
  <c r="B1940" i="9" l="1"/>
  <c r="O1940" i="9"/>
  <c r="E1940" i="9" s="1"/>
  <c r="M1940" i="9"/>
  <c r="N1940" i="9" l="1"/>
  <c r="C1940" i="9"/>
  <c r="D1940" i="9" l="1"/>
  <c r="P1940" i="9"/>
  <c r="Q1940" i="9" l="1"/>
  <c r="F1940" i="9"/>
  <c r="R1940" i="9" l="1"/>
  <c r="G1940" i="9"/>
  <c r="H1940" i="9" l="1"/>
  <c r="I1940" i="9" s="1"/>
  <c r="L1941" i="9"/>
  <c r="B1941" i="9" l="1"/>
  <c r="O1941" i="9"/>
  <c r="E1941" i="9" s="1"/>
  <c r="M1941" i="9"/>
  <c r="N1941" i="9" l="1"/>
  <c r="C1941" i="9"/>
  <c r="D1941" i="9" l="1"/>
  <c r="P1941" i="9"/>
  <c r="Q1941" i="9" l="1"/>
  <c r="F1941" i="9"/>
  <c r="R1941" i="9" l="1"/>
  <c r="G1941" i="9"/>
  <c r="H1941" i="9" l="1"/>
  <c r="I1941" i="9" s="1"/>
  <c r="L1942" i="9"/>
  <c r="B1942" i="9" l="1"/>
  <c r="O1942" i="9"/>
  <c r="E1942" i="9" s="1"/>
  <c r="M1942" i="9"/>
  <c r="N1942" i="9" l="1"/>
  <c r="C1942" i="9"/>
  <c r="D1942" i="9" l="1"/>
  <c r="P1942" i="9"/>
  <c r="Q1942" i="9" l="1"/>
  <c r="F1942" i="9"/>
  <c r="R1942" i="9" l="1"/>
  <c r="G1942" i="9"/>
  <c r="H1942" i="9" l="1"/>
  <c r="I1942" i="9" s="1"/>
  <c r="L1943" i="9"/>
  <c r="B1943" i="9" l="1"/>
  <c r="O1943" i="9"/>
  <c r="E1943" i="9" s="1"/>
  <c r="M1943" i="9"/>
  <c r="N1943" i="9" l="1"/>
  <c r="C1943" i="9"/>
  <c r="D1943" i="9" l="1"/>
  <c r="P1943" i="9"/>
  <c r="Q1943" i="9" l="1"/>
  <c r="F1943" i="9"/>
  <c r="R1943" i="9" l="1"/>
  <c r="G1943" i="9"/>
  <c r="H1943" i="9" l="1"/>
  <c r="I1943" i="9" s="1"/>
  <c r="L1944" i="9"/>
  <c r="B1944" i="9" l="1"/>
  <c r="M1944" i="9"/>
  <c r="O1944" i="9"/>
  <c r="E1944" i="9" s="1"/>
  <c r="N1944" i="9" l="1"/>
  <c r="C1944" i="9"/>
  <c r="D1944" i="9" l="1"/>
  <c r="P1944" i="9"/>
  <c r="Q1944" i="9" l="1"/>
  <c r="F1944" i="9"/>
  <c r="R1944" i="9" l="1"/>
  <c r="G1944" i="9"/>
  <c r="H1944" i="9" l="1"/>
  <c r="I1944" i="9" s="1"/>
  <c r="L1945" i="9"/>
  <c r="B1945" i="9" l="1"/>
  <c r="O1945" i="9"/>
  <c r="E1945" i="9" s="1"/>
  <c r="M1945" i="9"/>
  <c r="N1945" i="9" l="1"/>
  <c r="C1945" i="9"/>
  <c r="D1945" i="9" l="1"/>
  <c r="P1945" i="9"/>
  <c r="Q1945" i="9" l="1"/>
  <c r="F1945" i="9"/>
  <c r="R1945" i="9" l="1"/>
  <c r="G1945" i="9"/>
  <c r="H1945" i="9" l="1"/>
  <c r="I1945" i="9" s="1"/>
  <c r="L1946" i="9"/>
  <c r="B1946" i="9" l="1"/>
  <c r="O1946" i="9"/>
  <c r="E1946" i="9" s="1"/>
  <c r="M1946" i="9"/>
  <c r="N1946" i="9" l="1"/>
  <c r="C1946" i="9"/>
  <c r="D1946" i="9" l="1"/>
  <c r="P1946" i="9"/>
  <c r="Q1946" i="9" l="1"/>
  <c r="F1946" i="9"/>
  <c r="R1946" i="9" l="1"/>
  <c r="G1946" i="9"/>
  <c r="H1946" i="9" l="1"/>
  <c r="I1946" i="9" s="1"/>
  <c r="L1947" i="9"/>
  <c r="B1947" i="9" l="1"/>
  <c r="O1947" i="9"/>
  <c r="E1947" i="9" s="1"/>
  <c r="M1947" i="9"/>
  <c r="N1947" i="9" l="1"/>
  <c r="C1947" i="9"/>
  <c r="D1947" i="9" l="1"/>
  <c r="P1947" i="9"/>
  <c r="Q1947" i="9" l="1"/>
  <c r="F1947" i="9"/>
  <c r="R1947" i="9" l="1"/>
  <c r="G1947" i="9"/>
  <c r="H1947" i="9" l="1"/>
  <c r="I1947" i="9" s="1"/>
  <c r="L1948" i="9"/>
  <c r="B1948" i="9" l="1"/>
  <c r="O1948" i="9"/>
  <c r="E1948" i="9" s="1"/>
  <c r="M1948" i="9"/>
  <c r="N1948" i="9" l="1"/>
  <c r="C1948" i="9"/>
  <c r="D1948" i="9" l="1"/>
  <c r="P1948" i="9"/>
  <c r="Q1948" i="9" l="1"/>
  <c r="F1948" i="9"/>
  <c r="R1948" i="9" l="1"/>
  <c r="G1948" i="9"/>
  <c r="H1948" i="9" l="1"/>
  <c r="I1948" i="9" s="1"/>
  <c r="L1949" i="9"/>
  <c r="B1949" i="9" l="1"/>
  <c r="M1949" i="9"/>
  <c r="O1949" i="9"/>
  <c r="E1949" i="9" s="1"/>
  <c r="N1949" i="9" l="1"/>
  <c r="C1949" i="9"/>
  <c r="D1949" i="9" l="1"/>
  <c r="P1949" i="9"/>
  <c r="Q1949" i="9" l="1"/>
  <c r="F1949" i="9"/>
  <c r="R1949" i="9" l="1"/>
  <c r="G1949" i="9"/>
  <c r="H1949" i="9" l="1"/>
  <c r="I1949" i="9" s="1"/>
  <c r="L1950" i="9"/>
  <c r="B1950" i="9" l="1"/>
  <c r="M1950" i="9"/>
  <c r="O1950" i="9"/>
  <c r="E1950" i="9" s="1"/>
  <c r="N1950" i="9" l="1"/>
  <c r="C1950" i="9"/>
  <c r="D1950" i="9" l="1"/>
  <c r="P1950" i="9"/>
  <c r="Q1950" i="9" l="1"/>
  <c r="F1950" i="9"/>
  <c r="R1950" i="9" l="1"/>
  <c r="G1950" i="9"/>
  <c r="H1950" i="9" l="1"/>
  <c r="I1950" i="9" s="1"/>
  <c r="L1951" i="9"/>
  <c r="B1951" i="9" l="1"/>
  <c r="M1951" i="9"/>
  <c r="O1951" i="9"/>
  <c r="E1951" i="9" s="1"/>
  <c r="N1951" i="9" l="1"/>
  <c r="C1951" i="9"/>
  <c r="D1951" i="9" l="1"/>
  <c r="P1951" i="9"/>
  <c r="Q1951" i="9" l="1"/>
  <c r="F1951" i="9"/>
  <c r="R1951" i="9" l="1"/>
  <c r="G1951" i="9"/>
  <c r="H1951" i="9" l="1"/>
  <c r="I1951" i="9" s="1"/>
  <c r="L1952" i="9"/>
  <c r="B1952" i="9" l="1"/>
  <c r="O1952" i="9"/>
  <c r="E1952" i="9" s="1"/>
  <c r="M1952" i="9"/>
  <c r="N1952" i="9" l="1"/>
  <c r="C1952" i="9"/>
  <c r="D1952" i="9" l="1"/>
  <c r="P1952" i="9"/>
  <c r="Q1952" i="9" l="1"/>
  <c r="F1952" i="9"/>
  <c r="R1952" i="9" l="1"/>
  <c r="G1952" i="9"/>
  <c r="H1952" i="9" l="1"/>
  <c r="I1952" i="9" s="1"/>
  <c r="L1953" i="9"/>
  <c r="B1953" i="9" l="1"/>
  <c r="M1953" i="9"/>
  <c r="O1953" i="9"/>
  <c r="E1953" i="9" s="1"/>
  <c r="N1953" i="9" l="1"/>
  <c r="C1953" i="9"/>
  <c r="D1953" i="9" l="1"/>
  <c r="P1953" i="9"/>
  <c r="Q1953" i="9" l="1"/>
  <c r="F1953" i="9"/>
  <c r="R1953" i="9" l="1"/>
  <c r="G1953" i="9"/>
  <c r="H1953" i="9" l="1"/>
  <c r="I1953" i="9" s="1"/>
  <c r="L1954" i="9"/>
  <c r="B1954" i="9" l="1"/>
  <c r="M1954" i="9"/>
  <c r="O1954" i="9"/>
  <c r="E1954" i="9" s="1"/>
  <c r="N1954" i="9" l="1"/>
  <c r="C1954" i="9"/>
  <c r="D1954" i="9" l="1"/>
  <c r="P1954" i="9"/>
  <c r="Q1954" i="9" l="1"/>
  <c r="F1954" i="9"/>
  <c r="R1954" i="9" l="1"/>
  <c r="G1954" i="9"/>
  <c r="H1954" i="9" l="1"/>
  <c r="I1954" i="9" s="1"/>
  <c r="L1955" i="9"/>
  <c r="B1955" i="9" l="1"/>
  <c r="M1955" i="9"/>
  <c r="O1955" i="9"/>
  <c r="E1955" i="9" s="1"/>
  <c r="N1955" i="9" l="1"/>
  <c r="C1955" i="9"/>
  <c r="D1955" i="9" l="1"/>
  <c r="P1955" i="9"/>
  <c r="Q1955" i="9" l="1"/>
  <c r="F1955" i="9"/>
  <c r="R1955" i="9" l="1"/>
  <c r="G1955" i="9"/>
  <c r="H1955" i="9" l="1"/>
  <c r="I1955" i="9" s="1"/>
  <c r="L1956" i="9"/>
  <c r="B1956" i="9" l="1"/>
  <c r="O1956" i="9"/>
  <c r="E1956" i="9" s="1"/>
  <c r="M1956" i="9"/>
  <c r="N1956" i="9" l="1"/>
  <c r="C1956" i="9"/>
  <c r="D1956" i="9" l="1"/>
  <c r="P1956" i="9"/>
  <c r="Q1956" i="9" l="1"/>
  <c r="F1956" i="9"/>
  <c r="R1956" i="9" l="1"/>
  <c r="G1956" i="9"/>
  <c r="H1956" i="9" l="1"/>
  <c r="I1956" i="9" s="1"/>
  <c r="L1957" i="9"/>
  <c r="B1957" i="9" l="1"/>
  <c r="O1957" i="9"/>
  <c r="E1957" i="9" s="1"/>
  <c r="M1957" i="9"/>
  <c r="N1957" i="9" l="1"/>
  <c r="C1957" i="9"/>
  <c r="D1957" i="9" l="1"/>
  <c r="P1957" i="9"/>
  <c r="Q1957" i="9" l="1"/>
  <c r="F1957" i="9"/>
  <c r="R1957" i="9" l="1"/>
  <c r="G1957" i="9"/>
  <c r="H1957" i="9" l="1"/>
  <c r="I1957" i="9" s="1"/>
  <c r="L1958" i="9"/>
  <c r="B1958" i="9" l="1"/>
  <c r="O1958" i="9"/>
  <c r="E1958" i="9" s="1"/>
  <c r="M1958" i="9"/>
  <c r="N1958" i="9" l="1"/>
  <c r="C1958" i="9"/>
  <c r="D1958" i="9" l="1"/>
  <c r="P1958" i="9"/>
  <c r="Q1958" i="9" l="1"/>
  <c r="F1958" i="9"/>
  <c r="R1958" i="9" l="1"/>
  <c r="G1958" i="9"/>
  <c r="H1958" i="9" l="1"/>
  <c r="I1958" i="9" s="1"/>
  <c r="L1959" i="9"/>
  <c r="B1959" i="9" l="1"/>
  <c r="M1959" i="9"/>
  <c r="O1959" i="9"/>
  <c r="E1959" i="9" s="1"/>
  <c r="N1959" i="9" l="1"/>
  <c r="C1959" i="9"/>
  <c r="D1959" i="9" l="1"/>
  <c r="P1959" i="9"/>
  <c r="Q1959" i="9" l="1"/>
  <c r="F1959" i="9"/>
  <c r="R1959" i="9" l="1"/>
  <c r="G1959" i="9"/>
  <c r="H1959" i="9" l="1"/>
  <c r="I1959" i="9" s="1"/>
  <c r="L1960" i="9"/>
  <c r="B1960" i="9" l="1"/>
  <c r="M1960" i="9"/>
  <c r="O1960" i="9"/>
  <c r="E1960" i="9" s="1"/>
  <c r="N1960" i="9" l="1"/>
  <c r="C1960" i="9"/>
  <c r="D1960" i="9" l="1"/>
  <c r="P1960" i="9"/>
  <c r="Q1960" i="9" l="1"/>
  <c r="F1960" i="9"/>
  <c r="R1960" i="9" l="1"/>
  <c r="G1960" i="9"/>
  <c r="H1960" i="9" l="1"/>
  <c r="I1960" i="9" s="1"/>
  <c r="L1961" i="9"/>
  <c r="B1961" i="9" l="1"/>
  <c r="O1961" i="9"/>
  <c r="E1961" i="9" s="1"/>
  <c r="M1961" i="9"/>
  <c r="N1961" i="9" l="1"/>
  <c r="C1961" i="9"/>
  <c r="D1961" i="9" l="1"/>
  <c r="P1961" i="9"/>
  <c r="Q1961" i="9" l="1"/>
  <c r="F1961" i="9"/>
  <c r="R1961" i="9" l="1"/>
  <c r="G1961" i="9"/>
  <c r="H1961" i="9" l="1"/>
  <c r="I1961" i="9" s="1"/>
  <c r="L1962" i="9"/>
  <c r="B1962" i="9" l="1"/>
  <c r="M1962" i="9"/>
  <c r="O1962" i="9"/>
  <c r="E1962" i="9" s="1"/>
  <c r="N1962" i="9" l="1"/>
  <c r="C1962" i="9"/>
  <c r="D1962" i="9" l="1"/>
  <c r="P1962" i="9"/>
  <c r="Q1962" i="9" l="1"/>
  <c r="F1962" i="9"/>
  <c r="R1962" i="9" l="1"/>
  <c r="G1962" i="9"/>
  <c r="H1962" i="9" l="1"/>
  <c r="I1962" i="9" s="1"/>
  <c r="L1963" i="9"/>
  <c r="B1963" i="9" l="1"/>
  <c r="M1963" i="9"/>
  <c r="O1963" i="9"/>
  <c r="E1963" i="9" s="1"/>
  <c r="N1963" i="9" l="1"/>
  <c r="C1963" i="9"/>
  <c r="D1963" i="9" l="1"/>
  <c r="P1963" i="9"/>
  <c r="Q1963" i="9" l="1"/>
  <c r="F1963" i="9"/>
  <c r="R1963" i="9" l="1"/>
  <c r="G1963" i="9"/>
  <c r="H1963" i="9" l="1"/>
  <c r="I1963" i="9" s="1"/>
  <c r="L1964" i="9"/>
  <c r="B1964" i="9" l="1"/>
  <c r="M1964" i="9"/>
  <c r="O1964" i="9"/>
  <c r="E1964" i="9" s="1"/>
  <c r="N1964" i="9" l="1"/>
  <c r="C1964" i="9"/>
  <c r="D1964" i="9" l="1"/>
  <c r="P1964" i="9"/>
  <c r="Q1964" i="9" l="1"/>
  <c r="F1964" i="9"/>
  <c r="R1964" i="9" l="1"/>
  <c r="G1964" i="9"/>
  <c r="H1964" i="9" l="1"/>
  <c r="I1964" i="9" s="1"/>
  <c r="L1965" i="9"/>
  <c r="B1965" i="9" l="1"/>
  <c r="O1965" i="9"/>
  <c r="E1965" i="9" s="1"/>
  <c r="M1965" i="9"/>
  <c r="N1965" i="9" l="1"/>
  <c r="C1965" i="9"/>
  <c r="D1965" i="9" l="1"/>
  <c r="P1965" i="9"/>
  <c r="Q1965" i="9" l="1"/>
  <c r="F1965" i="9"/>
  <c r="R1965" i="9" l="1"/>
  <c r="G1965" i="9"/>
  <c r="H1965" i="9" l="1"/>
  <c r="I1965" i="9" s="1"/>
  <c r="L1966" i="9"/>
  <c r="B1966" i="9" l="1"/>
  <c r="M1966" i="9"/>
  <c r="O1966" i="9"/>
  <c r="E1966" i="9" s="1"/>
  <c r="N1966" i="9" l="1"/>
  <c r="C1966" i="9"/>
  <c r="D1966" i="9" l="1"/>
  <c r="P1966" i="9"/>
  <c r="Q1966" i="9" l="1"/>
  <c r="F1966" i="9"/>
  <c r="R1966" i="9" l="1"/>
  <c r="G1966" i="9"/>
  <c r="H1966" i="9" l="1"/>
  <c r="I1966" i="9" s="1"/>
  <c r="L1967" i="9"/>
  <c r="B1967" i="9" l="1"/>
  <c r="O1967" i="9"/>
  <c r="E1967" i="9" s="1"/>
  <c r="M1967" i="9"/>
  <c r="N1967" i="9" l="1"/>
  <c r="C1967" i="9"/>
  <c r="D1967" i="9" l="1"/>
  <c r="P1967" i="9"/>
  <c r="Q1967" i="9" l="1"/>
  <c r="F1967" i="9"/>
  <c r="R1967" i="9" l="1"/>
  <c r="G1967" i="9"/>
  <c r="H1967" i="9" l="1"/>
  <c r="I1967" i="9" s="1"/>
  <c r="L1968" i="9"/>
  <c r="B1968" i="9" l="1"/>
  <c r="O1968" i="9"/>
  <c r="E1968" i="9" s="1"/>
  <c r="M1968" i="9"/>
  <c r="N1968" i="9" l="1"/>
  <c r="C1968" i="9"/>
  <c r="D1968" i="9" l="1"/>
  <c r="P1968" i="9"/>
  <c r="Q1968" i="9" l="1"/>
  <c r="F1968" i="9"/>
  <c r="R1968" i="9" l="1"/>
  <c r="G1968" i="9"/>
  <c r="H1968" i="9" l="1"/>
  <c r="I1968" i="9" s="1"/>
  <c r="L1969" i="9"/>
  <c r="B1969" i="9" l="1"/>
  <c r="O1969" i="9"/>
  <c r="E1969" i="9" s="1"/>
  <c r="M1969" i="9"/>
  <c r="N1969" i="9" l="1"/>
  <c r="C1969" i="9"/>
  <c r="D1969" i="9" l="1"/>
  <c r="P1969" i="9"/>
  <c r="Q1969" i="9" l="1"/>
  <c r="F1969" i="9"/>
  <c r="R1969" i="9" l="1"/>
  <c r="G1969" i="9"/>
  <c r="H1969" i="9" l="1"/>
  <c r="I1969" i="9" s="1"/>
  <c r="L1970" i="9"/>
  <c r="B1970" i="9" l="1"/>
  <c r="M1970" i="9"/>
  <c r="O1970" i="9"/>
  <c r="E1970" i="9" s="1"/>
  <c r="N1970" i="9" l="1"/>
  <c r="C1970" i="9"/>
  <c r="D1970" i="9" l="1"/>
  <c r="P1970" i="9"/>
  <c r="Q1970" i="9" l="1"/>
  <c r="F1970" i="9"/>
  <c r="R1970" i="9" l="1"/>
  <c r="G1970" i="9"/>
  <c r="H1970" i="9" l="1"/>
  <c r="I1970" i="9" s="1"/>
  <c r="L1971" i="9"/>
  <c r="B1971" i="9" l="1"/>
  <c r="M1971" i="9"/>
  <c r="O1971" i="9"/>
  <c r="E1971" i="9" s="1"/>
  <c r="N1971" i="9" l="1"/>
  <c r="C1971" i="9"/>
  <c r="D1971" i="9" l="1"/>
  <c r="P1971" i="9"/>
  <c r="Q1971" i="9" l="1"/>
  <c r="F1971" i="9"/>
  <c r="R1971" i="9" l="1"/>
  <c r="G1971" i="9"/>
  <c r="H1971" i="9" l="1"/>
  <c r="I1971" i="9" s="1"/>
  <c r="L1972" i="9"/>
  <c r="B1972" i="9" l="1"/>
  <c r="M1972" i="9"/>
  <c r="O1972" i="9"/>
  <c r="E1972" i="9" s="1"/>
  <c r="N1972" i="9" l="1"/>
  <c r="C1972" i="9"/>
  <c r="D1972" i="9" l="1"/>
  <c r="P1972" i="9"/>
  <c r="F1972" i="9" l="1"/>
  <c r="Q1972" i="9"/>
  <c r="R1972" i="9" l="1"/>
  <c r="G1972" i="9"/>
  <c r="H1972" i="9" l="1"/>
  <c r="I1972" i="9" s="1"/>
  <c r="L1973" i="9"/>
  <c r="B1973" i="9" l="1"/>
  <c r="M1973" i="9"/>
  <c r="O1973" i="9"/>
  <c r="E1973" i="9" s="1"/>
  <c r="N1973" i="9" l="1"/>
  <c r="C1973" i="9"/>
  <c r="D1973" i="9" l="1"/>
  <c r="P1973" i="9"/>
  <c r="Q1973" i="9" l="1"/>
  <c r="F1973" i="9"/>
  <c r="R1973" i="9" l="1"/>
  <c r="G1973" i="9"/>
  <c r="H1973" i="9" l="1"/>
  <c r="I1973" i="9" s="1"/>
  <c r="L1974" i="9"/>
  <c r="B1974" i="9" l="1"/>
  <c r="O1974" i="9"/>
  <c r="E1974" i="9" s="1"/>
  <c r="M1974" i="9"/>
  <c r="N1974" i="9" l="1"/>
  <c r="C1974" i="9"/>
  <c r="D1974" i="9" l="1"/>
  <c r="P1974" i="9"/>
  <c r="F1974" i="9" l="1"/>
  <c r="Q1974" i="9"/>
  <c r="R1974" i="9" l="1"/>
  <c r="G1974" i="9"/>
  <c r="H1974" i="9" l="1"/>
  <c r="I1974" i="9" s="1"/>
  <c r="L1975" i="9"/>
  <c r="B1975" i="9" l="1"/>
  <c r="M1975" i="9"/>
  <c r="O1975" i="9"/>
  <c r="E1975" i="9" s="1"/>
  <c r="N1975" i="9" l="1"/>
  <c r="C1975" i="9"/>
  <c r="D1975" i="9" l="1"/>
  <c r="P1975" i="9"/>
  <c r="Q1975" i="9" l="1"/>
  <c r="F1975" i="9"/>
  <c r="R1975" i="9" l="1"/>
  <c r="G1975" i="9"/>
  <c r="H1975" i="9" l="1"/>
  <c r="I1975" i="9" s="1"/>
  <c r="L1976" i="9"/>
  <c r="B1976" i="9" l="1"/>
  <c r="O1976" i="9"/>
  <c r="E1976" i="9" s="1"/>
  <c r="M1976" i="9"/>
  <c r="N1976" i="9" l="1"/>
  <c r="C1976" i="9"/>
  <c r="D1976" i="9" l="1"/>
  <c r="P1976" i="9"/>
  <c r="F1976" i="9" l="1"/>
  <c r="Q1976" i="9"/>
  <c r="R1976" i="9" l="1"/>
  <c r="G1976" i="9"/>
  <c r="H1976" i="9" l="1"/>
  <c r="I1976" i="9" s="1"/>
  <c r="L1977" i="9"/>
  <c r="B1977" i="9" l="1"/>
  <c r="M1977" i="9"/>
  <c r="O1977" i="9"/>
  <c r="E1977" i="9" s="1"/>
  <c r="N1977" i="9" l="1"/>
  <c r="C1977" i="9"/>
  <c r="D1977" i="9" l="1"/>
  <c r="P1977" i="9"/>
  <c r="Q1977" i="9" l="1"/>
  <c r="F1977" i="9"/>
  <c r="R1977" i="9" l="1"/>
  <c r="G1977" i="9"/>
  <c r="H1977" i="9" l="1"/>
  <c r="I1977" i="9" s="1"/>
  <c r="L1978" i="9"/>
  <c r="B1978" i="9" l="1"/>
  <c r="M1978" i="9"/>
  <c r="O1978" i="9"/>
  <c r="E1978" i="9" s="1"/>
  <c r="N1978" i="9" l="1"/>
  <c r="C1978" i="9"/>
  <c r="D1978" i="9" l="1"/>
  <c r="P1978" i="9"/>
  <c r="F1978" i="9" l="1"/>
  <c r="Q1978" i="9"/>
  <c r="R1978" i="9" l="1"/>
  <c r="G1978" i="9"/>
  <c r="H1978" i="9" l="1"/>
  <c r="I1978" i="9" s="1"/>
  <c r="L1979" i="9"/>
  <c r="B1979" i="9" l="1"/>
  <c r="M1979" i="9"/>
  <c r="O1979" i="9"/>
  <c r="E1979" i="9" s="1"/>
  <c r="N1979" i="9" l="1"/>
  <c r="C1979" i="9"/>
  <c r="D1979" i="9" l="1"/>
  <c r="P1979" i="9"/>
  <c r="Q1979" i="9" l="1"/>
  <c r="F1979" i="9"/>
  <c r="R1979" i="9" l="1"/>
  <c r="G1979" i="9"/>
  <c r="H1979" i="9" l="1"/>
  <c r="I1979" i="9" s="1"/>
  <c r="L1980" i="9"/>
  <c r="B1980" i="9" l="1"/>
  <c r="M1980" i="9"/>
  <c r="O1980" i="9"/>
  <c r="E1980" i="9" s="1"/>
  <c r="N1980" i="9" l="1"/>
  <c r="C1980" i="9"/>
  <c r="D1980" i="9" l="1"/>
  <c r="P1980" i="9"/>
  <c r="F1980" i="9" l="1"/>
  <c r="Q1980" i="9"/>
  <c r="R1980" i="9" l="1"/>
  <c r="G1980" i="9"/>
  <c r="H1980" i="9" l="1"/>
  <c r="I1980" i="9" s="1"/>
  <c r="L1981" i="9"/>
  <c r="B1981" i="9" l="1"/>
  <c r="M1981" i="9"/>
  <c r="O1981" i="9"/>
  <c r="E1981" i="9" s="1"/>
  <c r="N1981" i="9" l="1"/>
  <c r="C1981" i="9"/>
  <c r="D1981" i="9" l="1"/>
  <c r="P1981" i="9"/>
  <c r="Q1981" i="9" l="1"/>
  <c r="F1981" i="9"/>
  <c r="R1981" i="9" l="1"/>
  <c r="G1981" i="9"/>
  <c r="H1981" i="9" l="1"/>
  <c r="I1981" i="9" s="1"/>
  <c r="L1982" i="9"/>
  <c r="B1982" i="9" l="1"/>
  <c r="O1982" i="9"/>
  <c r="E1982" i="9" s="1"/>
  <c r="M1982" i="9"/>
  <c r="N1982" i="9" l="1"/>
  <c r="C1982" i="9"/>
  <c r="D1982" i="9" l="1"/>
  <c r="P1982" i="9"/>
  <c r="F1982" i="9" l="1"/>
  <c r="Q1982" i="9"/>
  <c r="R1982" i="9" l="1"/>
  <c r="G1982" i="9"/>
  <c r="H1982" i="9" l="1"/>
  <c r="I1982" i="9" s="1"/>
  <c r="L1983" i="9"/>
  <c r="B1983" i="9" l="1"/>
  <c r="O1983" i="9"/>
  <c r="E1983" i="9" s="1"/>
  <c r="M1983" i="9"/>
  <c r="N1983" i="9" l="1"/>
  <c r="C1983" i="9"/>
  <c r="D1983" i="9" l="1"/>
  <c r="P1983" i="9"/>
  <c r="Q1983" i="9" l="1"/>
  <c r="F1983" i="9"/>
  <c r="R1983" i="9" l="1"/>
  <c r="G1983" i="9"/>
  <c r="H1983" i="9" l="1"/>
  <c r="I1983" i="9" s="1"/>
  <c r="L1984" i="9"/>
  <c r="B1984" i="9" l="1"/>
  <c r="O1984" i="9"/>
  <c r="E1984" i="9" s="1"/>
  <c r="M1984" i="9"/>
  <c r="N1984" i="9" l="1"/>
  <c r="C1984" i="9"/>
  <c r="D1984" i="9" l="1"/>
  <c r="P1984" i="9"/>
  <c r="F1984" i="9" l="1"/>
  <c r="Q1984" i="9"/>
  <c r="R1984" i="9" l="1"/>
  <c r="G1984" i="9"/>
  <c r="H1984" i="9" l="1"/>
  <c r="I1984" i="9" s="1"/>
  <c r="L1985" i="9"/>
  <c r="B1985" i="9" l="1"/>
  <c r="M1985" i="9"/>
  <c r="O1985" i="9"/>
  <c r="E1985" i="9" s="1"/>
  <c r="N1985" i="9" l="1"/>
  <c r="C1985" i="9"/>
  <c r="D1985" i="9" l="1"/>
  <c r="P1985" i="9"/>
  <c r="Q1985" i="9" l="1"/>
  <c r="F1985" i="9"/>
  <c r="R1985" i="9" l="1"/>
  <c r="G1985" i="9"/>
  <c r="H1985" i="9" l="1"/>
  <c r="I1985" i="9" s="1"/>
  <c r="L1986" i="9"/>
  <c r="B1986" i="9" l="1"/>
  <c r="O1986" i="9"/>
  <c r="E1986" i="9" s="1"/>
  <c r="M1986" i="9"/>
  <c r="N1986" i="9" l="1"/>
  <c r="C1986" i="9"/>
  <c r="D1986" i="9" l="1"/>
  <c r="P1986" i="9"/>
  <c r="F1986" i="9" l="1"/>
  <c r="Q1986" i="9"/>
  <c r="R1986" i="9" l="1"/>
  <c r="G1986" i="9"/>
  <c r="H1986" i="9" l="1"/>
  <c r="I1986" i="9" s="1"/>
  <c r="L1987" i="9"/>
  <c r="B1987" i="9" l="1"/>
  <c r="O1987" i="9"/>
  <c r="E1987" i="9" s="1"/>
  <c r="M1987" i="9"/>
  <c r="N1987" i="9" l="1"/>
  <c r="C1987" i="9"/>
  <c r="D1987" i="9" l="1"/>
  <c r="P1987" i="9"/>
  <c r="Q1987" i="9" l="1"/>
  <c r="F1987" i="9"/>
  <c r="R1987" i="9" l="1"/>
  <c r="G1987" i="9"/>
  <c r="H1987" i="9" l="1"/>
  <c r="I1987" i="9" s="1"/>
  <c r="L1988" i="9"/>
  <c r="B1988" i="9" l="1"/>
  <c r="M1988" i="9"/>
  <c r="O1988" i="9"/>
  <c r="E1988" i="9" s="1"/>
  <c r="N1988" i="9" l="1"/>
  <c r="C1988" i="9"/>
  <c r="D1988" i="9" l="1"/>
  <c r="P1988" i="9"/>
  <c r="F1988" i="9" l="1"/>
  <c r="Q1988" i="9"/>
  <c r="R1988" i="9" l="1"/>
  <c r="G1988" i="9"/>
  <c r="H1988" i="9" l="1"/>
  <c r="I1988" i="9" s="1"/>
  <c r="L1989" i="9"/>
  <c r="B1989" i="9" l="1"/>
  <c r="O1989" i="9"/>
  <c r="E1989" i="9" s="1"/>
  <c r="M1989" i="9"/>
  <c r="N1989" i="9" l="1"/>
  <c r="C1989" i="9"/>
  <c r="D1989" i="9" l="1"/>
  <c r="P1989" i="9"/>
  <c r="Q1989" i="9" l="1"/>
  <c r="F1989" i="9"/>
  <c r="R1989" i="9" l="1"/>
  <c r="G1989" i="9"/>
  <c r="H1989" i="9" l="1"/>
  <c r="I1989" i="9" s="1"/>
  <c r="L1990" i="9"/>
  <c r="B1990" i="9" l="1"/>
  <c r="O1990" i="9"/>
  <c r="E1990" i="9" s="1"/>
  <c r="M1990" i="9"/>
  <c r="N1990" i="9" l="1"/>
  <c r="C1990" i="9"/>
  <c r="D1990" i="9" l="1"/>
  <c r="P1990" i="9"/>
  <c r="F1990" i="9" l="1"/>
  <c r="Q1990" i="9"/>
  <c r="R1990" i="9" l="1"/>
  <c r="G1990" i="9"/>
  <c r="H1990" i="9" l="1"/>
  <c r="I1990" i="9" s="1"/>
  <c r="L1991" i="9"/>
  <c r="B1991" i="9" l="1"/>
  <c r="M1991" i="9"/>
  <c r="O1991" i="9"/>
  <c r="E1991" i="9" s="1"/>
  <c r="N1991" i="9" l="1"/>
  <c r="C1991" i="9"/>
  <c r="D1991" i="9" l="1"/>
  <c r="P1991" i="9"/>
  <c r="Q1991" i="9" l="1"/>
  <c r="F1991" i="9"/>
  <c r="R1991" i="9" l="1"/>
  <c r="G1991" i="9"/>
  <c r="H1991" i="9" l="1"/>
  <c r="I1991" i="9" s="1"/>
  <c r="L1992" i="9"/>
  <c r="B1992" i="9" l="1"/>
  <c r="O1992" i="9"/>
  <c r="E1992" i="9" s="1"/>
  <c r="M1992" i="9"/>
  <c r="N1992" i="9" l="1"/>
  <c r="C1992" i="9"/>
  <c r="D1992" i="9" l="1"/>
  <c r="P1992" i="9"/>
  <c r="F1992" i="9" l="1"/>
  <c r="Q1992" i="9"/>
  <c r="R1992" i="9" l="1"/>
  <c r="G1992" i="9"/>
  <c r="H1992" i="9" l="1"/>
  <c r="I1992" i="9" s="1"/>
  <c r="L1993" i="9"/>
  <c r="B1993" i="9" l="1"/>
  <c r="O1993" i="9"/>
  <c r="E1993" i="9" s="1"/>
  <c r="M1993" i="9"/>
  <c r="N1993" i="9" l="1"/>
  <c r="C1993" i="9"/>
  <c r="D1993" i="9" l="1"/>
  <c r="P1993" i="9"/>
  <c r="Q1993" i="9" l="1"/>
  <c r="F1993" i="9"/>
  <c r="R1993" i="9" l="1"/>
  <c r="G1993" i="9"/>
  <c r="H1993" i="9" l="1"/>
  <c r="I1993" i="9" s="1"/>
  <c r="L1994" i="9"/>
  <c r="B1994" i="9" l="1"/>
  <c r="O1994" i="9"/>
  <c r="E1994" i="9" s="1"/>
  <c r="M1994" i="9"/>
  <c r="N1994" i="9" l="1"/>
  <c r="C1994" i="9"/>
  <c r="D1994" i="9" l="1"/>
  <c r="P1994" i="9"/>
  <c r="F1994" i="9" l="1"/>
  <c r="Q1994" i="9"/>
  <c r="R1994" i="9" l="1"/>
  <c r="G1994" i="9"/>
  <c r="H1994" i="9" l="1"/>
  <c r="I1994" i="9" s="1"/>
  <c r="L1995" i="9"/>
  <c r="B1995" i="9" l="1"/>
  <c r="O1995" i="9"/>
  <c r="E1995" i="9" s="1"/>
  <c r="M1995" i="9"/>
  <c r="N1995" i="9" l="1"/>
  <c r="C1995" i="9"/>
  <c r="D1995" i="9" l="1"/>
  <c r="P1995" i="9"/>
  <c r="Q1995" i="9" l="1"/>
  <c r="F1995" i="9"/>
  <c r="R1995" i="9" l="1"/>
  <c r="G1995" i="9"/>
  <c r="H1995" i="9" l="1"/>
  <c r="I1995" i="9" s="1"/>
  <c r="L1996" i="9"/>
  <c r="B1996" i="9" l="1"/>
  <c r="O1996" i="9"/>
  <c r="E1996" i="9" s="1"/>
  <c r="M1996" i="9"/>
  <c r="N1996" i="9" l="1"/>
  <c r="C1996" i="9"/>
  <c r="D1996" i="9" l="1"/>
  <c r="P1996" i="9"/>
  <c r="F1996" i="9" l="1"/>
  <c r="Q1996" i="9"/>
  <c r="R1996" i="9" l="1"/>
  <c r="G1996" i="9"/>
  <c r="H1996" i="9" l="1"/>
  <c r="I1996" i="9" s="1"/>
  <c r="L1997" i="9"/>
  <c r="B1997" i="9" l="1"/>
  <c r="O1997" i="9"/>
  <c r="E1997" i="9" s="1"/>
  <c r="M1997" i="9"/>
  <c r="N1997" i="9" l="1"/>
  <c r="C1997" i="9"/>
  <c r="D1997" i="9" l="1"/>
  <c r="P1997" i="9"/>
  <c r="Q1997" i="9" l="1"/>
  <c r="F1997" i="9"/>
  <c r="R1997" i="9" l="1"/>
  <c r="G1997" i="9"/>
  <c r="H1997" i="9" l="1"/>
  <c r="I1997" i="9" s="1"/>
  <c r="L1998" i="9"/>
  <c r="B1998" i="9" l="1"/>
  <c r="O1998" i="9"/>
  <c r="E1998" i="9" s="1"/>
  <c r="M1998" i="9"/>
  <c r="N1998" i="9" l="1"/>
  <c r="C1998" i="9"/>
  <c r="D1998" i="9" l="1"/>
  <c r="P1998" i="9"/>
  <c r="F1998" i="9" l="1"/>
  <c r="Q1998" i="9"/>
  <c r="R1998" i="9" l="1"/>
  <c r="G1998" i="9"/>
  <c r="H1998" i="9" l="1"/>
  <c r="I1998" i="9" s="1"/>
  <c r="L1999" i="9"/>
  <c r="B1999" i="9" l="1"/>
  <c r="O1999" i="9"/>
  <c r="E1999" i="9" s="1"/>
  <c r="M1999" i="9"/>
  <c r="N1999" i="9" l="1"/>
  <c r="C1999" i="9"/>
  <c r="D1999" i="9" l="1"/>
  <c r="P1999" i="9"/>
  <c r="Q1999" i="9" l="1"/>
  <c r="F1999" i="9"/>
  <c r="R1999" i="9" l="1"/>
  <c r="G1999" i="9"/>
  <c r="H1999" i="9" l="1"/>
  <c r="I1999" i="9" s="1"/>
  <c r="L2000" i="9"/>
  <c r="B2000" i="9" l="1"/>
  <c r="O2000" i="9"/>
  <c r="E2000" i="9" s="1"/>
  <c r="M2000" i="9"/>
  <c r="N2000" i="9" l="1"/>
  <c r="C2000" i="9"/>
  <c r="D2000" i="9" l="1"/>
  <c r="P2000" i="9"/>
  <c r="F2000" i="9" l="1"/>
  <c r="Q2000" i="9"/>
  <c r="R2000" i="9" l="1"/>
  <c r="G2000" i="9"/>
  <c r="H2000" i="9" l="1"/>
  <c r="I2000" i="9" s="1"/>
  <c r="L2001" i="9"/>
  <c r="B2001" i="9" l="1"/>
  <c r="O2001" i="9"/>
  <c r="E2001" i="9" s="1"/>
  <c r="M2001" i="9"/>
  <c r="N2001" i="9" l="1"/>
  <c r="C2001" i="9"/>
  <c r="D2001" i="9" l="1"/>
  <c r="P2001" i="9"/>
  <c r="Q2001" i="9" l="1"/>
  <c r="F2001" i="9"/>
  <c r="R2001" i="9" l="1"/>
  <c r="G2001" i="9"/>
  <c r="H2001" i="9" l="1"/>
  <c r="I2001" i="9" s="1"/>
  <c r="L2002" i="9"/>
  <c r="B2002" i="9" l="1"/>
  <c r="O2002" i="9"/>
  <c r="E2002" i="9" s="1"/>
  <c r="M2002" i="9"/>
  <c r="C2002" i="9" l="1"/>
  <c r="N2002" i="9"/>
  <c r="P2002" i="9" l="1"/>
  <c r="D2002" i="9"/>
  <c r="Q2002" i="9" l="1"/>
  <c r="F2002" i="9"/>
  <c r="G2002" i="9" l="1"/>
  <c r="R2002" i="9"/>
  <c r="H2002" i="9" l="1"/>
  <c r="I2002" i="9" s="1"/>
  <c r="L2003" i="9"/>
  <c r="B2003" i="9" l="1"/>
  <c r="O2003" i="9"/>
  <c r="E2003" i="9" s="1"/>
  <c r="M2003" i="9"/>
  <c r="N2003" i="9" l="1"/>
  <c r="C2003" i="9"/>
  <c r="D2003" i="9" l="1"/>
  <c r="P2003" i="9"/>
  <c r="Q2003" i="9" l="1"/>
  <c r="F2003" i="9"/>
  <c r="R2003" i="9" l="1"/>
  <c r="G2003" i="9"/>
  <c r="H2003" i="9" l="1"/>
  <c r="I2003" i="9" s="1"/>
  <c r="L2004" i="9"/>
  <c r="B2004" i="9" l="1"/>
  <c r="O2004" i="9"/>
  <c r="E2004" i="9" s="1"/>
  <c r="M2004" i="9"/>
  <c r="N2004" i="9" l="1"/>
  <c r="C2004" i="9"/>
  <c r="D2004" i="9" l="1"/>
  <c r="P2004" i="9"/>
  <c r="F2004" i="9" l="1"/>
  <c r="Q2004" i="9"/>
  <c r="R2004" i="9" l="1"/>
  <c r="G2004" i="9"/>
  <c r="H2004" i="9" l="1"/>
  <c r="I2004" i="9" s="1"/>
  <c r="L2005" i="9"/>
  <c r="B2005" i="9" l="1"/>
  <c r="O2005" i="9"/>
  <c r="E2005" i="9" s="1"/>
  <c r="M2005" i="9"/>
  <c r="N2005" i="9" l="1"/>
  <c r="C2005" i="9"/>
  <c r="D2005" i="9" l="1"/>
  <c r="P2005" i="9"/>
  <c r="Q2005" i="9" l="1"/>
  <c r="F2005" i="9"/>
  <c r="R2005" i="9" l="1"/>
  <c r="G2005" i="9"/>
  <c r="H2005" i="9" l="1"/>
  <c r="I2005" i="9" s="1"/>
  <c r="L2006" i="9"/>
  <c r="B2006" i="9" l="1"/>
  <c r="O2006" i="9"/>
  <c r="E2006" i="9" s="1"/>
  <c r="M2006" i="9"/>
  <c r="N2006" i="9" l="1"/>
  <c r="C2006" i="9"/>
  <c r="D2006" i="9" l="1"/>
  <c r="P2006" i="9"/>
  <c r="F2006" i="9" l="1"/>
  <c r="Q2006" i="9"/>
  <c r="R2006" i="9" l="1"/>
  <c r="G2006" i="9"/>
  <c r="H2006" i="9" l="1"/>
  <c r="I2006" i="9" s="1"/>
  <c r="L2007" i="9"/>
  <c r="B2007" i="9" l="1"/>
  <c r="O2007" i="9"/>
  <c r="E2007" i="9" s="1"/>
  <c r="M2007" i="9"/>
  <c r="N2007" i="9" l="1"/>
  <c r="C2007" i="9"/>
  <c r="D2007" i="9" l="1"/>
  <c r="P2007" i="9"/>
  <c r="Q2007" i="9" l="1"/>
  <c r="F2007" i="9"/>
  <c r="R2007" i="9" l="1"/>
  <c r="G2007" i="9"/>
  <c r="H2007" i="9" l="1"/>
  <c r="I2007" i="9" s="1"/>
  <c r="L2008" i="9"/>
  <c r="B2008" i="9" l="1"/>
  <c r="O2008" i="9"/>
  <c r="E2008" i="9" s="1"/>
  <c r="M2008" i="9"/>
  <c r="N2008" i="9" l="1"/>
  <c r="C2008" i="9"/>
  <c r="D2008" i="9" l="1"/>
  <c r="P2008" i="9"/>
  <c r="F2008" i="9" l="1"/>
  <c r="Q2008" i="9"/>
  <c r="R2008" i="9" l="1"/>
  <c r="G2008" i="9"/>
  <c r="H2008" i="9" l="1"/>
  <c r="I2008" i="9" s="1"/>
  <c r="L2009" i="9"/>
  <c r="B2009" i="9" l="1"/>
  <c r="O2009" i="9"/>
  <c r="E2009" i="9" s="1"/>
  <c r="M2009" i="9"/>
  <c r="N2009" i="9" l="1"/>
  <c r="C2009" i="9"/>
  <c r="D2009" i="9" l="1"/>
  <c r="P2009" i="9"/>
  <c r="Q2009" i="9" l="1"/>
  <c r="F2009" i="9"/>
  <c r="R2009" i="9" l="1"/>
  <c r="G2009" i="9"/>
  <c r="H2009" i="9" l="1"/>
  <c r="I2009" i="9" s="1"/>
  <c r="L2010" i="9"/>
  <c r="B2010" i="9" l="1"/>
  <c r="O2010" i="9"/>
  <c r="E2010" i="9" s="1"/>
  <c r="M2010" i="9"/>
  <c r="N2010" i="9" l="1"/>
  <c r="C2010" i="9"/>
  <c r="D2010" i="9" l="1"/>
  <c r="P2010" i="9"/>
  <c r="F2010" i="9" l="1"/>
  <c r="Q2010" i="9"/>
  <c r="R2010" i="9" l="1"/>
  <c r="G2010" i="9"/>
  <c r="H2010" i="9" l="1"/>
  <c r="I2010" i="9" s="1"/>
  <c r="L2011" i="9"/>
  <c r="B2011" i="9" l="1"/>
  <c r="O2011" i="9"/>
  <c r="E2011" i="9" s="1"/>
  <c r="M2011" i="9"/>
  <c r="N2011" i="9" l="1"/>
  <c r="C2011" i="9"/>
  <c r="D2011" i="9" l="1"/>
  <c r="P2011" i="9"/>
  <c r="Q2011" i="9" l="1"/>
  <c r="F2011" i="9"/>
  <c r="R2011" i="9" l="1"/>
  <c r="G2011" i="9"/>
  <c r="H2011" i="9" l="1"/>
  <c r="I2011" i="9" s="1"/>
  <c r="L2012" i="9"/>
  <c r="B2012" i="9" l="1"/>
  <c r="O2012" i="9"/>
  <c r="E2012" i="9" s="1"/>
  <c r="M2012" i="9"/>
  <c r="N2012" i="9" l="1"/>
  <c r="C2012" i="9"/>
  <c r="D2012" i="9" l="1"/>
  <c r="P2012" i="9"/>
  <c r="F2012" i="9" l="1"/>
  <c r="Q2012" i="9"/>
  <c r="R2012" i="9" l="1"/>
  <c r="G2012" i="9"/>
  <c r="H2012" i="9" l="1"/>
  <c r="I2012" i="9" s="1"/>
  <c r="L2013" i="9"/>
  <c r="B2013" i="9" l="1"/>
  <c r="O2013" i="9"/>
  <c r="E2013" i="9" s="1"/>
  <c r="M2013" i="9"/>
  <c r="N2013" i="9" l="1"/>
  <c r="C2013" i="9"/>
  <c r="D2013" i="9" l="1"/>
  <c r="P2013" i="9"/>
  <c r="Q2013" i="9" l="1"/>
  <c r="F2013" i="9"/>
  <c r="R2013" i="9" l="1"/>
  <c r="G2013" i="9"/>
  <c r="H2013" i="9" l="1"/>
  <c r="I2013" i="9" s="1"/>
  <c r="L2014" i="9"/>
  <c r="B2014" i="9" l="1"/>
  <c r="M2014" i="9"/>
  <c r="O2014" i="9"/>
  <c r="E2014" i="9" s="1"/>
  <c r="N2014" i="9" l="1"/>
  <c r="C2014" i="9"/>
  <c r="D2014" i="9" l="1"/>
  <c r="P2014" i="9"/>
  <c r="F2014" i="9" l="1"/>
  <c r="Q2014" i="9"/>
  <c r="R2014" i="9" l="1"/>
  <c r="G2014" i="9"/>
  <c r="H2014" i="9" l="1"/>
  <c r="I2014" i="9" s="1"/>
  <c r="L2015" i="9"/>
  <c r="B2015" i="9" l="1"/>
  <c r="O2015" i="9"/>
  <c r="E2015" i="9" s="1"/>
  <c r="M2015" i="9"/>
  <c r="N2015" i="9" l="1"/>
  <c r="C2015" i="9"/>
  <c r="D2015" i="9" l="1"/>
  <c r="P2015" i="9"/>
  <c r="Q2015" i="9" l="1"/>
  <c r="F2015" i="9"/>
  <c r="R2015" i="9" l="1"/>
  <c r="G2015" i="9"/>
  <c r="H2015" i="9" l="1"/>
  <c r="I2015" i="9" s="1"/>
  <c r="L2016" i="9"/>
  <c r="B2016" i="9" l="1"/>
  <c r="O2016" i="9"/>
  <c r="E2016" i="9" s="1"/>
  <c r="M2016" i="9"/>
  <c r="N2016" i="9" l="1"/>
  <c r="C2016" i="9"/>
  <c r="D2016" i="9" l="1"/>
  <c r="P2016" i="9"/>
  <c r="F2016" i="9" l="1"/>
  <c r="Q2016" i="9"/>
  <c r="R2016" i="9" l="1"/>
  <c r="G2016" i="9"/>
  <c r="H2016" i="9" l="1"/>
  <c r="I2016" i="9" s="1"/>
  <c r="L2017" i="9"/>
  <c r="B2017" i="9" l="1"/>
  <c r="O2017" i="9"/>
  <c r="E2017" i="9" s="1"/>
  <c r="M2017" i="9"/>
  <c r="N2017" i="9" l="1"/>
  <c r="C2017" i="9"/>
  <c r="D2017" i="9" l="1"/>
  <c r="P2017" i="9"/>
  <c r="Q2017" i="9" l="1"/>
  <c r="F2017" i="9"/>
  <c r="R2017" i="9" l="1"/>
  <c r="G2017" i="9"/>
  <c r="H2017" i="9" l="1"/>
  <c r="I2017" i="9" s="1"/>
  <c r="L2018" i="9"/>
  <c r="B2018" i="9" l="1"/>
  <c r="O2018" i="9"/>
  <c r="E2018" i="9" s="1"/>
  <c r="M2018" i="9"/>
  <c r="N2018" i="9" l="1"/>
  <c r="C2018" i="9"/>
  <c r="D2018" i="9" l="1"/>
  <c r="P2018" i="9"/>
  <c r="F2018" i="9" l="1"/>
  <c r="Q2018" i="9"/>
  <c r="R2018" i="9" l="1"/>
  <c r="G2018" i="9"/>
  <c r="H2018" i="9" l="1"/>
  <c r="I2018" i="9" s="1"/>
  <c r="L2019" i="9"/>
  <c r="B2019" i="9" l="1"/>
  <c r="M2019" i="9"/>
  <c r="O2019" i="9"/>
  <c r="E2019" i="9" s="1"/>
  <c r="N2019" i="9" l="1"/>
  <c r="C2019" i="9"/>
  <c r="D2019" i="9" l="1"/>
  <c r="P2019" i="9"/>
  <c r="Q2019" i="9" l="1"/>
  <c r="F2019" i="9"/>
  <c r="R2019" i="9" l="1"/>
  <c r="G2019" i="9"/>
  <c r="H2019" i="9" l="1"/>
  <c r="I2019" i="9" s="1"/>
  <c r="L2020" i="9"/>
  <c r="B2020" i="9" l="1"/>
  <c r="M2020" i="9"/>
  <c r="O2020" i="9"/>
  <c r="E2020" i="9" s="1"/>
  <c r="N2020" i="9" l="1"/>
  <c r="C2020" i="9"/>
  <c r="D2020" i="9" l="1"/>
  <c r="P2020" i="9"/>
  <c r="F2020" i="9" l="1"/>
  <c r="Q2020" i="9"/>
  <c r="R2020" i="9" l="1"/>
  <c r="G2020" i="9"/>
  <c r="H2020" i="9" l="1"/>
  <c r="I2020" i="9" s="1"/>
  <c r="L2021" i="9"/>
  <c r="B2021" i="9" l="1"/>
  <c r="M2021" i="9"/>
  <c r="O2021" i="9"/>
  <c r="E2021" i="9" s="1"/>
  <c r="N2021" i="9" l="1"/>
  <c r="C2021" i="9"/>
  <c r="D2021" i="9" l="1"/>
  <c r="P2021" i="9"/>
  <c r="Q2021" i="9" l="1"/>
  <c r="F2021" i="9"/>
  <c r="R2021" i="9" l="1"/>
  <c r="G2021" i="9"/>
  <c r="H2021" i="9" l="1"/>
  <c r="I2021" i="9" s="1"/>
  <c r="L2022" i="9"/>
  <c r="B2022" i="9" l="1"/>
  <c r="O2022" i="9"/>
  <c r="E2022" i="9" s="1"/>
  <c r="M2022" i="9"/>
  <c r="N2022" i="9" l="1"/>
  <c r="C2022" i="9"/>
  <c r="D2022" i="9" l="1"/>
  <c r="P2022" i="9"/>
  <c r="F2022" i="9" l="1"/>
  <c r="Q2022" i="9"/>
  <c r="R2022" i="9" l="1"/>
  <c r="G2022" i="9"/>
  <c r="H2022" i="9" l="1"/>
  <c r="I2022" i="9" s="1"/>
  <c r="L2023" i="9"/>
  <c r="B2023" i="9" l="1"/>
  <c r="O2023" i="9"/>
  <c r="E2023" i="9" s="1"/>
  <c r="M2023" i="9"/>
  <c r="N2023" i="9" l="1"/>
  <c r="C2023" i="9"/>
  <c r="D2023" i="9" l="1"/>
  <c r="P2023" i="9"/>
  <c r="Q2023" i="9" l="1"/>
  <c r="F2023" i="9"/>
  <c r="R2023" i="9" l="1"/>
  <c r="G2023" i="9"/>
  <c r="H2023" i="9" l="1"/>
  <c r="I2023" i="9" s="1"/>
  <c r="L2024" i="9"/>
  <c r="B2024" i="9" l="1"/>
  <c r="M2024" i="9"/>
  <c r="O2024" i="9"/>
  <c r="E2024" i="9" s="1"/>
  <c r="N2024" i="9" l="1"/>
  <c r="C2024" i="9"/>
  <c r="D2024" i="9" l="1"/>
  <c r="P2024" i="9"/>
  <c r="F2024" i="9" l="1"/>
  <c r="Q2024" i="9"/>
  <c r="R2024" i="9" l="1"/>
  <c r="G2024" i="9"/>
  <c r="H2024" i="9" l="1"/>
  <c r="I2024" i="9" s="1"/>
  <c r="L2025" i="9"/>
  <c r="B2025" i="9" l="1"/>
  <c r="O2025" i="9"/>
  <c r="E2025" i="9" s="1"/>
  <c r="M2025" i="9"/>
  <c r="N2025" i="9" l="1"/>
  <c r="C2025" i="9"/>
  <c r="D2025" i="9" l="1"/>
  <c r="P2025" i="9"/>
  <c r="Q2025" i="9" l="1"/>
  <c r="F2025" i="9"/>
  <c r="R2025" i="9" l="1"/>
  <c r="G2025" i="9"/>
  <c r="H2025" i="9" l="1"/>
  <c r="I2025" i="9" s="1"/>
  <c r="L2026" i="9"/>
  <c r="B2026" i="9" l="1"/>
  <c r="O2026" i="9"/>
  <c r="E2026" i="9" s="1"/>
  <c r="M2026" i="9"/>
  <c r="N2026" i="9" l="1"/>
  <c r="C2026" i="9"/>
  <c r="D2026" i="9" l="1"/>
  <c r="P2026" i="9"/>
  <c r="F2026" i="9" l="1"/>
  <c r="Q2026" i="9"/>
  <c r="R2026" i="9" l="1"/>
  <c r="G2026" i="9"/>
  <c r="H2026" i="9" l="1"/>
  <c r="I2026" i="9" s="1"/>
  <c r="L2027" i="9"/>
  <c r="B2027" i="9" l="1"/>
  <c r="M2027" i="9"/>
  <c r="O2027" i="9"/>
  <c r="E2027" i="9" s="1"/>
  <c r="N2027" i="9" l="1"/>
  <c r="C2027" i="9"/>
  <c r="D2027" i="9" l="1"/>
  <c r="P2027" i="9"/>
  <c r="Q2027" i="9" l="1"/>
  <c r="F2027" i="9"/>
  <c r="R2027" i="9" l="1"/>
  <c r="G2027" i="9"/>
  <c r="H2027" i="9" l="1"/>
  <c r="I2027" i="9" s="1"/>
  <c r="L2028" i="9"/>
  <c r="B2028" i="9" l="1"/>
  <c r="O2028" i="9"/>
  <c r="E2028" i="9" s="1"/>
  <c r="M2028" i="9"/>
  <c r="N2028" i="9" l="1"/>
  <c r="C2028" i="9"/>
  <c r="D2028" i="9" l="1"/>
  <c r="P2028" i="9"/>
  <c r="F2028" i="9" l="1"/>
  <c r="Q2028" i="9"/>
  <c r="R2028" i="9" l="1"/>
  <c r="G2028" i="9"/>
  <c r="H2028" i="9" l="1"/>
  <c r="I2028" i="9" s="1"/>
  <c r="L2029" i="9"/>
  <c r="B2029" i="9" l="1"/>
  <c r="O2029" i="9"/>
  <c r="E2029" i="9" s="1"/>
  <c r="M2029" i="9"/>
  <c r="N2029" i="9" l="1"/>
  <c r="C2029" i="9"/>
  <c r="D2029" i="9" l="1"/>
  <c r="P2029" i="9"/>
  <c r="Q2029" i="9" l="1"/>
  <c r="F2029" i="9"/>
  <c r="R2029" i="9" l="1"/>
  <c r="G2029" i="9"/>
  <c r="H2029" i="9" l="1"/>
  <c r="I2029" i="9" s="1"/>
  <c r="L2030" i="9"/>
  <c r="B2030" i="9" l="1"/>
  <c r="M2030" i="9"/>
  <c r="O2030" i="9"/>
  <c r="E2030" i="9" s="1"/>
  <c r="N2030" i="9" l="1"/>
  <c r="C2030" i="9"/>
  <c r="D2030" i="9" l="1"/>
  <c r="P2030" i="9"/>
  <c r="F2030" i="9" l="1"/>
  <c r="Q2030" i="9"/>
  <c r="R2030" i="9" l="1"/>
  <c r="G2030" i="9"/>
  <c r="H2030" i="9" l="1"/>
  <c r="I2030" i="9" s="1"/>
  <c r="L2031" i="9"/>
  <c r="B2031" i="9" l="1"/>
  <c r="M2031" i="9"/>
  <c r="O2031" i="9"/>
  <c r="E2031" i="9" s="1"/>
  <c r="N2031" i="9" l="1"/>
  <c r="C2031" i="9"/>
  <c r="D2031" i="9" l="1"/>
  <c r="P2031" i="9"/>
  <c r="Q2031" i="9" l="1"/>
  <c r="F2031" i="9"/>
  <c r="R2031" i="9" l="1"/>
  <c r="H2031" i="9" s="1"/>
  <c r="I2031" i="9" s="1"/>
  <c r="G2031" i="9"/>
</calcChain>
</file>

<file path=xl/sharedStrings.xml><?xml version="1.0" encoding="utf-8"?>
<sst xmlns="http://schemas.openxmlformats.org/spreadsheetml/2006/main" count="669" uniqueCount="200">
  <si>
    <t>in</t>
  </si>
  <si>
    <t>ΔP</t>
  </si>
  <si>
    <t>psi</t>
  </si>
  <si>
    <t>ρ</t>
  </si>
  <si>
    <t>lbm/ft^3</t>
  </si>
  <si>
    <t>Discharge Coefficient</t>
  </si>
  <si>
    <t>Q</t>
  </si>
  <si>
    <t>lbm/s</t>
  </si>
  <si>
    <t>B = Area of Orifice</t>
  </si>
  <si>
    <t>A = Area of Channel</t>
  </si>
  <si>
    <t>C = Discharge Coefficient</t>
  </si>
  <si>
    <t>Q = Mass flow rate</t>
  </si>
  <si>
    <t>d = Density of fluid</t>
  </si>
  <si>
    <t>p = Delta Pressure</t>
  </si>
  <si>
    <t>Dc</t>
  </si>
  <si>
    <t>Ac</t>
  </si>
  <si>
    <t>in^2</t>
  </si>
  <si>
    <t>A*(d)^.5*Q</t>
  </si>
  <si>
    <t>2*A^2*C^2*p</t>
  </si>
  <si>
    <t>d*Q^2</t>
  </si>
  <si>
    <t xml:space="preserve">B </t>
  </si>
  <si>
    <t>g/mol</t>
  </si>
  <si>
    <t>MW</t>
  </si>
  <si>
    <t>g/L</t>
  </si>
  <si>
    <t>lb/in^3</t>
  </si>
  <si>
    <t>lb/ft^3</t>
  </si>
  <si>
    <r>
      <t>Density (59</t>
    </r>
    <r>
      <rPr>
        <sz val="11"/>
        <color theme="1"/>
        <rFont val="Calibri"/>
        <family val="2"/>
      </rPr>
      <t>°F, 1 bar)</t>
    </r>
  </si>
  <si>
    <r>
      <t>Viscosity (32</t>
    </r>
    <r>
      <rPr>
        <sz val="11"/>
        <color theme="1"/>
        <rFont val="Calibri"/>
        <family val="2"/>
      </rPr>
      <t>°F, 1 bar)</t>
    </r>
  </si>
  <si>
    <t>lb/(ft*s)</t>
  </si>
  <si>
    <t>Dynamic Viscosity</t>
  </si>
  <si>
    <t>μPa*s</t>
  </si>
  <si>
    <t>psi*s</t>
  </si>
  <si>
    <t>Kinematic Viscosity</t>
  </si>
  <si>
    <t>http://edge.rit.edu/content/P07106/public/Nox.pdf</t>
  </si>
  <si>
    <t>b1</t>
  </si>
  <si>
    <t>b2</t>
  </si>
  <si>
    <t>b3</t>
  </si>
  <si>
    <t>b4</t>
  </si>
  <si>
    <t>b5</t>
  </si>
  <si>
    <t>Min</t>
  </si>
  <si>
    <t>Max</t>
  </si>
  <si>
    <r>
      <t>Range (</t>
    </r>
    <r>
      <rPr>
        <sz val="11"/>
        <color theme="1"/>
        <rFont val="Calibri"/>
        <family val="2"/>
      </rPr>
      <t>°C)</t>
    </r>
  </si>
  <si>
    <t>-</t>
  </si>
  <si>
    <r>
      <t>log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(ρ(l)/ρ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 =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1/3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 + 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</si>
  <si>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log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(ρ(g)/ρ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 =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(1/T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– 1)</t>
    </r>
    <r>
      <rPr>
        <vertAlign val="superscript"/>
        <sz val="11"/>
        <color theme="1"/>
        <rFont val="Calibri"/>
        <family val="2"/>
        <scheme val="minor"/>
      </rPr>
      <t>1/3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(1/T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– 1)</t>
    </r>
    <r>
      <rPr>
        <vertAlign val="superscript"/>
        <sz val="11"/>
        <color theme="1"/>
        <rFont val="Calibri"/>
        <family val="2"/>
        <scheme val="minor"/>
      </rPr>
      <t>2/3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(1/T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– 1) + 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(1/T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– 1)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(1/T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– 1)</t>
    </r>
    <r>
      <rPr>
        <vertAlign val="superscript"/>
        <sz val="11"/>
        <color theme="1"/>
        <rFont val="Calibri"/>
        <family val="2"/>
        <scheme val="minor"/>
      </rPr>
      <t>5/3</t>
    </r>
  </si>
  <si>
    <r>
      <t>h(l) =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1/3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 + 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</si>
  <si>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h(g) =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1/3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 + 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</si>
  <si>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log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(ρ/ρ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 = 1/T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[b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 + 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5/2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(1 – 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</si>
  <si>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t>Vapour Pressure</t>
  </si>
  <si>
    <t>Enthalpy of Sat Vap</t>
  </si>
  <si>
    <t>Enthalpy of Sat Liq</t>
  </si>
  <si>
    <t>Density of Sat Liq</t>
  </si>
  <si>
    <t>Density of Sat Vap</t>
  </si>
  <si>
    <r>
      <t>Range (</t>
    </r>
    <r>
      <rPr>
        <sz val="11"/>
        <color theme="1"/>
        <rFont val="Calibri"/>
        <family val="2"/>
      </rPr>
      <t>°F)</t>
    </r>
  </si>
  <si>
    <t>ρ(l)</t>
  </si>
  <si>
    <t>ρ(g)</t>
  </si>
  <si>
    <t>h(l)</t>
  </si>
  <si>
    <t>h(g)</t>
  </si>
  <si>
    <t>Temperature</t>
  </si>
  <si>
    <t>kPa</t>
  </si>
  <si>
    <t>kg/m^3</t>
  </si>
  <si>
    <t>kJ/kg</t>
  </si>
  <si>
    <t>°C</t>
  </si>
  <si>
    <t>°F</t>
  </si>
  <si>
    <t>K</t>
  </si>
  <si>
    <r>
      <t>T</t>
    </r>
    <r>
      <rPr>
        <vertAlign val="subscript"/>
        <sz val="11"/>
        <color theme="1"/>
        <rFont val="Calibri"/>
        <family val="2"/>
        <scheme val="minor"/>
      </rPr>
      <t>c</t>
    </r>
  </si>
  <si>
    <r>
      <t>P</t>
    </r>
    <r>
      <rPr>
        <vertAlign val="subscript"/>
        <sz val="11"/>
        <color theme="1"/>
        <rFont val="Calibri"/>
        <family val="2"/>
        <scheme val="minor"/>
      </rPr>
      <t>c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</si>
  <si>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 xml:space="preserve"> = T/T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</si>
  <si>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Δ</t>
    </r>
    <r>
      <rPr>
        <b/>
        <vertAlign val="subscript"/>
        <sz val="11"/>
        <color theme="1"/>
        <rFont val="Calibri"/>
        <family val="2"/>
        <scheme val="minor"/>
      </rPr>
      <t>vap</t>
    </r>
    <r>
      <rPr>
        <b/>
        <sz val="11"/>
        <color theme="1"/>
        <rFont val="Calibri"/>
        <family val="2"/>
        <scheme val="minor"/>
      </rPr>
      <t>h</t>
    </r>
  </si>
  <si>
    <r>
      <t>ρ</t>
    </r>
    <r>
      <rPr>
        <vertAlign val="subscript"/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</si>
  <si>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</si>
  <si>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Vehicle </t>
  </si>
  <si>
    <t>V</t>
  </si>
  <si>
    <t>in^3</t>
  </si>
  <si>
    <t>ft^3</t>
  </si>
  <si>
    <t>Pmax</t>
  </si>
  <si>
    <t>P</t>
  </si>
  <si>
    <t>psig</t>
  </si>
  <si>
    <t>m</t>
  </si>
  <si>
    <t>lb</t>
  </si>
  <si>
    <t>m needed</t>
  </si>
  <si>
    <t>Assume Q = W = 0</t>
  </si>
  <si>
    <t>Total</t>
  </si>
  <si>
    <t>Line between vehicle and filling cylinder will carry pressure but not T</t>
  </si>
  <si>
    <t>Ti</t>
  </si>
  <si>
    <t>R</t>
  </si>
  <si>
    <t>ft*lbf/lb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</si>
  <si>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v</t>
    </r>
  </si>
  <si>
    <t>v</t>
  </si>
  <si>
    <t>ft^3/lb</t>
  </si>
  <si>
    <t>x</t>
  </si>
  <si>
    <t>v(l)</t>
  </si>
  <si>
    <t>v(g)</t>
  </si>
  <si>
    <t>ft*lbf</t>
  </si>
  <si>
    <t>Boil Off</t>
  </si>
  <si>
    <t>lbs</t>
  </si>
  <si>
    <t>ΔH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</si>
  <si>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</si>
  <si>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</si>
  <si>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Cylinder (k)</t>
  </si>
  <si>
    <t>k cylinder</t>
  </si>
  <si>
    <t>kg/m3</t>
  </si>
  <si>
    <t>ρ H2O</t>
  </si>
  <si>
    <t>lb H2O</t>
  </si>
  <si>
    <t>lb/ft3</t>
  </si>
  <si>
    <t>&lt;-- 1.55 from DOT specs</t>
  </si>
  <si>
    <t>Q = sqrt(2*p/d)*C*B/(sqrt(1-(B/A)^2))</t>
  </si>
  <si>
    <t>p</t>
  </si>
  <si>
    <t>A^2*d*Q^2</t>
  </si>
  <si>
    <t>B^2*d*Q^2</t>
  </si>
  <si>
    <t>2*A^2*B^2*C^2</t>
  </si>
  <si>
    <t>d</t>
  </si>
  <si>
    <t>Tr</t>
  </si>
  <si>
    <t>Dewar</t>
  </si>
  <si>
    <t>L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</si>
  <si>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-liq</t>
    </r>
  </si>
  <si>
    <t>T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</si>
  <si>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HE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</si>
  <si>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GNOx</t>
    </r>
  </si>
  <si>
    <t>PΔ</t>
  </si>
  <si>
    <t>R (gas constant)</t>
  </si>
  <si>
    <t>ft^3*psi/R/(lb-mol)</t>
  </si>
  <si>
    <t>lb-mol</t>
  </si>
  <si>
    <t>After Burn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</si>
  <si>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HE</t>
    </r>
  </si>
  <si>
    <t>Cp of Sat Liq</t>
  </si>
  <si>
    <t>Cp of Sat Vap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</si>
  <si>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(l) =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[1 + 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(1-T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(1-T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 + 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(1-T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(1-T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</si>
  <si>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(g) =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[1 + 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(1-T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-2/3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(1-T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-1/3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(1-T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1/3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(1-T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2/3</t>
    </r>
    <r>
      <rPr>
        <sz val="11"/>
        <color theme="1"/>
        <rFont val="Calibri"/>
        <family val="2"/>
        <scheme val="minor"/>
      </rPr>
      <t>]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</si>
  <si>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</si>
  <si>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</si>
  <si>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% liq</t>
  </si>
  <si>
    <t>A</t>
  </si>
  <si>
    <t>D</t>
  </si>
  <si>
    <t>Δm</t>
  </si>
  <si>
    <t>ft/s</t>
  </si>
  <si>
    <t>ft</t>
  </si>
  <si>
    <t>ft^2</t>
  </si>
  <si>
    <t>ft^3/s</t>
  </si>
  <si>
    <t>t</t>
  </si>
  <si>
    <t>s</t>
  </si>
  <si>
    <t>lbm</t>
  </si>
  <si>
    <t>t step</t>
  </si>
  <si>
    <t>kg/s</t>
  </si>
  <si>
    <t>Pa</t>
  </si>
  <si>
    <t>m^2</t>
  </si>
  <si>
    <t>total time</t>
  </si>
  <si>
    <t>steps</t>
  </si>
  <si>
    <t>Final</t>
  </si>
  <si>
    <t>Options:</t>
  </si>
  <si>
    <t>M (lb)</t>
  </si>
  <si>
    <t>V (ft^3)</t>
  </si>
  <si>
    <t>V (in^3)</t>
  </si>
  <si>
    <t>P (psi)</t>
  </si>
  <si>
    <t>V (liters)</t>
  </si>
  <si>
    <t>V Tot (ft^3)</t>
  </si>
  <si>
    <t>Mass to Vehicle (lb)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</si>
  <si>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</si>
  <si>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stag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</si>
  <si>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diff</t>
    </r>
  </si>
  <si>
    <t>kg</t>
  </si>
  <si>
    <t>m/s</t>
  </si>
  <si>
    <t>m^3/s</t>
  </si>
  <si>
    <t>m^3</t>
  </si>
  <si>
    <t>m^3*Pa/K/mol</t>
  </si>
  <si>
    <t>mol</t>
  </si>
  <si>
    <r>
      <t>M</t>
    </r>
    <r>
      <rPr>
        <vertAlign val="subscript"/>
        <sz val="11"/>
        <color theme="1"/>
        <rFont val="Calibri"/>
        <family val="2"/>
        <scheme val="minor"/>
      </rPr>
      <t>Total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</si>
  <si>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</t>
    </r>
  </si>
  <si>
    <r>
      <t>M</t>
    </r>
    <r>
      <rPr>
        <vertAlign val="subscript"/>
        <sz val="11"/>
        <color theme="1"/>
        <rFont val="Calibri"/>
        <family val="2"/>
        <scheme val="minor"/>
      </rPr>
      <t>EE</t>
    </r>
  </si>
  <si>
    <r>
      <t>P</t>
    </r>
    <r>
      <rPr>
        <vertAlign val="subscript"/>
        <sz val="11"/>
        <color theme="1"/>
        <rFont val="Calibri"/>
        <family val="2"/>
        <scheme val="minor"/>
      </rPr>
      <t>Stagnation</t>
    </r>
  </si>
  <si>
    <r>
      <t>ISP</t>
    </r>
    <r>
      <rPr>
        <vertAlign val="subscript"/>
        <sz val="11"/>
        <color theme="1"/>
        <rFont val="Calibri"/>
        <family val="2"/>
        <scheme val="minor"/>
      </rPr>
      <t>Ideal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</si>
  <si>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OXneeded</t>
    </r>
  </si>
  <si>
    <t>O:F</t>
  </si>
  <si>
    <r>
      <t>V</t>
    </r>
    <r>
      <rPr>
        <vertAlign val="subscript"/>
        <sz val="11"/>
        <color theme="1"/>
        <rFont val="Calibri"/>
        <family val="2"/>
        <scheme val="minor"/>
      </rPr>
      <t>Initial</t>
    </r>
  </si>
  <si>
    <t>Thrust</t>
  </si>
  <si>
    <r>
      <t>M</t>
    </r>
    <r>
      <rPr>
        <vertAlign val="subscript"/>
        <sz val="11"/>
        <color theme="1"/>
        <rFont val="Calibri"/>
        <family val="2"/>
        <scheme val="minor"/>
      </rPr>
      <t>Fuel</t>
    </r>
  </si>
  <si>
    <r>
      <t>M</t>
    </r>
    <r>
      <rPr>
        <vertAlign val="subscript"/>
        <sz val="11"/>
        <color theme="1"/>
        <rFont val="Calibri"/>
        <family val="2"/>
        <scheme val="minor"/>
      </rPr>
      <t>Oxidizer</t>
    </r>
  </si>
  <si>
    <r>
      <t>Ṁ</t>
    </r>
    <r>
      <rPr>
        <vertAlign val="subscript"/>
        <sz val="11"/>
        <color theme="1"/>
        <rFont val="Calibri"/>
        <family val="2"/>
      </rPr>
      <t>Initial</t>
    </r>
  </si>
  <si>
    <t>Number Inj Holes</t>
  </si>
  <si>
    <t>Number of Holes</t>
  </si>
  <si>
    <t>Q through each hole</t>
  </si>
  <si>
    <t>inj holes</t>
  </si>
  <si>
    <t>kg/s/hole</t>
  </si>
  <si>
    <t>lbm/s/hole</t>
  </si>
  <si>
    <r>
      <t>D</t>
    </r>
    <r>
      <rPr>
        <vertAlign val="subscript"/>
        <sz val="11"/>
        <color theme="1"/>
        <rFont val="Calibri"/>
        <family val="2"/>
        <scheme val="minor"/>
      </rPr>
      <t>orifice of each hole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</si>
  <si>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Initial</t>
    </r>
  </si>
  <si>
    <r>
      <t>ρ</t>
    </r>
    <r>
      <rPr>
        <b/>
        <vertAlign val="subscript"/>
        <sz val="11"/>
        <color rgb="FF252525"/>
        <rFont val="Calibri"/>
        <family val="2"/>
        <scheme val="minor"/>
      </rPr>
      <t>Initial</t>
    </r>
  </si>
  <si>
    <r>
      <t>A</t>
    </r>
    <r>
      <rPr>
        <vertAlign val="subscript"/>
        <sz val="11"/>
        <color theme="1"/>
        <rFont val="Calibri"/>
        <family val="2"/>
        <scheme val="minor"/>
      </rPr>
      <t>orifice of each hole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</si>
  <si>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</si>
  <si>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</si>
  <si>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</si>
  <si>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ft</t>
    </r>
    <r>
      <rPr>
        <vertAlign val="superscript"/>
        <sz val="11"/>
        <color theme="1"/>
        <rFont val="Calibri"/>
        <family val="2"/>
        <scheme val="minor"/>
      </rPr>
      <t>3</t>
    </r>
  </si>
  <si>
    <r>
      <t>lbm/ft</t>
    </r>
    <r>
      <rPr>
        <vertAlign val="superscript"/>
        <sz val="11"/>
        <color theme="1"/>
        <rFont val="Calibri"/>
        <family val="2"/>
        <scheme val="minor"/>
      </rPr>
      <t>3</t>
    </r>
  </si>
  <si>
    <r>
      <t>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/lb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</si>
  <si>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</si>
  <si>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Oxidizer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</si>
  <si>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</si>
  <si>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</si>
  <si>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Tank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</si>
  <si>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tank</t>
    </r>
    <r>
      <rPr>
        <b/>
        <sz val="11"/>
        <color theme="1"/>
        <rFont val="Calibri"/>
        <family val="2"/>
        <scheme val="minor"/>
      </rPr>
      <t xml:space="preserve"> -P</t>
    </r>
    <r>
      <rPr>
        <b/>
        <vertAlign val="subscript"/>
        <sz val="11"/>
        <color theme="1"/>
        <rFont val="Calibri"/>
        <family val="2"/>
        <scheme val="minor"/>
      </rPr>
      <t>Chamber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</si>
</sst>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rgb="FF252525"/>
      <name val="Arial"/>
      <family val="2"/>
    </font>
    <font>
      <sz val="11"/>
      <color theme="1"/>
      <name val="Calibri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252525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vertAlign val="subscript"/>
      <sz val="11"/>
      <color rgb="FF25252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4" fillId="4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 vs Vapor Pressure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'NOx P vs T'!$A$10:$A$135</c:f>
              <c:numCache>
                <c:formatCode>General</c:formatCode>
                <c:ptCount val="126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</c:numCache>
            </c:numRef>
          </c:xVal>
          <c:yVal>
            <c:numRef>
              <c:f>'NOx P vs T'!$D$10:$D$135</c:f>
              <c:numCache>
                <c:formatCode>General</c:formatCode>
                <c:ptCount val="126"/>
                <c:pt idx="0">
                  <c:v>91.440085822128879</c:v>
                </c:pt>
                <c:pt idx="1">
                  <c:v>97.201603437206757</c:v>
                </c:pt>
                <c:pt idx="2">
                  <c:v>103.24511915186389</c:v>
                </c:pt>
                <c:pt idx="3">
                  <c:v>109.58006062954203</c:v>
                </c:pt>
                <c:pt idx="4">
                  <c:v>116.21599434266595</c:v>
                </c:pt>
                <c:pt idx="5">
                  <c:v>123.16262311161471</c:v>
                </c:pt>
                <c:pt idx="6">
                  <c:v>130.42978362876568</c:v>
                </c:pt>
                <c:pt idx="7">
                  <c:v>138.02744397359211</c:v>
                </c:pt>
                <c:pt idx="8">
                  <c:v>145.96570112457232</c:v>
                </c:pt>
                <c:pt idx="9">
                  <c:v>154.25477847346275</c:v>
                </c:pt>
                <c:pt idx="10">
                  <c:v>162.9050233472469</c:v>
                </c:pt>
                <c:pt idx="11">
                  <c:v>171.92690454286659</c:v>
                </c:pt>
                <c:pt idx="12">
                  <c:v>181.33100987960182</c:v>
                </c:pt>
                <c:pt idx="13">
                  <c:v>191.12804377375116</c:v>
                </c:pt>
                <c:pt idx="14">
                  <c:v>201.32882484004736</c:v>
                </c:pt>
                <c:pt idx="15">
                  <c:v>211.9442835240007</c:v>
                </c:pt>
                <c:pt idx="16">
                  <c:v>222.98545976918427</c:v>
                </c:pt>
                <c:pt idx="17">
                  <c:v>234.46350072323162</c:v>
                </c:pt>
                <c:pt idx="18">
                  <c:v>246.38965848613753</c:v>
                </c:pt>
                <c:pt idx="19">
                  <c:v>258.77528790423679</c:v>
                </c:pt>
                <c:pt idx="20">
                  <c:v>271.63184441306885</c:v>
                </c:pt>
                <c:pt idx="21">
                  <c:v>284.97088193212858</c:v>
                </c:pt>
                <c:pt idx="22">
                  <c:v>298.80405081434986</c:v>
                </c:pt>
                <c:pt idx="23">
                  <c:v>313.14309585300208</c:v>
                </c:pt>
                <c:pt idx="24">
                  <c:v>327.99985434851425</c:v>
                </c:pt>
                <c:pt idx="25">
                  <c:v>343.3862542376084</c:v>
                </c:pt>
                <c:pt idx="26">
                  <c:v>359.31431228699358</c:v>
                </c:pt>
                <c:pt idx="27">
                  <c:v>375.79613235373296</c:v>
                </c:pt>
                <c:pt idx="28">
                  <c:v>392.84390371430192</c:v>
                </c:pt>
                <c:pt idx="29">
                  <c:v>410.46989946425072</c:v>
                </c:pt>
                <c:pt idx="30">
                  <c:v>428.68647499029294</c:v>
                </c:pt>
                <c:pt idx="31">
                  <c:v>447.50606651655482</c:v>
                </c:pt>
                <c:pt idx="32">
                  <c:v>466.94118972670196</c:v>
                </c:pt>
                <c:pt idx="33">
                  <c:v>487.00443846353909</c:v>
                </c:pt>
                <c:pt idx="34">
                  <c:v>507.70848350768762</c:v>
                </c:pt>
                <c:pt idx="35">
                  <c:v>529.06607143693338</c:v>
                </c:pt>
                <c:pt idx="36">
                  <c:v>551.09002356775704</c:v>
                </c:pt>
                <c:pt idx="37">
                  <c:v>573.79323498062718</c:v>
                </c:pt>
                <c:pt idx="38">
                  <c:v>597.18867363062111</c:v>
                </c:pt>
                <c:pt idx="39">
                  <c:v>621.28937954496018</c:v>
                </c:pt>
                <c:pt idx="40">
                  <c:v>646.10846410909744</c:v>
                </c:pt>
                <c:pt idx="41">
                  <c:v>671.65910944305313</c:v>
                </c:pt>
                <c:pt idx="42">
                  <c:v>697.95456786974682</c:v>
                </c:pt>
                <c:pt idx="43">
                  <c:v>725.00816147717342</c:v>
                </c:pt>
                <c:pt idx="44">
                  <c:v>752.83328177637691</c:v>
                </c:pt>
                <c:pt idx="45">
                  <c:v>781.44338945725451</c:v>
                </c:pt>
                <c:pt idx="46">
                  <c:v>810.85201424439595</c:v>
                </c:pt>
                <c:pt idx="47">
                  <c:v>841.07275485529908</c:v>
                </c:pt>
                <c:pt idx="48">
                  <c:v>872.11927906344113</c:v>
                </c:pt>
                <c:pt idx="49">
                  <c:v>904.00532386889427</c:v>
                </c:pt>
                <c:pt idx="50">
                  <c:v>936.74469577938942</c:v>
                </c:pt>
                <c:pt idx="51">
                  <c:v>970.35127120489813</c:v>
                </c:pt>
                <c:pt idx="52">
                  <c:v>1004.8389969691174</c:v>
                </c:pt>
                <c:pt idx="53">
                  <c:v>1040.2218909414419</c:v>
                </c:pt>
                <c:pt idx="54">
                  <c:v>1076.5140427933263</c:v>
                </c:pt>
                <c:pt idx="55">
                  <c:v>1113.7296148832861</c:v>
                </c:pt>
                <c:pt idx="56">
                  <c:v>1151.8828432750286</c:v>
                </c:pt>
                <c:pt idx="57">
                  <c:v>1190.9880388936926</c:v>
                </c:pt>
                <c:pt idx="58">
                  <c:v>1231.0595888255079</c:v>
                </c:pt>
                <c:pt idx="59">
                  <c:v>1272.1119577665975</c:v>
                </c:pt>
                <c:pt idx="60">
                  <c:v>1314.1596896272031</c:v>
                </c:pt>
                <c:pt idx="61">
                  <c:v>1357.2174092980347</c:v>
                </c:pt>
                <c:pt idx="62">
                  <c:v>1401.2998245860613</c:v>
                </c:pt>
                <c:pt idx="63">
                  <c:v>1446.421728327625</c:v>
                </c:pt>
                <c:pt idx="64">
                  <c:v>1492.5980006874497</c:v>
                </c:pt>
                <c:pt idx="65">
                  <c:v>1539.8436116527919</c:v>
                </c:pt>
                <c:pt idx="66">
                  <c:v>1588.1736237327875</c:v>
                </c:pt>
                <c:pt idx="67">
                  <c:v>1637.603194873906</c:v>
                </c:pt>
                <c:pt idx="68">
                  <c:v>1688.1475816033028</c:v>
                </c:pt>
                <c:pt idx="69">
                  <c:v>1739.8221424129333</c:v>
                </c:pt>
                <c:pt idx="70">
                  <c:v>1792.642341398393</c:v>
                </c:pt>
                <c:pt idx="71">
                  <c:v>1846.6237521676401</c:v>
                </c:pt>
                <c:pt idx="72">
                  <c:v>1901.7820620361533</c:v>
                </c:pt>
                <c:pt idx="73">
                  <c:v>1958.1330765265573</c:v>
                </c:pt>
                <c:pt idx="74">
                  <c:v>2015.6927241923675</c:v>
                </c:pt>
                <c:pt idx="75">
                  <c:v>2074.4770617873592</c:v>
                </c:pt>
                <c:pt idx="76">
                  <c:v>2134.5022798041059</c:v>
                </c:pt>
                <c:pt idx="77">
                  <c:v>2195.7847084074629</c:v>
                </c:pt>
                <c:pt idx="78">
                  <c:v>2258.340823791279</c:v>
                </c:pt>
                <c:pt idx="79">
                  <c:v>2322.1872549895384</c:v>
                </c:pt>
                <c:pt idx="80">
                  <c:v>2387.3407911761424</c:v>
                </c:pt>
                <c:pt idx="81">
                  <c:v>2453.8183894912513</c:v>
                </c:pt>
                <c:pt idx="82">
                  <c:v>2521.6371834360621</c:v>
                </c:pt>
                <c:pt idx="83">
                  <c:v>2590.8144918824169</c:v>
                </c:pt>
                <c:pt idx="84">
                  <c:v>2661.3678287488597</c:v>
                </c:pt>
                <c:pt idx="85">
                  <c:v>2733.3149134006258</c:v>
                </c:pt>
                <c:pt idx="86">
                  <c:v>2806.673681837718</c:v>
                </c:pt>
                <c:pt idx="87">
                  <c:v>2881.4622987429807</c:v>
                </c:pt>
                <c:pt idx="88">
                  <c:v>2957.6991704709267</c:v>
                </c:pt>
                <c:pt idx="89">
                  <c:v>3035.4029590682817</c:v>
                </c:pt>
                <c:pt idx="90">
                  <c:v>3114.5925974290749</c:v>
                </c:pt>
                <c:pt idx="91">
                  <c:v>3195.287305700967</c:v>
                </c:pt>
                <c:pt idx="92">
                  <c:v>3277.5066090755272</c:v>
                </c:pt>
                <c:pt idx="93">
                  <c:v>3361.2703571142556</c:v>
                </c:pt>
                <c:pt idx="94">
                  <c:v>3446.5987447844</c:v>
                </c:pt>
                <c:pt idx="95">
                  <c:v>3533.5123354051557</c:v>
                </c:pt>
                <c:pt idx="96">
                  <c:v>3622.0320857365086</c:v>
                </c:pt>
                <c:pt idx="97">
                  <c:v>3712.1793734806879</c:v>
                </c:pt>
                <c:pt idx="98">
                  <c:v>3803.9760275120161</c:v>
                </c:pt>
                <c:pt idx="99">
                  <c:v>3897.4443612062678</c:v>
                </c:pt>
                <c:pt idx="100">
                  <c:v>3992.6072093082698</c:v>
                </c:pt>
                <c:pt idx="101">
                  <c:v>4089.4879688597211</c:v>
                </c:pt>
                <c:pt idx="102">
                  <c:v>4188.1106448123846</c:v>
                </c:pt>
                <c:pt idx="103">
                  <c:v>4288.4999010805277</c:v>
                </c:pt>
                <c:pt idx="104">
                  <c:v>4390.6811179490378</c:v>
                </c:pt>
                <c:pt idx="105">
                  <c:v>4494.6804569602537</c:v>
                </c:pt>
                <c:pt idx="106">
                  <c:v>4600.5249346681594</c:v>
                </c:pt>
                <c:pt idx="107">
                  <c:v>4708.2425069938909</c:v>
                </c:pt>
                <c:pt idx="108">
                  <c:v>4817.8621663707463</c:v>
                </c:pt>
                <c:pt idx="109">
                  <c:v>4929.4140544721695</c:v>
                </c:pt>
                <c:pt idx="110">
                  <c:v>5042.9295941349465</c:v>
                </c:pt>
                <c:pt idx="111">
                  <c:v>5158.4416452147552</c:v>
                </c:pt>
                <c:pt idx="112">
                  <c:v>5275.9846906844523</c:v>
                </c:pt>
                <c:pt idx="113">
                  <c:v>5395.5950615296588</c:v>
                </c:pt>
                <c:pt idx="114">
                  <c:v>5517.3112122693055</c:v>
                </c:pt>
                <c:pt idx="115">
                  <c:v>5641.1740638233214</c:v>
                </c:pt>
                <c:pt idx="116">
                  <c:v>5767.2274379822948</c:v>
                </c:pt>
                <c:pt idx="117">
                  <c:v>5895.5186197152243</c:v>
                </c:pt>
                <c:pt idx="118">
                  <c:v>6026.099103357591</c:v>
                </c:pt>
                <c:pt idx="119">
                  <c:v>6159.0256129917843</c:v>
                </c:pt>
                <c:pt idx="120">
                  <c:v>6294.3615499754251</c:v>
                </c:pt>
                <c:pt idx="121">
                  <c:v>6432.1791430910353</c:v>
                </c:pt>
                <c:pt idx="122">
                  <c:v>6572.5628378202719</c:v>
                </c:pt>
                <c:pt idx="123">
                  <c:v>6715.6150836520228</c:v>
                </c:pt>
                <c:pt idx="124">
                  <c:v>6861.4674142681697</c:v>
                </c:pt>
                <c:pt idx="125">
                  <c:v>7010.3058695294503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35400"/>
        <c:axId val="483537360"/>
      </c:scatterChart>
      <c:valAx>
        <c:axId val="48353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Calibri" panose="020F0502020204030204" pitchFamily="34" charset="0"/>
                  </a:rPr>
                  <a:t>°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37360"/>
        <c:crosses val="autoZero"/>
        <c:crossBetween val="midCat"/>
      </c:valAx>
      <c:valAx>
        <c:axId val="4835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3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Vapor Pressure Vs 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630161854768155"/>
                  <c:y val="0.4449420384951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'NOx P vs T'!$D$10:$D$135</c:f>
              <c:numCache>
                <c:formatCode>General</c:formatCode>
                <c:ptCount val="126"/>
                <c:pt idx="0">
                  <c:v>91.440085822128879</c:v>
                </c:pt>
                <c:pt idx="1">
                  <c:v>97.201603437206757</c:v>
                </c:pt>
                <c:pt idx="2">
                  <c:v>103.24511915186389</c:v>
                </c:pt>
                <c:pt idx="3">
                  <c:v>109.58006062954203</c:v>
                </c:pt>
                <c:pt idx="4">
                  <c:v>116.21599434266595</c:v>
                </c:pt>
                <c:pt idx="5">
                  <c:v>123.16262311161471</c:v>
                </c:pt>
                <c:pt idx="6">
                  <c:v>130.42978362876568</c:v>
                </c:pt>
                <c:pt idx="7">
                  <c:v>138.02744397359211</c:v>
                </c:pt>
                <c:pt idx="8">
                  <c:v>145.96570112457232</c:v>
                </c:pt>
                <c:pt idx="9">
                  <c:v>154.25477847346275</c:v>
                </c:pt>
                <c:pt idx="10">
                  <c:v>162.9050233472469</c:v>
                </c:pt>
                <c:pt idx="11">
                  <c:v>171.92690454286659</c:v>
                </c:pt>
                <c:pt idx="12">
                  <c:v>181.33100987960182</c:v>
                </c:pt>
                <c:pt idx="13">
                  <c:v>191.12804377375116</c:v>
                </c:pt>
                <c:pt idx="14">
                  <c:v>201.32882484004736</c:v>
                </c:pt>
                <c:pt idx="15">
                  <c:v>211.9442835240007</c:v>
                </c:pt>
                <c:pt idx="16">
                  <c:v>222.98545976918427</c:v>
                </c:pt>
                <c:pt idx="17">
                  <c:v>234.46350072323162</c:v>
                </c:pt>
                <c:pt idx="18">
                  <c:v>246.38965848613753</c:v>
                </c:pt>
                <c:pt idx="19">
                  <c:v>258.77528790423679</c:v>
                </c:pt>
                <c:pt idx="20">
                  <c:v>271.63184441306885</c:v>
                </c:pt>
                <c:pt idx="21">
                  <c:v>284.97088193212858</c:v>
                </c:pt>
                <c:pt idx="22">
                  <c:v>298.80405081434986</c:v>
                </c:pt>
                <c:pt idx="23">
                  <c:v>313.14309585300208</c:v>
                </c:pt>
                <c:pt idx="24">
                  <c:v>327.99985434851425</c:v>
                </c:pt>
                <c:pt idx="25">
                  <c:v>343.3862542376084</c:v>
                </c:pt>
                <c:pt idx="26">
                  <c:v>359.31431228699358</c:v>
                </c:pt>
                <c:pt idx="27">
                  <c:v>375.79613235373296</c:v>
                </c:pt>
                <c:pt idx="28">
                  <c:v>392.84390371430192</c:v>
                </c:pt>
                <c:pt idx="29">
                  <c:v>410.46989946425072</c:v>
                </c:pt>
                <c:pt idx="30">
                  <c:v>428.68647499029294</c:v>
                </c:pt>
                <c:pt idx="31">
                  <c:v>447.50606651655482</c:v>
                </c:pt>
                <c:pt idx="32">
                  <c:v>466.94118972670196</c:v>
                </c:pt>
                <c:pt idx="33">
                  <c:v>487.00443846353909</c:v>
                </c:pt>
                <c:pt idx="34">
                  <c:v>507.70848350768762</c:v>
                </c:pt>
                <c:pt idx="35">
                  <c:v>529.06607143693338</c:v>
                </c:pt>
                <c:pt idx="36">
                  <c:v>551.09002356775704</c:v>
                </c:pt>
                <c:pt idx="37">
                  <c:v>573.79323498062718</c:v>
                </c:pt>
                <c:pt idx="38">
                  <c:v>597.18867363062111</c:v>
                </c:pt>
                <c:pt idx="39">
                  <c:v>621.28937954496018</c:v>
                </c:pt>
                <c:pt idx="40">
                  <c:v>646.10846410909744</c:v>
                </c:pt>
                <c:pt idx="41">
                  <c:v>671.65910944305313</c:v>
                </c:pt>
                <c:pt idx="42">
                  <c:v>697.95456786974682</c:v>
                </c:pt>
                <c:pt idx="43">
                  <c:v>725.00816147717342</c:v>
                </c:pt>
                <c:pt idx="44">
                  <c:v>752.83328177637691</c:v>
                </c:pt>
                <c:pt idx="45">
                  <c:v>781.44338945725451</c:v>
                </c:pt>
                <c:pt idx="46">
                  <c:v>810.85201424439595</c:v>
                </c:pt>
                <c:pt idx="47">
                  <c:v>841.07275485529908</c:v>
                </c:pt>
                <c:pt idx="48">
                  <c:v>872.11927906344113</c:v>
                </c:pt>
                <c:pt idx="49">
                  <c:v>904.00532386889427</c:v>
                </c:pt>
                <c:pt idx="50">
                  <c:v>936.74469577938942</c:v>
                </c:pt>
                <c:pt idx="51">
                  <c:v>970.35127120489813</c:v>
                </c:pt>
                <c:pt idx="52">
                  <c:v>1004.8389969691174</c:v>
                </c:pt>
                <c:pt idx="53">
                  <c:v>1040.2218909414419</c:v>
                </c:pt>
                <c:pt idx="54">
                  <c:v>1076.5140427933263</c:v>
                </c:pt>
                <c:pt idx="55">
                  <c:v>1113.7296148832861</c:v>
                </c:pt>
                <c:pt idx="56">
                  <c:v>1151.8828432750286</c:v>
                </c:pt>
                <c:pt idx="57">
                  <c:v>1190.9880388936926</c:v>
                </c:pt>
                <c:pt idx="58">
                  <c:v>1231.0595888255079</c:v>
                </c:pt>
                <c:pt idx="59">
                  <c:v>1272.1119577665975</c:v>
                </c:pt>
                <c:pt idx="60">
                  <c:v>1314.1596896272031</c:v>
                </c:pt>
                <c:pt idx="61">
                  <c:v>1357.2174092980347</c:v>
                </c:pt>
                <c:pt idx="62">
                  <c:v>1401.2998245860613</c:v>
                </c:pt>
                <c:pt idx="63">
                  <c:v>1446.421728327625</c:v>
                </c:pt>
                <c:pt idx="64">
                  <c:v>1492.5980006874497</c:v>
                </c:pt>
                <c:pt idx="65">
                  <c:v>1539.8436116527919</c:v>
                </c:pt>
                <c:pt idx="66">
                  <c:v>1588.1736237327875</c:v>
                </c:pt>
                <c:pt idx="67">
                  <c:v>1637.603194873906</c:v>
                </c:pt>
                <c:pt idx="68">
                  <c:v>1688.1475816033028</c:v>
                </c:pt>
                <c:pt idx="69">
                  <c:v>1739.8221424129333</c:v>
                </c:pt>
                <c:pt idx="70">
                  <c:v>1792.642341398393</c:v>
                </c:pt>
                <c:pt idx="71">
                  <c:v>1846.6237521676401</c:v>
                </c:pt>
                <c:pt idx="72">
                  <c:v>1901.7820620361533</c:v>
                </c:pt>
                <c:pt idx="73">
                  <c:v>1958.1330765265573</c:v>
                </c:pt>
                <c:pt idx="74">
                  <c:v>2015.6927241923675</c:v>
                </c:pt>
                <c:pt idx="75">
                  <c:v>2074.4770617873592</c:v>
                </c:pt>
                <c:pt idx="76">
                  <c:v>2134.5022798041059</c:v>
                </c:pt>
                <c:pt idx="77">
                  <c:v>2195.7847084074629</c:v>
                </c:pt>
                <c:pt idx="78">
                  <c:v>2258.340823791279</c:v>
                </c:pt>
                <c:pt idx="79">
                  <c:v>2322.1872549895384</c:v>
                </c:pt>
                <c:pt idx="80">
                  <c:v>2387.3407911761424</c:v>
                </c:pt>
                <c:pt idx="81">
                  <c:v>2453.8183894912513</c:v>
                </c:pt>
                <c:pt idx="82">
                  <c:v>2521.6371834360621</c:v>
                </c:pt>
                <c:pt idx="83">
                  <c:v>2590.8144918824169</c:v>
                </c:pt>
                <c:pt idx="84">
                  <c:v>2661.3678287488597</c:v>
                </c:pt>
                <c:pt idx="85">
                  <c:v>2733.3149134006258</c:v>
                </c:pt>
                <c:pt idx="86">
                  <c:v>2806.673681837718</c:v>
                </c:pt>
                <c:pt idx="87">
                  <c:v>2881.4622987429807</c:v>
                </c:pt>
                <c:pt idx="88">
                  <c:v>2957.6991704709267</c:v>
                </c:pt>
                <c:pt idx="89">
                  <c:v>3035.4029590682817</c:v>
                </c:pt>
                <c:pt idx="90">
                  <c:v>3114.5925974290749</c:v>
                </c:pt>
                <c:pt idx="91">
                  <c:v>3195.287305700967</c:v>
                </c:pt>
                <c:pt idx="92">
                  <c:v>3277.5066090755272</c:v>
                </c:pt>
                <c:pt idx="93">
                  <c:v>3361.2703571142556</c:v>
                </c:pt>
                <c:pt idx="94">
                  <c:v>3446.5987447844</c:v>
                </c:pt>
                <c:pt idx="95">
                  <c:v>3533.5123354051557</c:v>
                </c:pt>
                <c:pt idx="96">
                  <c:v>3622.0320857365086</c:v>
                </c:pt>
                <c:pt idx="97">
                  <c:v>3712.1793734806879</c:v>
                </c:pt>
                <c:pt idx="98">
                  <c:v>3803.9760275120161</c:v>
                </c:pt>
                <c:pt idx="99">
                  <c:v>3897.4443612062678</c:v>
                </c:pt>
                <c:pt idx="100">
                  <c:v>3992.6072093082698</c:v>
                </c:pt>
                <c:pt idx="101">
                  <c:v>4089.4879688597211</c:v>
                </c:pt>
                <c:pt idx="102">
                  <c:v>4188.1106448123846</c:v>
                </c:pt>
                <c:pt idx="103">
                  <c:v>4288.4999010805277</c:v>
                </c:pt>
                <c:pt idx="104">
                  <c:v>4390.6811179490378</c:v>
                </c:pt>
                <c:pt idx="105">
                  <c:v>4494.6804569602537</c:v>
                </c:pt>
                <c:pt idx="106">
                  <c:v>4600.5249346681594</c:v>
                </c:pt>
                <c:pt idx="107">
                  <c:v>4708.2425069938909</c:v>
                </c:pt>
                <c:pt idx="108">
                  <c:v>4817.8621663707463</c:v>
                </c:pt>
                <c:pt idx="109">
                  <c:v>4929.4140544721695</c:v>
                </c:pt>
                <c:pt idx="110">
                  <c:v>5042.9295941349465</c:v>
                </c:pt>
                <c:pt idx="111">
                  <c:v>5158.4416452147552</c:v>
                </c:pt>
                <c:pt idx="112">
                  <c:v>5275.9846906844523</c:v>
                </c:pt>
                <c:pt idx="113">
                  <c:v>5395.5950615296588</c:v>
                </c:pt>
                <c:pt idx="114">
                  <c:v>5517.3112122693055</c:v>
                </c:pt>
                <c:pt idx="115">
                  <c:v>5641.1740638233214</c:v>
                </c:pt>
                <c:pt idx="116">
                  <c:v>5767.2274379822948</c:v>
                </c:pt>
                <c:pt idx="117">
                  <c:v>5895.5186197152243</c:v>
                </c:pt>
                <c:pt idx="118">
                  <c:v>6026.099103357591</c:v>
                </c:pt>
                <c:pt idx="119">
                  <c:v>6159.0256129917843</c:v>
                </c:pt>
                <c:pt idx="120">
                  <c:v>6294.3615499754251</c:v>
                </c:pt>
                <c:pt idx="121">
                  <c:v>6432.1791430910353</c:v>
                </c:pt>
                <c:pt idx="122">
                  <c:v>6572.5628378202719</c:v>
                </c:pt>
                <c:pt idx="123">
                  <c:v>6715.6150836520228</c:v>
                </c:pt>
                <c:pt idx="124">
                  <c:v>6861.4674142681697</c:v>
                </c:pt>
                <c:pt idx="125">
                  <c:v>7010.3058695294503</c:v>
                </c:pt>
              </c:numCache>
            </c:numRef>
          </c:xVal>
          <c:yVal>
            <c:numRef>
              <c:f>'NOx P vs T'!$A$10:$A$135</c:f>
              <c:numCache>
                <c:formatCode>General</c:formatCode>
                <c:ptCount val="126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50104"/>
        <c:axId val="146742656"/>
      </c:scatterChart>
      <c:valAx>
        <c:axId val="14675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2656"/>
        <c:crosses val="autoZero"/>
        <c:crossBetween val="midCat"/>
      </c:valAx>
      <c:valAx>
        <c:axId val="1467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Calibri" panose="020F0502020204030204" pitchFamily="34" charset="0"/>
                  </a:rPr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'Oxidizer Flow Rate (Main)'!$R$28</c:f>
              <c:strCache>
                <c:ptCount val="1"/>
                <c:pt idx="0">
                  <c:v>kg/s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'Oxidizer Flow Rate (Main)'!$K$29:$K$1019</c:f>
              <c:numCache>
                <c:formatCode>General</c:formatCode>
                <c:ptCount val="9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</c:numCache>
            </c:numRef>
          </c:xVal>
          <c:yVal>
            <c:numRef>
              <c:f>'Oxidizer Flow Rate (Main)'!$R$29:$R$1019</c:f>
              <c:numCache>
                <c:formatCode>General</c:formatCode>
                <c:ptCount val="991"/>
                <c:pt idx="0">
                  <c:v>1.0926961031757627</c:v>
                </c:pt>
                <c:pt idx="1">
                  <c:v>1.0906712703202044</c:v>
                </c:pt>
                <c:pt idx="2">
                  <c:v>1.0886501896040393</c:v>
                </c:pt>
                <c:pt idx="3">
                  <c:v>1.086632854074322</c:v>
                </c:pt>
                <c:pt idx="4">
                  <c:v>1.0846192567909936</c:v>
                </c:pt>
                <c:pt idx="5">
                  <c:v>1.0826093908268537</c:v>
                </c:pt>
                <c:pt idx="6">
                  <c:v>1.0806032492675393</c:v>
                </c:pt>
                <c:pt idx="7">
                  <c:v>1.0786008252114996</c:v>
                </c:pt>
                <c:pt idx="8">
                  <c:v>1.0766021117699738</c:v>
                </c:pt>
                <c:pt idx="9">
                  <c:v>1.0746071020669654</c:v>
                </c:pt>
                <c:pt idx="10">
                  <c:v>1.0726157892392199</c:v>
                </c:pt>
                <c:pt idx="11">
                  <c:v>1.0706281664362014</c:v>
                </c:pt>
                <c:pt idx="12">
                  <c:v>1.0686442268200671</c:v>
                </c:pt>
                <c:pt idx="13">
                  <c:v>1.0666639635656463</c:v>
                </c:pt>
                <c:pt idx="14">
                  <c:v>1.0646873698604153</c:v>
                </c:pt>
                <c:pt idx="15">
                  <c:v>1.0627144389044749</c:v>
                </c:pt>
                <c:pt idx="16">
                  <c:v>1.0607451639105256</c:v>
                </c:pt>
                <c:pt idx="17">
                  <c:v>1.0587795381038463</c:v>
                </c:pt>
                <c:pt idx="18">
                  <c:v>1.0568175547222687</c:v>
                </c:pt>
                <c:pt idx="19">
                  <c:v>1.0548592070161562</c:v>
                </c:pt>
                <c:pt idx="20">
                  <c:v>1.0529044882483796</c:v>
                </c:pt>
                <c:pt idx="21">
                  <c:v>1.050953391694293</c:v>
                </c:pt>
                <c:pt idx="22">
                  <c:v>1.0490059106417131</c:v>
                </c:pt>
                <c:pt idx="23">
                  <c:v>1.0470620383908937</c:v>
                </c:pt>
                <c:pt idx="24">
                  <c:v>1.0451217682545038</c:v>
                </c:pt>
                <c:pt idx="25">
                  <c:v>1.0431850935576048</c:v>
                </c:pt>
                <c:pt idx="26">
                  <c:v>1.0412520076376268</c:v>
                </c:pt>
                <c:pt idx="27">
                  <c:v>1.0393225038443465</c:v>
                </c:pt>
                <c:pt idx="28">
                  <c:v>1.0373965755398629</c:v>
                </c:pt>
                <c:pt idx="29">
                  <c:v>1.0354742160985768</c:v>
                </c:pt>
                <c:pt idx="30">
                  <c:v>1.0335554189071654</c:v>
                </c:pt>
                <c:pt idx="31">
                  <c:v>1.0316401773645618</c:v>
                </c:pt>
                <c:pt idx="32">
                  <c:v>1.0297284848819306</c:v>
                </c:pt>
                <c:pt idx="33">
                  <c:v>1.027820334882646</c:v>
                </c:pt>
                <c:pt idx="34">
                  <c:v>1.0259157208022698</c:v>
                </c:pt>
                <c:pt idx="35">
                  <c:v>1.0240146360885265</c:v>
                </c:pt>
                <c:pt idx="36">
                  <c:v>1.0221170742012844</c:v>
                </c:pt>
                <c:pt idx="37">
                  <c:v>1.0202230286125296</c:v>
                </c:pt>
                <c:pt idx="38">
                  <c:v>1.0183324928063455</c:v>
                </c:pt>
                <c:pt idx="39">
                  <c:v>1.0164454602788897</c:v>
                </c:pt>
                <c:pt idx="40">
                  <c:v>1.0145619245383721</c:v>
                </c:pt>
                <c:pt idx="41">
                  <c:v>1.0126818791050329</c:v>
                </c:pt>
                <c:pt idx="42">
                  <c:v>1.010805317511118</c:v>
                </c:pt>
                <c:pt idx="43">
                  <c:v>1.0089322333008597</c:v>
                </c:pt>
                <c:pt idx="44">
                  <c:v>1.0070626200304529</c:v>
                </c:pt>
                <c:pt idx="45">
                  <c:v>1.0051964712680332</c:v>
                </c:pt>
                <c:pt idx="46">
                  <c:v>1.0033337805936553</c:v>
                </c:pt>
                <c:pt idx="47">
                  <c:v>1.0014745415992699</c:v>
                </c:pt>
                <c:pt idx="48">
                  <c:v>0.99961874788870242</c:v>
                </c:pt>
                <c:pt idx="49">
                  <c:v>0.99776639307763082</c:v>
                </c:pt>
                <c:pt idx="50">
                  <c:v>0.99591747079356352</c:v>
                </c:pt>
                <c:pt idx="51">
                  <c:v>0.99407197467581743</c:v>
                </c:pt>
                <c:pt idx="52">
                  <c:v>0.99222989837549669</c:v>
                </c:pt>
                <c:pt idx="53">
                  <c:v>0.9903912355554696</c:v>
                </c:pt>
                <c:pt idx="54">
                  <c:v>0.98855597989034805</c:v>
                </c:pt>
                <c:pt idx="55">
                  <c:v>0.98672412506646512</c:v>
                </c:pt>
                <c:pt idx="56">
                  <c:v>0.98489566478185409</c:v>
                </c:pt>
                <c:pt idx="57">
                  <c:v>0.98307059274622477</c:v>
                </c:pt>
                <c:pt idx="58">
                  <c:v>0.98124890268094478</c:v>
                </c:pt>
                <c:pt idx="59">
                  <c:v>0.97943058831901553</c:v>
                </c:pt>
                <c:pt idx="60">
                  <c:v>0.97761564340505158</c:v>
                </c:pt>
                <c:pt idx="61">
                  <c:v>0.97580406169525991</c:v>
                </c:pt>
                <c:pt idx="62">
                  <c:v>0.97399583695741654</c:v>
                </c:pt>
                <c:pt idx="63">
                  <c:v>0.97219096297084662</c:v>
                </c:pt>
                <c:pt idx="64">
                  <c:v>0.97038943352640294</c:v>
                </c:pt>
                <c:pt idx="65">
                  <c:v>0.96859124242644379</c:v>
                </c:pt>
                <c:pt idx="66">
                  <c:v>0.96679638348481234</c:v>
                </c:pt>
                <c:pt idx="67">
                  <c:v>0.96500485052681506</c:v>
                </c:pt>
                <c:pt idx="68">
                  <c:v>0.96321663738919994</c:v>
                </c:pt>
                <c:pt idx="69">
                  <c:v>0.9614317379201367</c:v>
                </c:pt>
                <c:pt idx="70">
                  <c:v>0.95965014597919462</c:v>
                </c:pt>
                <c:pt idx="71">
                  <c:v>0.95787185543732056</c:v>
                </c:pt>
                <c:pt idx="72">
                  <c:v>0.95609686017682061</c:v>
                </c:pt>
                <c:pt idx="73">
                  <c:v>0.95432515409133578</c:v>
                </c:pt>
                <c:pt idx="74">
                  <c:v>0.95255673108582373</c:v>
                </c:pt>
                <c:pt idx="75">
                  <c:v>0.95079158507653561</c:v>
                </c:pt>
                <c:pt idx="76">
                  <c:v>0.94902970999099623</c:v>
                </c:pt>
                <c:pt idx="77">
                  <c:v>0.94727109976798418</c:v>
                </c:pt>
                <c:pt idx="78">
                  <c:v>0.9455157483575084</c:v>
                </c:pt>
                <c:pt idx="79">
                  <c:v>0.94376364972078985</c:v>
                </c:pt>
                <c:pt idx="80">
                  <c:v>0.94201479783023934</c:v>
                </c:pt>
                <c:pt idx="81">
                  <c:v>0.94026918666943748</c:v>
                </c:pt>
                <c:pt idx="82">
                  <c:v>0.9385268102331128</c:v>
                </c:pt>
                <c:pt idx="83">
                  <c:v>0.93678766252712309</c:v>
                </c:pt>
                <c:pt idx="84">
                  <c:v>0.93505173756843263</c:v>
                </c:pt>
                <c:pt idx="85">
                  <c:v>0.93331902938509381</c:v>
                </c:pt>
                <c:pt idx="86">
                  <c:v>0.93158953201622419</c:v>
                </c:pt>
                <c:pt idx="87">
                  <c:v>0.92986323951198824</c:v>
                </c:pt>
                <c:pt idx="88">
                  <c:v>0.92814014593357486</c:v>
                </c:pt>
                <c:pt idx="89">
                  <c:v>0.92642024535317846</c:v>
                </c:pt>
                <c:pt idx="90">
                  <c:v>0.92470353185397824</c:v>
                </c:pt>
                <c:pt idx="91">
                  <c:v>0.92298999953011762</c:v>
                </c:pt>
                <c:pt idx="92">
                  <c:v>0.92127964248668304</c:v>
                </c:pt>
                <c:pt idx="93">
                  <c:v>0.91957245483968553</c:v>
                </c:pt>
                <c:pt idx="94">
                  <c:v>0.91786843071603963</c:v>
                </c:pt>
                <c:pt idx="95">
                  <c:v>0.91616756425354207</c:v>
                </c:pt>
                <c:pt idx="96">
                  <c:v>0.91446984960085353</c:v>
                </c:pt>
                <c:pt idx="97">
                  <c:v>0.91277528091747695</c:v>
                </c:pt>
                <c:pt idx="98">
                  <c:v>0.91108385237373879</c:v>
                </c:pt>
                <c:pt idx="99">
                  <c:v>0.90939555815076778</c:v>
                </c:pt>
                <c:pt idx="100">
                  <c:v>0.90771039244047524</c:v>
                </c:pt>
                <c:pt idx="101">
                  <c:v>0.90602834944553523</c:v>
                </c:pt>
                <c:pt idx="102">
                  <c:v>0.90434942337936508</c:v>
                </c:pt>
                <c:pt idx="103">
                  <c:v>0.90267360846610467</c:v>
                </c:pt>
                <c:pt idx="104">
                  <c:v>0.90100089894059687</c:v>
                </c:pt>
                <c:pt idx="105">
                  <c:v>0.8993312890483679</c:v>
                </c:pt>
                <c:pt idx="106">
                  <c:v>0.89766477304560732</c:v>
                </c:pt>
                <c:pt idx="107">
                  <c:v>0.89600134519914831</c:v>
                </c:pt>
                <c:pt idx="108">
                  <c:v>0.89434099978644788</c:v>
                </c:pt>
                <c:pt idx="109">
                  <c:v>0.89268373109556731</c:v>
                </c:pt>
                <c:pt idx="110">
                  <c:v>0.8910295334251529</c:v>
                </c:pt>
                <c:pt idx="111">
                  <c:v>0.8893784010844149</c:v>
                </c:pt>
                <c:pt idx="112">
                  <c:v>0.88773032839310984</c:v>
                </c:pt>
                <c:pt idx="113">
                  <c:v>0.88608530968151966</c:v>
                </c:pt>
                <c:pt idx="114">
                  <c:v>0.88444333929043295</c:v>
                </c:pt>
                <c:pt idx="115">
                  <c:v>0.88280441157112477</c:v>
                </c:pt>
                <c:pt idx="116">
                  <c:v>0.88116852088533792</c:v>
                </c:pt>
                <c:pt idx="117">
                  <c:v>0.87953566160526309</c:v>
                </c:pt>
                <c:pt idx="118">
                  <c:v>0.87790582811351969</c:v>
                </c:pt>
                <c:pt idx="119">
                  <c:v>0.87627901480313652</c:v>
                </c:pt>
                <c:pt idx="120">
                  <c:v>0.87465521607753238</c:v>
                </c:pt>
                <c:pt idx="121">
                  <c:v>0.87303442635049677</c:v>
                </c:pt>
                <c:pt idx="122">
                  <c:v>0.87141664004617114</c:v>
                </c:pt>
                <c:pt idx="123">
                  <c:v>0.86980185159902901</c:v>
                </c:pt>
                <c:pt idx="124">
                  <c:v>0.86819005545385719</c:v>
                </c:pt>
                <c:pt idx="125">
                  <c:v>0.86658124606573672</c:v>
                </c:pt>
                <c:pt idx="126">
                  <c:v>0.86497541790002386</c:v>
                </c:pt>
                <c:pt idx="127">
                  <c:v>0.86337256543233076</c:v>
                </c:pt>
                <c:pt idx="128">
                  <c:v>0.8617726831485063</c:v>
                </c:pt>
                <c:pt idx="129">
                  <c:v>0.86017576554461816</c:v>
                </c:pt>
                <c:pt idx="130">
                  <c:v>0.858581807126932</c:v>
                </c:pt>
                <c:pt idx="131">
                  <c:v>0.85699080241189518</c:v>
                </c:pt>
                <c:pt idx="132">
                  <c:v>0.85540274592611543</c:v>
                </c:pt>
                <c:pt idx="133">
                  <c:v>0.8538176322063431</c:v>
                </c:pt>
                <c:pt idx="134">
                  <c:v>0.85223545579945215</c:v>
                </c:pt>
                <c:pt idx="135">
                  <c:v>0.8506562112624223</c:v>
                </c:pt>
                <c:pt idx="136">
                  <c:v>0.84907989316231847</c:v>
                </c:pt>
                <c:pt idx="137">
                  <c:v>0.84750649607627415</c:v>
                </c:pt>
                <c:pt idx="138">
                  <c:v>0.84593601459147094</c:v>
                </c:pt>
                <c:pt idx="139">
                  <c:v>0.84436844330512106</c:v>
                </c:pt>
                <c:pt idx="140">
                  <c:v>0.84280377682444851</c:v>
                </c:pt>
                <c:pt idx="141">
                  <c:v>0.84124200976667018</c:v>
                </c:pt>
                <c:pt idx="142">
                  <c:v>0.83968313675897777</c:v>
                </c:pt>
                <c:pt idx="143">
                  <c:v>0.83812715243851921</c:v>
                </c:pt>
                <c:pt idx="144">
                  <c:v>0.83657405145237995</c:v>
                </c:pt>
                <c:pt idx="145">
                  <c:v>0.83502382845756462</c:v>
                </c:pt>
                <c:pt idx="146">
                  <c:v>0.83347647812097914</c:v>
                </c:pt>
                <c:pt idx="147">
                  <c:v>0.83193199511941163</c:v>
                </c:pt>
                <c:pt idx="148">
                  <c:v>0.83039037413951422</c:v>
                </c:pt>
                <c:pt idx="149">
                  <c:v>0.82885160987778583</c:v>
                </c:pt>
                <c:pt idx="150">
                  <c:v>0.8273156970405523</c:v>
                </c:pt>
                <c:pt idx="151">
                  <c:v>0.82578263034394916</c:v>
                </c:pt>
                <c:pt idx="152">
                  <c:v>0.82425240451390369</c:v>
                </c:pt>
                <c:pt idx="153">
                  <c:v>0.82272501428611577</c:v>
                </c:pt>
                <c:pt idx="154">
                  <c:v>0.82120045440604095</c:v>
                </c:pt>
                <c:pt idx="155">
                  <c:v>0.81967871962887118</c:v>
                </c:pt>
                <c:pt idx="156">
                  <c:v>0.81815980471951744</c:v>
                </c:pt>
                <c:pt idx="157">
                  <c:v>0.81664370445259216</c:v>
                </c:pt>
                <c:pt idx="158">
                  <c:v>0.81513041361239014</c:v>
                </c:pt>
                <c:pt idx="159">
                  <c:v>0.81361992699287156</c:v>
                </c:pt>
                <c:pt idx="160">
                  <c:v>0.81211223939764376</c:v>
                </c:pt>
                <c:pt idx="161">
                  <c:v>0.81060734563994286</c:v>
                </c:pt>
                <c:pt idx="162">
                  <c:v>0.8091052405426169</c:v>
                </c:pt>
                <c:pt idx="163">
                  <c:v>0.80760591893810729</c:v>
                </c:pt>
                <c:pt idx="164">
                  <c:v>0.80610937566843111</c:v>
                </c:pt>
                <c:pt idx="165">
                  <c:v>0.80461560558516354</c:v>
                </c:pt>
                <c:pt idx="166">
                  <c:v>0.8031246035494205</c:v>
                </c:pt>
                <c:pt idx="167">
                  <c:v>0.80163636443184005</c:v>
                </c:pt>
                <c:pt idx="168">
                  <c:v>0.80015088311256533</c:v>
                </c:pt>
                <c:pt idx="169">
                  <c:v>0.7986681544812273</c:v>
                </c:pt>
                <c:pt idx="170">
                  <c:v>0.79718817343692638</c:v>
                </c:pt>
                <c:pt idx="171">
                  <c:v>0.79571093488821554</c:v>
                </c:pt>
                <c:pt idx="172">
                  <c:v>0.79423643375308206</c:v>
                </c:pt>
                <c:pt idx="173">
                  <c:v>0.79276466495893116</c:v>
                </c:pt>
                <c:pt idx="174">
                  <c:v>0.7912956234425671</c:v>
                </c:pt>
                <c:pt idx="175">
                  <c:v>0.78982930415017727</c:v>
                </c:pt>
                <c:pt idx="176">
                  <c:v>0.78836570203731371</c:v>
                </c:pt>
                <c:pt idx="177">
                  <c:v>0.78690481206887619</c:v>
                </c:pt>
                <c:pt idx="178">
                  <c:v>0.78544662921909481</c:v>
                </c:pt>
                <c:pt idx="179">
                  <c:v>0.78399114847151274</c:v>
                </c:pt>
                <c:pt idx="180">
                  <c:v>0.78253836481896921</c:v>
                </c:pt>
                <c:pt idx="181">
                  <c:v>0.78108827326358166</c:v>
                </c:pt>
                <c:pt idx="182">
                  <c:v>0.779640868816729</c:v>
                </c:pt>
                <c:pt idx="183">
                  <c:v>0.77819614649903424</c:v>
                </c:pt>
                <c:pt idx="184">
                  <c:v>0.77675410134034795</c:v>
                </c:pt>
                <c:pt idx="185">
                  <c:v>0.77531472837973037</c:v>
                </c:pt>
                <c:pt idx="186">
                  <c:v>0.7738780226654346</c:v>
                </c:pt>
                <c:pt idx="187">
                  <c:v>0.77244397925488961</c:v>
                </c:pt>
                <c:pt idx="188">
                  <c:v>0.77101259321468352</c:v>
                </c:pt>
                <c:pt idx="189">
                  <c:v>0.76958385962054621</c:v>
                </c:pt>
                <c:pt idx="190">
                  <c:v>0.7681577735573325</c:v>
                </c:pt>
                <c:pt idx="191">
                  <c:v>0.76673433011900538</c:v>
                </c:pt>
                <c:pt idx="192">
                  <c:v>0.76531352440861877</c:v>
                </c:pt>
                <c:pt idx="193">
                  <c:v>0.76389535153830135</c:v>
                </c:pt>
                <c:pt idx="194">
                  <c:v>0.76247980662923887</c:v>
                </c:pt>
                <c:pt idx="195">
                  <c:v>0.76106688481165818</c:v>
                </c:pt>
                <c:pt idx="196">
                  <c:v>0.75965658122480983</c:v>
                </c:pt>
                <c:pt idx="197">
                  <c:v>0.75824889101695203</c:v>
                </c:pt>
                <c:pt idx="198">
                  <c:v>0.75684380934533324</c:v>
                </c:pt>
                <c:pt idx="199">
                  <c:v>0.75544133137617586</c:v>
                </c:pt>
                <c:pt idx="200">
                  <c:v>0.75404145228465957</c:v>
                </c:pt>
                <c:pt idx="201">
                  <c:v>0.75264416725490502</c:v>
                </c:pt>
                <c:pt idx="202">
                  <c:v>0.75124947147995658</c:v>
                </c:pt>
                <c:pt idx="203">
                  <c:v>0.74985736016176652</c:v>
                </c:pt>
                <c:pt idx="204">
                  <c:v>0.74846782851117766</c:v>
                </c:pt>
                <c:pt idx="205">
                  <c:v>0.74708087174790838</c:v>
                </c:pt>
                <c:pt idx="206">
                  <c:v>0.74569648510053443</c:v>
                </c:pt>
                <c:pt idx="207">
                  <c:v>0.74431466380647338</c:v>
                </c:pt>
                <c:pt idx="208">
                  <c:v>0.74293540311196848</c:v>
                </c:pt>
                <c:pt idx="209">
                  <c:v>0.74155869827207166</c:v>
                </c:pt>
                <c:pt idx="210">
                  <c:v>0.74018454455062799</c:v>
                </c:pt>
                <c:pt idx="211">
                  <c:v>0.7388129372202582</c:v>
                </c:pt>
                <c:pt idx="212">
                  <c:v>0.73744387156234359</c:v>
                </c:pt>
                <c:pt idx="213">
                  <c:v>0.73607734286700954</c:v>
                </c:pt>
                <c:pt idx="214">
                  <c:v>0.7347133464331087</c:v>
                </c:pt>
                <c:pt idx="215">
                  <c:v>0.73335187756820575</c:v>
                </c:pt>
                <c:pt idx="216">
                  <c:v>0.73199293158855994</c:v>
                </c:pt>
                <c:pt idx="217">
                  <c:v>0.73063650381911049</c:v>
                </c:pt>
                <c:pt idx="218">
                  <c:v>0.7292825895934596</c:v>
                </c:pt>
                <c:pt idx="219">
                  <c:v>0.72793118425385639</c:v>
                </c:pt>
                <c:pt idx="220">
                  <c:v>0.72658228315118134</c:v>
                </c:pt>
                <c:pt idx="221">
                  <c:v>0.72523588164493002</c:v>
                </c:pt>
                <c:pt idx="222">
                  <c:v>0.72389197510319681</c:v>
                </c:pt>
                <c:pt idx="223">
                  <c:v>0.72255055890265973</c:v>
                </c:pt>
                <c:pt idx="224">
                  <c:v>0.72121162842856368</c:v>
                </c:pt>
                <c:pt idx="225">
                  <c:v>0.71987517907470555</c:v>
                </c:pt>
                <c:pt idx="226">
                  <c:v>0.71854120624341689</c:v>
                </c:pt>
                <c:pt idx="227">
                  <c:v>0.71720970534555017</c:v>
                </c:pt>
                <c:pt idx="228">
                  <c:v>0.715880671800461</c:v>
                </c:pt>
                <c:pt idx="229">
                  <c:v>0.71455410103599348</c:v>
                </c:pt>
                <c:pt idx="230">
                  <c:v>0.71322998848846419</c:v>
                </c:pt>
                <c:pt idx="231">
                  <c:v>0.71190832960264627</c:v>
                </c:pt>
                <c:pt idx="232">
                  <c:v>0.71058911983175443</c:v>
                </c:pt>
                <c:pt idx="233">
                  <c:v>0.70927235463742855</c:v>
                </c:pt>
                <c:pt idx="234">
                  <c:v>0.7079580294897182</c:v>
                </c:pt>
                <c:pt idx="235">
                  <c:v>0.7066461398670677</c:v>
                </c:pt>
                <c:pt idx="236">
                  <c:v>0.70533668125629967</c:v>
                </c:pt>
                <c:pt idx="237">
                  <c:v>0.70402964915260025</c:v>
                </c:pt>
                <c:pt idx="238">
                  <c:v>0.7027250390595029</c:v>
                </c:pt>
                <c:pt idx="239">
                  <c:v>0.70142284648887365</c:v>
                </c:pt>
                <c:pt idx="240">
                  <c:v>0.70012306696089521</c:v>
                </c:pt>
                <c:pt idx="241">
                  <c:v>0.69882569600405153</c:v>
                </c:pt>
                <c:pt idx="242">
                  <c:v>0.69753072915511283</c:v>
                </c:pt>
                <c:pt idx="243">
                  <c:v>0.69623816195911947</c:v>
                </c:pt>
                <c:pt idx="244">
                  <c:v>0.6949479899693678</c:v>
                </c:pt>
                <c:pt idx="245">
                  <c:v>0.69366020874739376</c:v>
                </c:pt>
                <c:pt idx="246">
                  <c:v>0.69237481386295796</c:v>
                </c:pt>
                <c:pt idx="247">
                  <c:v>0.69109180089403077</c:v>
                </c:pt>
                <c:pt idx="248">
                  <c:v>0.6898111654267769</c:v>
                </c:pt>
                <c:pt idx="249">
                  <c:v>0.68853290305553994</c:v>
                </c:pt>
                <c:pt idx="250">
                  <c:v>0.68725700938282719</c:v>
                </c:pt>
                <c:pt idx="251">
                  <c:v>0.68598348001929565</c:v>
                </c:pt>
                <c:pt idx="252">
                  <c:v>0.68471231058373516</c:v>
                </c:pt>
                <c:pt idx="253">
                  <c:v>0.68344349670305449</c:v>
                </c:pt>
                <c:pt idx="254">
                  <c:v>0.68217703401226626</c:v>
                </c:pt>
                <c:pt idx="255">
                  <c:v>0.6809129181544713</c:v>
                </c:pt>
                <c:pt idx="256">
                  <c:v>0.67965114478084443</c:v>
                </c:pt>
                <c:pt idx="257">
                  <c:v>0.67839170955061867</c:v>
                </c:pt>
                <c:pt idx="258">
                  <c:v>0.67713460813107118</c:v>
                </c:pt>
                <c:pt idx="259">
                  <c:v>0.67587983619750758</c:v>
                </c:pt>
                <c:pt idx="260">
                  <c:v>0.67462738943324763</c:v>
                </c:pt>
                <c:pt idx="261">
                  <c:v>0.67337726352961014</c:v>
                </c:pt>
                <c:pt idx="262">
                  <c:v>0.67212945418589787</c:v>
                </c:pt>
                <c:pt idx="263">
                  <c:v>0.67088395710938376</c:v>
                </c:pt>
                <c:pt idx="264">
                  <c:v>0.66964076801529437</c:v>
                </c:pt>
                <c:pt idx="265">
                  <c:v>0.66839988262679739</c:v>
                </c:pt>
                <c:pt idx="266">
                  <c:v>0.66716129667498469</c:v>
                </c:pt>
                <c:pt idx="267">
                  <c:v>0.66592500589885939</c:v>
                </c:pt>
                <c:pt idx="268">
                  <c:v>0.66469100604532028</c:v>
                </c:pt>
                <c:pt idx="269">
                  <c:v>0.66345929286914729</c:v>
                </c:pt>
                <c:pt idx="270">
                  <c:v>0.66222986213298696</c:v>
                </c:pt>
                <c:pt idx="271">
                  <c:v>0.66100270960733831</c:v>
                </c:pt>
                <c:pt idx="272">
                  <c:v>0.65977783107053756</c:v>
                </c:pt>
                <c:pt idx="273">
                  <c:v>0.65855522230874397</c:v>
                </c:pt>
                <c:pt idx="274">
                  <c:v>0.65733487911592514</c:v>
                </c:pt>
                <c:pt idx="275">
                  <c:v>0.65611679729384309</c:v>
                </c:pt>
                <c:pt idx="276">
                  <c:v>0.6549009726520395</c:v>
                </c:pt>
                <c:pt idx="277">
                  <c:v>0.6536874010078203</c:v>
                </c:pt>
                <c:pt idx="278">
                  <c:v>0.65247607818624331</c:v>
                </c:pt>
                <c:pt idx="279">
                  <c:v>0.65126700002010218</c:v>
                </c:pt>
                <c:pt idx="280">
                  <c:v>0.65006016234991304</c:v>
                </c:pt>
                <c:pt idx="281">
                  <c:v>0.64885556102389941</c:v>
                </c:pt>
                <c:pt idx="282">
                  <c:v>0.64765319189797832</c:v>
                </c:pt>
                <c:pt idx="283">
                  <c:v>0.64645305083574633</c:v>
                </c:pt>
                <c:pt idx="284">
                  <c:v>0.64525513370846499</c:v>
                </c:pt>
                <c:pt idx="285">
                  <c:v>0.64405943639504604</c:v>
                </c:pt>
                <c:pt idx="286">
                  <c:v>0.6428659547820389</c:v>
                </c:pt>
                <c:pt idx="287">
                  <c:v>0.64167468476361467</c:v>
                </c:pt>
                <c:pt idx="288">
                  <c:v>0.64048562224155292</c:v>
                </c:pt>
                <c:pt idx="289">
                  <c:v>0.6392987631252276</c:v>
                </c:pt>
                <c:pt idx="290">
                  <c:v>0.63811410333159291</c:v>
                </c:pt>
                <c:pt idx="291">
                  <c:v>0.63693163878516912</c:v>
                </c:pt>
                <c:pt idx="292">
                  <c:v>0.63575136541802846</c:v>
                </c:pt>
                <c:pt idx="293">
                  <c:v>0.63457327916978157</c:v>
                </c:pt>
                <c:pt idx="294">
                  <c:v>0.63339737598756307</c:v>
                </c:pt>
                <c:pt idx="295">
                  <c:v>0.63222365182601759</c:v>
                </c:pt>
                <c:pt idx="296">
                  <c:v>0.63105210264728662</c:v>
                </c:pt>
                <c:pt idx="297">
                  <c:v>0.62988272442099336</c:v>
                </c:pt>
                <c:pt idx="298">
                  <c:v>0.62871551312423002</c:v>
                </c:pt>
                <c:pt idx="299">
                  <c:v>0.62755046474154341</c:v>
                </c:pt>
                <c:pt idx="300">
                  <c:v>0.62638757526492106</c:v>
                </c:pt>
                <c:pt idx="301">
                  <c:v>0.62522684069377754</c:v>
                </c:pt>
                <c:pt idx="302">
                  <c:v>0.62406825703494118</c:v>
                </c:pt>
                <c:pt idx="303">
                  <c:v>0.6229118203026397</c:v>
                </c:pt>
                <c:pt idx="304">
                  <c:v>0.62175752651848637</c:v>
                </c:pt>
                <c:pt idx="305">
                  <c:v>0.62060537171146712</c:v>
                </c:pt>
                <c:pt idx="306">
                  <c:v>0.61945535191792633</c:v>
                </c:pt>
                <c:pt idx="307">
                  <c:v>0.61830746318155283</c:v>
                </c:pt>
                <c:pt idx="308">
                  <c:v>0.61716170155336714</c:v>
                </c:pt>
                <c:pt idx="309">
                  <c:v>0.61601806309170748</c:v>
                </c:pt>
                <c:pt idx="310">
                  <c:v>0.61487654386221613</c:v>
                </c:pt>
                <c:pt idx="311">
                  <c:v>0.61373713993782608</c:v>
                </c:pt>
                <c:pt idx="312">
                  <c:v>0.61259984739874707</c:v>
                </c:pt>
                <c:pt idx="313">
                  <c:v>0.61146466233245322</c:v>
                </c:pt>
                <c:pt idx="314">
                  <c:v>0.61033158083366768</c:v>
                </c:pt>
                <c:pt idx="315">
                  <c:v>0.60920059900435131</c:v>
                </c:pt>
                <c:pt idx="316">
                  <c:v>0.60807171295368756</c:v>
                </c:pt>
                <c:pt idx="317">
                  <c:v>0.60694491879807033</c:v>
                </c:pt>
                <c:pt idx="318">
                  <c:v>0.60582021266108999</c:v>
                </c:pt>
                <c:pt idx="319">
                  <c:v>0.60469759067351969</c:v>
                </c:pt>
                <c:pt idx="320">
                  <c:v>0.60357704897330333</c:v>
                </c:pt>
                <c:pt idx="321">
                  <c:v>0.6024585837055404</c:v>
                </c:pt>
                <c:pt idx="322">
                  <c:v>0.60134219102247466</c:v>
                </c:pt>
                <c:pt idx="323">
                  <c:v>0.60022786708347931</c:v>
                </c:pt>
                <c:pt idx="324">
                  <c:v>0.59911560805504493</c:v>
                </c:pt>
                <c:pt idx="325">
                  <c:v>0.59800541011076591</c:v>
                </c:pt>
                <c:pt idx="326">
                  <c:v>0.5968972694313267</c:v>
                </c:pt>
                <c:pt idx="327">
                  <c:v>0.59579118220448957</c:v>
                </c:pt>
                <c:pt idx="328">
                  <c:v>0.59468714462508099</c:v>
                </c:pt>
                <c:pt idx="329">
                  <c:v>0.59358515289497848</c:v>
                </c:pt>
                <c:pt idx="330">
                  <c:v>0.59248520322309806</c:v>
                </c:pt>
                <c:pt idx="331">
                  <c:v>0.59138729182538052</c:v>
                </c:pt>
                <c:pt idx="332">
                  <c:v>0.5902914149247791</c:v>
                </c:pt>
                <c:pt idx="333">
                  <c:v>0.58919756875124585</c:v>
                </c:pt>
                <c:pt idx="334">
                  <c:v>0.5881057495417189</c:v>
                </c:pt>
                <c:pt idx="335">
                  <c:v>0.58701595354010982</c:v>
                </c:pt>
                <c:pt idx="336">
                  <c:v>0.58592817699729061</c:v>
                </c:pt>
                <c:pt idx="337">
                  <c:v>0.5848424161710799</c:v>
                </c:pt>
                <c:pt idx="338">
                  <c:v>0.58375866732623127</c:v>
                </c:pt>
                <c:pt idx="339">
                  <c:v>0.58267692673442029</c:v>
                </c:pt>
                <c:pt idx="340">
                  <c:v>0.58159719067423055</c:v>
                </c:pt>
                <c:pt idx="341">
                  <c:v>0.58051945543114258</c:v>
                </c:pt>
                <c:pt idx="342">
                  <c:v>0.57944371729751942</c:v>
                </c:pt>
                <c:pt idx="343">
                  <c:v>0.57836997257259481</c:v>
                </c:pt>
                <c:pt idx="344">
                  <c:v>0.57729821756246025</c:v>
                </c:pt>
                <c:pt idx="345">
                  <c:v>0.57622844858005207</c:v>
                </c:pt>
                <c:pt idx="346">
                  <c:v>0.5751606619451396</c:v>
                </c:pt>
                <c:pt idx="347">
                  <c:v>0.57409485398431104</c:v>
                </c:pt>
                <c:pt idx="348">
                  <c:v>0.57303102103096226</c:v>
                </c:pt>
                <c:pt idx="349">
                  <c:v>0.57196915942528304</c:v>
                </c:pt>
                <c:pt idx="350">
                  <c:v>0.57090926551424581</c:v>
                </c:pt>
                <c:pt idx="351">
                  <c:v>0.5698513356515913</c:v>
                </c:pt>
                <c:pt idx="352">
                  <c:v>0.56879536619781779</c:v>
                </c:pt>
                <c:pt idx="353">
                  <c:v>0.5677413535201673</c:v>
                </c:pt>
                <c:pt idx="354">
                  <c:v>0.56668929399261381</c:v>
                </c:pt>
                <c:pt idx="355">
                  <c:v>0.56563918399585045</c:v>
                </c:pt>
                <c:pt idx="356">
                  <c:v>0.56459101991727723</c:v>
                </c:pt>
                <c:pt idx="357">
                  <c:v>0.56354479815098835</c:v>
                </c:pt>
                <c:pt idx="358">
                  <c:v>0.56250051509776</c:v>
                </c:pt>
                <c:pt idx="359">
                  <c:v>0.56145816716503838</c:v>
                </c:pt>
                <c:pt idx="360">
                  <c:v>0.56041775076692635</c:v>
                </c:pt>
                <c:pt idx="361">
                  <c:v>0.5593792623241719</c:v>
                </c:pt>
                <c:pt idx="362">
                  <c:v>0.55834269826415539</c:v>
                </c:pt>
                <c:pt idx="363">
                  <c:v>0.55730805502087832</c:v>
                </c:pt>
                <c:pt idx="364">
                  <c:v>0.55627532903494892</c:v>
                </c:pt>
                <c:pt idx="365">
                  <c:v>0.555244516753572</c:v>
                </c:pt>
                <c:pt idx="366">
                  <c:v>0.55421561463053559</c:v>
                </c:pt>
                <c:pt idx="367">
                  <c:v>0.55318861912619932</c:v>
                </c:pt>
                <c:pt idx="368">
                  <c:v>0.55216352670748203</c:v>
                </c:pt>
                <c:pt idx="369">
                  <c:v>0.551140333847849</c:v>
                </c:pt>
                <c:pt idx="370">
                  <c:v>0.55011903702730136</c:v>
                </c:pt>
                <c:pt idx="371">
                  <c:v>0.54909963273236206</c:v>
                </c:pt>
                <c:pt idx="372">
                  <c:v>0.54808211745606517</c:v>
                </c:pt>
                <c:pt idx="373">
                  <c:v>0.54706648769794342</c:v>
                </c:pt>
                <c:pt idx="374">
                  <c:v>0.54605273996401615</c:v>
                </c:pt>
                <c:pt idx="375">
                  <c:v>0.54504087076677721</c:v>
                </c:pt>
                <c:pt idx="376">
                  <c:v>0.54403087662518268</c:v>
                </c:pt>
                <c:pt idx="377">
                  <c:v>0.54302275406463973</c:v>
                </c:pt>
                <c:pt idx="378">
                  <c:v>0.54201649961699416</c:v>
                </c:pt>
                <c:pt idx="379">
                  <c:v>0.54101210982051806</c:v>
                </c:pt>
                <c:pt idx="380">
                  <c:v>0.54000958121989828</c:v>
                </c:pt>
                <c:pt idx="381">
                  <c:v>0.53900891036622511</c:v>
                </c:pt>
                <c:pt idx="382">
                  <c:v>0.53801009381697962</c:v>
                </c:pt>
                <c:pt idx="383">
                  <c:v>0.53701312813602164</c:v>
                </c:pt>
                <c:pt idx="384">
                  <c:v>0.53601800989357951</c:v>
                </c:pt>
                <c:pt idx="385">
                  <c:v>0.53502473566623587</c:v>
                </c:pt>
                <c:pt idx="386">
                  <c:v>0.53403330203691779</c:v>
                </c:pt>
                <c:pt idx="387">
                  <c:v>0.53304370559488434</c:v>
                </c:pt>
                <c:pt idx="388">
                  <c:v>0.5320559429357149</c:v>
                </c:pt>
                <c:pt idx="389">
                  <c:v>0.53107001066129755</c:v>
                </c:pt>
                <c:pt idx="390">
                  <c:v>0.53008590537981692</c:v>
                </c:pt>
                <c:pt idx="391">
                  <c:v>0.52910362370574315</c:v>
                </c:pt>
                <c:pt idx="392">
                  <c:v>0.52812316225982014</c:v>
                </c:pt>
                <c:pt idx="393">
                  <c:v>0.52714451766905335</c:v>
                </c:pt>
                <c:pt idx="394">
                  <c:v>0.52616768656669888</c:v>
                </c:pt>
                <c:pt idx="395">
                  <c:v>0.52519266559225142</c:v>
                </c:pt>
                <c:pt idx="396">
                  <c:v>0.52421945139143333</c:v>
                </c:pt>
                <c:pt idx="397">
                  <c:v>0.52324804061618213</c:v>
                </c:pt>
                <c:pt idx="398">
                  <c:v>0.52227842992463958</c:v>
                </c:pt>
                <c:pt idx="399">
                  <c:v>0.52131061598114037</c:v>
                </c:pt>
                <c:pt idx="400">
                  <c:v>0.52034459545620027</c:v>
                </c:pt>
                <c:pt idx="401">
                  <c:v>0.51938036502650486</c:v>
                </c:pt>
                <c:pt idx="402">
                  <c:v>0.51841792137489762</c:v>
                </c:pt>
                <c:pt idx="403">
                  <c:v>0.51745726119036939</c:v>
                </c:pt>
                <c:pt idx="404">
                  <c:v>0.51649838116804636</c:v>
                </c:pt>
                <c:pt idx="405">
                  <c:v>0.51554127800917915</c:v>
                </c:pt>
                <c:pt idx="406">
                  <c:v>0.51458594842113048</c:v>
                </c:pt>
                <c:pt idx="407">
                  <c:v>0.51363238911736486</c:v>
                </c:pt>
                <c:pt idx="408">
                  <c:v>0.51268059681743727</c:v>
                </c:pt>
                <c:pt idx="409">
                  <c:v>0.51173056824698115</c:v>
                </c:pt>
                <c:pt idx="410">
                  <c:v>0.51078230013769776</c:v>
                </c:pt>
                <c:pt idx="411">
                  <c:v>0.5098357892273444</c:v>
                </c:pt>
                <c:pt idx="412">
                  <c:v>0.5088910322597241</c:v>
                </c:pt>
                <c:pt idx="413">
                  <c:v>0.50794802598467326</c:v>
                </c:pt>
                <c:pt idx="414">
                  <c:v>0.50700676715805126</c:v>
                </c:pt>
                <c:pt idx="415">
                  <c:v>0.50606725254172913</c:v>
                </c:pt>
                <c:pt idx="416">
                  <c:v>0.50512947890357807</c:v>
                </c:pt>
                <c:pt idx="417">
                  <c:v>0.50419344301745916</c:v>
                </c:pt>
                <c:pt idx="418">
                  <c:v>0.50325914166321117</c:v>
                </c:pt>
                <c:pt idx="419">
                  <c:v>0.50232657162664018</c:v>
                </c:pt>
                <c:pt idx="420">
                  <c:v>0.50139572969950841</c:v>
                </c:pt>
                <c:pt idx="421">
                  <c:v>0.50046661267952319</c:v>
                </c:pt>
                <c:pt idx="422">
                  <c:v>0.49953921737032592</c:v>
                </c:pt>
                <c:pt idx="423">
                  <c:v>0.49861354058148105</c:v>
                </c:pt>
                <c:pt idx="424">
                  <c:v>0.49768957912846468</c:v>
                </c:pt>
                <c:pt idx="425">
                  <c:v>0.49676732983265465</c:v>
                </c:pt>
                <c:pt idx="426">
                  <c:v>0.49584678952131861</c:v>
                </c:pt>
                <c:pt idx="427">
                  <c:v>0.49492795502760373</c:v>
                </c:pt>
                <c:pt idx="428">
                  <c:v>0.49401082319052525</c:v>
                </c:pt>
                <c:pt idx="429">
                  <c:v>0.49309539085495613</c:v>
                </c:pt>
                <c:pt idx="430">
                  <c:v>0.49218165487161603</c:v>
                </c:pt>
                <c:pt idx="431">
                  <c:v>0.49126961209705994</c:v>
                </c:pt>
                <c:pt idx="432">
                  <c:v>0.49035925939366848</c:v>
                </c:pt>
                <c:pt idx="433">
                  <c:v>0.48945059362963605</c:v>
                </c:pt>
                <c:pt idx="434">
                  <c:v>0.48854361167896077</c:v>
                </c:pt>
                <c:pt idx="435">
                  <c:v>0.48763831042143313</c:v>
                </c:pt>
                <c:pt idx="436">
                  <c:v>0.48673468674262571</c:v>
                </c:pt>
                <c:pt idx="437">
                  <c:v>0.48583273753388262</c:v>
                </c:pt>
                <c:pt idx="438">
                  <c:v>0.48493245969230769</c:v>
                </c:pt>
                <c:pt idx="439">
                  <c:v>0.48403385012075539</c:v>
                </c:pt>
                <c:pt idx="440">
                  <c:v>0.48313690572781909</c:v>
                </c:pt>
                <c:pt idx="441">
                  <c:v>0.48224162342782084</c:v>
                </c:pt>
                <c:pt idx="442">
                  <c:v>0.48134800014080042</c:v>
                </c:pt>
                <c:pt idx="443">
                  <c:v>0.48045603279250521</c:v>
                </c:pt>
                <c:pt idx="444">
                  <c:v>0.47956571831437911</c:v>
                </c:pt>
                <c:pt idx="445">
                  <c:v>0.4786770536435524</c:v>
                </c:pt>
                <c:pt idx="446">
                  <c:v>0.47779003572283107</c:v>
                </c:pt>
                <c:pt idx="447">
                  <c:v>0.47690466150068639</c:v>
                </c:pt>
                <c:pt idx="448">
                  <c:v>0.47602092793124384</c:v>
                </c:pt>
                <c:pt idx="449">
                  <c:v>0.47513883197427365</c:v>
                </c:pt>
                <c:pt idx="450">
                  <c:v>0.47425837059517939</c:v>
                </c:pt>
                <c:pt idx="451">
                  <c:v>0.47337954076498817</c:v>
                </c:pt>
                <c:pt idx="452">
                  <c:v>0.47250233946033993</c:v>
                </c:pt>
                <c:pt idx="453">
                  <c:v>0.47162676366347672</c:v>
                </c:pt>
                <c:pt idx="454">
                  <c:v>0.47075281036223332</c:v>
                </c:pt>
                <c:pt idx="455">
                  <c:v>0.46988047655002563</c:v>
                </c:pt>
                <c:pt idx="456">
                  <c:v>0.46900975922584137</c:v>
                </c:pt>
                <c:pt idx="457">
                  <c:v>0.46814065539422905</c:v>
                </c:pt>
                <c:pt idx="458">
                  <c:v>0.46727316206528824</c:v>
                </c:pt>
                <c:pt idx="459">
                  <c:v>0.4664072762546585</c:v>
                </c:pt>
                <c:pt idx="460">
                  <c:v>0.46554299498350987</c:v>
                </c:pt>
                <c:pt idx="461">
                  <c:v>0.46468031527853271</c:v>
                </c:pt>
                <c:pt idx="462">
                  <c:v>0.46381923417192633</c:v>
                </c:pt>
                <c:pt idx="463">
                  <c:v>0.46295974870139006</c:v>
                </c:pt>
                <c:pt idx="464">
                  <c:v>0.4621018559101126</c:v>
                </c:pt>
                <c:pt idx="465">
                  <c:v>0.46124555284676155</c:v>
                </c:pt>
                <c:pt idx="466">
                  <c:v>0.46039083656547358</c:v>
                </c:pt>
                <c:pt idx="467">
                  <c:v>0.45953770412584438</c:v>
                </c:pt>
                <c:pt idx="468">
                  <c:v>0.45868615259291834</c:v>
                </c:pt>
                <c:pt idx="469">
                  <c:v>0.45783617903717816</c:v>
                </c:pt>
                <c:pt idx="470">
                  <c:v>0.45698778053453565</c:v>
                </c:pt>
                <c:pt idx="471">
                  <c:v>0.45614095416632083</c:v>
                </c:pt>
                <c:pt idx="472">
                  <c:v>0.45529569701927225</c:v>
                </c:pt>
                <c:pt idx="473">
                  <c:v>0.45445200618552661</c:v>
                </c:pt>
                <c:pt idx="474">
                  <c:v>0.45360987876260972</c:v>
                </c:pt>
                <c:pt idx="475">
                  <c:v>0.45276931185342539</c:v>
                </c:pt>
                <c:pt idx="476">
                  <c:v>0.451930302566246</c:v>
                </c:pt>
                <c:pt idx="477">
                  <c:v>0.4510928480147024</c:v>
                </c:pt>
                <c:pt idx="478">
                  <c:v>0.45025694531777427</c:v>
                </c:pt>
                <c:pt idx="479">
                  <c:v>0.44942259159977993</c:v>
                </c:pt>
                <c:pt idx="480">
                  <c:v>0.44858978399036631</c:v>
                </c:pt>
                <c:pt idx="481">
                  <c:v>0.44775851962449975</c:v>
                </c:pt>
                <c:pt idx="482">
                  <c:v>0.44692879564245508</c:v>
                </c:pt>
                <c:pt idx="483">
                  <c:v>0.4461006091898066</c:v>
                </c:pt>
                <c:pt idx="484">
                  <c:v>0.44527395741741838</c:v>
                </c:pt>
                <c:pt idx="485">
                  <c:v>0.44444883748143371</c:v>
                </c:pt>
                <c:pt idx="486">
                  <c:v>0.44362524654326574</c:v>
                </c:pt>
                <c:pt idx="487">
                  <c:v>0.44280318176958788</c:v>
                </c:pt>
                <c:pt idx="488">
                  <c:v>0.44198264033232376</c:v>
                </c:pt>
                <c:pt idx="489">
                  <c:v>0.44116361940863774</c:v>
                </c:pt>
                <c:pt idx="490">
                  <c:v>0.44034611618092478</c:v>
                </c:pt>
                <c:pt idx="491">
                  <c:v>0.4395301278368014</c:v>
                </c:pt>
                <c:pt idx="492">
                  <c:v>0.4387156515690952</c:v>
                </c:pt>
                <c:pt idx="493">
                  <c:v>0.4379026845758362</c:v>
                </c:pt>
                <c:pt idx="494">
                  <c:v>0.43709122406024614</c:v>
                </c:pt>
                <c:pt idx="495">
                  <c:v>0.43628126723072969</c:v>
                </c:pt>
                <c:pt idx="496">
                  <c:v>0.43547281130086429</c:v>
                </c:pt>
                <c:pt idx="497">
                  <c:v>0.43466585348939085</c:v>
                </c:pt>
                <c:pt idx="498">
                  <c:v>0.43386039102020424</c:v>
                </c:pt>
                <c:pt idx="499">
                  <c:v>0.4330564211223436</c:v>
                </c:pt>
                <c:pt idx="500">
                  <c:v>0.43225394102998266</c:v>
                </c:pt>
                <c:pt idx="501">
                  <c:v>0.43145294798242062</c:v>
                </c:pt>
                <c:pt idx="502">
                  <c:v>0.43065343922407218</c:v>
                </c:pt>
                <c:pt idx="503">
                  <c:v>0.42985541200445854</c:v>
                </c:pt>
                <c:pt idx="504">
                  <c:v>0.42905886357819767</c:v>
                </c:pt>
                <c:pt idx="505">
                  <c:v>0.42826379120499475</c:v>
                </c:pt>
                <c:pt idx="506">
                  <c:v>0.427470192149633</c:v>
                </c:pt>
                <c:pt idx="507">
                  <c:v>0.42667806368196426</c:v>
                </c:pt>
                <c:pt idx="508">
                  <c:v>0.42588740307689932</c:v>
                </c:pt>
                <c:pt idx="509">
                  <c:v>0.42509820761439859</c:v>
                </c:pt>
                <c:pt idx="510">
                  <c:v>0.42431047457946347</c:v>
                </c:pt>
                <c:pt idx="511">
                  <c:v>0.42352420126212581</c:v>
                </c:pt>
                <c:pt idx="512">
                  <c:v>0.42273938495743957</c:v>
                </c:pt>
                <c:pt idx="513">
                  <c:v>0.4219560229654708</c:v>
                </c:pt>
                <c:pt idx="514">
                  <c:v>0.42117411259128912</c:v>
                </c:pt>
                <c:pt idx="515">
                  <c:v>0.42039365114495764</c:v>
                </c:pt>
                <c:pt idx="516">
                  <c:v>0.41961463594152421</c:v>
                </c:pt>
                <c:pt idx="517">
                  <c:v>0.41883706430101231</c:v>
                </c:pt>
                <c:pt idx="518">
                  <c:v>0.41806093354841112</c:v>
                </c:pt>
                <c:pt idx="519">
                  <c:v>0.41728624101366713</c:v>
                </c:pt>
                <c:pt idx="520">
                  <c:v>0.41651298403167447</c:v>
                </c:pt>
                <c:pt idx="521">
                  <c:v>0.41574115994226596</c:v>
                </c:pt>
                <c:pt idx="522">
                  <c:v>0.41497076609020372</c:v>
                </c:pt>
                <c:pt idx="523">
                  <c:v>0.41420179982517047</c:v>
                </c:pt>
                <c:pt idx="524">
                  <c:v>0.41343425850175969</c:v>
                </c:pt>
                <c:pt idx="525">
                  <c:v>0.41266813947946729</c:v>
                </c:pt>
                <c:pt idx="526">
                  <c:v>0.41190344012268221</c:v>
                </c:pt>
                <c:pt idx="527">
                  <c:v>0.4111401578006772</c:v>
                </c:pt>
                <c:pt idx="528">
                  <c:v>0.41037828988759995</c:v>
                </c:pt>
                <c:pt idx="529">
                  <c:v>0.40961783376246408</c:v>
                </c:pt>
                <c:pt idx="530">
                  <c:v>0.40885878680913984</c:v>
                </c:pt>
                <c:pt idx="531">
                  <c:v>0.40810114641634565</c:v>
                </c:pt>
                <c:pt idx="532">
                  <c:v>0.40734490997763861</c:v>
                </c:pt>
                <c:pt idx="533">
                  <c:v>0.40659007489140564</c:v>
                </c:pt>
                <c:pt idx="534">
                  <c:v>0.40583663856085483</c:v>
                </c:pt>
                <c:pt idx="535">
                  <c:v>0.40508459839400612</c:v>
                </c:pt>
                <c:pt idx="536">
                  <c:v>0.40433395180368259</c:v>
                </c:pt>
                <c:pt idx="537">
                  <c:v>0.40358469620750143</c:v>
                </c:pt>
                <c:pt idx="538">
                  <c:v>0.40283682902786527</c:v>
                </c:pt>
                <c:pt idx="539">
                  <c:v>0.40209034769195329</c:v>
                </c:pt>
                <c:pt idx="540">
                  <c:v>0.40134524963171203</c:v>
                </c:pt>
                <c:pt idx="541">
                  <c:v>0.40060153228384698</c:v>
                </c:pt>
                <c:pt idx="542">
                  <c:v>0.39985919308981333</c:v>
                </c:pt>
                <c:pt idx="543">
                  <c:v>0.3991182294958075</c:v>
                </c:pt>
                <c:pt idx="544">
                  <c:v>0.3983786389527586</c:v>
                </c:pt>
                <c:pt idx="545">
                  <c:v>0.39764041891631874</c:v>
                </c:pt>
                <c:pt idx="546">
                  <c:v>0.39690356684685535</c:v>
                </c:pt>
                <c:pt idx="547">
                  <c:v>0.39616808020944172</c:v>
                </c:pt>
                <c:pt idx="548">
                  <c:v>0.3954339564738486</c:v>
                </c:pt>
                <c:pt idx="549">
                  <c:v>0.39470119311453533</c:v>
                </c:pt>
                <c:pt idx="550">
                  <c:v>0.39396978761064128</c:v>
                </c:pt>
                <c:pt idx="551">
                  <c:v>0.39323973744597718</c:v>
                </c:pt>
                <c:pt idx="552">
                  <c:v>0.39251104010901633</c:v>
                </c:pt>
                <c:pt idx="553">
                  <c:v>0.39178369309288608</c:v>
                </c:pt>
                <c:pt idx="554">
                  <c:v>0.39105769389535927</c:v>
                </c:pt>
                <c:pt idx="555">
                  <c:v>0.39033304001884511</c:v>
                </c:pt>
                <c:pt idx="556">
                  <c:v>0.38960972897038165</c:v>
                </c:pt>
                <c:pt idx="557">
                  <c:v>0.38888775826162603</c:v>
                </c:pt>
                <c:pt idx="558">
                  <c:v>0.38816712540884668</c:v>
                </c:pt>
                <c:pt idx="559">
                  <c:v>0.38744782793291438</c:v>
                </c:pt>
                <c:pt idx="560">
                  <c:v>0.38672986335929405</c:v>
                </c:pt>
                <c:pt idx="561">
                  <c:v>0.38601322921803599</c:v>
                </c:pt>
                <c:pt idx="562">
                  <c:v>0.38529792304376753</c:v>
                </c:pt>
                <c:pt idx="563">
                  <c:v>0.38458394237568433</c:v>
                </c:pt>
                <c:pt idx="564">
                  <c:v>0.38387128475754223</c:v>
                </c:pt>
                <c:pt idx="565">
                  <c:v>0.38315994773764867</c:v>
                </c:pt>
                <c:pt idx="566">
                  <c:v>0.38244992886885409</c:v>
                </c:pt>
                <c:pt idx="567">
                  <c:v>0.38174122570854374</c:v>
                </c:pt>
                <c:pt idx="568">
                  <c:v>0.38103383581862899</c:v>
                </c:pt>
                <c:pt idx="569">
                  <c:v>0.38032775676553948</c:v>
                </c:pt>
                <c:pt idx="570">
                  <c:v>0.37962298612021433</c:v>
                </c:pt>
                <c:pt idx="571">
                  <c:v>0.37891952145809343</c:v>
                </c:pt>
                <c:pt idx="572">
                  <c:v>0.37821736035911019</c:v>
                </c:pt>
                <c:pt idx="573">
                  <c:v>0.37751650040768187</c:v>
                </c:pt>
                <c:pt idx="574">
                  <c:v>0.37681693919270265</c:v>
                </c:pt>
                <c:pt idx="575">
                  <c:v>0.37611867430753404</c:v>
                </c:pt>
                <c:pt idx="576">
                  <c:v>0.37542170334999753</c:v>
                </c:pt>
                <c:pt idx="577">
                  <c:v>0.37472602392236581</c:v>
                </c:pt>
                <c:pt idx="578">
                  <c:v>0.37403163363135505</c:v>
                </c:pt>
                <c:pt idx="579">
                  <c:v>0.37333853008811579</c:v>
                </c:pt>
                <c:pt idx="580">
                  <c:v>0.37264671090822582</c:v>
                </c:pt>
                <c:pt idx="581">
                  <c:v>0.37195617371168072</c:v>
                </c:pt>
                <c:pt idx="582">
                  <c:v>0.37126691612288715</c:v>
                </c:pt>
                <c:pt idx="583">
                  <c:v>0.37057893577065337</c:v>
                </c:pt>
                <c:pt idx="584">
                  <c:v>0.36989223028818174</c:v>
                </c:pt>
                <c:pt idx="585">
                  <c:v>0.3692067973130605</c:v>
                </c:pt>
                <c:pt idx="586">
                  <c:v>0.36852263448725547</c:v>
                </c:pt>
                <c:pt idx="587">
                  <c:v>0.36783973945710219</c:v>
                </c:pt>
                <c:pt idx="588">
                  <c:v>0.36715810987329744</c:v>
                </c:pt>
                <c:pt idx="589">
                  <c:v>0.3664777433908919</c:v>
                </c:pt>
                <c:pt idx="590">
                  <c:v>0.36579863766928089</c:v>
                </c:pt>
                <c:pt idx="591">
                  <c:v>0.36512079037219758</c:v>
                </c:pt>
                <c:pt idx="592">
                  <c:v>0.36444419916770426</c:v>
                </c:pt>
                <c:pt idx="593">
                  <c:v>0.36376886172818407</c:v>
                </c:pt>
                <c:pt idx="594">
                  <c:v>0.36309477573033394</c:v>
                </c:pt>
                <c:pt idx="595">
                  <c:v>0.36242193885515567</c:v>
                </c:pt>
                <c:pt idx="596">
                  <c:v>0.36175034878794837</c:v>
                </c:pt>
                <c:pt idx="597">
                  <c:v>0.36108000321830036</c:v>
                </c:pt>
                <c:pt idx="598">
                  <c:v>0.36041089984008162</c:v>
                </c:pt>
                <c:pt idx="599">
                  <c:v>0.35974303635143506</c:v>
                </c:pt>
                <c:pt idx="600">
                  <c:v>0.35907641045476935</c:v>
                </c:pt>
                <c:pt idx="601">
                  <c:v>0.35841101985675078</c:v>
                </c:pt>
                <c:pt idx="602">
                  <c:v>0.35774686226829522</c:v>
                </c:pt>
                <c:pt idx="603">
                  <c:v>0.3570839354045604</c:v>
                </c:pt>
                <c:pt idx="604">
                  <c:v>0.3564222369849378</c:v>
                </c:pt>
                <c:pt idx="605">
                  <c:v>0.35576176473304533</c:v>
                </c:pt>
                <c:pt idx="606">
                  <c:v>0.35510251637671897</c:v>
                </c:pt>
                <c:pt idx="607">
                  <c:v>0.35444448964800535</c:v>
                </c:pt>
                <c:pt idx="608">
                  <c:v>0.35378768228315349</c:v>
                </c:pt>
                <c:pt idx="609">
                  <c:v>0.35313209202260737</c:v>
                </c:pt>
                <c:pt idx="610">
                  <c:v>0.35247771661099825</c:v>
                </c:pt>
                <c:pt idx="611">
                  <c:v>0.35182455379713645</c:v>
                </c:pt>
                <c:pt idx="612">
                  <c:v>0.35117260133400424</c:v>
                </c:pt>
                <c:pt idx="613">
                  <c:v>0.35052185697874727</c:v>
                </c:pt>
                <c:pt idx="614">
                  <c:v>0.34987231849266776</c:v>
                </c:pt>
                <c:pt idx="615">
                  <c:v>0.3492239836412161</c:v>
                </c:pt>
                <c:pt idx="616">
                  <c:v>0.34857685019398371</c:v>
                </c:pt>
                <c:pt idx="617">
                  <c:v>0.34793091592469477</c:v>
                </c:pt>
                <c:pt idx="618">
                  <c:v>0.34728617861119904</c:v>
                </c:pt>
                <c:pt idx="619">
                  <c:v>0.34664263603546425</c:v>
                </c:pt>
                <c:pt idx="620">
                  <c:v>0.34600028598356791</c:v>
                </c:pt>
                <c:pt idx="621">
                  <c:v>0.34535912624569032</c:v>
                </c:pt>
                <c:pt idx="622">
                  <c:v>0.34471915461610669</c:v>
                </c:pt>
                <c:pt idx="623">
                  <c:v>0.3440803688931795</c:v>
                </c:pt>
                <c:pt idx="624">
                  <c:v>0.34344276687935088</c:v>
                </c:pt>
                <c:pt idx="625">
                  <c:v>0.34280634638113555</c:v>
                </c:pt>
                <c:pt idx="626">
                  <c:v>0.34217110520911259</c:v>
                </c:pt>
                <c:pt idx="627">
                  <c:v>0.34153704117791822</c:v>
                </c:pt>
                <c:pt idx="628">
                  <c:v>0.34090415210623831</c:v>
                </c:pt>
                <c:pt idx="629">
                  <c:v>0.34027243581680094</c:v>
                </c:pt>
                <c:pt idx="630">
                  <c:v>0.33964189013636864</c:v>
                </c:pt>
                <c:pt idx="631">
                  <c:v>0.33901251289573131</c:v>
                </c:pt>
                <c:pt idx="632">
                  <c:v>0.33838430192969815</c:v>
                </c:pt>
                <c:pt idx="633">
                  <c:v>0.3377572550770912</c:v>
                </c:pt>
                <c:pt idx="634">
                  <c:v>0.33713137018073669</c:v>
                </c:pt>
                <c:pt idx="635">
                  <c:v>0.33650664508745837</c:v>
                </c:pt>
                <c:pt idx="636">
                  <c:v>0.33588307764807013</c:v>
                </c:pt>
                <c:pt idx="637">
                  <c:v>0.33526066571736862</c:v>
                </c:pt>
                <c:pt idx="638">
                  <c:v>0.33463940715412499</c:v>
                </c:pt>
                <c:pt idx="639">
                  <c:v>0.33401929982107897</c:v>
                </c:pt>
                <c:pt idx="640">
                  <c:v>0.33340034158493026</c:v>
                </c:pt>
                <c:pt idx="641">
                  <c:v>0.33278253031633204</c:v>
                </c:pt>
                <c:pt idx="642">
                  <c:v>0.33216586388988284</c:v>
                </c:pt>
                <c:pt idx="643">
                  <c:v>0.33155034018412033</c:v>
                </c:pt>
                <c:pt idx="644">
                  <c:v>0.3309359570815128</c:v>
                </c:pt>
                <c:pt idx="645">
                  <c:v>0.33032271246845279</c:v>
                </c:pt>
                <c:pt idx="646">
                  <c:v>0.32971060423524939</c:v>
                </c:pt>
                <c:pt idx="647">
                  <c:v>0.32909963027612088</c:v>
                </c:pt>
                <c:pt idx="648">
                  <c:v>0.32848978848918825</c:v>
                </c:pt>
                <c:pt idx="649">
                  <c:v>0.32788107677646683</c:v>
                </c:pt>
                <c:pt idx="650">
                  <c:v>0.32727349304385966</c:v>
                </c:pt>
                <c:pt idx="651">
                  <c:v>0.3266670352011507</c:v>
                </c:pt>
                <c:pt idx="652">
                  <c:v>0.32606170116199695</c:v>
                </c:pt>
                <c:pt idx="653">
                  <c:v>0.32545748884392134</c:v>
                </c:pt>
                <c:pt idx="654">
                  <c:v>0.32485439616830608</c:v>
                </c:pt>
                <c:pt idx="655">
                  <c:v>0.32425242106038515</c:v>
                </c:pt>
                <c:pt idx="656">
                  <c:v>0.32365156144923696</c:v>
                </c:pt>
                <c:pt idx="657">
                  <c:v>0.32305181526777765</c:v>
                </c:pt>
                <c:pt idx="658">
                  <c:v>0.32245318045275384</c:v>
                </c:pt>
                <c:pt idx="659">
                  <c:v>0.32185565494473539</c:v>
                </c:pt>
                <c:pt idx="660">
                  <c:v>0.32125923668810835</c:v>
                </c:pt>
                <c:pt idx="661">
                  <c:v>0.32066392363106799</c:v>
                </c:pt>
                <c:pt idx="662">
                  <c:v>0.32006971372561188</c:v>
                </c:pt>
                <c:pt idx="663">
                  <c:v>0.31947660492753244</c:v>
                </c:pt>
                <c:pt idx="664">
                  <c:v>0.31888459519641021</c:v>
                </c:pt>
                <c:pt idx="665">
                  <c:v>0.31829368249560674</c:v>
                </c:pt>
                <c:pt idx="666">
                  <c:v>0.3177038647922576</c:v>
                </c:pt>
                <c:pt idx="667">
                  <c:v>0.31711514005726538</c:v>
                </c:pt>
                <c:pt idx="668">
                  <c:v>0.31652750626529286</c:v>
                </c:pt>
                <c:pt idx="669">
                  <c:v>0.31594096139475547</c:v>
                </c:pt>
                <c:pt idx="670">
                  <c:v>0.31535550342781538</c:v>
                </c:pt>
                <c:pt idx="671">
                  <c:v>0.31477113035037341</c:v>
                </c:pt>
                <c:pt idx="672">
                  <c:v>0.3141878401520628</c:v>
                </c:pt>
                <c:pt idx="673">
                  <c:v>0.31360563082624232</c:v>
                </c:pt>
                <c:pt idx="674">
                  <c:v>0.31302450036998875</c:v>
                </c:pt>
                <c:pt idx="675">
                  <c:v>0.31244444678409078</c:v>
                </c:pt>
                <c:pt idx="676">
                  <c:v>0.31186546807304166</c:v>
                </c:pt>
                <c:pt idx="677">
                  <c:v>0.3112875622450324</c:v>
                </c:pt>
                <c:pt idx="678">
                  <c:v>0.31071072731194482</c:v>
                </c:pt>
                <c:pt idx="679">
                  <c:v>0.31013496128934531</c:v>
                </c:pt>
                <c:pt idx="680">
                  <c:v>0.30956026219647698</c:v>
                </c:pt>
                <c:pt idx="681">
                  <c:v>0.30898662805625365</c:v>
                </c:pt>
                <c:pt idx="682">
                  <c:v>0.30841405689525286</c:v>
                </c:pt>
                <c:pt idx="683">
                  <c:v>0.30784254674370892</c:v>
                </c:pt>
                <c:pt idx="684">
                  <c:v>0.30727209563550623</c:v>
                </c:pt>
                <c:pt idx="685">
                  <c:v>0.30670270160817265</c:v>
                </c:pt>
                <c:pt idx="686">
                  <c:v>0.30613436270287253</c:v>
                </c:pt>
                <c:pt idx="687">
                  <c:v>0.3055670769644</c:v>
                </c:pt>
                <c:pt idx="688">
                  <c:v>0.30500084244117243</c:v>
                </c:pt>
                <c:pt idx="689">
                  <c:v>0.30443565718522342</c:v>
                </c:pt>
                <c:pt idx="690">
                  <c:v>0.30387151925219658</c:v>
                </c:pt>
                <c:pt idx="691">
                  <c:v>0.30330842670133829</c:v>
                </c:pt>
                <c:pt idx="692">
                  <c:v>0.30274637759549122</c:v>
                </c:pt>
                <c:pt idx="693">
                  <c:v>0.30218537000108786</c:v>
                </c:pt>
                <c:pt idx="694">
                  <c:v>0.30162540198814369</c:v>
                </c:pt>
                <c:pt idx="695">
                  <c:v>0.30106647163025052</c:v>
                </c:pt>
                <c:pt idx="696">
                  <c:v>0.30050857700456995</c:v>
                </c:pt>
                <c:pt idx="697">
                  <c:v>0.2999517161918267</c:v>
                </c:pt>
                <c:pt idx="698">
                  <c:v>0.29939588727630195</c:v>
                </c:pt>
                <c:pt idx="699">
                  <c:v>0.29884108834582707</c:v>
                </c:pt>
                <c:pt idx="700">
                  <c:v>0.2982873174917765</c:v>
                </c:pt>
                <c:pt idx="701">
                  <c:v>0.29773457280906168</c:v>
                </c:pt>
                <c:pt idx="702">
                  <c:v>0.29718285239612408</c:v>
                </c:pt>
                <c:pt idx="703">
                  <c:v>0.29663215435492929</c:v>
                </c:pt>
                <c:pt idx="704">
                  <c:v>0.29608247679095961</c:v>
                </c:pt>
                <c:pt idx="705">
                  <c:v>0.2955338178132082</c:v>
                </c:pt>
                <c:pt idx="706">
                  <c:v>0.29498617553417239</c:v>
                </c:pt>
                <c:pt idx="707">
                  <c:v>0.29443954806984723</c:v>
                </c:pt>
                <c:pt idx="708">
                  <c:v>0.29389393353971877</c:v>
                </c:pt>
                <c:pt idx="709">
                  <c:v>0.29334933006675779</c:v>
                </c:pt>
                <c:pt idx="710">
                  <c:v>0.29280573577741348</c:v>
                </c:pt>
                <c:pt idx="711">
                  <c:v>0.2922631488016067</c:v>
                </c:pt>
                <c:pt idx="712">
                  <c:v>0.2917215672727238</c:v>
                </c:pt>
                <c:pt idx="713">
                  <c:v>0.29118098932760994</c:v>
                </c:pt>
                <c:pt idx="714">
                  <c:v>0.29064141310656283</c:v>
                </c:pt>
                <c:pt idx="715">
                  <c:v>0.29010283675332649</c:v>
                </c:pt>
                <c:pt idx="716">
                  <c:v>0.2895652584150844</c:v>
                </c:pt>
                <c:pt idx="717">
                  <c:v>0.28902867624245387</c:v>
                </c:pt>
                <c:pt idx="718">
                  <c:v>0.28849308838947874</c:v>
                </c:pt>
                <c:pt idx="719">
                  <c:v>0.28795849301362386</c:v>
                </c:pt>
                <c:pt idx="720">
                  <c:v>0.28742488827576823</c:v>
                </c:pt>
                <c:pt idx="721">
                  <c:v>0.28689227234019893</c:v>
                </c:pt>
                <c:pt idx="722">
                  <c:v>0.28636064337460471</c:v>
                </c:pt>
                <c:pt idx="723">
                  <c:v>0.28582999955006982</c:v>
                </c:pt>
                <c:pt idx="724">
                  <c:v>0.28530033904106727</c:v>
                </c:pt>
                <c:pt idx="725">
                  <c:v>0.28477166002545329</c:v>
                </c:pt>
                <c:pt idx="726">
                  <c:v>0.28424396068446045</c:v>
                </c:pt>
                <c:pt idx="727">
                  <c:v>0.28371723920269148</c:v>
                </c:pt>
                <c:pt idx="728">
                  <c:v>0.28319149376811348</c:v>
                </c:pt>
                <c:pt idx="729">
                  <c:v>0.28266672257205111</c:v>
                </c:pt>
                <c:pt idx="730">
                  <c:v>0.28214292380918071</c:v>
                </c:pt>
                <c:pt idx="731">
                  <c:v>0.28162009567752394</c:v>
                </c:pt>
                <c:pt idx="732">
                  <c:v>0.28109823637844167</c:v>
                </c:pt>
                <c:pt idx="733">
                  <c:v>0.28057734411662766</c:v>
                </c:pt>
                <c:pt idx="734">
                  <c:v>0.28005741710010279</c:v>
                </c:pt>
                <c:pt idx="735">
                  <c:v>0.27953845354020818</c:v>
                </c:pt>
                <c:pt idx="736">
                  <c:v>0.27902045165159972</c:v>
                </c:pt>
                <c:pt idx="737">
                  <c:v>0.27850340965224163</c:v>
                </c:pt>
                <c:pt idx="738">
                  <c:v>0.27798732576340029</c:v>
                </c:pt>
                <c:pt idx="739">
                  <c:v>0.27747219820963798</c:v>
                </c:pt>
                <c:pt idx="740">
                  <c:v>0.27695802521880741</c:v>
                </c:pt>
                <c:pt idx="741">
                  <c:v>0.27644480502204488</c:v>
                </c:pt>
                <c:pt idx="742">
                  <c:v>0.27593253585376459</c:v>
                </c:pt>
                <c:pt idx="743">
                  <c:v>0.27542121595165248</c:v>
                </c:pt>
                <c:pt idx="744">
                  <c:v>0.27491084355666007</c:v>
                </c:pt>
                <c:pt idx="745">
                  <c:v>0.27440141691299869</c:v>
                </c:pt>
                <c:pt idx="746">
                  <c:v>0.2738929342681331</c:v>
                </c:pt>
                <c:pt idx="747">
                  <c:v>0.27338539387277566</c:v>
                </c:pt>
                <c:pt idx="748">
                  <c:v>0.27287879398088027</c:v>
                </c:pt>
                <c:pt idx="749">
                  <c:v>0.27237313284963655</c:v>
                </c:pt>
                <c:pt idx="750">
                  <c:v>0.27186840873946322</c:v>
                </c:pt>
                <c:pt idx="751">
                  <c:v>0.27136461991400296</c:v>
                </c:pt>
                <c:pt idx="752">
                  <c:v>0.27086176464011574</c:v>
                </c:pt>
                <c:pt idx="753">
                  <c:v>0.27035984118787337</c:v>
                </c:pt>
                <c:pt idx="754">
                  <c:v>0.26985884783055325</c:v>
                </c:pt>
                <c:pt idx="755">
                  <c:v>0.26935878284463244</c:v>
                </c:pt>
                <c:pt idx="756">
                  <c:v>0.26885964450978173</c:v>
                </c:pt>
                <c:pt idx="757">
                  <c:v>0.26836143110886002</c:v>
                </c:pt>
                <c:pt idx="758">
                  <c:v>0.267864140927908</c:v>
                </c:pt>
                <c:pt idx="759">
                  <c:v>0.26736777225614261</c:v>
                </c:pt>
                <c:pt idx="760">
                  <c:v>0.26687232338595068</c:v>
                </c:pt>
                <c:pt idx="761">
                  <c:v>0.26637779261288347</c:v>
                </c:pt>
                <c:pt idx="762">
                  <c:v>0.2658841782356508</c:v>
                </c:pt>
                <c:pt idx="763">
                  <c:v>0.26539147855611517</c:v>
                </c:pt>
                <c:pt idx="764">
                  <c:v>0.26489969187928547</c:v>
                </c:pt>
                <c:pt idx="765">
                  <c:v>0.26440881651331183</c:v>
                </c:pt>
                <c:pt idx="766">
                  <c:v>0.2639188507694793</c:v>
                </c:pt>
                <c:pt idx="767">
                  <c:v>0.26342979296220237</c:v>
                </c:pt>
                <c:pt idx="768">
                  <c:v>0.26294164140901893</c:v>
                </c:pt>
                <c:pt idx="769">
                  <c:v>0.26245439443058466</c:v>
                </c:pt>
                <c:pt idx="770">
                  <c:v>0.26196805035066695</c:v>
                </c:pt>
                <c:pt idx="771">
                  <c:v>0.26148260749613966</c:v>
                </c:pt>
                <c:pt idx="772">
                  <c:v>0.26099806419697685</c:v>
                </c:pt>
                <c:pt idx="773">
                  <c:v>0.2605144187862472</c:v>
                </c:pt>
                <c:pt idx="774">
                  <c:v>0.26003166960010854</c:v>
                </c:pt>
                <c:pt idx="775">
                  <c:v>0.25954981497780161</c:v>
                </c:pt>
                <c:pt idx="776">
                  <c:v>0.25906885326164508</c:v>
                </c:pt>
                <c:pt idx="777">
                  <c:v>0.25858878279702885</c:v>
                </c:pt>
                <c:pt idx="778">
                  <c:v>0.25810960193240923</c:v>
                </c:pt>
                <c:pt idx="779">
                  <c:v>0.25763130901930303</c:v>
                </c:pt>
                <c:pt idx="780">
                  <c:v>0.25715390241228164</c:v>
                </c:pt>
                <c:pt idx="781">
                  <c:v>0.25667738046896538</c:v>
                </c:pt>
                <c:pt idx="782">
                  <c:v>0.25620174155001835</c:v>
                </c:pt>
                <c:pt idx="783">
                  <c:v>0.25572698401914223</c:v>
                </c:pt>
                <c:pt idx="784">
                  <c:v>0.25525310624307096</c:v>
                </c:pt>
                <c:pt idx="785">
                  <c:v>0.2547801065915648</c:v>
                </c:pt>
                <c:pt idx="786">
                  <c:v>0.25430798343740518</c:v>
                </c:pt>
                <c:pt idx="787">
                  <c:v>0.25383673515638894</c:v>
                </c:pt>
                <c:pt idx="788">
                  <c:v>0.25336636012732244</c:v>
                </c:pt>
                <c:pt idx="789">
                  <c:v>0.25289685673201612</c:v>
                </c:pt>
                <c:pt idx="790">
                  <c:v>0.25242822335527937</c:v>
                </c:pt>
                <c:pt idx="791">
                  <c:v>0.25196045838491443</c:v>
                </c:pt>
                <c:pt idx="792">
                  <c:v>0.25149356021171093</c:v>
                </c:pt>
                <c:pt idx="793">
                  <c:v>0.25102752722944088</c:v>
                </c:pt>
                <c:pt idx="794">
                  <c:v>0.25056235783485226</c:v>
                </c:pt>
                <c:pt idx="795">
                  <c:v>0.25009805042766414</c:v>
                </c:pt>
                <c:pt idx="796">
                  <c:v>0.24963460341056104</c:v>
                </c:pt>
                <c:pt idx="797">
                  <c:v>0.24917201518918741</c:v>
                </c:pt>
                <c:pt idx="798">
                  <c:v>0.24871028417214225</c:v>
                </c:pt>
                <c:pt idx="799">
                  <c:v>0.24824940877097323</c:v>
                </c:pt>
                <c:pt idx="800">
                  <c:v>0.24778938740017181</c:v>
                </c:pt>
                <c:pt idx="801">
                  <c:v>0.24733021847716724</c:v>
                </c:pt>
                <c:pt idx="802">
                  <c:v>0.24687190042232163</c:v>
                </c:pt>
                <c:pt idx="803">
                  <c:v>0.24641443165892404</c:v>
                </c:pt>
                <c:pt idx="804">
                  <c:v>0.24595781061318533</c:v>
                </c:pt>
                <c:pt idx="805">
                  <c:v>0.2455020357142329</c:v>
                </c:pt>
                <c:pt idx="806">
                  <c:v>0.24504710539410476</c:v>
                </c:pt>
                <c:pt idx="807">
                  <c:v>0.2445930180877445</c:v>
                </c:pt>
                <c:pt idx="808">
                  <c:v>0.24413977223299607</c:v>
                </c:pt>
                <c:pt idx="809">
                  <c:v>0.24368736627059803</c:v>
                </c:pt>
                <c:pt idx="810">
                  <c:v>0.24323579864417838</c:v>
                </c:pt>
                <c:pt idx="811">
                  <c:v>0.24278506780024911</c:v>
                </c:pt>
                <c:pt idx="812">
                  <c:v>0.242335172188201</c:v>
                </c:pt>
                <c:pt idx="813">
                  <c:v>0.24188611026029816</c:v>
                </c:pt>
                <c:pt idx="814">
                  <c:v>0.24143788047167286</c:v>
                </c:pt>
                <c:pt idx="815">
                  <c:v>0.24099048128031991</c:v>
                </c:pt>
                <c:pt idx="816">
                  <c:v>0.24054391114709173</c:v>
                </c:pt>
                <c:pt idx="817">
                  <c:v>0.24009816853569271</c:v>
                </c:pt>
                <c:pt idx="818">
                  <c:v>0.23965325191267425</c:v>
                </c:pt>
                <c:pt idx="819">
                  <c:v>0.23920915974742926</c:v>
                </c:pt>
                <c:pt idx="820">
                  <c:v>0.23876589051218694</c:v>
                </c:pt>
                <c:pt idx="821">
                  <c:v>0.23832344268200742</c:v>
                </c:pt>
                <c:pt idx="822">
                  <c:v>0.23788181473477699</c:v>
                </c:pt>
                <c:pt idx="823">
                  <c:v>0.23744100515120212</c:v>
                </c:pt>
                <c:pt idx="824">
                  <c:v>0.23700101241480492</c:v>
                </c:pt>
                <c:pt idx="825">
                  <c:v>0.23656183501191741</c:v>
                </c:pt>
                <c:pt idx="826">
                  <c:v>0.2361234714316767</c:v>
                </c:pt>
                <c:pt idx="827">
                  <c:v>0.23568592016601944</c:v>
                </c:pt>
                <c:pt idx="828">
                  <c:v>0.23524917970967704</c:v>
                </c:pt>
                <c:pt idx="829">
                  <c:v>0.23481324856016997</c:v>
                </c:pt>
                <c:pt idx="830">
                  <c:v>0.23437812521780324</c:v>
                </c:pt>
                <c:pt idx="831">
                  <c:v>0.2339438081856606</c:v>
                </c:pt>
                <c:pt idx="832">
                  <c:v>0.23351029596959982</c:v>
                </c:pt>
                <c:pt idx="833">
                  <c:v>0.23307758707824738</c:v>
                </c:pt>
                <c:pt idx="834">
                  <c:v>0.23264568002299332</c:v>
                </c:pt>
                <c:pt idx="835">
                  <c:v>0.23221457331798626</c:v>
                </c:pt>
                <c:pt idx="836">
                  <c:v>0.23178426548012798</c:v>
                </c:pt>
                <c:pt idx="837">
                  <c:v>0.23135475502906891</c:v>
                </c:pt>
                <c:pt idx="838">
                  <c:v>0.23092604048720225</c:v>
                </c:pt>
                <c:pt idx="839">
                  <c:v>0.23049812037965964</c:v>
                </c:pt>
                <c:pt idx="840">
                  <c:v>0.23007099323430544</c:v>
                </c:pt>
                <c:pt idx="841">
                  <c:v>0.22964465758173219</c:v>
                </c:pt>
                <c:pt idx="842">
                  <c:v>0.22921911195525524</c:v>
                </c:pt>
                <c:pt idx="843">
                  <c:v>0.22879435489090774</c:v>
                </c:pt>
                <c:pt idx="844">
                  <c:v>0.22837038492743578</c:v>
                </c:pt>
                <c:pt idx="845">
                  <c:v>0.22794720060629325</c:v>
                </c:pt>
                <c:pt idx="846">
                  <c:v>0.22752480047163676</c:v>
                </c:pt>
                <c:pt idx="847">
                  <c:v>0.2271031830703206</c:v>
                </c:pt>
                <c:pt idx="848">
                  <c:v>0.22668234695189196</c:v>
                </c:pt>
                <c:pt idx="849">
                  <c:v>0.22626229066858575</c:v>
                </c:pt>
                <c:pt idx="850">
                  <c:v>0.22584301277531968</c:v>
                </c:pt>
                <c:pt idx="851">
                  <c:v>0.22542451182968928</c:v>
                </c:pt>
                <c:pt idx="852">
                  <c:v>0.22500678639196298</c:v>
                </c:pt>
                <c:pt idx="853">
                  <c:v>0.22458983502507709</c:v>
                </c:pt>
                <c:pt idx="854">
                  <c:v>0.22417365629463101</c:v>
                </c:pt>
                <c:pt idx="855">
                  <c:v>0.22375824876888184</c:v>
                </c:pt>
                <c:pt idx="856">
                  <c:v>0.22334361101874023</c:v>
                </c:pt>
                <c:pt idx="857">
                  <c:v>0.2229297416177646</c:v>
                </c:pt>
                <c:pt idx="858">
                  <c:v>0.22251663914215697</c:v>
                </c:pt>
                <c:pt idx="859">
                  <c:v>0.22210430217075755</c:v>
                </c:pt>
                <c:pt idx="860">
                  <c:v>0.22169272928504022</c:v>
                </c:pt>
                <c:pt idx="861">
                  <c:v>0.22128191906910727</c:v>
                </c:pt>
                <c:pt idx="862">
                  <c:v>0.2208718701096849</c:v>
                </c:pt>
                <c:pt idx="863">
                  <c:v>0.22046258099611818</c:v>
                </c:pt>
                <c:pt idx="864">
                  <c:v>0.22005405032036607</c:v>
                </c:pt>
                <c:pt idx="865">
                  <c:v>0.21964627667699685</c:v>
                </c:pt>
                <c:pt idx="866">
                  <c:v>0.21923925866318311</c:v>
                </c:pt>
                <c:pt idx="867">
                  <c:v>0.21883299487869706</c:v>
                </c:pt>
                <c:pt idx="868">
                  <c:v>0.21842748392590536</c:v>
                </c:pt>
                <c:pt idx="869">
                  <c:v>0.21802272440976486</c:v>
                </c:pt>
                <c:pt idx="870">
                  <c:v>0.21761871493781729</c:v>
                </c:pt>
                <c:pt idx="871">
                  <c:v>0.21721545412018486</c:v>
                </c:pt>
                <c:pt idx="872">
                  <c:v>0.21681294056956524</c:v>
                </c:pt>
                <c:pt idx="873">
                  <c:v>0.21641117290122677</c:v>
                </c:pt>
                <c:pt idx="874">
                  <c:v>0.21601014973300398</c:v>
                </c:pt>
                <c:pt idx="875">
                  <c:v>0.21560986968529244</c:v>
                </c:pt>
                <c:pt idx="876">
                  <c:v>0.21521033138104434</c:v>
                </c:pt>
                <c:pt idx="877">
                  <c:v>0.21481153344576351</c:v>
                </c:pt>
                <c:pt idx="878">
                  <c:v>0.21441347450750092</c:v>
                </c:pt>
                <c:pt idx="879">
                  <c:v>0.21401615319684983</c:v>
                </c:pt>
                <c:pt idx="880">
                  <c:v>0.213619568146941</c:v>
                </c:pt>
                <c:pt idx="881">
                  <c:v>0.2132237179934382</c:v>
                </c:pt>
                <c:pt idx="882">
                  <c:v>0.2128286013745333</c:v>
                </c:pt>
                <c:pt idx="883">
                  <c:v>0.21243421693094175</c:v>
                </c:pt>
                <c:pt idx="884">
                  <c:v>0.21204056330589782</c:v>
                </c:pt>
                <c:pt idx="885">
                  <c:v>0.21164763914514992</c:v>
                </c:pt>
                <c:pt idx="886">
                  <c:v>0.21125544309695604</c:v>
                </c:pt>
                <c:pt idx="887">
                  <c:v>0.210863973812079</c:v>
                </c:pt>
                <c:pt idx="888">
                  <c:v>0.21047322994378179</c:v>
                </c:pt>
                <c:pt idx="889">
                  <c:v>0.21008321014782294</c:v>
                </c:pt>
                <c:pt idx="890">
                  <c:v>0.20969391308245217</c:v>
                </c:pt>
                <c:pt idx="891">
                  <c:v>0.20930533740840532</c:v>
                </c:pt>
                <c:pt idx="892">
                  <c:v>0.20891748178890002</c:v>
                </c:pt>
                <c:pt idx="893">
                  <c:v>0.20853034488963118</c:v>
                </c:pt>
                <c:pt idx="894">
                  <c:v>0.20814392537876608</c:v>
                </c:pt>
                <c:pt idx="895">
                  <c:v>0.20775822192694007</c:v>
                </c:pt>
                <c:pt idx="896">
                  <c:v>0.20737323320725179</c:v>
                </c:pt>
                <c:pt idx="897">
                  <c:v>0.20698895789525884</c:v>
                </c:pt>
                <c:pt idx="898">
                  <c:v>0.20660539466897299</c:v>
                </c:pt>
                <c:pt idx="899">
                  <c:v>0.20622254220885586</c:v>
                </c:pt>
                <c:pt idx="900">
                  <c:v>0.20584039919781411</c:v>
                </c:pt>
                <c:pt idx="901">
                  <c:v>0.20545896432119506</c:v>
                </c:pt>
                <c:pt idx="902">
                  <c:v>0.20507823626678229</c:v>
                </c:pt>
                <c:pt idx="903">
                  <c:v>0.20469821372479097</c:v>
                </c:pt>
                <c:pt idx="904">
                  <c:v>0.20431889538786324</c:v>
                </c:pt>
                <c:pt idx="905">
                  <c:v>0.20394027995106406</c:v>
                </c:pt>
                <c:pt idx="906">
                  <c:v>0.20356236611187636</c:v>
                </c:pt>
                <c:pt idx="907">
                  <c:v>0.2031851525701967</c:v>
                </c:pt>
                <c:pt idx="908">
                  <c:v>0.20280863802833096</c:v>
                </c:pt>
                <c:pt idx="909">
                  <c:v>0.20243282119098957</c:v>
                </c:pt>
                <c:pt idx="910">
                  <c:v>0.20205770076528334</c:v>
                </c:pt>
                <c:pt idx="911">
                  <c:v>0.20168327546071882</c:v>
                </c:pt>
                <c:pt idx="912">
                  <c:v>0.20130954398919385</c:v>
                </c:pt>
                <c:pt idx="913">
                  <c:v>0.20093650506499336</c:v>
                </c:pt>
                <c:pt idx="914">
                  <c:v>0.20056415740478475</c:v>
                </c:pt>
                <c:pt idx="915">
                  <c:v>0.2001924997276133</c:v>
                </c:pt>
                <c:pt idx="916">
                  <c:v>0.19982153075489839</c:v>
                </c:pt>
                <c:pt idx="917">
                  <c:v>0.1994512492104282</c:v>
                </c:pt>
                <c:pt idx="918">
                  <c:v>0.19908165382035622</c:v>
                </c:pt>
                <c:pt idx="919">
                  <c:v>0.19871274331319627</c:v>
                </c:pt>
                <c:pt idx="920">
                  <c:v>0.19834451641981823</c:v>
                </c:pt>
                <c:pt idx="921">
                  <c:v>0.19797697187344401</c:v>
                </c:pt>
                <c:pt idx="922">
                  <c:v>0.19761010840964269</c:v>
                </c:pt>
                <c:pt idx="923">
                  <c:v>0.1972439247663266</c:v>
                </c:pt>
                <c:pt idx="924">
                  <c:v>0.19687841968374659</c:v>
                </c:pt>
                <c:pt idx="925">
                  <c:v>0.19651359190448814</c:v>
                </c:pt>
                <c:pt idx="926">
                  <c:v>0.19614944017346661</c:v>
                </c:pt>
                <c:pt idx="927">
                  <c:v>0.19578596323792316</c:v>
                </c:pt>
                <c:pt idx="928">
                  <c:v>0.19542315984742048</c:v>
                </c:pt>
                <c:pt idx="929">
                  <c:v>0.19506102875383829</c:v>
                </c:pt>
                <c:pt idx="930">
                  <c:v>0.19469956871136918</c:v>
                </c:pt>
                <c:pt idx="931">
                  <c:v>0.19433877847651437</c:v>
                </c:pt>
                <c:pt idx="932">
                  <c:v>0.19397865680807916</c:v>
                </c:pt>
                <c:pt idx="933">
                  <c:v>0.1936192024671691</c:v>
                </c:pt>
                <c:pt idx="934">
                  <c:v>0.19326041421718537</c:v>
                </c:pt>
                <c:pt idx="935">
                  <c:v>0.19290229082382063</c:v>
                </c:pt>
                <c:pt idx="936">
                  <c:v>0.19254483105505488</c:v>
                </c:pt>
                <c:pt idx="937">
                  <c:v>0.19218803368115095</c:v>
                </c:pt>
                <c:pt idx="938">
                  <c:v>0.1918318974746506</c:v>
                </c:pt>
                <c:pt idx="939">
                  <c:v>0.1914764212103702</c:v>
                </c:pt>
                <c:pt idx="940">
                  <c:v>0.19112160366539618</c:v>
                </c:pt>
                <c:pt idx="941">
                  <c:v>0.19076744361908152</c:v>
                </c:pt>
                <c:pt idx="942">
                  <c:v>0.1904139398530407</c:v>
                </c:pt>
                <c:pt idx="943">
                  <c:v>0.19006109115114625</c:v>
                </c:pt>
                <c:pt idx="944">
                  <c:v>0.18970889629952414</c:v>
                </c:pt>
                <c:pt idx="945">
                  <c:v>0.18935735408654972</c:v>
                </c:pt>
                <c:pt idx="946">
                  <c:v>0.1890064633028436</c:v>
                </c:pt>
                <c:pt idx="947">
                  <c:v>0.18865622274126734</c:v>
                </c:pt>
                <c:pt idx="948">
                  <c:v>0.18830663119691954</c:v>
                </c:pt>
                <c:pt idx="949">
                  <c:v>0.1879576874671316</c:v>
                </c:pt>
                <c:pt idx="950">
                  <c:v>0.18760939035146323</c:v>
                </c:pt>
                <c:pt idx="951">
                  <c:v>0.18726173865169896</c:v>
                </c:pt>
                <c:pt idx="952">
                  <c:v>0.18691473117184354</c:v>
                </c:pt>
                <c:pt idx="953">
                  <c:v>0.18656836671811791</c:v>
                </c:pt>
                <c:pt idx="954">
                  <c:v>0.18622264409895536</c:v>
                </c:pt>
                <c:pt idx="955">
                  <c:v>0.18587756212499706</c:v>
                </c:pt>
                <c:pt idx="956">
                  <c:v>0.18553311960908811</c:v>
                </c:pt>
                <c:pt idx="957">
                  <c:v>0.18518931536627367</c:v>
                </c:pt>
                <c:pt idx="958">
                  <c:v>0.18484614821379447</c:v>
                </c:pt>
                <c:pt idx="959">
                  <c:v>0.18450361697108311</c:v>
                </c:pt>
                <c:pt idx="960">
                  <c:v>0.18416172045975984</c:v>
                </c:pt>
                <c:pt idx="961">
                  <c:v>0.18382045750362841</c:v>
                </c:pt>
                <c:pt idx="962">
                  <c:v>0.18347982692867232</c:v>
                </c:pt>
                <c:pt idx="963">
                  <c:v>0.18313982756305042</c:v>
                </c:pt>
                <c:pt idx="964">
                  <c:v>0.18280045823709315</c:v>
                </c:pt>
                <c:pt idx="965">
                  <c:v>0.18246171778329837</c:v>
                </c:pt>
                <c:pt idx="966">
                  <c:v>0.18212360503632741</c:v>
                </c:pt>
                <c:pt idx="967">
                  <c:v>0.18178611883300111</c:v>
                </c:pt>
                <c:pt idx="968">
                  <c:v>0.18144925801229567</c:v>
                </c:pt>
                <c:pt idx="969">
                  <c:v>0.18111302141533869</c:v>
                </c:pt>
                <c:pt idx="970">
                  <c:v>0.18077740788540542</c:v>
                </c:pt>
                <c:pt idx="971">
                  <c:v>0.18044241626791441</c:v>
                </c:pt>
                <c:pt idx="972">
                  <c:v>0.18010804541042374</c:v>
                </c:pt>
                <c:pt idx="973">
                  <c:v>0.17977429416262716</c:v>
                </c:pt>
                <c:pt idx="974">
                  <c:v>0.17944116137634994</c:v>
                </c:pt>
                <c:pt idx="975">
                  <c:v>0.1791086459055449</c:v>
                </c:pt>
                <c:pt idx="976">
                  <c:v>0.17877674660628862</c:v>
                </c:pt>
                <c:pt idx="977">
                  <c:v>0.17844546233677752</c:v>
                </c:pt>
                <c:pt idx="978">
                  <c:v>0.1781147919573238</c:v>
                </c:pt>
                <c:pt idx="979">
                  <c:v>0.17778473433035147</c:v>
                </c:pt>
                <c:pt idx="980">
                  <c:v>0.17745528832039267</c:v>
                </c:pt>
                <c:pt idx="981">
                  <c:v>0.17712645279408365</c:v>
                </c:pt>
                <c:pt idx="982">
                  <c:v>0.17679822662016068</c:v>
                </c:pt>
                <c:pt idx="983">
                  <c:v>0.17647060866945649</c:v>
                </c:pt>
                <c:pt idx="984">
                  <c:v>0.17614359781489619</c:v>
                </c:pt>
                <c:pt idx="985">
                  <c:v>0.17581719293149334</c:v>
                </c:pt>
                <c:pt idx="986">
                  <c:v>0.1754913928963463</c:v>
                </c:pt>
                <c:pt idx="987">
                  <c:v>0.17516619658863422</c:v>
                </c:pt>
                <c:pt idx="988">
                  <c:v>0.17484160288961303</c:v>
                </c:pt>
                <c:pt idx="989">
                  <c:v>0.17451761068261204</c:v>
                </c:pt>
                <c:pt idx="990">
                  <c:v>0.17419421885302955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46656"/>
        <c:axId val="428103192"/>
      </c:scatterChart>
      <c:valAx>
        <c:axId val="1463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03192"/>
        <c:crosses val="autoZero"/>
        <c:crossBetween val="midCat"/>
      </c:valAx>
      <c:valAx>
        <c:axId val="4281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0</xdr:row>
      <xdr:rowOff>0</xdr:rowOff>
    </xdr:from>
    <xdr:to>
      <xdr:col>25</xdr:col>
      <xdr:colOff>438150</xdr:colOff>
      <xdr:row>24</xdr:row>
      <xdr:rowOff>76200</xdr:rowOff>
    </xdr:to>
    <xdr:pic>
      <xdr:nvPicPr>
        <xdr:cNvPr id="2" name="Picture 1" descr="http://encyclopedia.airliquide.com/images_encyclopedie/VaporPressureGraph/Nitrogen_Oxide_Vapor_Pressur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0"/>
          <a:ext cx="5305425" cy="506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9525</xdr:rowOff>
    </xdr:to>
    <xdr:pic>
      <xdr:nvPicPr>
        <xdr:cNvPr id="3" name="Picture 2" descr="http://www4c.wolframalpha.com/input/subpodimage.jsp?podtitle=&amp;cdtf=MSP17101hcfd99209h9583600003c95f58h9562d4ic&amp;i=Q%20%3D%20(2p%2Fd)%5E.5*B*C%2F(1-(B%2FA)%5E2)%5E.5)%20solve%20for%20B&amp;theme=1&amp;plottype=Default&amp;incframe=false&amp;inctitle=false&amp;incinput=false&amp;mck=&amp;spidx=2&amp;s=61&amp;id=MSP17091hcfd99209h95836000057941adi0dci2g72&amp;podidentifier=Result&amp;subtitle=&amp;&amp;&amp;view=preview&amp;zoom=s&amp;subselection=undefined&amp;as=null&amp;au=null&amp;at=null&amp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595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9525</xdr:rowOff>
    </xdr:from>
    <xdr:to>
      <xdr:col>1</xdr:col>
      <xdr:colOff>0</xdr:colOff>
      <xdr:row>22</xdr:row>
      <xdr:rowOff>95250</xdr:rowOff>
    </xdr:to>
    <xdr:pic>
      <xdr:nvPicPr>
        <xdr:cNvPr id="4" name="Picture 3" descr="http://www4b.wolframalpha.com/input/subpodimage.jsp?podtitle=&amp;cdtf=MSP1211b0ic53d03h5gg9g00000f2i41acghga3c2i&amp;i=Q%20%3D%20sqrt%282*p%2Fd%29*C*B%2F%28sqrt%281-%28B%2FA%29%5E2%29%29%20solve%20for%20p&amp;theme=1&amp;plottype=Default&amp;incframe=false&amp;inctitle=false&amp;incinput=false&amp;mck=&amp;spidx=1&amp;s=31&amp;id=MSP1201b0ic53d03h5gg9g00004ii19c9b438i1b5c&amp;podidentifier=Result&amp;subtitle=&amp;&amp;&amp;view=preview&amp;zoom=s&amp;subselection=undefined&amp;as=null&amp;au=null&amp;at=null&amp;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025"/>
          <a:ext cx="18859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9525</xdr:rowOff>
    </xdr:to>
    <xdr:pic>
      <xdr:nvPicPr>
        <xdr:cNvPr id="5" name="Picture 4" descr="http://www4c.wolframalpha.com/input/subpodimage.jsp?podtitle=&amp;cdtf=MSP17101hcfd99209h9583600003c95f58h9562d4ic&amp;i=Q%20%3D%20(2p%2Fd)%5E.5*B*C%2F(1-(B%2FA)%5E2)%5E.5)%20solve%20for%20B&amp;theme=1&amp;plottype=Default&amp;incframe=false&amp;inctitle=false&amp;incinput=false&amp;mck=&amp;spidx=2&amp;s=61&amp;id=MSP17091hcfd99209h95836000057941adi0dci2g72&amp;podidentifier=Result&amp;subtitle=&amp;&amp;&amp;view=preview&amp;zoom=s&amp;subselection=undefined&amp;as=null&amp;au=null&amp;at=null&amp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595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9525</xdr:rowOff>
    </xdr:from>
    <xdr:to>
      <xdr:col>1</xdr:col>
      <xdr:colOff>0</xdr:colOff>
      <xdr:row>22</xdr:row>
      <xdr:rowOff>95250</xdr:rowOff>
    </xdr:to>
    <xdr:pic>
      <xdr:nvPicPr>
        <xdr:cNvPr id="6" name="Picture 5" descr="http://www4b.wolframalpha.com/input/subpodimage.jsp?podtitle=&amp;cdtf=MSP1211b0ic53d03h5gg9g00000f2i41acghga3c2i&amp;i=Q%20%3D%20sqrt%282*p%2Fd%29*C*B%2F%28sqrt%281-%28B%2FA%29%5E2%29%29%20solve%20for%20p&amp;theme=1&amp;plottype=Default&amp;incframe=false&amp;inctitle=false&amp;incinput=false&amp;mck=&amp;spidx=1&amp;s=31&amp;id=MSP1201b0ic53d03h5gg9g00004ii19c9b438i1b5c&amp;podidentifier=Result&amp;subtitle=&amp;&amp;&amp;view=preview&amp;zoom=s&amp;subselection=undefined&amp;as=null&amp;au=null&amp;at=null&amp;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025"/>
          <a:ext cx="18859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9525</xdr:rowOff>
    </xdr:to>
    <xdr:pic>
      <xdr:nvPicPr>
        <xdr:cNvPr id="7" name="Picture 6" descr="http://www4c.wolframalpha.com/input/subpodimage.jsp?podtitle=&amp;cdtf=MSP17101hcfd99209h9583600003c95f58h9562d4ic&amp;i=Q%20%3D%20(2p%2Fd)%5E.5*B*C%2F(1-(B%2FA)%5E2)%5E.5)%20solve%20for%20B&amp;theme=1&amp;plottype=Default&amp;incframe=false&amp;inctitle=false&amp;incinput=false&amp;mck=&amp;spidx=2&amp;s=61&amp;id=MSP17091hcfd99209h95836000057941adi0dci2g72&amp;podidentifier=Result&amp;subtitle=&amp;&amp;&amp;view=preview&amp;zoom=s&amp;subselection=undefined&amp;as=null&amp;au=null&amp;at=null&amp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595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9525</xdr:rowOff>
    </xdr:from>
    <xdr:to>
      <xdr:col>1</xdr:col>
      <xdr:colOff>0</xdr:colOff>
      <xdr:row>24</xdr:row>
      <xdr:rowOff>95250</xdr:rowOff>
    </xdr:to>
    <xdr:pic>
      <xdr:nvPicPr>
        <xdr:cNvPr id="8" name="Picture 7" descr="http://www4b.wolframalpha.com/input/subpodimage.jsp?podtitle=&amp;cdtf=MSP1211b0ic53d03h5gg9g00000f2i41acghga3c2i&amp;i=Q%20%3D%20sqrt%282*p%2Fd%29*C*B%2F%28sqrt%281-%28B%2FA%29%5E2%29%29%20solve%20for%20p&amp;theme=1&amp;plottype=Default&amp;incframe=false&amp;inctitle=false&amp;incinput=false&amp;mck=&amp;spidx=1&amp;s=31&amp;id=MSP1201b0ic53d03h5gg9g00004ii19c9b438i1b5c&amp;podidentifier=Result&amp;subtitle=&amp;&amp;&amp;view=preview&amp;zoom=s&amp;subselection=undefined&amp;as=null&amp;au=null&amp;at=null&amp;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8859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9525</xdr:rowOff>
    </xdr:to>
    <xdr:pic>
      <xdr:nvPicPr>
        <xdr:cNvPr id="2" name="Picture 1" descr="http://www4c.wolframalpha.com/input/subpodimage.jsp?podtitle=&amp;cdtf=MSP17101hcfd99209h9583600003c95f58h9562d4ic&amp;i=Q%20%3D%20(2p%2Fd)%5E.5*B*C%2F(1-(B%2FA)%5E2)%5E.5)%20solve%20for%20B&amp;theme=1&amp;plottype=Default&amp;incframe=false&amp;inctitle=false&amp;incinput=false&amp;mck=&amp;spidx=2&amp;s=61&amp;id=MSP17091hcfd99209h95836000057941adi0dci2g72&amp;podidentifier=Result&amp;subtitle=&amp;&amp;&amp;view=preview&amp;zoom=s&amp;subselection=undefined&amp;as=null&amp;au=null&amp;at=null&amp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595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9525</xdr:rowOff>
    </xdr:from>
    <xdr:to>
      <xdr:col>1</xdr:col>
      <xdr:colOff>0</xdr:colOff>
      <xdr:row>24</xdr:row>
      <xdr:rowOff>95250</xdr:rowOff>
    </xdr:to>
    <xdr:pic>
      <xdr:nvPicPr>
        <xdr:cNvPr id="3" name="Picture 2" descr="http://www4b.wolframalpha.com/input/subpodimage.jsp?podtitle=&amp;cdtf=MSP1211b0ic53d03h5gg9g00000f2i41acghga3c2i&amp;i=Q%20%3D%20sqrt%282*p%2Fd%29*C*B%2F%28sqrt%281-%28B%2FA%29%5E2%29%29%20solve%20for%20p&amp;theme=1&amp;plottype=Default&amp;incframe=false&amp;inctitle=false&amp;incinput=false&amp;mck=&amp;spidx=1&amp;s=31&amp;id=MSP1201b0ic53d03h5gg9g00004ii19c9b438i1b5c&amp;podidentifier=Result&amp;subtitle=&amp;&amp;&amp;view=preview&amp;zoom=s&amp;subselection=undefined&amp;as=null&amp;au=null&amp;at=null&amp;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025"/>
          <a:ext cx="18859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409575</xdr:colOff>
      <xdr:row>23</xdr:row>
      <xdr:rowOff>28575</xdr:rowOff>
    </xdr:to>
    <xdr:pic>
      <xdr:nvPicPr>
        <xdr:cNvPr id="2" name="Picture 1" descr="A graphic showing the equations which describe the mass flow through a&#10; nozzle including compressibility effects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959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8</xdr:row>
      <xdr:rowOff>14287</xdr:rowOff>
    </xdr:from>
    <xdr:to>
      <xdr:col>11</xdr:col>
      <xdr:colOff>600075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8</xdr:row>
      <xdr:rowOff>19050</xdr:rowOff>
    </xdr:from>
    <xdr:to>
      <xdr:col>19</xdr:col>
      <xdr:colOff>600075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2</xdr:row>
      <xdr:rowOff>180975</xdr:rowOff>
    </xdr:from>
    <xdr:to>
      <xdr:col>26</xdr:col>
      <xdr:colOff>314325</xdr:colOff>
      <xdr:row>16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J10" sqref="J10"/>
    </sheetView>
  </sheetViews>
  <sheetFormatPr defaultRowHeight="15" x14ac:dyDescent="0.25"/>
  <cols>
    <col min="1" max="1" width="19.85546875" style="3" customWidth="1"/>
    <col min="2" max="2" width="12" style="3" customWidth="1"/>
    <col min="3" max="3" width="9.140625" style="3" customWidth="1"/>
    <col min="4" max="4" width="12" style="3" bestFit="1" customWidth="1"/>
    <col min="5" max="5" width="9.140625" style="3"/>
    <col min="6" max="6" width="12.140625" style="3" customWidth="1"/>
    <col min="7" max="7" width="22.7109375" style="3" customWidth="1"/>
    <col min="8" max="8" width="14.5703125" style="3" customWidth="1"/>
    <col min="9" max="9" width="16.5703125" style="3" customWidth="1"/>
    <col min="10" max="10" width="13.5703125" style="3" customWidth="1"/>
    <col min="11" max="16384" width="9.140625" style="3"/>
  </cols>
  <sheetData>
    <row r="1" spans="1:19" x14ac:dyDescent="0.25">
      <c r="A1" s="3" t="s">
        <v>22</v>
      </c>
      <c r="B1" s="3">
        <v>44.012999999999998</v>
      </c>
      <c r="C1" s="3" t="s">
        <v>21</v>
      </c>
      <c r="H1" s="3" t="s">
        <v>120</v>
      </c>
      <c r="I1" s="3">
        <f>10.73159</f>
        <v>10.731590000000001</v>
      </c>
      <c r="J1" s="3" t="s">
        <v>121</v>
      </c>
    </row>
    <row r="2" spans="1:19" x14ac:dyDescent="0.25">
      <c r="A2" s="3" t="s">
        <v>26</v>
      </c>
      <c r="B2" s="3">
        <f>D2/0.0000361</f>
        <v>1.8738153406176259</v>
      </c>
      <c r="C2" s="3" t="s">
        <v>23</v>
      </c>
      <c r="D2" s="3">
        <f>F2/12^3</f>
        <v>6.76447337962963E-5</v>
      </c>
      <c r="E2" s="3" t="s">
        <v>24</v>
      </c>
      <c r="F2" s="3">
        <v>0.1168901</v>
      </c>
      <c r="G2" s="3" t="s">
        <v>25</v>
      </c>
      <c r="H2" s="3" t="s">
        <v>120</v>
      </c>
      <c r="I2" s="3">
        <v>8.3144621000000001</v>
      </c>
      <c r="J2" s="3" t="s">
        <v>164</v>
      </c>
    </row>
    <row r="3" spans="1:19" x14ac:dyDescent="0.25">
      <c r="A3" s="3" t="s">
        <v>27</v>
      </c>
      <c r="B3" s="3">
        <f>9.159608*10^-6</f>
        <v>9.1596079999999997E-6</v>
      </c>
      <c r="C3" s="3" t="s">
        <v>28</v>
      </c>
    </row>
    <row r="4" spans="1:19" x14ac:dyDescent="0.25">
      <c r="A4" s="3" t="s">
        <v>29</v>
      </c>
      <c r="B4" s="3">
        <f>15</f>
        <v>15</v>
      </c>
      <c r="C4" s="4" t="s">
        <v>30</v>
      </c>
      <c r="D4" s="3">
        <f>B4*0.000145037738/10^6</f>
        <v>2.1755660699999998E-9</v>
      </c>
      <c r="E4" s="3" t="s">
        <v>31</v>
      </c>
    </row>
    <row r="5" spans="1:19" x14ac:dyDescent="0.25">
      <c r="A5" s="3" t="s">
        <v>32</v>
      </c>
      <c r="D5" s="3">
        <f>D4/D2</f>
        <v>3.2161647299129688E-5</v>
      </c>
    </row>
    <row r="6" spans="1:19" ht="18" x14ac:dyDescent="0.25">
      <c r="A6" s="3" t="s">
        <v>65</v>
      </c>
      <c r="B6" s="3">
        <v>309.57</v>
      </c>
      <c r="C6" s="3" t="s">
        <v>64</v>
      </c>
    </row>
    <row r="7" spans="1:19" ht="18" x14ac:dyDescent="0.25">
      <c r="A7" s="3" t="s">
        <v>66</v>
      </c>
      <c r="B7" s="3">
        <v>7251</v>
      </c>
      <c r="C7" s="3" t="s">
        <v>59</v>
      </c>
    </row>
    <row r="8" spans="1:19" ht="18" x14ac:dyDescent="0.25">
      <c r="A8" s="3" t="s">
        <v>69</v>
      </c>
      <c r="B8" s="3">
        <v>452</v>
      </c>
      <c r="C8" s="3" t="s">
        <v>70</v>
      </c>
    </row>
    <row r="10" spans="1:19" x14ac:dyDescent="0.25">
      <c r="M10" s="42" t="s">
        <v>41</v>
      </c>
      <c r="N10" s="42"/>
      <c r="O10" s="42" t="s">
        <v>53</v>
      </c>
      <c r="P10" s="42"/>
    </row>
    <row r="11" spans="1:19" x14ac:dyDescent="0.25">
      <c r="B11" s="3" t="s">
        <v>33</v>
      </c>
      <c r="H11" s="3" t="s">
        <v>34</v>
      </c>
      <c r="I11" s="3" t="s">
        <v>35</v>
      </c>
      <c r="J11" s="3" t="s">
        <v>36</v>
      </c>
      <c r="K11" s="3" t="s">
        <v>37</v>
      </c>
      <c r="L11" s="3" t="s">
        <v>38</v>
      </c>
      <c r="M11" s="3" t="s">
        <v>39</v>
      </c>
      <c r="N11" s="3" t="s">
        <v>40</v>
      </c>
      <c r="O11" s="3" t="s">
        <v>39</v>
      </c>
      <c r="P11" s="3" t="s">
        <v>40</v>
      </c>
    </row>
    <row r="12" spans="1:19" ht="18" x14ac:dyDescent="0.25">
      <c r="A12" s="3" t="s">
        <v>48</v>
      </c>
      <c r="B12" s="41" t="s">
        <v>47</v>
      </c>
      <c r="C12" s="41"/>
      <c r="D12" s="41"/>
      <c r="E12" s="41"/>
      <c r="F12" s="41"/>
      <c r="G12" s="41"/>
      <c r="H12" s="3">
        <f>-6.71893</f>
        <v>-6.7189300000000003</v>
      </c>
      <c r="I12" s="3">
        <v>1.3596600000000001</v>
      </c>
      <c r="J12" s="3">
        <v>-1.3778999999999999</v>
      </c>
      <c r="K12" s="3">
        <v>-4.0510000000000002</v>
      </c>
      <c r="L12" s="3" t="s">
        <v>42</v>
      </c>
      <c r="M12" s="3">
        <v>-90</v>
      </c>
      <c r="N12" s="3">
        <v>36</v>
      </c>
      <c r="O12" s="3">
        <f>M12*9/5+32</f>
        <v>-130</v>
      </c>
      <c r="P12" s="3">
        <f>N12*9/5+32</f>
        <v>96.8</v>
      </c>
      <c r="S12"/>
    </row>
    <row r="13" spans="1:19" ht="18" x14ac:dyDescent="0.25">
      <c r="A13" s="3" t="s">
        <v>51</v>
      </c>
      <c r="B13" s="41" t="s">
        <v>43</v>
      </c>
      <c r="C13" s="41"/>
      <c r="D13" s="41"/>
      <c r="E13" s="41"/>
      <c r="F13" s="41"/>
      <c r="G13" s="41"/>
      <c r="H13" s="3">
        <v>1.7232799999999999</v>
      </c>
      <c r="I13" s="3">
        <v>-0.83950000000000002</v>
      </c>
      <c r="J13" s="3">
        <v>0.51060000000000005</v>
      </c>
      <c r="K13" s="3">
        <v>-0.10412</v>
      </c>
      <c r="L13" s="3" t="s">
        <v>42</v>
      </c>
      <c r="M13" s="3">
        <v>-90</v>
      </c>
      <c r="N13" s="3">
        <v>36</v>
      </c>
      <c r="O13" s="3">
        <f t="shared" ref="O13:O17" si="0">M13*9/5+32</f>
        <v>-130</v>
      </c>
      <c r="P13" s="3">
        <f t="shared" ref="P13:P17" si="1">N13*9/5+32</f>
        <v>96.8</v>
      </c>
    </row>
    <row r="14" spans="1:19" ht="18" x14ac:dyDescent="0.25">
      <c r="A14" s="3" t="s">
        <v>52</v>
      </c>
      <c r="B14" s="41" t="s">
        <v>44</v>
      </c>
      <c r="C14" s="41"/>
      <c r="D14" s="41"/>
      <c r="E14" s="41"/>
      <c r="F14" s="41"/>
      <c r="G14" s="41"/>
      <c r="H14" s="3">
        <v>-1.0089999999999999</v>
      </c>
      <c r="I14" s="3">
        <v>-6.2879199999999997</v>
      </c>
      <c r="J14" s="3">
        <v>7.5033200000000004</v>
      </c>
      <c r="K14" s="3">
        <v>-7.90463</v>
      </c>
      <c r="L14" s="3">
        <v>0.62942699999999996</v>
      </c>
      <c r="M14" s="3">
        <v>-90</v>
      </c>
      <c r="N14" s="3">
        <v>36</v>
      </c>
      <c r="O14" s="3">
        <f t="shared" si="0"/>
        <v>-130</v>
      </c>
      <c r="P14" s="3">
        <f t="shared" si="1"/>
        <v>96.8</v>
      </c>
    </row>
    <row r="15" spans="1:19" ht="18" x14ac:dyDescent="0.25">
      <c r="A15" s="3" t="s">
        <v>50</v>
      </c>
      <c r="B15" s="41" t="s">
        <v>45</v>
      </c>
      <c r="C15" s="41"/>
      <c r="D15" s="41"/>
      <c r="E15" s="41"/>
      <c r="F15" s="41"/>
      <c r="G15" s="41"/>
      <c r="H15" s="3">
        <v>-200</v>
      </c>
      <c r="I15" s="3">
        <v>116.04300000000001</v>
      </c>
      <c r="J15" s="3">
        <v>-917.22500000000002</v>
      </c>
      <c r="K15" s="3">
        <v>794.779</v>
      </c>
      <c r="L15" s="3">
        <v>-589.58699999999999</v>
      </c>
      <c r="M15" s="3">
        <v>-90</v>
      </c>
      <c r="N15" s="3">
        <v>35</v>
      </c>
      <c r="O15" s="3">
        <f t="shared" si="0"/>
        <v>-130</v>
      </c>
      <c r="P15" s="3">
        <f>N15*9/5+32</f>
        <v>95</v>
      </c>
    </row>
    <row r="16" spans="1:19" ht="18" x14ac:dyDescent="0.25">
      <c r="A16" s="3" t="s">
        <v>49</v>
      </c>
      <c r="B16" s="41" t="s">
        <v>46</v>
      </c>
      <c r="C16" s="41"/>
      <c r="D16" s="41"/>
      <c r="E16" s="41"/>
      <c r="F16" s="41"/>
      <c r="G16" s="41"/>
      <c r="H16" s="3">
        <v>-200</v>
      </c>
      <c r="I16" s="3">
        <v>440.05500000000001</v>
      </c>
      <c r="J16" s="3">
        <v>-459.70100000000002</v>
      </c>
      <c r="K16" s="3">
        <v>434.08100000000002</v>
      </c>
      <c r="L16" s="3">
        <v>-485.33800000000002</v>
      </c>
      <c r="M16" s="3">
        <v>-90</v>
      </c>
      <c r="N16" s="3">
        <v>36</v>
      </c>
      <c r="O16" s="3">
        <f t="shared" si="0"/>
        <v>-130</v>
      </c>
      <c r="P16" s="3">
        <f t="shared" si="1"/>
        <v>96.8</v>
      </c>
    </row>
    <row r="17" spans="1:16" ht="18" x14ac:dyDescent="0.25">
      <c r="A17" s="3" t="s">
        <v>125</v>
      </c>
      <c r="B17" s="41" t="s">
        <v>127</v>
      </c>
      <c r="C17" s="41"/>
      <c r="D17" s="41"/>
      <c r="E17" s="41"/>
      <c r="F17" s="41"/>
      <c r="G17" s="41"/>
      <c r="H17" s="3">
        <v>2.49973</v>
      </c>
      <c r="I17" s="3">
        <v>2.3453999999999999E-2</v>
      </c>
      <c r="J17" s="3">
        <v>-3.8013599999999999</v>
      </c>
      <c r="K17" s="3">
        <v>13.0945</v>
      </c>
      <c r="L17" s="3">
        <v>-14.518000000000001</v>
      </c>
      <c r="M17" s="3">
        <v>-90</v>
      </c>
      <c r="N17" s="3">
        <v>30</v>
      </c>
      <c r="O17" s="3">
        <f t="shared" si="0"/>
        <v>-130</v>
      </c>
      <c r="P17" s="3">
        <f t="shared" si="1"/>
        <v>86</v>
      </c>
    </row>
    <row r="18" spans="1:16" ht="18" x14ac:dyDescent="0.25">
      <c r="A18" s="3" t="s">
        <v>126</v>
      </c>
      <c r="B18" s="41" t="s">
        <v>128</v>
      </c>
      <c r="C18" s="41"/>
      <c r="D18" s="41"/>
      <c r="E18" s="41"/>
      <c r="F18" s="41"/>
      <c r="G18" s="41"/>
      <c r="H18" s="3">
        <v>132.63200000000001</v>
      </c>
      <c r="I18" s="3">
        <v>5.2186999999999997E-2</v>
      </c>
      <c r="J18" s="3">
        <v>-0.364923</v>
      </c>
      <c r="K18" s="3">
        <v>-1.2023299999999999</v>
      </c>
      <c r="L18" s="3">
        <v>0.53614099999999998</v>
      </c>
      <c r="M18" s="3">
        <v>-90</v>
      </c>
      <c r="N18" s="3">
        <v>30</v>
      </c>
      <c r="O18" s="3">
        <f t="shared" ref="O18" si="2">M18*9/5+32</f>
        <v>-130</v>
      </c>
      <c r="P18" s="3">
        <f t="shared" ref="P18" si="3">N18*9/5+32</f>
        <v>86</v>
      </c>
    </row>
    <row r="20" spans="1:16" ht="18" x14ac:dyDescent="0.25">
      <c r="A20" s="6" t="s">
        <v>58</v>
      </c>
      <c r="B20" s="6" t="s">
        <v>87</v>
      </c>
      <c r="C20" s="9" t="s">
        <v>54</v>
      </c>
      <c r="D20" s="9" t="s">
        <v>55</v>
      </c>
      <c r="E20" s="9" t="s">
        <v>56</v>
      </c>
      <c r="F20" s="9" t="s">
        <v>57</v>
      </c>
      <c r="G20" s="6" t="s">
        <v>68</v>
      </c>
      <c r="H20" s="6" t="s">
        <v>58</v>
      </c>
      <c r="I20" s="6" t="s">
        <v>67</v>
      </c>
      <c r="J20" s="6" t="s">
        <v>58</v>
      </c>
    </row>
    <row r="21" spans="1:16" x14ac:dyDescent="0.25">
      <c r="A21" s="5" t="s">
        <v>62</v>
      </c>
      <c r="B21" s="5" t="s">
        <v>59</v>
      </c>
      <c r="C21" s="5" t="s">
        <v>60</v>
      </c>
      <c r="D21" s="5" t="s">
        <v>60</v>
      </c>
      <c r="E21" s="5" t="s">
        <v>61</v>
      </c>
      <c r="F21" s="5" t="s">
        <v>61</v>
      </c>
      <c r="G21" s="5" t="s">
        <v>61</v>
      </c>
      <c r="H21" s="5" t="s">
        <v>64</v>
      </c>
      <c r="J21" s="5" t="s">
        <v>63</v>
      </c>
    </row>
    <row r="22" spans="1:16" x14ac:dyDescent="0.25">
      <c r="A22" s="3">
        <v>-10</v>
      </c>
      <c r="B22" s="3">
        <f>EXP(($H$12*(1-I22)+$I$12*IMREAL(IMPOWER(1-I22,1.5))+$J$12*IMREAL(IMPOWER(1-I22,2.5))+$K$12*IMREAL(IMPOWER(1-I22,5)))/I22)*$B$7</f>
        <v>2387.3407911761424</v>
      </c>
      <c r="C22" s="3">
        <f t="shared" ref="C22:C27" si="4">EXP($H$13*IMREAL(IMPOWER(1-I22,1/3))+$I$13*IMREAL(IMPOWER(1-I22,2/3))+$J$13*IMREAL(IMPOWER(1-I22,1))+$K$13*IMREAL(IMPOWER(1-I22,4/3)))*$B$8</f>
        <v>954.52957145342475</v>
      </c>
      <c r="D22" s="3">
        <f>EXP($H$14*IMREAL(IMPOWER(1/I22-1,1/3))+$I$14*IMREAL(IMPOWER(1/I22-1,2/3))+$J$14*IMREAL(IMPOWER(1/I22-1,1))+$K$14*IMREAL(IMPOWER(1/I22-1,4/3)))*$B$8</f>
        <v>60.761081815030145</v>
      </c>
      <c r="E22" s="3">
        <f>$H$15+$I$15*IMREAL(IMPOWER(1-I22,1/3))+$J$15*IMREAL(IMPOWER(1-I22,2/3))+$K$15*IMREAL(IMPOWER(1-I22,1))+$L$15*IMREAL(IMPOWER(1-I22,4/3))</f>
        <v>-325.334916995333</v>
      </c>
      <c r="F22" s="3">
        <f>$H$16+$I$16*IMREAL(IMPOWER(1-I22,1/3))+$J$16*IMREAL(IMPOWER(1-I22,2/3))+$K$16*IMREAL(IMPOWER(1-I22,1))+$L$16*IMREAL(IMPOWER(1-I22,4/3))</f>
        <v>-69.519259587305214</v>
      </c>
      <c r="G22" s="3">
        <f>F22-E22</f>
        <v>255.81565740802779</v>
      </c>
      <c r="H22" s="3">
        <f t="shared" ref="H22:H27" si="5">A22+273</f>
        <v>263</v>
      </c>
      <c r="I22" s="3">
        <f>H22/$B$6</f>
        <v>0.84956552637529481</v>
      </c>
      <c r="J22" s="3">
        <f t="shared" ref="J22:J27" si="6">A22*9/5+32</f>
        <v>14</v>
      </c>
    </row>
    <row r="23" spans="1:16" x14ac:dyDescent="0.25">
      <c r="A23" s="3">
        <f>A22+5</f>
        <v>-5</v>
      </c>
      <c r="B23" s="3">
        <f t="shared" ref="B23:B27" si="7">EXP(($H$12*(1-I23)+$I$12*IMREAL(IMPOWER(1-I23,1.5))+$J$12*IMREAL(IMPOWER(1-I23,2.5))+$K$12*IMREAL(IMPOWER(1-I23,5)))/I23)*$B$7</f>
        <v>2733.3149134006258</v>
      </c>
      <c r="C23" s="3">
        <f t="shared" si="4"/>
        <v>932.07059723149985</v>
      </c>
      <c r="D23" s="3">
        <f t="shared" ref="D23:D27" si="8">EXP($H$14*IMREAL(IMPOWER(1/I23-1,1/3))+$I$14*IMREAL(IMPOWER(1/I23-1,2/3))+$J$14*IMREAL(IMPOWER(1/I23-1,1))+$K$14*IMREAL(IMPOWER(1/I23-1,4/3)))*$B$8</f>
        <v>70.906919028835105</v>
      </c>
      <c r="E23" s="3">
        <f t="shared" ref="E23:E27" si="9">$H$15+$I$15*IMREAL(IMPOWER(1-I23,1/3))+$J$15*IMREAL(IMPOWER(1-I23,2/3))+$K$15*IMREAL(IMPOWER(1-I23,1))+$L$15*IMREAL(IMPOWER(1-I23,4/3))</f>
        <v>-314.91643285056927</v>
      </c>
      <c r="F23" s="3">
        <f t="shared" ref="F23:F27" si="10">$H$16+$I$16*IMREAL(IMPOWER(1-I23,1/3))+$J$16*IMREAL(IMPOWER(1-I23,2/3))+$K$16*IMREAL(IMPOWER(1-I23,1))+$L$16*IMREAL(IMPOWER(1-I23,4/3))</f>
        <v>-70.286347979779094</v>
      </c>
      <c r="G23" s="3">
        <f t="shared" ref="G23:G27" si="11">F23-E23</f>
        <v>244.63008487079017</v>
      </c>
      <c r="H23" s="3">
        <f t="shared" si="5"/>
        <v>268</v>
      </c>
      <c r="I23" s="3">
        <f t="shared" ref="I23:I27" si="12">H23/$B$6</f>
        <v>0.86571696223794292</v>
      </c>
      <c r="J23" s="3">
        <f t="shared" si="6"/>
        <v>23</v>
      </c>
    </row>
    <row r="24" spans="1:16" x14ac:dyDescent="0.25">
      <c r="A24" s="3">
        <f t="shared" ref="A24:A27" si="13">A23+5</f>
        <v>0</v>
      </c>
      <c r="B24" s="3">
        <f t="shared" si="7"/>
        <v>3114.5925974290749</v>
      </c>
      <c r="C24" s="3">
        <f t="shared" si="4"/>
        <v>908.15080312622251</v>
      </c>
      <c r="D24" s="3">
        <f t="shared" si="8"/>
        <v>82.643611260048786</v>
      </c>
      <c r="E24" s="3">
        <f t="shared" si="9"/>
        <v>-304.17487422564579</v>
      </c>
      <c r="F24" s="3">
        <f t="shared" si="10"/>
        <v>-71.60767672931587</v>
      </c>
      <c r="G24" s="3">
        <f t="shared" si="11"/>
        <v>232.56719749632992</v>
      </c>
      <c r="H24" s="3">
        <f t="shared" si="5"/>
        <v>273</v>
      </c>
      <c r="I24" s="3">
        <f t="shared" si="12"/>
        <v>0.88186839810059114</v>
      </c>
      <c r="J24" s="3">
        <f t="shared" si="6"/>
        <v>32</v>
      </c>
    </row>
    <row r="25" spans="1:16" x14ac:dyDescent="0.25">
      <c r="A25" s="3">
        <f t="shared" si="13"/>
        <v>5</v>
      </c>
      <c r="B25" s="3">
        <f t="shared" si="7"/>
        <v>3533.5123354051557</v>
      </c>
      <c r="C25" s="3">
        <f t="shared" si="4"/>
        <v>882.42049165347044</v>
      </c>
      <c r="D25" s="3">
        <f t="shared" si="8"/>
        <v>96.341686230757759</v>
      </c>
      <c r="E25" s="3">
        <f t="shared" si="9"/>
        <v>-293.03409671765928</v>
      </c>
      <c r="F25" s="3">
        <f t="shared" si="10"/>
        <v>-73.604368136719273</v>
      </c>
      <c r="G25" s="3">
        <f t="shared" si="11"/>
        <v>219.42972858094001</v>
      </c>
      <c r="H25" s="3">
        <f t="shared" si="5"/>
        <v>278</v>
      </c>
      <c r="I25" s="3">
        <f t="shared" si="12"/>
        <v>0.89801983396323937</v>
      </c>
      <c r="J25" s="3">
        <f t="shared" si="6"/>
        <v>41</v>
      </c>
    </row>
    <row r="26" spans="1:16" x14ac:dyDescent="0.25">
      <c r="A26" s="3">
        <f t="shared" si="13"/>
        <v>10</v>
      </c>
      <c r="B26" s="3">
        <f t="shared" si="7"/>
        <v>3992.6072093082698</v>
      </c>
      <c r="C26" s="3">
        <f t="shared" si="4"/>
        <v>854.37438997390962</v>
      </c>
      <c r="D26" s="3">
        <f t="shared" si="8"/>
        <v>112.5441791323429</v>
      </c>
      <c r="E26" s="3">
        <f t="shared" si="9"/>
        <v>-281.38892664248596</v>
      </c>
      <c r="F26" s="3">
        <f t="shared" si="10"/>
        <v>-76.453267987115069</v>
      </c>
      <c r="G26" s="3">
        <f t="shared" si="11"/>
        <v>204.9356586553709</v>
      </c>
      <c r="H26" s="3">
        <f t="shared" si="5"/>
        <v>283</v>
      </c>
      <c r="I26" s="3">
        <f t="shared" si="12"/>
        <v>0.91417126982588759</v>
      </c>
      <c r="J26" s="3">
        <f t="shared" si="6"/>
        <v>50</v>
      </c>
    </row>
    <row r="27" spans="1:16" x14ac:dyDescent="0.25">
      <c r="A27" s="3">
        <f t="shared" si="13"/>
        <v>15</v>
      </c>
      <c r="B27" s="3">
        <f t="shared" si="7"/>
        <v>4494.6804569602537</v>
      </c>
      <c r="C27" s="3">
        <f t="shared" si="4"/>
        <v>823.23643725548925</v>
      </c>
      <c r="D27" s="3">
        <f t="shared" si="8"/>
        <v>132.09839409324806</v>
      </c>
      <c r="E27" s="3">
        <f t="shared" si="9"/>
        <v>-269.08687148748021</v>
      </c>
      <c r="F27" s="3">
        <f t="shared" si="10"/>
        <v>-80.429854748872657</v>
      </c>
      <c r="G27" s="3">
        <f t="shared" si="11"/>
        <v>188.65701673860755</v>
      </c>
      <c r="H27" s="3">
        <f t="shared" si="5"/>
        <v>288</v>
      </c>
      <c r="I27" s="3">
        <f t="shared" si="12"/>
        <v>0.9303227056885357</v>
      </c>
      <c r="J27" s="3">
        <f t="shared" si="6"/>
        <v>59</v>
      </c>
    </row>
    <row r="29" spans="1:16" ht="18" x14ac:dyDescent="0.25">
      <c r="A29" s="6" t="s">
        <v>58</v>
      </c>
      <c r="B29" s="6" t="s">
        <v>87</v>
      </c>
      <c r="C29" s="9" t="s">
        <v>54</v>
      </c>
      <c r="D29" s="9" t="s">
        <v>55</v>
      </c>
      <c r="E29" s="9" t="s">
        <v>56</v>
      </c>
      <c r="F29" s="9" t="s">
        <v>57</v>
      </c>
      <c r="G29" s="6" t="s">
        <v>68</v>
      </c>
      <c r="H29" s="6" t="s">
        <v>58</v>
      </c>
      <c r="I29" s="6" t="s">
        <v>67</v>
      </c>
      <c r="J29" s="6"/>
    </row>
    <row r="30" spans="1:16" x14ac:dyDescent="0.25">
      <c r="A30" s="7" t="s">
        <v>63</v>
      </c>
      <c r="B30" s="7" t="s">
        <v>2</v>
      </c>
      <c r="C30" s="7" t="s">
        <v>4</v>
      </c>
      <c r="D30" s="7" t="s">
        <v>4</v>
      </c>
      <c r="E30" s="7" t="s">
        <v>86</v>
      </c>
      <c r="F30" s="7" t="s">
        <v>86</v>
      </c>
      <c r="G30" s="7" t="s">
        <v>86</v>
      </c>
      <c r="H30" s="7" t="s">
        <v>85</v>
      </c>
      <c r="J30" s="7"/>
    </row>
    <row r="31" spans="1:16" x14ac:dyDescent="0.25">
      <c r="A31" s="3">
        <f>A22*9/5+32</f>
        <v>14</v>
      </c>
      <c r="B31" s="3">
        <f>B22/6.89475729</f>
        <v>346.25450770235051</v>
      </c>
      <c r="C31" s="3">
        <f>C22/16.0184634</f>
        <v>59.589334358589269</v>
      </c>
      <c r="D31" s="3">
        <f>D22/16.0184634</f>
        <v>3.7931904139463302</v>
      </c>
      <c r="E31" s="3">
        <f>E22*334.552563</f>
        <v>-108841.63031418092</v>
      </c>
      <c r="F31" s="3">
        <f>F22*334.552563</f>
        <v>-23257.846472795281</v>
      </c>
      <c r="G31" s="3">
        <f>F31-E31</f>
        <v>85583.783841385637</v>
      </c>
      <c r="H31" s="3">
        <f>A31+460</f>
        <v>474</v>
      </c>
      <c r="I31" s="3">
        <f>I22</f>
        <v>0.84956552637529481</v>
      </c>
    </row>
    <row r="32" spans="1:16" x14ac:dyDescent="0.25">
      <c r="A32" s="3">
        <f t="shared" ref="A32:A36" si="14">A23*9/5+32</f>
        <v>23</v>
      </c>
      <c r="B32" s="3">
        <f t="shared" ref="B32:B36" si="15">B23/6.89475729</f>
        <v>396.43381172604347</v>
      </c>
      <c r="C32" s="3">
        <f t="shared" ref="C32:D36" si="16">C23/16.0184634</f>
        <v>58.187266403561516</v>
      </c>
      <c r="D32" s="3">
        <f t="shared" si="16"/>
        <v>4.4265743385120881</v>
      </c>
      <c r="E32" s="3">
        <f t="shared" ref="E32:F36" si="17">E23*334.552563</f>
        <v>-105356.09974097535</v>
      </c>
      <c r="F32" s="3">
        <f t="shared" si="17"/>
        <v>-23514.477860544968</v>
      </c>
      <c r="G32" s="3">
        <f t="shared" ref="G32:G36" si="18">F32-E32</f>
        <v>81841.621880430379</v>
      </c>
      <c r="H32" s="3">
        <f t="shared" ref="H32:H36" si="19">A32+460</f>
        <v>483</v>
      </c>
      <c r="I32" s="3">
        <f t="shared" ref="I32:I36" si="20">I23</f>
        <v>0.86571696223794292</v>
      </c>
    </row>
    <row r="33" spans="1:9" x14ac:dyDescent="0.25">
      <c r="A33" s="3">
        <f t="shared" si="14"/>
        <v>32</v>
      </c>
      <c r="B33" s="3">
        <f t="shared" si="15"/>
        <v>451.73346448995522</v>
      </c>
      <c r="C33" s="3">
        <f t="shared" si="16"/>
        <v>56.694002442595234</v>
      </c>
      <c r="D33" s="3">
        <f t="shared" si="16"/>
        <v>5.1592720972255544</v>
      </c>
      <c r="E33" s="3">
        <f t="shared" si="17"/>
        <v>-101762.48377239244</v>
      </c>
      <c r="F33" s="3">
        <f t="shared" si="17"/>
        <v>-23956.531780268084</v>
      </c>
      <c r="G33" s="3">
        <f t="shared" si="18"/>
        <v>77805.951992124363</v>
      </c>
      <c r="H33" s="3">
        <f t="shared" si="19"/>
        <v>492</v>
      </c>
      <c r="I33" s="3">
        <f t="shared" si="20"/>
        <v>0.88186839810059114</v>
      </c>
    </row>
    <row r="34" spans="1:9" x14ac:dyDescent="0.25">
      <c r="A34" s="3">
        <f t="shared" si="14"/>
        <v>41</v>
      </c>
      <c r="B34" s="3">
        <f t="shared" si="15"/>
        <v>512.49263560445877</v>
      </c>
      <c r="C34" s="3">
        <f t="shared" si="16"/>
        <v>55.087711574973561</v>
      </c>
      <c r="D34" s="3">
        <f t="shared" si="16"/>
        <v>6.0144149800759132</v>
      </c>
      <c r="E34" s="3">
        <f t="shared" si="17"/>
        <v>-98035.308103282805</v>
      </c>
      <c r="F34" s="3">
        <f t="shared" si="17"/>
        <v>-24624.530008134971</v>
      </c>
      <c r="G34" s="3">
        <f t="shared" si="18"/>
        <v>73410.778095147834</v>
      </c>
      <c r="H34" s="3">
        <f t="shared" si="19"/>
        <v>501</v>
      </c>
      <c r="I34" s="3">
        <f t="shared" si="20"/>
        <v>0.89801983396323937</v>
      </c>
    </row>
    <row r="35" spans="1:9" x14ac:dyDescent="0.25">
      <c r="A35" s="3">
        <f t="shared" si="14"/>
        <v>50</v>
      </c>
      <c r="B35" s="3">
        <f t="shared" si="15"/>
        <v>579.07871754950054</v>
      </c>
      <c r="C35" s="3">
        <f t="shared" si="16"/>
        <v>53.336850647853623</v>
      </c>
      <c r="D35" s="3">
        <f t="shared" si="16"/>
        <v>7.0259035665270426</v>
      </c>
      <c r="E35" s="3">
        <f t="shared" si="17"/>
        <v>-94139.386608062661</v>
      </c>
      <c r="F35" s="3">
        <f t="shared" si="17"/>
        <v>-25577.636754815197</v>
      </c>
      <c r="G35" s="3">
        <f t="shared" si="18"/>
        <v>68561.749853247456</v>
      </c>
      <c r="H35" s="3">
        <f t="shared" si="19"/>
        <v>510</v>
      </c>
      <c r="I35" s="3">
        <f t="shared" si="20"/>
        <v>0.91417126982588759</v>
      </c>
    </row>
    <row r="36" spans="1:9" x14ac:dyDescent="0.25">
      <c r="A36" s="3">
        <f t="shared" si="14"/>
        <v>59</v>
      </c>
      <c r="B36" s="3">
        <f t="shared" si="15"/>
        <v>651.89828559726629</v>
      </c>
      <c r="C36" s="3">
        <f t="shared" si="16"/>
        <v>51.392971766286223</v>
      </c>
      <c r="D36" s="3">
        <f t="shared" si="16"/>
        <v>8.2466333252194488</v>
      </c>
      <c r="E36" s="3">
        <f t="shared" si="17"/>
        <v>-90023.702525788132</v>
      </c>
      <c r="F36" s="3">
        <f t="shared" si="17"/>
        <v>-26908.014047953071</v>
      </c>
      <c r="G36" s="3">
        <f t="shared" si="18"/>
        <v>63115.688477835065</v>
      </c>
      <c r="H36" s="3">
        <f t="shared" si="19"/>
        <v>519</v>
      </c>
      <c r="I36" s="3">
        <f t="shared" si="20"/>
        <v>0.9303227056885357</v>
      </c>
    </row>
  </sheetData>
  <mergeCells count="9">
    <mergeCell ref="B18:G18"/>
    <mergeCell ref="B15:G15"/>
    <mergeCell ref="B16:G16"/>
    <mergeCell ref="M10:N10"/>
    <mergeCell ref="O10:P10"/>
    <mergeCell ref="B12:G12"/>
    <mergeCell ref="B13:G13"/>
    <mergeCell ref="B14:G14"/>
    <mergeCell ref="B17:G1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19" sqref="E19"/>
    </sheetView>
  </sheetViews>
  <sheetFormatPr defaultRowHeight="15" x14ac:dyDescent="0.25"/>
  <cols>
    <col min="1" max="1" width="13.140625" customWidth="1"/>
    <col min="5" max="5" width="11.7109375" customWidth="1"/>
  </cols>
  <sheetData>
    <row r="1" spans="1:20" ht="18.75" x14ac:dyDescent="0.35">
      <c r="A1" s="10" t="s">
        <v>72</v>
      </c>
      <c r="B1">
        <v>550</v>
      </c>
      <c r="C1" t="s">
        <v>190</v>
      </c>
      <c r="D1">
        <f>B1/12^3</f>
        <v>0.31828703703703703</v>
      </c>
      <c r="E1" t="s">
        <v>191</v>
      </c>
      <c r="F1" s="40">
        <f>B1/61023.7</f>
        <v>9.0128917125641347E-3</v>
      </c>
      <c r="G1" t="s">
        <v>197</v>
      </c>
      <c r="L1" t="s">
        <v>166</v>
      </c>
      <c r="M1" s="2">
        <v>75</v>
      </c>
      <c r="N1" t="s">
        <v>141</v>
      </c>
      <c r="O1">
        <f t="shared" ref="O1" si="0">M1/2.20462</f>
        <v>34.019468207672979</v>
      </c>
      <c r="P1" t="s">
        <v>160</v>
      </c>
      <c r="R1" s="3" t="s">
        <v>142</v>
      </c>
      <c r="S1" s="28">
        <v>0.01</v>
      </c>
      <c r="T1" s="3" t="s">
        <v>140</v>
      </c>
    </row>
    <row r="2" spans="1:20" ht="18" x14ac:dyDescent="0.35">
      <c r="A2" s="10" t="s">
        <v>171</v>
      </c>
      <c r="B2" s="33">
        <f>M3*M2/(M2+1)</f>
        <v>12.857142857142858</v>
      </c>
      <c r="C2" t="s">
        <v>79</v>
      </c>
      <c r="D2">
        <f>B2/2.20462</f>
        <v>5.8319088356010829</v>
      </c>
      <c r="E2" t="s">
        <v>160</v>
      </c>
      <c r="F2" s="10"/>
      <c r="L2" t="s">
        <v>172</v>
      </c>
      <c r="M2" s="2">
        <v>6</v>
      </c>
      <c r="R2" s="3" t="s">
        <v>146</v>
      </c>
      <c r="S2" s="28">
        <v>12</v>
      </c>
      <c r="T2" s="3" t="s">
        <v>140</v>
      </c>
    </row>
    <row r="3" spans="1:20" ht="18" x14ac:dyDescent="0.35">
      <c r="A3" s="10" t="s">
        <v>116</v>
      </c>
      <c r="B3" s="2">
        <v>25</v>
      </c>
      <c r="C3" s="34" t="s">
        <v>63</v>
      </c>
      <c r="D3">
        <f>(B3-32)*5/9</f>
        <v>-3.8888888888888888</v>
      </c>
      <c r="E3" s="34" t="s">
        <v>62</v>
      </c>
      <c r="F3" s="10"/>
      <c r="L3" t="s">
        <v>167</v>
      </c>
      <c r="M3" s="2">
        <v>15</v>
      </c>
      <c r="N3" t="s">
        <v>141</v>
      </c>
      <c r="O3">
        <f>M3/2.20462</f>
        <v>6.8038936415345965</v>
      </c>
      <c r="P3" t="s">
        <v>160</v>
      </c>
      <c r="R3" s="3" t="s">
        <v>147</v>
      </c>
      <c r="S3" s="3">
        <f>S2/S1</f>
        <v>1200</v>
      </c>
      <c r="T3" s="3"/>
    </row>
    <row r="4" spans="1:20" ht="18" x14ac:dyDescent="0.35">
      <c r="A4" s="10" t="s">
        <v>157</v>
      </c>
      <c r="B4" s="2">
        <v>1500</v>
      </c>
      <c r="C4" t="s">
        <v>2</v>
      </c>
      <c r="D4">
        <f>B4*6894.75729</f>
        <v>10342135.934999999</v>
      </c>
      <c r="E4" t="s">
        <v>144</v>
      </c>
      <c r="L4" t="s">
        <v>176</v>
      </c>
      <c r="M4" s="33">
        <f>M3*M2/(M2+1)</f>
        <v>12.857142857142858</v>
      </c>
      <c r="N4" t="s">
        <v>141</v>
      </c>
      <c r="O4">
        <f t="shared" ref="O4:O5" si="1">M4/2.20462</f>
        <v>5.8319088356010829</v>
      </c>
      <c r="P4" t="s">
        <v>160</v>
      </c>
    </row>
    <row r="5" spans="1:20" ht="18" x14ac:dyDescent="0.35">
      <c r="A5" s="13" t="s">
        <v>82</v>
      </c>
      <c r="L5" t="s">
        <v>175</v>
      </c>
      <c r="M5" s="33">
        <f>M3/(M2+1)</f>
        <v>2.1428571428571428</v>
      </c>
      <c r="N5" t="s">
        <v>141</v>
      </c>
      <c r="O5">
        <f t="shared" si="1"/>
        <v>0.97198480593351366</v>
      </c>
      <c r="P5" t="s">
        <v>160</v>
      </c>
    </row>
    <row r="6" spans="1:20" ht="18" x14ac:dyDescent="0.35">
      <c r="A6" s="11" t="s">
        <v>67</v>
      </c>
      <c r="B6">
        <f>(D3+273)/'Nitrous Oxide Information'!B6</f>
        <v>0.86930617020742029</v>
      </c>
      <c r="L6" t="s">
        <v>168</v>
      </c>
      <c r="M6">
        <f>M1-M3</f>
        <v>60</v>
      </c>
      <c r="N6" t="s">
        <v>141</v>
      </c>
      <c r="O6">
        <f>M6/2.20462</f>
        <v>27.215574566138386</v>
      </c>
      <c r="P6" t="s">
        <v>160</v>
      </c>
    </row>
    <row r="7" spans="1:20" ht="18" x14ac:dyDescent="0.35">
      <c r="A7" s="11" t="s">
        <v>87</v>
      </c>
      <c r="B7">
        <f>D7/6.89475729</f>
        <v>408.26855325691565</v>
      </c>
      <c r="C7" s="34" t="s">
        <v>2</v>
      </c>
      <c r="D7">
        <f>EXP(('Nitrous Oxide Information'!$H$12*(1-B6)+'Nitrous Oxide Information'!$I$12*IMREAL(IMPOWER(1-B6,1.5))+'Nitrous Oxide Information'!$J$12*IMREAL(IMPOWER(1-B6,2.5))+'Nitrous Oxide Information'!$K$12*IMREAL(IMPOWER(1-B6,5)))/B6)*'Nitrous Oxide Information'!$B$7</f>
        <v>2814.9125838458726</v>
      </c>
      <c r="E7" s="34" t="s">
        <v>59</v>
      </c>
      <c r="L7" s="39" t="s">
        <v>177</v>
      </c>
      <c r="M7" s="2">
        <v>2</v>
      </c>
      <c r="N7" t="s">
        <v>7</v>
      </c>
      <c r="O7">
        <f>M7/2.20462</f>
        <v>0.90718581887127947</v>
      </c>
      <c r="P7" t="s">
        <v>160</v>
      </c>
    </row>
    <row r="8" spans="1:20" ht="18" x14ac:dyDescent="0.35">
      <c r="A8" s="12" t="s">
        <v>54</v>
      </c>
      <c r="B8">
        <f>D8/16.0184634</f>
        <v>57.8639667884568</v>
      </c>
      <c r="C8" s="34" t="s">
        <v>192</v>
      </c>
      <c r="D8">
        <f>EXP('Nitrous Oxide Information'!$H$13*IMREAL(IMPOWER(1-B6,1/3))+'Nitrous Oxide Information'!$I$13*IMREAL(IMPOWER(1-B6,2/3))+'Nitrous Oxide Information'!$J$13*IMREAL(IMPOWER(1-B6,1))+'Nitrous Oxide Information'!$K$13*IMREAL(IMPOWER(1-B6,4/3)))*'Nitrous Oxide Information'!$B$8</f>
        <v>926.89183417971094</v>
      </c>
      <c r="E8" s="34" t="s">
        <v>70</v>
      </c>
      <c r="F8" s="12" t="s">
        <v>91</v>
      </c>
      <c r="G8">
        <f>1/B8</f>
        <v>1.7281912310918312E-2</v>
      </c>
      <c r="H8" s="36" t="s">
        <v>193</v>
      </c>
      <c r="L8" t="s">
        <v>170</v>
      </c>
      <c r="M8" s="2">
        <v>220</v>
      </c>
      <c r="N8" t="s">
        <v>140</v>
      </c>
    </row>
    <row r="9" spans="1:20" ht="18" x14ac:dyDescent="0.35">
      <c r="A9" s="12" t="s">
        <v>55</v>
      </c>
      <c r="B9">
        <f>D9/16.0184634</f>
        <v>4.5801229717303027</v>
      </c>
      <c r="C9" s="36" t="s">
        <v>192</v>
      </c>
      <c r="D9">
        <f>EXP('Nitrous Oxide Information'!$H$14*IMREAL(IMPOWER(1/B6-1,1/3))+'Nitrous Oxide Information'!$I$14*IMREAL(IMPOWER(1/B6-1,2/3))+'Nitrous Oxide Information'!$J$14*IMREAL(IMPOWER(1/B6-1,1))+'Nitrous Oxide Information'!$K$14*IMREAL(IMPOWER(1/B6-1,4/3)))*'Nitrous Oxide Information'!$B$8</f>
        <v>73.366532190161095</v>
      </c>
      <c r="E9" s="36" t="s">
        <v>70</v>
      </c>
      <c r="F9" s="12" t="s">
        <v>92</v>
      </c>
      <c r="G9">
        <f>1/B9</f>
        <v>0.21833474912622591</v>
      </c>
      <c r="H9" s="36" t="s">
        <v>193</v>
      </c>
      <c r="L9" t="s">
        <v>169</v>
      </c>
      <c r="M9">
        <f>'Dewar Filling'!B31</f>
        <v>314.20286495202004</v>
      </c>
      <c r="N9" t="s">
        <v>2</v>
      </c>
      <c r="O9">
        <f>M9*6894.75729</f>
        <v>2166352.4936668254</v>
      </c>
      <c r="P9" t="s">
        <v>144</v>
      </c>
    </row>
    <row r="10" spans="1:20" ht="18.75" x14ac:dyDescent="0.35">
      <c r="A10" s="10" t="s">
        <v>72</v>
      </c>
      <c r="B10">
        <f>D1</f>
        <v>0.31828703703703703</v>
      </c>
      <c r="C10" t="s">
        <v>191</v>
      </c>
      <c r="D10" s="10" t="s">
        <v>88</v>
      </c>
      <c r="E10">
        <f>B10/B2</f>
        <v>2.4755658436213992E-2</v>
      </c>
      <c r="F10" s="34" t="s">
        <v>193</v>
      </c>
      <c r="L10" t="s">
        <v>173</v>
      </c>
      <c r="M10">
        <f>3.28084*O10</f>
        <v>268.46731854644503</v>
      </c>
      <c r="N10" t="s">
        <v>135</v>
      </c>
      <c r="O10">
        <f>SQRT(2*O9/D11)</f>
        <v>81.828836074433696</v>
      </c>
      <c r="P10" t="s">
        <v>161</v>
      </c>
    </row>
    <row r="11" spans="1:20" ht="18" x14ac:dyDescent="0.35">
      <c r="A11" s="12" t="s">
        <v>186</v>
      </c>
      <c r="B11">
        <f>1/E10</f>
        <v>40.394805194805194</v>
      </c>
      <c r="C11" s="36" t="s">
        <v>192</v>
      </c>
      <c r="D11">
        <f>B11*16.0184634</f>
        <v>647.06270856311698</v>
      </c>
      <c r="E11" s="36" t="s">
        <v>70</v>
      </c>
      <c r="L11" t="s">
        <v>169</v>
      </c>
      <c r="M11">
        <f>'Dewar Filling'!B31</f>
        <v>314.20286495202004</v>
      </c>
      <c r="N11" t="s">
        <v>2</v>
      </c>
      <c r="O11">
        <f>M11*6894.75729</f>
        <v>2166352.4936668254</v>
      </c>
      <c r="P11" t="s">
        <v>144</v>
      </c>
    </row>
    <row r="12" spans="1:20" ht="18" x14ac:dyDescent="0.35">
      <c r="A12" s="10" t="s">
        <v>185</v>
      </c>
      <c r="B12">
        <f>(E10-G9)/(G8-G9)</f>
        <v>0.96282695512443195</v>
      </c>
      <c r="L12" s="44" t="s">
        <v>178</v>
      </c>
      <c r="M12" s="44"/>
      <c r="N12" s="2">
        <v>4</v>
      </c>
    </row>
    <row r="14" spans="1:20" ht="18" x14ac:dyDescent="0.35">
      <c r="A14" t="s">
        <v>184</v>
      </c>
      <c r="B14">
        <f>'Ideal Main (M&lt;.3)'!B19</f>
        <v>0.49350021866213351</v>
      </c>
      <c r="C14" t="str">
        <f>'Ideal Main (M&lt;.3)'!C19</f>
        <v>in</v>
      </c>
      <c r="D14">
        <f>'Ideal Main (M&lt;.3)'!E19</f>
        <v>1.2534918088942547E-2</v>
      </c>
      <c r="E14" t="str">
        <f>'Ideal Main (M&lt;.3)'!F19</f>
        <v>m</v>
      </c>
    </row>
    <row r="15" spans="1:20" ht="18.75" x14ac:dyDescent="0.35">
      <c r="A15" t="s">
        <v>187</v>
      </c>
      <c r="B15">
        <f>B14^2/4*PI()</f>
        <v>0.19127780536397893</v>
      </c>
      <c r="C15" t="s">
        <v>188</v>
      </c>
      <c r="D15">
        <f>D14^2/4*PI()</f>
        <v>1.2340503571869606E-4</v>
      </c>
      <c r="E15" t="s">
        <v>189</v>
      </c>
    </row>
    <row r="17" spans="1:9" ht="18" x14ac:dyDescent="0.25">
      <c r="A17" s="38" t="s">
        <v>139</v>
      </c>
      <c r="B17" s="38" t="s">
        <v>194</v>
      </c>
      <c r="C17" s="38" t="s">
        <v>195</v>
      </c>
      <c r="D17" s="38" t="s">
        <v>198</v>
      </c>
      <c r="E17" s="38" t="s">
        <v>199</v>
      </c>
      <c r="F17" s="9" t="s">
        <v>3</v>
      </c>
      <c r="G17" s="38" t="s">
        <v>72</v>
      </c>
      <c r="H17" s="38" t="s">
        <v>6</v>
      </c>
      <c r="I17" s="38" t="s">
        <v>134</v>
      </c>
    </row>
    <row r="18" spans="1:9" ht="17.25" x14ac:dyDescent="0.25">
      <c r="A18" s="37" t="s">
        <v>140</v>
      </c>
      <c r="B18" s="37" t="s">
        <v>160</v>
      </c>
      <c r="C18" s="37" t="s">
        <v>160</v>
      </c>
      <c r="D18" s="37" t="s">
        <v>59</v>
      </c>
      <c r="E18" s="37" t="s">
        <v>59</v>
      </c>
      <c r="F18" s="37" t="s">
        <v>70</v>
      </c>
      <c r="G18" s="37" t="s">
        <v>161</v>
      </c>
      <c r="H18" s="37" t="s">
        <v>196</v>
      </c>
      <c r="I18" s="37" t="s">
        <v>143</v>
      </c>
    </row>
    <row r="19" spans="1:9" x14ac:dyDescent="0.25">
      <c r="A19">
        <v>0</v>
      </c>
      <c r="B19">
        <f>M1</f>
        <v>75</v>
      </c>
      <c r="C19">
        <f>O4</f>
        <v>5.8319088356010829</v>
      </c>
      <c r="D19">
        <f>B4</f>
        <v>1500</v>
      </c>
      <c r="F19">
        <f>C19/$F$1</f>
        <v>647.06300947467241</v>
      </c>
    </row>
    <row r="20" spans="1:9" x14ac:dyDescent="0.25">
      <c r="A20">
        <f>S1</f>
        <v>0.01</v>
      </c>
    </row>
    <row r="21" spans="1:9" x14ac:dyDescent="0.25">
      <c r="A21">
        <f>A20+$S$1</f>
        <v>0.02</v>
      </c>
    </row>
    <row r="22" spans="1:9" x14ac:dyDescent="0.25">
      <c r="A22">
        <f t="shared" ref="A22:A29" si="2">A21+$S$1</f>
        <v>0.03</v>
      </c>
    </row>
    <row r="23" spans="1:9" x14ac:dyDescent="0.25">
      <c r="A23">
        <f t="shared" si="2"/>
        <v>0.04</v>
      </c>
    </row>
    <row r="24" spans="1:9" x14ac:dyDescent="0.25">
      <c r="A24">
        <f t="shared" si="2"/>
        <v>0.05</v>
      </c>
    </row>
    <row r="25" spans="1:9" x14ac:dyDescent="0.25">
      <c r="A25">
        <f t="shared" si="2"/>
        <v>6.0000000000000005E-2</v>
      </c>
    </row>
    <row r="26" spans="1:9" x14ac:dyDescent="0.25">
      <c r="A26">
        <f t="shared" si="2"/>
        <v>7.0000000000000007E-2</v>
      </c>
    </row>
    <row r="27" spans="1:9" x14ac:dyDescent="0.25">
      <c r="A27">
        <f t="shared" si="2"/>
        <v>0.08</v>
      </c>
    </row>
    <row r="28" spans="1:9" x14ac:dyDescent="0.25">
      <c r="A28">
        <f t="shared" si="2"/>
        <v>0.09</v>
      </c>
    </row>
    <row r="29" spans="1:9" x14ac:dyDescent="0.25">
      <c r="A29">
        <f t="shared" si="2"/>
        <v>9.9999999999999992E-2</v>
      </c>
    </row>
  </sheetData>
  <mergeCells count="1">
    <mergeCell ref="L12:M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24" sqref="H24:K24"/>
    </sheetView>
  </sheetViews>
  <sheetFormatPr defaultRowHeight="15" x14ac:dyDescent="0.25"/>
  <cols>
    <col min="1" max="1" width="11.140625" customWidth="1"/>
    <col min="2" max="2" width="12.7109375" bestFit="1" customWidth="1"/>
  </cols>
  <sheetData>
    <row r="1" spans="1:12" x14ac:dyDescent="0.25">
      <c r="A1" s="13" t="s">
        <v>71</v>
      </c>
      <c r="G1" t="s">
        <v>81</v>
      </c>
    </row>
    <row r="2" spans="1:12" x14ac:dyDescent="0.25">
      <c r="A2" s="10" t="s">
        <v>72</v>
      </c>
      <c r="B2">
        <v>550</v>
      </c>
      <c r="C2" t="s">
        <v>73</v>
      </c>
      <c r="D2">
        <f>B2/12^3</f>
        <v>0.31828703703703703</v>
      </c>
      <c r="E2" t="s">
        <v>74</v>
      </c>
      <c r="G2" t="s">
        <v>83</v>
      </c>
    </row>
    <row r="3" spans="1:12" x14ac:dyDescent="0.25">
      <c r="A3" s="10" t="s">
        <v>75</v>
      </c>
      <c r="B3">
        <v>4000</v>
      </c>
      <c r="C3" t="s">
        <v>2</v>
      </c>
    </row>
    <row r="4" spans="1:12" x14ac:dyDescent="0.25">
      <c r="A4" s="10" t="s">
        <v>80</v>
      </c>
      <c r="B4" s="2">
        <v>10</v>
      </c>
      <c r="C4" t="s">
        <v>79</v>
      </c>
    </row>
    <row r="6" spans="1:12" x14ac:dyDescent="0.25">
      <c r="A6" s="13" t="s">
        <v>99</v>
      </c>
      <c r="H6" s="13" t="s">
        <v>100</v>
      </c>
    </row>
    <row r="7" spans="1:12" x14ac:dyDescent="0.25">
      <c r="A7" s="10" t="s">
        <v>76</v>
      </c>
      <c r="B7">
        <v>745</v>
      </c>
      <c r="C7" t="s">
        <v>77</v>
      </c>
      <c r="H7" s="10" t="s">
        <v>78</v>
      </c>
      <c r="I7">
        <v>96</v>
      </c>
      <c r="J7" t="s">
        <v>103</v>
      </c>
    </row>
    <row r="8" spans="1:12" x14ac:dyDescent="0.25">
      <c r="A8" s="10" t="s">
        <v>90</v>
      </c>
      <c r="B8">
        <v>0.995</v>
      </c>
      <c r="H8" s="10" t="s">
        <v>102</v>
      </c>
      <c r="I8">
        <f>K8/16.0184634</f>
        <v>62.42796047466075</v>
      </c>
      <c r="J8" t="s">
        <v>104</v>
      </c>
      <c r="K8">
        <v>1000</v>
      </c>
      <c r="L8" t="s">
        <v>101</v>
      </c>
    </row>
    <row r="9" spans="1:12" x14ac:dyDescent="0.25">
      <c r="A9" s="10" t="s">
        <v>78</v>
      </c>
      <c r="B9">
        <v>64</v>
      </c>
      <c r="C9" t="s">
        <v>79</v>
      </c>
      <c r="H9" s="10" t="s">
        <v>72</v>
      </c>
      <c r="I9">
        <f>I7/I8</f>
        <v>1.5377724864000002</v>
      </c>
      <c r="J9" t="s">
        <v>74</v>
      </c>
      <c r="K9" s="10"/>
    </row>
    <row r="10" spans="1:12" x14ac:dyDescent="0.25">
      <c r="A10" s="10" t="s">
        <v>72</v>
      </c>
      <c r="B10">
        <v>1.55</v>
      </c>
      <c r="C10" t="s">
        <v>74</v>
      </c>
      <c r="D10" s="10" t="s">
        <v>88</v>
      </c>
      <c r="E10">
        <f>B10/B9</f>
        <v>2.4218750000000001E-2</v>
      </c>
      <c r="F10" t="s">
        <v>89</v>
      </c>
      <c r="G10" t="s">
        <v>105</v>
      </c>
    </row>
    <row r="12" spans="1:12" x14ac:dyDescent="0.25">
      <c r="A12" s="13" t="s">
        <v>82</v>
      </c>
    </row>
    <row r="13" spans="1:12" x14ac:dyDescent="0.25">
      <c r="A13" s="10" t="s">
        <v>84</v>
      </c>
      <c r="B13" s="2">
        <v>70</v>
      </c>
      <c r="C13" s="8" t="s">
        <v>63</v>
      </c>
      <c r="D13">
        <f>(B13-32)*5/9</f>
        <v>21.111111111111111</v>
      </c>
      <c r="E13" s="8" t="s">
        <v>62</v>
      </c>
      <c r="F13" s="10" t="s">
        <v>76</v>
      </c>
      <c r="G13" s="2">
        <v>1500</v>
      </c>
      <c r="H13" t="s">
        <v>2</v>
      </c>
      <c r="I13">
        <f>G13*6.89475729</f>
        <v>10342.135935</v>
      </c>
      <c r="J13" t="s">
        <v>59</v>
      </c>
    </row>
    <row r="14" spans="1:12" ht="18" x14ac:dyDescent="0.25">
      <c r="A14" s="11" t="s">
        <v>67</v>
      </c>
      <c r="B14">
        <f>(D13+273)/'Nitrous Oxide Information'!B6</f>
        <v>0.95006334952066118</v>
      </c>
    </row>
    <row r="15" spans="1:12" ht="18" x14ac:dyDescent="0.25">
      <c r="A15" s="11" t="s">
        <v>87</v>
      </c>
      <c r="B15">
        <f>D15/6.89475729</f>
        <v>750.04830807571648</v>
      </c>
      <c r="C15" s="8" t="s">
        <v>2</v>
      </c>
      <c r="D15">
        <f>EXP(('Nitrous Oxide Information'!$H$12*(1-B14)+'Nitrous Oxide Information'!$I$12*IMREAL(IMPOWER(1-B14,1.5))+'Nitrous Oxide Information'!$J$12*IMREAL(IMPOWER(1-B14,2.5))+'Nitrous Oxide Information'!$K$12*IMREAL(IMPOWER(1-B14,5)))/B14)*'Nitrous Oxide Information'!$B$7</f>
        <v>5171.4010399572126</v>
      </c>
      <c r="E15" s="8" t="s">
        <v>59</v>
      </c>
    </row>
    <row r="16" spans="1:12" x14ac:dyDescent="0.25">
      <c r="A16" s="12" t="s">
        <v>54</v>
      </c>
      <c r="B16">
        <f>D16/16.0184634</f>
        <v>48.631684923464007</v>
      </c>
      <c r="C16" s="8" t="s">
        <v>4</v>
      </c>
      <c r="D16">
        <f>EXP('Nitrous Oxide Information'!$H$13*IMREAL(IMPOWER(1-B14,1/3))+'Nitrous Oxide Information'!$I$13*IMREAL(IMPOWER(1-B14,2/3))+'Nitrous Oxide Information'!$J$13*IMREAL(IMPOWER(1-B14,1))+'Nitrous Oxide Information'!$K$13*IMREAL(IMPOWER(1-B14,4/3)))*'Nitrous Oxide Information'!$B$8</f>
        <v>779.00486502684009</v>
      </c>
      <c r="E16" s="8" t="s">
        <v>60</v>
      </c>
      <c r="F16" s="12" t="s">
        <v>91</v>
      </c>
      <c r="G16">
        <f>1/B16</f>
        <v>2.0562725753257134E-2</v>
      </c>
      <c r="H16" s="8" t="s">
        <v>89</v>
      </c>
    </row>
    <row r="17" spans="1:8" x14ac:dyDescent="0.25">
      <c r="A17" s="12" t="s">
        <v>55</v>
      </c>
      <c r="B17">
        <f>D17/16.0184634</f>
        <v>10.159675124424114</v>
      </c>
      <c r="C17" s="7" t="s">
        <v>4</v>
      </c>
      <c r="D17">
        <f>EXP('Nitrous Oxide Information'!$H$14*IMREAL(IMPOWER(1/B14-1,1/3))+'Nitrous Oxide Information'!$I$14*IMREAL(IMPOWER(1/B14-1,2/3))+'Nitrous Oxide Information'!$J$14*IMREAL(IMPOWER(1/B14-1,1))+'Nitrous Oxide Information'!$K$14*IMREAL(IMPOWER(1/B14-1,4/3)))*'Nitrous Oxide Information'!$B$8</f>
        <v>162.74238413647814</v>
      </c>
      <c r="E17" s="8" t="s">
        <v>60</v>
      </c>
      <c r="F17" s="12" t="s">
        <v>92</v>
      </c>
      <c r="G17">
        <f>1/B17</f>
        <v>9.8428344189468706E-2</v>
      </c>
      <c r="H17" s="8" t="s">
        <v>89</v>
      </c>
    </row>
    <row r="18" spans="1:8" x14ac:dyDescent="0.25">
      <c r="A18" s="12" t="s">
        <v>56</v>
      </c>
      <c r="B18">
        <f>D18*334.552563</f>
        <v>-84575.627704637212</v>
      </c>
      <c r="C18" s="8" t="s">
        <v>86</v>
      </c>
      <c r="D18">
        <f>'Nitrous Oxide Information'!$H$15+'Nitrous Oxide Information'!$I$15*IMREAL(IMPOWER(1-B14,1/3))+'Nitrous Oxide Information'!$J$15*IMREAL(IMPOWER(1-B14,2/3))+'Nitrous Oxide Information'!$K$15*IMREAL(IMPOWER(1-B14,1))+'Nitrous Oxide Information'!$L$15*IMREAL(IMPOWER(1-B14,4/3))</f>
        <v>-252.80221124665903</v>
      </c>
      <c r="E18" s="8" t="s">
        <v>61</v>
      </c>
    </row>
    <row r="19" spans="1:8" x14ac:dyDescent="0.25">
      <c r="A19" s="12" t="s">
        <v>57</v>
      </c>
      <c r="B19">
        <f>D19*334.552563</f>
        <v>-29285.89971956268</v>
      </c>
      <c r="C19" s="8" t="s">
        <v>86</v>
      </c>
      <c r="D19">
        <f>'Nitrous Oxide Information'!$H$16+'Nitrous Oxide Information'!$I$16*IMREAL(IMPOWER(1-B14,1/3))+'Nitrous Oxide Information'!$J$16*IMREAL(IMPOWER(1-B14,2/3))+'Nitrous Oxide Information'!$K$16*IMREAL(IMPOWER(1-B14,1))+'Nitrous Oxide Information'!$L$16*IMREAL(IMPOWER(1-B14,4/3))</f>
        <v>-87.537514156072021</v>
      </c>
      <c r="E19" s="8" t="s">
        <v>61</v>
      </c>
    </row>
    <row r="21" spans="1:8" x14ac:dyDescent="0.25">
      <c r="A21" s="10" t="s">
        <v>72</v>
      </c>
      <c r="B21">
        <f>B10+D2</f>
        <v>1.868287037037037</v>
      </c>
      <c r="C21" t="s">
        <v>74</v>
      </c>
      <c r="D21" s="10" t="s">
        <v>88</v>
      </c>
      <c r="E21">
        <f>B21/B9</f>
        <v>2.9191984953703703E-2</v>
      </c>
      <c r="F21" s="8" t="s">
        <v>89</v>
      </c>
    </row>
    <row r="22" spans="1:8" x14ac:dyDescent="0.25">
      <c r="A22" s="12" t="s">
        <v>78</v>
      </c>
      <c r="B22">
        <f>D2/B21*B9</f>
        <v>10.903233800024781</v>
      </c>
      <c r="C22" t="s">
        <v>79</v>
      </c>
    </row>
    <row r="23" spans="1:8" x14ac:dyDescent="0.25">
      <c r="A23" s="12" t="s">
        <v>3</v>
      </c>
      <c r="B23">
        <f>1/E21</f>
        <v>34.2559781935324</v>
      </c>
      <c r="C23" s="8" t="s">
        <v>25</v>
      </c>
    </row>
    <row r="24" spans="1:8" x14ac:dyDescent="0.25">
      <c r="A24" s="10" t="s">
        <v>90</v>
      </c>
      <c r="B24">
        <f>(E21-G17)/(G16-G17)</f>
        <v>0.88917754236401847</v>
      </c>
      <c r="C24" t="s">
        <v>131</v>
      </c>
    </row>
    <row r="25" spans="1:8" ht="18" x14ac:dyDescent="0.35">
      <c r="A25" s="10" t="s">
        <v>98</v>
      </c>
      <c r="B25">
        <f>E25*B22</f>
        <v>-855339.98348692351</v>
      </c>
      <c r="C25" t="s">
        <v>93</v>
      </c>
      <c r="D25" s="10" t="s">
        <v>130</v>
      </c>
      <c r="E25">
        <f>B19+B24*(B18-B19)</f>
        <v>-78448.284167306352</v>
      </c>
      <c r="F25" s="8" t="s">
        <v>86</v>
      </c>
    </row>
    <row r="27" spans="1:8" x14ac:dyDescent="0.25">
      <c r="A27" s="13" t="s">
        <v>94</v>
      </c>
      <c r="B27">
        <f>B22-B4</f>
        <v>0.90323380002478082</v>
      </c>
      <c r="C27" t="s">
        <v>95</v>
      </c>
    </row>
    <row r="28" spans="1:8" x14ac:dyDescent="0.25">
      <c r="A28" s="10" t="s">
        <v>96</v>
      </c>
      <c r="B28">
        <f>E25*B27</f>
        <v>-70857.141813859969</v>
      </c>
      <c r="C28" t="s">
        <v>93</v>
      </c>
      <c r="E28" s="3"/>
      <c r="F28" s="3"/>
    </row>
    <row r="29" spans="1:8" ht="18" x14ac:dyDescent="0.35">
      <c r="A29" s="10" t="s">
        <v>97</v>
      </c>
      <c r="C29" t="s">
        <v>93</v>
      </c>
      <c r="D29" s="10" t="s">
        <v>130</v>
      </c>
      <c r="F29" s="19" t="s">
        <v>86</v>
      </c>
    </row>
    <row r="30" spans="1:8" ht="18" x14ac:dyDescent="0.35">
      <c r="A30" s="10" t="s">
        <v>129</v>
      </c>
      <c r="C30" t="s">
        <v>131</v>
      </c>
    </row>
    <row r="32" spans="1:8" ht="18" x14ac:dyDescent="0.35">
      <c r="A32" s="10" t="s">
        <v>115</v>
      </c>
      <c r="B32">
        <f>D2-B22*B24*G16</f>
        <v>0.11893324846516104</v>
      </c>
      <c r="C32" t="s">
        <v>74</v>
      </c>
    </row>
    <row r="33" spans="1:5" ht="18" x14ac:dyDescent="0.35">
      <c r="A33" s="10" t="s">
        <v>118</v>
      </c>
      <c r="B33">
        <f>B22*(1-B24)/'Nitrous Oxide Information'!B1*'Nitrous Oxide Information'!I1*(B13+460)/B32</f>
        <v>1312.9215918777363</v>
      </c>
      <c r="C33" t="s">
        <v>2</v>
      </c>
    </row>
    <row r="34" spans="1:5" x14ac:dyDescent="0.25">
      <c r="A34" s="10" t="s">
        <v>119</v>
      </c>
      <c r="B34">
        <f>G13-B33</f>
        <v>187.07840812226368</v>
      </c>
      <c r="C34" t="s">
        <v>2</v>
      </c>
    </row>
    <row r="35" spans="1:5" ht="18" x14ac:dyDescent="0.35">
      <c r="A35" s="10" t="s">
        <v>117</v>
      </c>
      <c r="B35" s="3">
        <f>B34*B32/(B13+460)/'Nitrous Oxide Information'!I1</f>
        <v>3.9118933413904234E-3</v>
      </c>
      <c r="C35" t="s">
        <v>122</v>
      </c>
      <c r="D35">
        <f>B35*'Nitrous Oxide Information'!B1</f>
        <v>0.17217416163461668</v>
      </c>
      <c r="E35" t="s">
        <v>79</v>
      </c>
    </row>
    <row r="37" spans="1:5" x14ac:dyDescent="0.25">
      <c r="A37" s="20" t="s">
        <v>123</v>
      </c>
    </row>
    <row r="38" spans="1:5" ht="18" x14ac:dyDescent="0.35">
      <c r="A38" s="10" t="s">
        <v>124</v>
      </c>
      <c r="B38">
        <f>B35*'Nitrous Oxide Information'!I1*(B13+460)/D2</f>
        <v>69.904960638038531</v>
      </c>
      <c r="C38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H15" sqref="H15"/>
    </sheetView>
  </sheetViews>
  <sheetFormatPr defaultRowHeight="15" x14ac:dyDescent="0.25"/>
  <cols>
    <col min="7" max="7" width="11" customWidth="1"/>
    <col min="8" max="8" width="18.85546875" bestFit="1" customWidth="1"/>
    <col min="14" max="14" width="9.140625" customWidth="1"/>
  </cols>
  <sheetData>
    <row r="1" spans="1:15" x14ac:dyDescent="0.25">
      <c r="B1" s="18" t="s">
        <v>154</v>
      </c>
      <c r="C1" s="32" t="s">
        <v>153</v>
      </c>
      <c r="D1" s="18" t="s">
        <v>152</v>
      </c>
      <c r="E1" s="18" t="s">
        <v>151</v>
      </c>
      <c r="F1" s="18" t="s">
        <v>150</v>
      </c>
      <c r="G1" s="18" t="s">
        <v>155</v>
      </c>
      <c r="H1" s="18" t="s">
        <v>156</v>
      </c>
      <c r="K1" s="13" t="s">
        <v>71</v>
      </c>
    </row>
    <row r="2" spans="1:15" x14ac:dyDescent="0.25">
      <c r="B2">
        <v>160</v>
      </c>
      <c r="C2">
        <v>230</v>
      </c>
      <c r="D2">
        <f>B2*61.0237</f>
        <v>9763.7919999999995</v>
      </c>
      <c r="E2">
        <f>D2/12^3</f>
        <v>5.6503425925925921</v>
      </c>
      <c r="F2">
        <f>$B$9*E2</f>
        <v>356.82041810602146</v>
      </c>
      <c r="G2">
        <f>E2+$N$2</f>
        <v>5.9686296296296293</v>
      </c>
      <c r="H2">
        <f>F2*$N$2/G2</f>
        <v>19.028038374083149</v>
      </c>
      <c r="K2" s="10" t="s">
        <v>72</v>
      </c>
      <c r="L2">
        <v>550</v>
      </c>
      <c r="M2" t="s">
        <v>73</v>
      </c>
      <c r="N2">
        <f>L2/12^3</f>
        <v>0.31828703703703703</v>
      </c>
      <c r="O2" t="s">
        <v>74</v>
      </c>
    </row>
    <row r="3" spans="1:15" x14ac:dyDescent="0.25">
      <c r="A3" t="s">
        <v>149</v>
      </c>
      <c r="B3">
        <v>180</v>
      </c>
      <c r="C3">
        <v>230</v>
      </c>
      <c r="D3">
        <f>B3*61.0237</f>
        <v>10984.266</v>
      </c>
      <c r="E3">
        <f>D3/12^3</f>
        <v>6.3566354166666663</v>
      </c>
      <c r="F3">
        <f t="shared" ref="F3:F4" si="0">$B$9*E3</f>
        <v>401.4229703692742</v>
      </c>
      <c r="G3">
        <f t="shared" ref="G3:G4" si="1">E3+$N$2</f>
        <v>6.6749224537037035</v>
      </c>
      <c r="H3">
        <f t="shared" ref="H3:H4" si="2">F3*$N$2/G3</f>
        <v>19.141455009196147</v>
      </c>
      <c r="K3" s="10" t="s">
        <v>75</v>
      </c>
      <c r="L3">
        <v>4000</v>
      </c>
      <c r="M3" t="s">
        <v>2</v>
      </c>
    </row>
    <row r="4" spans="1:15" x14ac:dyDescent="0.25">
      <c r="B4">
        <v>230</v>
      </c>
      <c r="C4">
        <v>230</v>
      </c>
      <c r="D4">
        <f>B4*61.0237</f>
        <v>14035.450999999999</v>
      </c>
      <c r="E4">
        <f>D4/12^3</f>
        <v>8.122367476851851</v>
      </c>
      <c r="F4">
        <f t="shared" si="0"/>
        <v>512.92935102740591</v>
      </c>
      <c r="G4">
        <f t="shared" si="1"/>
        <v>8.4406545138888873</v>
      </c>
      <c r="H4">
        <f t="shared" si="2"/>
        <v>19.341955422912413</v>
      </c>
      <c r="K4" s="10" t="s">
        <v>80</v>
      </c>
      <c r="L4">
        <v>10</v>
      </c>
      <c r="M4" t="s">
        <v>79</v>
      </c>
    </row>
    <row r="6" spans="1:15" x14ac:dyDescent="0.25">
      <c r="A6" s="10" t="s">
        <v>116</v>
      </c>
      <c r="B6" s="33">
        <f>D6*9/5+32</f>
        <v>-11.200000000000003</v>
      </c>
      <c r="C6" s="24" t="s">
        <v>63</v>
      </c>
      <c r="D6" s="2">
        <v>-24</v>
      </c>
      <c r="E6" s="24" t="s">
        <v>62</v>
      </c>
    </row>
    <row r="7" spans="1:15" ht="18" x14ac:dyDescent="0.25">
      <c r="A7" s="11" t="s">
        <v>67</v>
      </c>
      <c r="B7">
        <f>(D6+273)/'Nitrous Oxide Information'!B6</f>
        <v>0.80434150595987985</v>
      </c>
    </row>
    <row r="8" spans="1:15" ht="18" x14ac:dyDescent="0.25">
      <c r="A8" s="11" t="s">
        <v>87</v>
      </c>
      <c r="B8">
        <f>D8/6.89475729</f>
        <v>230.34510961484295</v>
      </c>
      <c r="C8" s="24" t="s">
        <v>2</v>
      </c>
      <c r="D8">
        <f>EXP(('Nitrous Oxide Information'!$H$12*(1-B7)+'Nitrous Oxide Information'!$I$12*IMREAL(IMPOWER(1-B7,1.5))+'Nitrous Oxide Information'!$J$12*IMREAL(IMPOWER(1-B7,2.5))+'Nitrous Oxide Information'!$K$12*IMREAL(IMPOWER(1-B7,5)))/B7)*'Nitrous Oxide Information'!$B$7</f>
        <v>1588.1736237327875</v>
      </c>
      <c r="E8" s="24" t="s">
        <v>59</v>
      </c>
    </row>
    <row r="9" spans="1:15" x14ac:dyDescent="0.25">
      <c r="A9" s="12" t="s">
        <v>54</v>
      </c>
      <c r="B9">
        <f>D9/16.0184634</f>
        <v>63.150227133802645</v>
      </c>
      <c r="C9" s="24" t="s">
        <v>4</v>
      </c>
      <c r="D9">
        <f>EXP('Nitrous Oxide Information'!$H$13*IMREAL(IMPOWER(1-B7,1/3))+'Nitrous Oxide Information'!$I$13*IMREAL(IMPOWER(1-B7,2/3))+'Nitrous Oxide Information'!$J$13*IMREAL(IMPOWER(1-B7,1))+'Nitrous Oxide Information'!$K$13*IMREAL(IMPOWER(1-B7,4/3)))*'Nitrous Oxide Information'!$B$8</f>
        <v>1011.5696020445047</v>
      </c>
      <c r="E9" s="24" t="s">
        <v>60</v>
      </c>
      <c r="F9" s="12" t="s">
        <v>91</v>
      </c>
      <c r="G9">
        <f>1/B9</f>
        <v>1.5835255792211182E-2</v>
      </c>
      <c r="H9" s="24" t="s">
        <v>89</v>
      </c>
    </row>
    <row r="10" spans="1:15" x14ac:dyDescent="0.25">
      <c r="A10" s="12" t="s">
        <v>55</v>
      </c>
      <c r="B10">
        <f>D10/16.0184634</f>
        <v>2.422296902981103</v>
      </c>
      <c r="C10" s="25" t="s">
        <v>4</v>
      </c>
      <c r="D10">
        <f>EXP('Nitrous Oxide Information'!$H$14*IMREAL(IMPOWER(1/B7-1,1/3))+'Nitrous Oxide Information'!$I$14*IMREAL(IMPOWER(1/B7-1,2/3))+'Nitrous Oxide Information'!$J$14*IMREAL(IMPOWER(1/B7-1,1))+'Nitrous Oxide Information'!$K$14*IMREAL(IMPOWER(1/B7-1,4/3)))*'Nitrous Oxide Information'!$B$8</f>
        <v>38.801474284336152</v>
      </c>
      <c r="E10" s="24" t="s">
        <v>60</v>
      </c>
      <c r="F10" s="12" t="s">
        <v>92</v>
      </c>
      <c r="G10">
        <f>1/B10</f>
        <v>0.41283130848629968</v>
      </c>
      <c r="H10" s="24" t="s">
        <v>89</v>
      </c>
    </row>
    <row r="14" spans="1:15" x14ac:dyDescent="0.25">
      <c r="B14" s="18" t="s">
        <v>154</v>
      </c>
      <c r="C14" s="32" t="s">
        <v>153</v>
      </c>
      <c r="D14" s="18" t="s">
        <v>152</v>
      </c>
      <c r="E14" s="18" t="s">
        <v>151</v>
      </c>
      <c r="F14" s="18" t="s">
        <v>150</v>
      </c>
      <c r="G14" s="18" t="s">
        <v>155</v>
      </c>
      <c r="H14" s="18" t="s">
        <v>156</v>
      </c>
    </row>
    <row r="15" spans="1:15" x14ac:dyDescent="0.25">
      <c r="B15">
        <v>160</v>
      </c>
      <c r="C15">
        <v>350</v>
      </c>
      <c r="D15">
        <f>B15*61.0237</f>
        <v>9763.7919999999995</v>
      </c>
      <c r="E15">
        <f>D15/12^3</f>
        <v>5.6503425925925921</v>
      </c>
      <c r="F15">
        <f>$B$22*E15</f>
        <v>335.92837518452342</v>
      </c>
      <c r="G15">
        <f>E15+$N$2</f>
        <v>5.9686296296296293</v>
      </c>
      <c r="H15">
        <f>F15*$N$2/G15</f>
        <v>17.913935665125678</v>
      </c>
    </row>
    <row r="16" spans="1:15" x14ac:dyDescent="0.25">
      <c r="A16" t="s">
        <v>149</v>
      </c>
      <c r="B16">
        <v>180</v>
      </c>
      <c r="C16">
        <v>350</v>
      </c>
      <c r="D16">
        <f>B16*61.0237</f>
        <v>10984.266</v>
      </c>
      <c r="E16">
        <f>D16/12^3</f>
        <v>6.3566354166666663</v>
      </c>
      <c r="F16">
        <f t="shared" ref="F16:F17" si="3">$B$22*E16</f>
        <v>377.91942208258882</v>
      </c>
      <c r="G16">
        <f t="shared" ref="G16:G17" si="4">E16+$N$2</f>
        <v>6.6749224537037035</v>
      </c>
      <c r="H16">
        <f t="shared" ref="H16:H17" si="5">F16*$N$2/G16</f>
        <v>18.020711690316823</v>
      </c>
    </row>
    <row r="17" spans="1:8" x14ac:dyDescent="0.25">
      <c r="B17">
        <v>230</v>
      </c>
      <c r="C17">
        <v>350</v>
      </c>
      <c r="D17">
        <f>B17*61.0237</f>
        <v>14035.450999999999</v>
      </c>
      <c r="E17">
        <f>D17/12^3</f>
        <v>8.122367476851851</v>
      </c>
      <c r="F17">
        <f t="shared" si="3"/>
        <v>482.8970393277524</v>
      </c>
      <c r="G17">
        <f t="shared" si="4"/>
        <v>8.4406545138888873</v>
      </c>
      <c r="H17">
        <f t="shared" si="5"/>
        <v>18.20947268824693</v>
      </c>
    </row>
    <row r="19" spans="1:8" x14ac:dyDescent="0.25">
      <c r="A19" s="10" t="s">
        <v>116</v>
      </c>
      <c r="B19" s="33">
        <f>D19*9/5+32</f>
        <v>14.899999999999999</v>
      </c>
      <c r="C19" s="24" t="s">
        <v>63</v>
      </c>
      <c r="D19" s="2">
        <v>-9.5</v>
      </c>
      <c r="E19" s="24" t="s">
        <v>62</v>
      </c>
    </row>
    <row r="20" spans="1:8" ht="18" x14ac:dyDescent="0.25">
      <c r="A20" s="11" t="s">
        <v>67</v>
      </c>
      <c r="B20">
        <f>(D19+273)/'Nitrous Oxide Information'!B6</f>
        <v>0.85118066996155961</v>
      </c>
    </row>
    <row r="21" spans="1:8" ht="18" x14ac:dyDescent="0.25">
      <c r="A21" s="11" t="s">
        <v>87</v>
      </c>
      <c r="B21">
        <f>D21/6.89475729</f>
        <v>351.05122836887119</v>
      </c>
      <c r="C21" s="24" t="s">
        <v>2</v>
      </c>
      <c r="D21">
        <f>EXP(('Nitrous Oxide Information'!$H$12*(1-B20)+'Nitrous Oxide Information'!$I$12*IMREAL(IMPOWER(1-B20,1.5))+'Nitrous Oxide Information'!$J$12*IMREAL(IMPOWER(1-B20,2.5))+'Nitrous Oxide Information'!$K$12*IMREAL(IMPOWER(1-B20,5)))/B20)*'Nitrous Oxide Information'!$B$7</f>
        <v>2420.4130159597294</v>
      </c>
      <c r="E21" s="24" t="s">
        <v>59</v>
      </c>
    </row>
    <row r="22" spans="1:8" x14ac:dyDescent="0.25">
      <c r="A22" s="12" t="s">
        <v>54</v>
      </c>
      <c r="B22">
        <f>D22/16.0184634</f>
        <v>59.452744622054269</v>
      </c>
      <c r="C22" s="24" t="s">
        <v>4</v>
      </c>
      <c r="D22">
        <f>EXP('Nitrous Oxide Information'!$H$13*IMREAL(IMPOWER(1-B20,1/3))+'Nitrous Oxide Information'!$I$13*IMREAL(IMPOWER(1-B20,2/3))+'Nitrous Oxide Information'!$J$13*IMREAL(IMPOWER(1-B20,1))+'Nitrous Oxide Information'!$K$13*IMREAL(IMPOWER(1-B20,4/3)))*'Nitrous Oxide Information'!$B$8</f>
        <v>952.34161375792326</v>
      </c>
      <c r="E22" s="24" t="s">
        <v>60</v>
      </c>
      <c r="F22" s="12" t="s">
        <v>91</v>
      </c>
      <c r="G22">
        <f>1/B22</f>
        <v>1.6820081332780814E-2</v>
      </c>
      <c r="H22" s="24" t="s">
        <v>89</v>
      </c>
    </row>
    <row r="23" spans="1:8" x14ac:dyDescent="0.25">
      <c r="A23" s="12" t="s">
        <v>55</v>
      </c>
      <c r="B23">
        <f>D23/16.0184634</f>
        <v>3.8525707800229116</v>
      </c>
      <c r="C23" s="25" t="s">
        <v>4</v>
      </c>
      <c r="D23">
        <f>EXP('Nitrous Oxide Information'!$H$14*IMREAL(IMPOWER(1/B20-1,1/3))+'Nitrous Oxide Information'!$I$14*IMREAL(IMPOWER(1/B20-1,2/3))+'Nitrous Oxide Information'!$J$14*IMREAL(IMPOWER(1/B20-1,1))+'Nitrous Oxide Information'!$K$14*IMREAL(IMPOWER(1/B20-1,4/3)))*'Nitrous Oxide Information'!$B$8</f>
        <v>61.712264035706468</v>
      </c>
      <c r="E23" s="24" t="s">
        <v>60</v>
      </c>
      <c r="F23" s="12" t="s">
        <v>92</v>
      </c>
      <c r="G23">
        <f>1/B23</f>
        <v>0.25956693779265305</v>
      </c>
      <c r="H23" s="24" t="s">
        <v>89</v>
      </c>
    </row>
    <row r="46" spans="2:6" x14ac:dyDescent="0.25">
      <c r="B46" s="12"/>
      <c r="D46" s="24"/>
      <c r="F46" s="24"/>
    </row>
    <row r="47" spans="2:6" x14ac:dyDescent="0.25">
      <c r="B47" s="12"/>
      <c r="D47" s="24"/>
      <c r="F47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26" sqref="B26"/>
    </sheetView>
  </sheetViews>
  <sheetFormatPr defaultRowHeight="15" x14ac:dyDescent="0.25"/>
  <cols>
    <col min="1" max="1" width="11.140625" customWidth="1"/>
    <col min="4" max="4" width="12" bestFit="1" customWidth="1"/>
  </cols>
  <sheetData>
    <row r="1" spans="1:11" x14ac:dyDescent="0.25">
      <c r="A1" s="13" t="s">
        <v>71</v>
      </c>
    </row>
    <row r="2" spans="1:11" x14ac:dyDescent="0.25">
      <c r="A2" s="10" t="s">
        <v>72</v>
      </c>
      <c r="B2">
        <v>550</v>
      </c>
      <c r="C2" t="s">
        <v>73</v>
      </c>
      <c r="D2">
        <f>B2/12^3</f>
        <v>0.31828703703703703</v>
      </c>
      <c r="E2" t="s">
        <v>74</v>
      </c>
    </row>
    <row r="3" spans="1:11" x14ac:dyDescent="0.25">
      <c r="A3" s="10" t="s">
        <v>75</v>
      </c>
      <c r="B3">
        <v>4000</v>
      </c>
      <c r="C3" t="s">
        <v>2</v>
      </c>
    </row>
    <row r="4" spans="1:11" x14ac:dyDescent="0.25">
      <c r="A4" s="10" t="s">
        <v>80</v>
      </c>
      <c r="B4" s="33">
        <f>Dynamics!B2</f>
        <v>12.857142857142858</v>
      </c>
      <c r="C4" t="s">
        <v>79</v>
      </c>
    </row>
    <row r="6" spans="1:11" x14ac:dyDescent="0.25">
      <c r="A6" s="13" t="s">
        <v>113</v>
      </c>
    </row>
    <row r="7" spans="1:11" x14ac:dyDescent="0.25">
      <c r="A7" s="10" t="s">
        <v>72</v>
      </c>
      <c r="B7">
        <f>D7/28.3168</f>
        <v>6.356650468979546</v>
      </c>
      <c r="C7" t="s">
        <v>74</v>
      </c>
      <c r="D7">
        <v>180</v>
      </c>
      <c r="E7" t="s">
        <v>114</v>
      </c>
    </row>
    <row r="8" spans="1:11" x14ac:dyDescent="0.25">
      <c r="A8" s="10" t="s">
        <v>76</v>
      </c>
      <c r="B8">
        <v>230</v>
      </c>
      <c r="C8" t="s">
        <v>2</v>
      </c>
    </row>
    <row r="9" spans="1:11" x14ac:dyDescent="0.25">
      <c r="H9" s="10"/>
      <c r="K9" s="10"/>
    </row>
    <row r="10" spans="1:11" x14ac:dyDescent="0.25">
      <c r="A10" s="10"/>
      <c r="D10" s="10"/>
    </row>
    <row r="11" spans="1:11" x14ac:dyDescent="0.25">
      <c r="A11" s="13" t="s">
        <v>82</v>
      </c>
    </row>
    <row r="12" spans="1:11" x14ac:dyDescent="0.25">
      <c r="A12" s="10" t="s">
        <v>116</v>
      </c>
      <c r="B12" s="33">
        <f>Dynamics!B3</f>
        <v>25</v>
      </c>
      <c r="C12" s="15" t="s">
        <v>63</v>
      </c>
      <c r="D12">
        <f>(B12-32)*5/9</f>
        <v>-3.8888888888888888</v>
      </c>
      <c r="E12" s="15" t="s">
        <v>62</v>
      </c>
      <c r="F12" s="10" t="s">
        <v>76</v>
      </c>
      <c r="G12" s="33">
        <f>Dynamics!B4</f>
        <v>1500</v>
      </c>
      <c r="H12" t="s">
        <v>2</v>
      </c>
    </row>
    <row r="13" spans="1:11" ht="18" x14ac:dyDescent="0.25">
      <c r="A13" s="11" t="s">
        <v>67</v>
      </c>
      <c r="B13">
        <f>(D12+273)/'Nitrous Oxide Information'!B6</f>
        <v>0.86930617020742029</v>
      </c>
    </row>
    <row r="14" spans="1:11" ht="18" x14ac:dyDescent="0.25">
      <c r="A14" s="11" t="s">
        <v>87</v>
      </c>
      <c r="B14">
        <f>D14/6.89475729</f>
        <v>408.26855325691565</v>
      </c>
      <c r="C14" s="15" t="s">
        <v>2</v>
      </c>
      <c r="D14">
        <f>EXP(('Nitrous Oxide Information'!$H$12*(1-B13)+'Nitrous Oxide Information'!$I$12*IMREAL(IMPOWER(1-B13,1.5))+'Nitrous Oxide Information'!$J$12*IMREAL(IMPOWER(1-B13,2.5))+'Nitrous Oxide Information'!$K$12*IMREAL(IMPOWER(1-B13,5)))/B13)*'Nitrous Oxide Information'!$B$7</f>
        <v>2814.9125838458726</v>
      </c>
      <c r="E14" s="15" t="s">
        <v>59</v>
      </c>
    </row>
    <row r="15" spans="1:11" x14ac:dyDescent="0.25">
      <c r="A15" s="12" t="s">
        <v>54</v>
      </c>
      <c r="B15">
        <f>D15/16.0184634</f>
        <v>57.8639667884568</v>
      </c>
      <c r="C15" s="15" t="s">
        <v>4</v>
      </c>
      <c r="D15">
        <f>EXP('Nitrous Oxide Information'!$H$13*IMREAL(IMPOWER(1-B13,1/3))+'Nitrous Oxide Information'!$I$13*IMREAL(IMPOWER(1-B13,2/3))+'Nitrous Oxide Information'!$J$13*IMREAL(IMPOWER(1-B13,1))+'Nitrous Oxide Information'!$K$13*IMREAL(IMPOWER(1-B13,4/3)))*'Nitrous Oxide Information'!$B$8</f>
        <v>926.89183417971094</v>
      </c>
      <c r="E15" s="15" t="s">
        <v>60</v>
      </c>
      <c r="F15" s="12" t="s">
        <v>91</v>
      </c>
      <c r="G15">
        <f>1/B15</f>
        <v>1.7281912310918312E-2</v>
      </c>
      <c r="H15" s="15" t="s">
        <v>89</v>
      </c>
    </row>
    <row r="16" spans="1:11" x14ac:dyDescent="0.25">
      <c r="A16" s="12" t="s">
        <v>55</v>
      </c>
      <c r="B16">
        <f>D16/16.0184634</f>
        <v>4.5801229717303027</v>
      </c>
      <c r="C16" s="16" t="s">
        <v>4</v>
      </c>
      <c r="D16">
        <f>EXP('Nitrous Oxide Information'!$H$14*IMREAL(IMPOWER(1/B13-1,1/3))+'Nitrous Oxide Information'!$I$14*IMREAL(IMPOWER(1/B13-1,2/3))+'Nitrous Oxide Information'!$J$14*IMREAL(IMPOWER(1/B13-1,1))+'Nitrous Oxide Information'!$K$14*IMREAL(IMPOWER(1/B13-1,4/3)))*'Nitrous Oxide Information'!$B$8</f>
        <v>73.366532190161095</v>
      </c>
      <c r="E16" s="15" t="s">
        <v>60</v>
      </c>
      <c r="F16" s="12" t="s">
        <v>92</v>
      </c>
      <c r="G16">
        <f>1/B16</f>
        <v>0.21833474912622591</v>
      </c>
      <c r="H16" s="15" t="s">
        <v>89</v>
      </c>
    </row>
    <row r="17" spans="1:14" x14ac:dyDescent="0.25">
      <c r="A17" s="12" t="s">
        <v>56</v>
      </c>
      <c r="B17">
        <f>D17*334.552563</f>
        <v>-104567.63906609526</v>
      </c>
      <c r="C17" s="15" t="s">
        <v>86</v>
      </c>
      <c r="D17">
        <f>'Nitrous Oxide Information'!$H$15+'Nitrous Oxide Information'!$I$15*IMREAL(IMPOWER(1-B13,1/3))+'Nitrous Oxide Information'!$J$15*IMREAL(IMPOWER(1-B13,2/3))+'Nitrous Oxide Information'!$K$15*IMREAL(IMPOWER(1-B13,1))+'Nitrous Oxide Information'!$L$15*IMREAL(IMPOWER(1-B13,4/3))</f>
        <v>-312.55967112735959</v>
      </c>
      <c r="E17" s="15" t="s">
        <v>61</v>
      </c>
    </row>
    <row r="18" spans="1:14" x14ac:dyDescent="0.25">
      <c r="A18" s="12" t="s">
        <v>57</v>
      </c>
      <c r="B18">
        <f>D18*334.552563</f>
        <v>-23595.475989063729</v>
      </c>
      <c r="C18" s="15" t="s">
        <v>86</v>
      </c>
      <c r="D18">
        <f>'Nitrous Oxide Information'!$H$16+'Nitrous Oxide Information'!$I$16*IMREAL(IMPOWER(1-B13,1/3))+'Nitrous Oxide Information'!$J$16*IMREAL(IMPOWER(1-B13,2/3))+'Nitrous Oxide Information'!$K$16*IMREAL(IMPOWER(1-B13,1))+'Nitrous Oxide Information'!$L$16*IMREAL(IMPOWER(1-B13,4/3))</f>
        <v>-70.52845680654292</v>
      </c>
      <c r="E18" s="15" t="s">
        <v>61</v>
      </c>
    </row>
    <row r="20" spans="1:14" x14ac:dyDescent="0.25">
      <c r="A20" s="10" t="s">
        <v>72</v>
      </c>
      <c r="B20">
        <f>D2</f>
        <v>0.31828703703703703</v>
      </c>
      <c r="C20" t="s">
        <v>74</v>
      </c>
      <c r="D20" s="10" t="s">
        <v>88</v>
      </c>
      <c r="E20">
        <f>B20/B21</f>
        <v>2.4755658436213992E-2</v>
      </c>
      <c r="F20" s="15" t="s">
        <v>89</v>
      </c>
    </row>
    <row r="21" spans="1:14" x14ac:dyDescent="0.25">
      <c r="A21" s="12" t="s">
        <v>78</v>
      </c>
      <c r="B21">
        <f>B4</f>
        <v>12.857142857142858</v>
      </c>
      <c r="C21" t="s">
        <v>79</v>
      </c>
    </row>
    <row r="22" spans="1:14" x14ac:dyDescent="0.25">
      <c r="A22" s="12" t="s">
        <v>3</v>
      </c>
      <c r="B22">
        <f>1/E20</f>
        <v>40.394805194805194</v>
      </c>
      <c r="C22" s="15" t="s">
        <v>25</v>
      </c>
    </row>
    <row r="23" spans="1:14" x14ac:dyDescent="0.25">
      <c r="A23" s="10" t="s">
        <v>90</v>
      </c>
      <c r="B23">
        <f>(E20-G16)/(G15-G16)</f>
        <v>0.96282695512443195</v>
      </c>
    </row>
    <row r="24" spans="1:14" x14ac:dyDescent="0.25">
      <c r="D24" s="10"/>
      <c r="F24" s="15"/>
    </row>
    <row r="25" spans="1:14" ht="18" x14ac:dyDescent="0.35">
      <c r="A25" s="10" t="s">
        <v>115</v>
      </c>
      <c r="B25">
        <f>B20-B21*B23*G15</f>
        <v>0.104350724063551</v>
      </c>
      <c r="C25" t="s">
        <v>74</v>
      </c>
      <c r="M25" s="10"/>
    </row>
    <row r="26" spans="1:14" ht="18" x14ac:dyDescent="0.35">
      <c r="A26" s="10" t="s">
        <v>118</v>
      </c>
      <c r="B26">
        <f>B21*(1-B23)/'Nitrous Oxide Information'!B1*'Nitrous Oxide Information'!I1*(B12+460)/B25</f>
        <v>541.62908488089352</v>
      </c>
      <c r="C26" t="s">
        <v>2</v>
      </c>
      <c r="M26" s="10"/>
    </row>
    <row r="27" spans="1:14" x14ac:dyDescent="0.25">
      <c r="A27" s="10" t="s">
        <v>119</v>
      </c>
      <c r="B27">
        <f>G12-B26</f>
        <v>958.37091511910648</v>
      </c>
      <c r="C27" t="s">
        <v>2</v>
      </c>
      <c r="M27" s="10"/>
    </row>
    <row r="28" spans="1:14" ht="18" x14ac:dyDescent="0.35">
      <c r="A28" s="10" t="s">
        <v>117</v>
      </c>
      <c r="B28" s="3">
        <f>B27*B25/(B12+460)/'Nitrous Oxide Information'!I1</f>
        <v>1.9214243108838954E-2</v>
      </c>
      <c r="C28" t="s">
        <v>122</v>
      </c>
      <c r="D28">
        <f>B28*4</f>
        <v>7.6856972435355816E-2</v>
      </c>
      <c r="E28" t="s">
        <v>79</v>
      </c>
      <c r="M28" s="10"/>
      <c r="N28" s="3"/>
    </row>
    <row r="30" spans="1:14" x14ac:dyDescent="0.25">
      <c r="A30" s="20" t="s">
        <v>123</v>
      </c>
    </row>
    <row r="31" spans="1:14" ht="18" x14ac:dyDescent="0.35">
      <c r="A31" s="10" t="s">
        <v>124</v>
      </c>
      <c r="B31">
        <f>B28*'Nitrous Oxide Information'!I1*(B12+460)/B20</f>
        <v>314.20286495202004</v>
      </c>
      <c r="C31" t="s">
        <v>2</v>
      </c>
      <c r="M3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8" sqref="B8"/>
    </sheetView>
  </sheetViews>
  <sheetFormatPr defaultRowHeight="15" x14ac:dyDescent="0.25"/>
  <cols>
    <col min="1" max="1" width="28.28515625" customWidth="1"/>
    <col min="2" max="2" width="23.42578125" customWidth="1"/>
    <col min="3" max="3" width="10.5703125" customWidth="1"/>
    <col min="5" max="5" width="12" bestFit="1" customWidth="1"/>
  </cols>
  <sheetData>
    <row r="1" spans="1:6" x14ac:dyDescent="0.25">
      <c r="B1" t="s">
        <v>8</v>
      </c>
      <c r="D1" t="s">
        <v>106</v>
      </c>
    </row>
    <row r="2" spans="1:6" x14ac:dyDescent="0.25">
      <c r="B2" t="s">
        <v>9</v>
      </c>
    </row>
    <row r="3" spans="1:6" x14ac:dyDescent="0.25">
      <c r="B3" t="s">
        <v>12</v>
      </c>
    </row>
    <row r="4" spans="1:6" x14ac:dyDescent="0.25">
      <c r="B4" t="s">
        <v>11</v>
      </c>
    </row>
    <row r="5" spans="1:6" x14ac:dyDescent="0.25">
      <c r="B5" t="s">
        <v>10</v>
      </c>
    </row>
    <row r="6" spans="1:6" x14ac:dyDescent="0.25">
      <c r="B6" t="s">
        <v>13</v>
      </c>
    </row>
    <row r="7" spans="1:6" x14ac:dyDescent="0.25">
      <c r="A7" t="s">
        <v>14</v>
      </c>
      <c r="B7" s="2">
        <v>0.5</v>
      </c>
      <c r="C7" t="s">
        <v>0</v>
      </c>
      <c r="E7">
        <f>B7/39.3700787</f>
        <v>1.2700000012954E-2</v>
      </c>
      <c r="F7" t="s">
        <v>78</v>
      </c>
    </row>
    <row r="8" spans="1:6" x14ac:dyDescent="0.25">
      <c r="A8" s="1" t="s">
        <v>111</v>
      </c>
      <c r="B8" s="33">
        <f>Dynamics!B11</f>
        <v>40.394805194805194</v>
      </c>
      <c r="C8" t="s">
        <v>4</v>
      </c>
      <c r="E8">
        <f>B8/16.0184634</f>
        <v>2.5217653020829194</v>
      </c>
      <c r="F8" t="s">
        <v>60</v>
      </c>
    </row>
    <row r="9" spans="1:6" x14ac:dyDescent="0.25">
      <c r="A9" t="s">
        <v>6</v>
      </c>
      <c r="B9" s="33">
        <f>Dynamics!M7</f>
        <v>2</v>
      </c>
      <c r="C9" t="s">
        <v>7</v>
      </c>
      <c r="E9">
        <f>B9/2.20462262</f>
        <v>0.90718474076075661</v>
      </c>
      <c r="F9" t="s">
        <v>143</v>
      </c>
    </row>
    <row r="10" spans="1:6" x14ac:dyDescent="0.25">
      <c r="A10" t="s">
        <v>179</v>
      </c>
      <c r="B10">
        <f>Dynamics!N12</f>
        <v>4</v>
      </c>
      <c r="C10" t="s">
        <v>181</v>
      </c>
      <c r="E10">
        <f>B10</f>
        <v>4</v>
      </c>
      <c r="F10" t="s">
        <v>181</v>
      </c>
    </row>
    <row r="11" spans="1:6" x14ac:dyDescent="0.25">
      <c r="A11" t="s">
        <v>180</v>
      </c>
      <c r="B11">
        <f>B9/B10</f>
        <v>0.5</v>
      </c>
      <c r="C11" t="s">
        <v>183</v>
      </c>
      <c r="E11">
        <f>E9/E10</f>
        <v>0.22679618519018915</v>
      </c>
      <c r="F11" t="s">
        <v>182</v>
      </c>
    </row>
    <row r="12" spans="1:6" x14ac:dyDescent="0.25">
      <c r="A12" t="s">
        <v>5</v>
      </c>
      <c r="B12" s="2">
        <v>0.7</v>
      </c>
      <c r="E12">
        <f>B12</f>
        <v>0.7</v>
      </c>
    </row>
    <row r="13" spans="1:6" x14ac:dyDescent="0.25">
      <c r="A13" t="s">
        <v>1</v>
      </c>
      <c r="B13" s="33">
        <f>'Dewar Filling'!G12-'Dewar Filling'!B31</f>
        <v>1185.79713504798</v>
      </c>
      <c r="C13" t="s">
        <v>2</v>
      </c>
      <c r="E13">
        <f>B13*6894.75729</f>
        <v>8175783.4413331738</v>
      </c>
      <c r="F13" t="s">
        <v>144</v>
      </c>
    </row>
    <row r="14" spans="1:6" x14ac:dyDescent="0.25">
      <c r="A14" t="s">
        <v>15</v>
      </c>
      <c r="B14">
        <f>B7^2*PI()/4</f>
        <v>0.19634954084936207</v>
      </c>
      <c r="C14" t="s">
        <v>16</v>
      </c>
      <c r="E14">
        <f>E7^2*PI()/4</f>
        <v>1.2667687003279526E-4</v>
      </c>
      <c r="F14" t="s">
        <v>145</v>
      </c>
    </row>
    <row r="15" spans="1:6" x14ac:dyDescent="0.25">
      <c r="A15" t="s">
        <v>17</v>
      </c>
      <c r="E15">
        <f>E14*SQRT(E8)*E11</f>
        <v>4.5623164126387807E-5</v>
      </c>
    </row>
    <row r="16" spans="1:6" x14ac:dyDescent="0.25">
      <c r="A16" t="s">
        <v>18</v>
      </c>
      <c r="E16">
        <f>2*E14^2*E12^2*E13</f>
        <v>0.12857309651654611</v>
      </c>
    </row>
    <row r="17" spans="1:6" x14ac:dyDescent="0.25">
      <c r="A17" t="s">
        <v>19</v>
      </c>
      <c r="E17">
        <f>E8*E11^2</f>
        <v>0.12971080521195755</v>
      </c>
    </row>
    <row r="18" spans="1:6" x14ac:dyDescent="0.25">
      <c r="A18" t="s">
        <v>20</v>
      </c>
      <c r="B18">
        <f>E18*1550</f>
        <v>0.1391452645421935</v>
      </c>
      <c r="C18" t="s">
        <v>16</v>
      </c>
      <c r="E18">
        <f>E15/SQRT(E16+E17)</f>
        <v>8.9771138414318383E-5</v>
      </c>
      <c r="F18" t="s">
        <v>145</v>
      </c>
    </row>
    <row r="19" spans="1:6" ht="18" x14ac:dyDescent="0.35">
      <c r="A19" t="s">
        <v>184</v>
      </c>
      <c r="B19">
        <f>SQRT(B18*4/PI())</f>
        <v>0.42091002990871601</v>
      </c>
      <c r="C19" t="s">
        <v>0</v>
      </c>
      <c r="E19">
        <f>SQRT(E18*4/PI())</f>
        <v>1.0691125450812184E-2</v>
      </c>
      <c r="F19" t="s">
        <v>78</v>
      </c>
    </row>
    <row r="26" spans="1:6" x14ac:dyDescent="0.25">
      <c r="A26" t="s">
        <v>6</v>
      </c>
      <c r="B26">
        <f>B9</f>
        <v>2</v>
      </c>
      <c r="C26" t="s">
        <v>7</v>
      </c>
      <c r="E26">
        <f>B26/2.20462262</f>
        <v>0.90718474076075661</v>
      </c>
      <c r="F26" t="s">
        <v>143</v>
      </c>
    </row>
    <row r="27" spans="1:6" x14ac:dyDescent="0.25">
      <c r="A27" t="s">
        <v>179</v>
      </c>
      <c r="B27">
        <f>B10</f>
        <v>4</v>
      </c>
      <c r="C27" t="s">
        <v>181</v>
      </c>
      <c r="E27">
        <f>B27</f>
        <v>4</v>
      </c>
      <c r="F27" t="s">
        <v>181</v>
      </c>
    </row>
    <row r="28" spans="1:6" x14ac:dyDescent="0.25">
      <c r="A28" t="s">
        <v>180</v>
      </c>
      <c r="B28">
        <f>B26/B27</f>
        <v>0.5</v>
      </c>
      <c r="C28" t="s">
        <v>183</v>
      </c>
      <c r="E28">
        <f>E26/E27</f>
        <v>0.22679618519018915</v>
      </c>
      <c r="F28" t="s">
        <v>182</v>
      </c>
    </row>
    <row r="29" spans="1:6" x14ac:dyDescent="0.25">
      <c r="A29" t="s">
        <v>108</v>
      </c>
      <c r="E29">
        <f>E14^2*E8*E28^2</f>
        <v>2.0814731049033199E-9</v>
      </c>
    </row>
    <row r="30" spans="1:6" x14ac:dyDescent="0.25">
      <c r="A30" t="s">
        <v>109</v>
      </c>
      <c r="E30">
        <f>E18^2*E8*E28^2</f>
        <v>1.0453208684598693E-9</v>
      </c>
    </row>
    <row r="31" spans="1:6" x14ac:dyDescent="0.25">
      <c r="A31" t="s">
        <v>110</v>
      </c>
      <c r="E31">
        <f>2*E14^2*E18^2*E12^2</f>
        <v>1.2673430551072564E-16</v>
      </c>
    </row>
    <row r="32" spans="1:6" x14ac:dyDescent="0.25">
      <c r="A32" t="s">
        <v>107</v>
      </c>
      <c r="B32">
        <f>E32/6894.75729</f>
        <v>1185.7971350479802</v>
      </c>
      <c r="C32" t="s">
        <v>2</v>
      </c>
      <c r="E32">
        <f>(E29-E30)/E31</f>
        <v>8175783.4413331756</v>
      </c>
      <c r="F32" t="s">
        <v>144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H11" sqref="H11:H12"/>
    </sheetView>
  </sheetViews>
  <sheetFormatPr defaultRowHeight="15" x14ac:dyDescent="0.25"/>
  <cols>
    <col min="1" max="1" width="28.28515625" customWidth="1"/>
    <col min="2" max="2" width="23.42578125" customWidth="1"/>
    <col min="3" max="3" width="10.5703125" customWidth="1"/>
    <col min="5" max="5" width="12" bestFit="1" customWidth="1"/>
  </cols>
  <sheetData>
    <row r="1" spans="1:6" x14ac:dyDescent="0.25">
      <c r="B1" t="s">
        <v>8</v>
      </c>
      <c r="D1" t="s">
        <v>106</v>
      </c>
    </row>
    <row r="2" spans="1:6" x14ac:dyDescent="0.25">
      <c r="B2" t="s">
        <v>9</v>
      </c>
    </row>
    <row r="3" spans="1:6" x14ac:dyDescent="0.25">
      <c r="B3" t="s">
        <v>12</v>
      </c>
    </row>
    <row r="4" spans="1:6" x14ac:dyDescent="0.25">
      <c r="B4" t="s">
        <v>11</v>
      </c>
    </row>
    <row r="5" spans="1:6" x14ac:dyDescent="0.25">
      <c r="B5" t="s">
        <v>10</v>
      </c>
    </row>
    <row r="6" spans="1:6" x14ac:dyDescent="0.25">
      <c r="B6" t="s">
        <v>13</v>
      </c>
    </row>
    <row r="7" spans="1:6" x14ac:dyDescent="0.25">
      <c r="A7" t="s">
        <v>14</v>
      </c>
      <c r="B7" s="2">
        <v>1</v>
      </c>
      <c r="C7" t="s">
        <v>0</v>
      </c>
      <c r="E7">
        <f>B7/39.3700787</f>
        <v>2.5400000025908E-2</v>
      </c>
      <c r="F7" t="s">
        <v>78</v>
      </c>
    </row>
    <row r="8" spans="1:6" x14ac:dyDescent="0.25">
      <c r="A8" s="1" t="s">
        <v>111</v>
      </c>
      <c r="B8" s="33">
        <f>Dynamics!B11</f>
        <v>40.394805194805194</v>
      </c>
      <c r="C8" t="s">
        <v>4</v>
      </c>
      <c r="E8">
        <f>B8/16.0184634</f>
        <v>2.5217653020829194</v>
      </c>
      <c r="F8" t="s">
        <v>60</v>
      </c>
    </row>
    <row r="9" spans="1:6" x14ac:dyDescent="0.25">
      <c r="A9" t="s">
        <v>6</v>
      </c>
      <c r="B9" s="33">
        <f>Dynamics!M7</f>
        <v>2</v>
      </c>
      <c r="C9" t="s">
        <v>7</v>
      </c>
      <c r="E9">
        <f>B9/2.20462262</f>
        <v>0.90718474076075661</v>
      </c>
      <c r="F9" t="s">
        <v>143</v>
      </c>
    </row>
    <row r="10" spans="1:6" x14ac:dyDescent="0.25">
      <c r="A10" t="s">
        <v>179</v>
      </c>
      <c r="B10">
        <f>Dynamics!N12</f>
        <v>4</v>
      </c>
      <c r="C10" t="s">
        <v>181</v>
      </c>
      <c r="E10">
        <f>B10</f>
        <v>4</v>
      </c>
      <c r="F10" t="s">
        <v>181</v>
      </c>
    </row>
    <row r="11" spans="1:6" x14ac:dyDescent="0.25">
      <c r="A11" t="s">
        <v>180</v>
      </c>
      <c r="B11">
        <f>B9/B10</f>
        <v>0.5</v>
      </c>
      <c r="C11" t="s">
        <v>183</v>
      </c>
      <c r="E11">
        <f>E9/E10</f>
        <v>0.22679618519018915</v>
      </c>
      <c r="F11" t="s">
        <v>182</v>
      </c>
    </row>
    <row r="12" spans="1:6" x14ac:dyDescent="0.25">
      <c r="A12" t="s">
        <v>5</v>
      </c>
      <c r="B12" s="2">
        <v>0.7</v>
      </c>
      <c r="E12">
        <f>B12</f>
        <v>0.7</v>
      </c>
    </row>
    <row r="13" spans="1:6" x14ac:dyDescent="0.25">
      <c r="A13" t="s">
        <v>1</v>
      </c>
      <c r="B13" s="33">
        <f>'Dewar Filling'!G12-'Dewar Filling'!B31</f>
        <v>1185.79713504798</v>
      </c>
      <c r="C13" t="s">
        <v>2</v>
      </c>
      <c r="E13">
        <f>B13*6894.75729</f>
        <v>8175783.4413331738</v>
      </c>
      <c r="F13" t="s">
        <v>144</v>
      </c>
    </row>
    <row r="14" spans="1:6" x14ac:dyDescent="0.25">
      <c r="A14" t="s">
        <v>15</v>
      </c>
      <c r="B14">
        <f>B7^2*PI()/4</f>
        <v>0.78539816339744828</v>
      </c>
      <c r="C14" t="s">
        <v>16</v>
      </c>
      <c r="E14">
        <f>E7^2*PI()/4</f>
        <v>5.0670748013118103E-4</v>
      </c>
      <c r="F14" t="s">
        <v>145</v>
      </c>
    </row>
    <row r="15" spans="1:6" x14ac:dyDescent="0.25">
      <c r="A15" t="s">
        <v>17</v>
      </c>
      <c r="E15">
        <f>E14*SQRT(E8)*E11</f>
        <v>1.8249265650555123E-4</v>
      </c>
    </row>
    <row r="16" spans="1:6" x14ac:dyDescent="0.25">
      <c r="A16" t="s">
        <v>18</v>
      </c>
      <c r="E16">
        <f>2*E14^2*E12^2*E13</f>
        <v>2.0571695442647377</v>
      </c>
    </row>
    <row r="17" spans="1:6" x14ac:dyDescent="0.25">
      <c r="A17" t="s">
        <v>19</v>
      </c>
      <c r="E17">
        <f>E8*E11^2</f>
        <v>0.12971080521195755</v>
      </c>
    </row>
    <row r="18" spans="1:6" x14ac:dyDescent="0.25">
      <c r="A18" t="s">
        <v>20</v>
      </c>
      <c r="B18">
        <f>E18*1550</f>
        <v>0.1912778053639789</v>
      </c>
      <c r="C18" t="s">
        <v>16</v>
      </c>
      <c r="E18">
        <f>E15/SQRT(E16+E17)</f>
        <v>1.2340503571869606E-4</v>
      </c>
      <c r="F18" t="s">
        <v>145</v>
      </c>
    </row>
    <row r="19" spans="1:6" ht="18" x14ac:dyDescent="0.35">
      <c r="A19" t="s">
        <v>184</v>
      </c>
      <c r="B19">
        <f>SQRT(B18*4/PI())</f>
        <v>0.49350021866213351</v>
      </c>
      <c r="C19" t="s">
        <v>0</v>
      </c>
      <c r="E19">
        <f>SQRT(E18*4/PI())</f>
        <v>1.2534918088942547E-2</v>
      </c>
      <c r="F19" t="s">
        <v>78</v>
      </c>
    </row>
    <row r="26" spans="1:6" x14ac:dyDescent="0.25">
      <c r="A26" t="s">
        <v>6</v>
      </c>
      <c r="B26">
        <f>B9</f>
        <v>2</v>
      </c>
      <c r="C26" t="s">
        <v>7</v>
      </c>
      <c r="E26">
        <f>B26/2.20462262</f>
        <v>0.90718474076075661</v>
      </c>
      <c r="F26" t="s">
        <v>143</v>
      </c>
    </row>
    <row r="27" spans="1:6" x14ac:dyDescent="0.25">
      <c r="A27" t="s">
        <v>179</v>
      </c>
      <c r="B27">
        <f>B10</f>
        <v>4</v>
      </c>
      <c r="C27" t="s">
        <v>181</v>
      </c>
      <c r="E27">
        <f>B27</f>
        <v>4</v>
      </c>
      <c r="F27" t="s">
        <v>181</v>
      </c>
    </row>
    <row r="28" spans="1:6" x14ac:dyDescent="0.25">
      <c r="A28" t="s">
        <v>180</v>
      </c>
      <c r="B28">
        <f>B26/B27</f>
        <v>0.5</v>
      </c>
      <c r="C28" t="s">
        <v>183</v>
      </c>
      <c r="E28">
        <f>E26/E27</f>
        <v>0.22679618519018915</v>
      </c>
      <c r="F28" t="s">
        <v>182</v>
      </c>
    </row>
    <row r="29" spans="1:6" x14ac:dyDescent="0.25">
      <c r="A29" t="s">
        <v>108</v>
      </c>
      <c r="E29">
        <f>E14^2*E8*E28^2</f>
        <v>3.3303569678453118E-8</v>
      </c>
    </row>
    <row r="30" spans="1:6" x14ac:dyDescent="0.25">
      <c r="A30" t="s">
        <v>109</v>
      </c>
      <c r="E30">
        <f>E18^2*E8*E28^2</f>
        <v>1.9753402788855784E-9</v>
      </c>
    </row>
    <row r="31" spans="1:6" x14ac:dyDescent="0.25">
      <c r="A31" t="s">
        <v>110</v>
      </c>
      <c r="E31">
        <f>2*E14^2*E18^2*E12^2</f>
        <v>3.8318320958925774E-15</v>
      </c>
    </row>
    <row r="32" spans="1:6" x14ac:dyDescent="0.25">
      <c r="A32" t="s">
        <v>107</v>
      </c>
      <c r="B32">
        <f>E32/6894.75729</f>
        <v>1185.7971350479806</v>
      </c>
      <c r="C32" t="s">
        <v>2</v>
      </c>
      <c r="E32">
        <f>(E29-E30)/E31</f>
        <v>8175783.4413331784</v>
      </c>
      <c r="F32" t="s">
        <v>144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workbookViewId="0">
      <selection activeCell="D10" sqref="D10"/>
    </sheetView>
  </sheetViews>
  <sheetFormatPr defaultRowHeight="15" x14ac:dyDescent="0.25"/>
  <cols>
    <col min="1" max="1" width="17.28515625" customWidth="1"/>
    <col min="7" max="7" width="12.85546875" customWidth="1"/>
  </cols>
  <sheetData>
    <row r="1" spans="1:16" ht="18" x14ac:dyDescent="0.25">
      <c r="A1" s="3" t="s">
        <v>65</v>
      </c>
      <c r="B1" s="3">
        <f>'Nitrous Oxide Information'!B6</f>
        <v>309.57</v>
      </c>
      <c r="C1" s="3" t="s">
        <v>64</v>
      </c>
      <c r="D1" s="3"/>
      <c r="E1" s="3"/>
      <c r="F1" s="3"/>
      <c r="G1" s="3"/>
      <c r="H1" s="3"/>
      <c r="I1" s="3"/>
      <c r="J1" s="3"/>
      <c r="K1" s="3"/>
      <c r="L1" s="3"/>
    </row>
    <row r="2" spans="1:16" ht="18" x14ac:dyDescent="0.25">
      <c r="A2" s="3" t="s">
        <v>66</v>
      </c>
      <c r="B2" s="3">
        <f>'Nitrous Oxide Information'!B7</f>
        <v>7251</v>
      </c>
      <c r="C2" s="3" t="s">
        <v>59</v>
      </c>
    </row>
    <row r="4" spans="1:16" x14ac:dyDescent="0.25">
      <c r="M4" s="42" t="s">
        <v>41</v>
      </c>
      <c r="N4" s="42"/>
      <c r="O4" s="42" t="s">
        <v>53</v>
      </c>
      <c r="P4" s="42"/>
    </row>
    <row r="5" spans="1:16" x14ac:dyDescent="0.25">
      <c r="A5" s="3"/>
      <c r="B5" s="3" t="s">
        <v>33</v>
      </c>
      <c r="C5" s="3"/>
      <c r="D5" s="3"/>
      <c r="E5" s="3"/>
      <c r="F5" s="3"/>
      <c r="G5" s="3"/>
      <c r="H5" s="3" t="s">
        <v>34</v>
      </c>
      <c r="I5" s="3" t="s">
        <v>35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  <c r="O5" s="3" t="s">
        <v>39</v>
      </c>
      <c r="P5" s="3" t="s">
        <v>40</v>
      </c>
    </row>
    <row r="6" spans="1:16" ht="18" x14ac:dyDescent="0.25">
      <c r="A6" s="3" t="s">
        <v>48</v>
      </c>
      <c r="B6" s="41" t="s">
        <v>47</v>
      </c>
      <c r="C6" s="41"/>
      <c r="D6" s="41"/>
      <c r="E6" s="41"/>
      <c r="F6" s="41"/>
      <c r="G6" s="41"/>
      <c r="H6" s="3">
        <f>-6.71893</f>
        <v>-6.7189300000000003</v>
      </c>
      <c r="I6" s="3">
        <v>1.3596600000000001</v>
      </c>
      <c r="J6" s="3">
        <v>-1.3778999999999999</v>
      </c>
      <c r="K6" s="3">
        <v>-4.0510000000000002</v>
      </c>
      <c r="L6" s="3" t="s">
        <v>42</v>
      </c>
      <c r="M6" s="3">
        <v>-90</v>
      </c>
      <c r="N6" s="3">
        <v>36</v>
      </c>
      <c r="O6" s="3">
        <f>M6*9/5+32</f>
        <v>-130</v>
      </c>
      <c r="P6" s="3">
        <f>N6*9/5+32</f>
        <v>96.8</v>
      </c>
    </row>
    <row r="8" spans="1:16" ht="18" x14ac:dyDescent="0.25">
      <c r="A8" s="43" t="s">
        <v>58</v>
      </c>
      <c r="B8" s="43"/>
      <c r="C8" s="18" t="s">
        <v>112</v>
      </c>
      <c r="D8" s="6" t="s">
        <v>87</v>
      </c>
    </row>
    <row r="9" spans="1:16" x14ac:dyDescent="0.25">
      <c r="A9" s="14" t="s">
        <v>62</v>
      </c>
      <c r="B9" s="17" t="s">
        <v>64</v>
      </c>
      <c r="D9" s="14" t="s">
        <v>59</v>
      </c>
    </row>
    <row r="10" spans="1:16" x14ac:dyDescent="0.25">
      <c r="A10" s="3">
        <f>M6</f>
        <v>-90</v>
      </c>
      <c r="B10">
        <f>A10+273</f>
        <v>183</v>
      </c>
      <c r="C10">
        <f>B10/$B$1</f>
        <v>0.5911425525729237</v>
      </c>
      <c r="D10" s="3">
        <f>EXP(($H$6*(1-C10)+$I$6*IMREAL(IMPOWER(1-C10,1.5))+$J$6*IMREAL(IMPOWER(1-C10,2.5))+$K$6*IMREAL(IMPOWER(1-C10,5)))/C10)*$B$2</f>
        <v>91.440085822128879</v>
      </c>
    </row>
    <row r="11" spans="1:16" x14ac:dyDescent="0.25">
      <c r="A11">
        <f>(N6-M6)/126+A10</f>
        <v>-89</v>
      </c>
      <c r="B11">
        <f t="shared" ref="B11:B74" si="0">A11+273</f>
        <v>184</v>
      </c>
      <c r="C11">
        <f t="shared" ref="C11:C74" si="1">B11/$B$1</f>
        <v>0.59437283974545341</v>
      </c>
      <c r="D11" s="3">
        <f t="shared" ref="D11:D74" si="2">EXP(($H$6*(1-C11)+$I$6*IMREAL(IMPOWER(1-C11,1.5))+$J$6*IMREAL(IMPOWER(1-C11,2.5))+$K$6*IMREAL(IMPOWER(1-C11,5)))/C11)*$B$2</f>
        <v>97.201603437206757</v>
      </c>
    </row>
    <row r="12" spans="1:16" x14ac:dyDescent="0.25">
      <c r="A12">
        <f>A11+($N$6-$M$6)/126</f>
        <v>-88</v>
      </c>
      <c r="B12">
        <f t="shared" si="0"/>
        <v>185</v>
      </c>
      <c r="C12">
        <f t="shared" si="1"/>
        <v>0.59760312691798301</v>
      </c>
      <c r="D12" s="3">
        <f t="shared" si="2"/>
        <v>103.24511915186389</v>
      </c>
    </row>
    <row r="13" spans="1:16" x14ac:dyDescent="0.25">
      <c r="A13">
        <f t="shared" ref="A13:A76" si="3">A12+($N$6-$M$6)/126</f>
        <v>-87</v>
      </c>
      <c r="B13">
        <f t="shared" si="0"/>
        <v>186</v>
      </c>
      <c r="C13">
        <f t="shared" si="1"/>
        <v>0.60083341409051261</v>
      </c>
      <c r="D13" s="3">
        <f t="shared" si="2"/>
        <v>109.58006062954203</v>
      </c>
    </row>
    <row r="14" spans="1:16" x14ac:dyDescent="0.25">
      <c r="A14">
        <f t="shared" si="3"/>
        <v>-86</v>
      </c>
      <c r="B14">
        <f t="shared" si="0"/>
        <v>187</v>
      </c>
      <c r="C14">
        <f t="shared" si="1"/>
        <v>0.60406370126304232</v>
      </c>
      <c r="D14" s="3">
        <f t="shared" si="2"/>
        <v>116.21599434266595</v>
      </c>
    </row>
    <row r="15" spans="1:16" x14ac:dyDescent="0.25">
      <c r="A15">
        <f t="shared" si="3"/>
        <v>-85</v>
      </c>
      <c r="B15">
        <f t="shared" si="0"/>
        <v>188</v>
      </c>
      <c r="C15">
        <f t="shared" si="1"/>
        <v>0.60729398843557192</v>
      </c>
      <c r="D15" s="3">
        <f t="shared" si="2"/>
        <v>123.16262311161471</v>
      </c>
    </row>
    <row r="16" spans="1:16" x14ac:dyDescent="0.25">
      <c r="A16">
        <f t="shared" si="3"/>
        <v>-84</v>
      </c>
      <c r="B16">
        <f t="shared" si="0"/>
        <v>189</v>
      </c>
      <c r="C16">
        <f t="shared" si="1"/>
        <v>0.61052427560810152</v>
      </c>
      <c r="D16" s="3">
        <f t="shared" si="2"/>
        <v>130.42978362876568</v>
      </c>
    </row>
    <row r="17" spans="1:4" x14ac:dyDescent="0.25">
      <c r="A17">
        <f t="shared" si="3"/>
        <v>-83</v>
      </c>
      <c r="B17">
        <f t="shared" si="0"/>
        <v>190</v>
      </c>
      <c r="C17">
        <f t="shared" si="1"/>
        <v>0.61375456278063123</v>
      </c>
      <c r="D17" s="3">
        <f t="shared" si="2"/>
        <v>138.02744397359211</v>
      </c>
    </row>
    <row r="18" spans="1:4" x14ac:dyDescent="0.25">
      <c r="A18">
        <f t="shared" si="3"/>
        <v>-82</v>
      </c>
      <c r="B18">
        <f t="shared" si="0"/>
        <v>191</v>
      </c>
      <c r="C18">
        <f t="shared" si="1"/>
        <v>0.61698484995316083</v>
      </c>
      <c r="D18" s="3">
        <f t="shared" si="2"/>
        <v>145.96570112457232</v>
      </c>
    </row>
    <row r="19" spans="1:4" x14ac:dyDescent="0.25">
      <c r="A19">
        <f t="shared" si="3"/>
        <v>-81</v>
      </c>
      <c r="B19">
        <f t="shared" si="0"/>
        <v>192</v>
      </c>
      <c r="C19">
        <f t="shared" si="1"/>
        <v>0.62021513712569054</v>
      </c>
      <c r="D19" s="3">
        <f t="shared" si="2"/>
        <v>154.25477847346275</v>
      </c>
    </row>
    <row r="20" spans="1:4" x14ac:dyDescent="0.25">
      <c r="A20">
        <f t="shared" si="3"/>
        <v>-80</v>
      </c>
      <c r="B20">
        <f t="shared" si="0"/>
        <v>193</v>
      </c>
      <c r="C20">
        <f t="shared" si="1"/>
        <v>0.62344542429822014</v>
      </c>
      <c r="D20" s="3">
        <f t="shared" si="2"/>
        <v>162.9050233472469</v>
      </c>
    </row>
    <row r="21" spans="1:4" x14ac:dyDescent="0.25">
      <c r="A21">
        <f t="shared" si="3"/>
        <v>-79</v>
      </c>
      <c r="B21">
        <f t="shared" si="0"/>
        <v>194</v>
      </c>
      <c r="C21">
        <f t="shared" si="1"/>
        <v>0.62667571147074974</v>
      </c>
      <c r="D21" s="3">
        <f t="shared" si="2"/>
        <v>171.92690454286659</v>
      </c>
    </row>
    <row r="22" spans="1:4" x14ac:dyDescent="0.25">
      <c r="A22">
        <f t="shared" si="3"/>
        <v>-78</v>
      </c>
      <c r="B22">
        <f t="shared" si="0"/>
        <v>195</v>
      </c>
      <c r="C22">
        <f t="shared" si="1"/>
        <v>0.62990599864327945</v>
      </c>
      <c r="D22" s="3">
        <f t="shared" si="2"/>
        <v>181.33100987960182</v>
      </c>
    </row>
    <row r="23" spans="1:4" x14ac:dyDescent="0.25">
      <c r="A23">
        <f t="shared" si="3"/>
        <v>-77</v>
      </c>
      <c r="B23">
        <f t="shared" si="0"/>
        <v>196</v>
      </c>
      <c r="C23">
        <f t="shared" si="1"/>
        <v>0.63313628581580905</v>
      </c>
      <c r="D23" s="3">
        <f t="shared" si="2"/>
        <v>191.12804377375116</v>
      </c>
    </row>
    <row r="24" spans="1:4" x14ac:dyDescent="0.25">
      <c r="A24">
        <f t="shared" si="3"/>
        <v>-76</v>
      </c>
      <c r="B24">
        <f t="shared" si="0"/>
        <v>197</v>
      </c>
      <c r="C24">
        <f t="shared" si="1"/>
        <v>0.63636657298833865</v>
      </c>
      <c r="D24" s="3">
        <f t="shared" si="2"/>
        <v>201.32882484004736</v>
      </c>
    </row>
    <row r="25" spans="1:4" x14ac:dyDescent="0.25">
      <c r="A25">
        <f t="shared" si="3"/>
        <v>-75</v>
      </c>
      <c r="B25">
        <f t="shared" si="0"/>
        <v>198</v>
      </c>
      <c r="C25">
        <f t="shared" si="1"/>
        <v>0.63959686016086836</v>
      </c>
      <c r="D25" s="3">
        <f t="shared" si="2"/>
        <v>211.9442835240007</v>
      </c>
    </row>
    <row r="26" spans="1:4" x14ac:dyDescent="0.25">
      <c r="A26">
        <f t="shared" si="3"/>
        <v>-74</v>
      </c>
      <c r="B26">
        <f t="shared" si="0"/>
        <v>199</v>
      </c>
      <c r="C26">
        <f t="shared" si="1"/>
        <v>0.64282714733339796</v>
      </c>
      <c r="D26" s="3">
        <f t="shared" si="2"/>
        <v>222.98545976918427</v>
      </c>
    </row>
    <row r="27" spans="1:4" x14ac:dyDescent="0.25">
      <c r="A27">
        <f t="shared" si="3"/>
        <v>-73</v>
      </c>
      <c r="B27">
        <f t="shared" si="0"/>
        <v>200</v>
      </c>
      <c r="C27">
        <f t="shared" si="1"/>
        <v>0.64605743450592756</v>
      </c>
      <c r="D27" s="3">
        <f t="shared" si="2"/>
        <v>234.46350072323162</v>
      </c>
    </row>
    <row r="28" spans="1:4" x14ac:dyDescent="0.25">
      <c r="A28">
        <f t="shared" si="3"/>
        <v>-72</v>
      </c>
      <c r="B28">
        <f t="shared" si="0"/>
        <v>201</v>
      </c>
      <c r="C28">
        <f t="shared" si="1"/>
        <v>0.64928772167845727</v>
      </c>
      <c r="D28" s="3">
        <f t="shared" si="2"/>
        <v>246.38965848613753</v>
      </c>
    </row>
    <row r="29" spans="1:4" x14ac:dyDescent="0.25">
      <c r="A29">
        <f t="shared" si="3"/>
        <v>-71</v>
      </c>
      <c r="B29">
        <f t="shared" si="0"/>
        <v>202</v>
      </c>
      <c r="C29">
        <f t="shared" si="1"/>
        <v>0.65251800885098687</v>
      </c>
      <c r="D29" s="3">
        <f t="shared" si="2"/>
        <v>258.77528790423679</v>
      </c>
    </row>
    <row r="30" spans="1:4" x14ac:dyDescent="0.25">
      <c r="A30">
        <f t="shared" si="3"/>
        <v>-70</v>
      </c>
      <c r="B30">
        <f t="shared" si="0"/>
        <v>203</v>
      </c>
      <c r="C30">
        <f t="shared" si="1"/>
        <v>0.65574829602351647</v>
      </c>
      <c r="D30" s="3">
        <f t="shared" si="2"/>
        <v>271.63184441306885</v>
      </c>
    </row>
    <row r="31" spans="1:4" x14ac:dyDescent="0.25">
      <c r="A31">
        <f t="shared" si="3"/>
        <v>-69</v>
      </c>
      <c r="B31">
        <f t="shared" si="0"/>
        <v>204</v>
      </c>
      <c r="C31">
        <f t="shared" si="1"/>
        <v>0.65897858319604619</v>
      </c>
      <c r="D31" s="3">
        <f t="shared" si="2"/>
        <v>284.97088193212858</v>
      </c>
    </row>
    <row r="32" spans="1:4" x14ac:dyDescent="0.25">
      <c r="A32">
        <f t="shared" si="3"/>
        <v>-68</v>
      </c>
      <c r="B32">
        <f t="shared" si="0"/>
        <v>205</v>
      </c>
      <c r="C32">
        <f t="shared" si="1"/>
        <v>0.66220887036857579</v>
      </c>
      <c r="D32" s="3">
        <f t="shared" si="2"/>
        <v>298.80405081434986</v>
      </c>
    </row>
    <row r="33" spans="1:4" x14ac:dyDescent="0.25">
      <c r="A33">
        <f t="shared" si="3"/>
        <v>-67</v>
      </c>
      <c r="B33">
        <f t="shared" si="0"/>
        <v>206</v>
      </c>
      <c r="C33">
        <f t="shared" si="1"/>
        <v>0.66543915754110539</v>
      </c>
      <c r="D33" s="3">
        <f t="shared" si="2"/>
        <v>313.14309585300208</v>
      </c>
    </row>
    <row r="34" spans="1:4" x14ac:dyDescent="0.25">
      <c r="A34">
        <f t="shared" si="3"/>
        <v>-66</v>
      </c>
      <c r="B34">
        <f t="shared" si="0"/>
        <v>207</v>
      </c>
      <c r="C34">
        <f t="shared" si="1"/>
        <v>0.6686694447136351</v>
      </c>
      <c r="D34" s="3">
        <f t="shared" si="2"/>
        <v>327.99985434851425</v>
      </c>
    </row>
    <row r="35" spans="1:4" x14ac:dyDescent="0.25">
      <c r="A35">
        <f t="shared" si="3"/>
        <v>-65</v>
      </c>
      <c r="B35">
        <f t="shared" si="0"/>
        <v>208</v>
      </c>
      <c r="C35">
        <f t="shared" si="1"/>
        <v>0.6718997318861647</v>
      </c>
      <c r="D35" s="3">
        <f t="shared" si="2"/>
        <v>343.3862542376084</v>
      </c>
    </row>
    <row r="36" spans="1:4" x14ac:dyDescent="0.25">
      <c r="A36">
        <f t="shared" si="3"/>
        <v>-64</v>
      </c>
      <c r="B36">
        <f t="shared" si="0"/>
        <v>209</v>
      </c>
      <c r="C36">
        <f t="shared" si="1"/>
        <v>0.6751300190586943</v>
      </c>
      <c r="D36" s="3">
        <f t="shared" si="2"/>
        <v>359.31431228699358</v>
      </c>
    </row>
    <row r="37" spans="1:4" x14ac:dyDescent="0.25">
      <c r="A37">
        <f t="shared" si="3"/>
        <v>-63</v>
      </c>
      <c r="B37">
        <f t="shared" si="0"/>
        <v>210</v>
      </c>
      <c r="C37">
        <f t="shared" si="1"/>
        <v>0.67836030623122401</v>
      </c>
      <c r="D37" s="3">
        <f t="shared" si="2"/>
        <v>375.79613235373296</v>
      </c>
    </row>
    <row r="38" spans="1:4" x14ac:dyDescent="0.25">
      <c r="A38">
        <f t="shared" si="3"/>
        <v>-62</v>
      </c>
      <c r="B38">
        <f t="shared" si="0"/>
        <v>211</v>
      </c>
      <c r="C38">
        <f t="shared" si="1"/>
        <v>0.68159059340375361</v>
      </c>
      <c r="D38" s="3">
        <f t="shared" si="2"/>
        <v>392.84390371430192</v>
      </c>
    </row>
    <row r="39" spans="1:4" x14ac:dyDescent="0.25">
      <c r="A39">
        <f t="shared" si="3"/>
        <v>-61</v>
      </c>
      <c r="B39">
        <f t="shared" si="0"/>
        <v>212</v>
      </c>
      <c r="C39">
        <f t="shared" si="1"/>
        <v>0.68482088057628321</v>
      </c>
      <c r="D39" s="3">
        <f t="shared" si="2"/>
        <v>410.46989946425072</v>
      </c>
    </row>
    <row r="40" spans="1:4" x14ac:dyDescent="0.25">
      <c r="A40">
        <f t="shared" si="3"/>
        <v>-60</v>
      </c>
      <c r="B40">
        <f t="shared" si="0"/>
        <v>213</v>
      </c>
      <c r="C40">
        <f t="shared" si="1"/>
        <v>0.68805116774881292</v>
      </c>
      <c r="D40" s="3">
        <f t="shared" si="2"/>
        <v>428.68647499029294</v>
      </c>
    </row>
    <row r="41" spans="1:4" x14ac:dyDescent="0.25">
      <c r="A41">
        <f t="shared" si="3"/>
        <v>-59</v>
      </c>
      <c r="B41">
        <f t="shared" si="0"/>
        <v>214</v>
      </c>
      <c r="C41">
        <f t="shared" si="1"/>
        <v>0.69128145492134252</v>
      </c>
      <c r="D41" s="3">
        <f t="shared" si="2"/>
        <v>447.50606651655482</v>
      </c>
    </row>
    <row r="42" spans="1:4" x14ac:dyDescent="0.25">
      <c r="A42">
        <f t="shared" si="3"/>
        <v>-58</v>
      </c>
      <c r="B42">
        <f t="shared" si="0"/>
        <v>215</v>
      </c>
      <c r="C42">
        <f t="shared" si="1"/>
        <v>0.69451174209387212</v>
      </c>
      <c r="D42" s="3">
        <f t="shared" si="2"/>
        <v>466.94118972670196</v>
      </c>
    </row>
    <row r="43" spans="1:4" x14ac:dyDescent="0.25">
      <c r="A43">
        <f t="shared" si="3"/>
        <v>-57</v>
      </c>
      <c r="B43">
        <f t="shared" si="0"/>
        <v>216</v>
      </c>
      <c r="C43">
        <f t="shared" si="1"/>
        <v>0.69774202926640183</v>
      </c>
      <c r="D43" s="3">
        <f t="shared" si="2"/>
        <v>487.00443846353909</v>
      </c>
    </row>
    <row r="44" spans="1:4" x14ac:dyDescent="0.25">
      <c r="A44">
        <f t="shared" si="3"/>
        <v>-56</v>
      </c>
      <c r="B44">
        <f t="shared" si="0"/>
        <v>217</v>
      </c>
      <c r="C44">
        <f t="shared" si="1"/>
        <v>0.70097231643893143</v>
      </c>
      <c r="D44" s="3">
        <f t="shared" si="2"/>
        <v>507.70848350768762</v>
      </c>
    </row>
    <row r="45" spans="1:4" x14ac:dyDescent="0.25">
      <c r="A45">
        <f t="shared" si="3"/>
        <v>-55</v>
      </c>
      <c r="B45">
        <f t="shared" si="0"/>
        <v>218</v>
      </c>
      <c r="C45">
        <f t="shared" si="1"/>
        <v>0.70420260361146103</v>
      </c>
      <c r="D45" s="3">
        <f t="shared" si="2"/>
        <v>529.06607143693338</v>
      </c>
    </row>
    <row r="46" spans="1:4" x14ac:dyDescent="0.25">
      <c r="A46">
        <f t="shared" si="3"/>
        <v>-54</v>
      </c>
      <c r="B46">
        <f t="shared" si="0"/>
        <v>219</v>
      </c>
      <c r="C46">
        <f t="shared" si="1"/>
        <v>0.70743289078399074</v>
      </c>
      <c r="D46" s="3">
        <f t="shared" si="2"/>
        <v>551.09002356775704</v>
      </c>
    </row>
    <row r="47" spans="1:4" x14ac:dyDescent="0.25">
      <c r="A47">
        <f t="shared" si="3"/>
        <v>-53</v>
      </c>
      <c r="B47">
        <f t="shared" si="0"/>
        <v>220</v>
      </c>
      <c r="C47">
        <f t="shared" si="1"/>
        <v>0.71066317795652034</v>
      </c>
      <c r="D47" s="3">
        <f t="shared" si="2"/>
        <v>573.79323498062718</v>
      </c>
    </row>
    <row r="48" spans="1:4" x14ac:dyDescent="0.25">
      <c r="A48">
        <f t="shared" si="3"/>
        <v>-52</v>
      </c>
      <c r="B48">
        <f t="shared" si="0"/>
        <v>221</v>
      </c>
      <c r="C48">
        <f t="shared" si="1"/>
        <v>0.71389346512904994</v>
      </c>
      <c r="D48" s="3">
        <f t="shared" si="2"/>
        <v>597.18867363062111</v>
      </c>
    </row>
    <row r="49" spans="1:4" x14ac:dyDescent="0.25">
      <c r="A49">
        <f t="shared" si="3"/>
        <v>-51</v>
      </c>
      <c r="B49">
        <f t="shared" si="0"/>
        <v>222</v>
      </c>
      <c r="C49">
        <f t="shared" si="1"/>
        <v>0.71712375230157965</v>
      </c>
      <c r="D49" s="3">
        <f t="shared" si="2"/>
        <v>621.28937954496018</v>
      </c>
    </row>
    <row r="50" spans="1:4" x14ac:dyDescent="0.25">
      <c r="A50">
        <f t="shared" si="3"/>
        <v>-50</v>
      </c>
      <c r="B50">
        <f t="shared" si="0"/>
        <v>223</v>
      </c>
      <c r="C50">
        <f t="shared" si="1"/>
        <v>0.72035403947410925</v>
      </c>
      <c r="D50" s="3">
        <f t="shared" si="2"/>
        <v>646.10846410909744</v>
      </c>
    </row>
    <row r="51" spans="1:4" x14ac:dyDescent="0.25">
      <c r="A51">
        <f t="shared" si="3"/>
        <v>-49</v>
      </c>
      <c r="B51">
        <f t="shared" si="0"/>
        <v>224</v>
      </c>
      <c r="C51">
        <f t="shared" si="1"/>
        <v>0.72358432664663885</v>
      </c>
      <c r="D51" s="3">
        <f t="shared" si="2"/>
        <v>671.65910944305313</v>
      </c>
    </row>
    <row r="52" spans="1:4" x14ac:dyDescent="0.25">
      <c r="A52">
        <f t="shared" si="3"/>
        <v>-48</v>
      </c>
      <c r="B52">
        <f t="shared" si="0"/>
        <v>225</v>
      </c>
      <c r="C52">
        <f t="shared" si="1"/>
        <v>0.72681461381916856</v>
      </c>
      <c r="D52" s="3">
        <f t="shared" si="2"/>
        <v>697.95456786974682</v>
      </c>
    </row>
    <row r="53" spans="1:4" x14ac:dyDescent="0.25">
      <c r="A53">
        <f t="shared" si="3"/>
        <v>-47</v>
      </c>
      <c r="B53">
        <f t="shared" si="0"/>
        <v>226</v>
      </c>
      <c r="C53">
        <f t="shared" si="1"/>
        <v>0.73004490099169816</v>
      </c>
      <c r="D53" s="3">
        <f t="shared" si="2"/>
        <v>725.00816147717342</v>
      </c>
    </row>
    <row r="54" spans="1:4" x14ac:dyDescent="0.25">
      <c r="A54">
        <f t="shared" si="3"/>
        <v>-46</v>
      </c>
      <c r="B54">
        <f t="shared" si="0"/>
        <v>227</v>
      </c>
      <c r="C54">
        <f t="shared" si="1"/>
        <v>0.73327518816422776</v>
      </c>
      <c r="D54" s="3">
        <f t="shared" si="2"/>
        <v>752.83328177637691</v>
      </c>
    </row>
    <row r="55" spans="1:4" x14ac:dyDescent="0.25">
      <c r="A55">
        <f t="shared" si="3"/>
        <v>-45</v>
      </c>
      <c r="B55">
        <f t="shared" si="0"/>
        <v>228</v>
      </c>
      <c r="C55">
        <f t="shared" si="1"/>
        <v>0.73650547533675748</v>
      </c>
      <c r="D55" s="3">
        <f t="shared" si="2"/>
        <v>781.44338945725451</v>
      </c>
    </row>
    <row r="56" spans="1:4" x14ac:dyDescent="0.25">
      <c r="A56">
        <f t="shared" si="3"/>
        <v>-44</v>
      </c>
      <c r="B56">
        <f t="shared" si="0"/>
        <v>229</v>
      </c>
      <c r="C56">
        <f t="shared" si="1"/>
        <v>0.73973576250928708</v>
      </c>
      <c r="D56" s="3">
        <f t="shared" si="2"/>
        <v>810.85201424439595</v>
      </c>
    </row>
    <row r="57" spans="1:4" x14ac:dyDescent="0.25">
      <c r="A57">
        <f t="shared" si="3"/>
        <v>-43</v>
      </c>
      <c r="B57">
        <f t="shared" si="0"/>
        <v>230</v>
      </c>
      <c r="C57">
        <f t="shared" si="1"/>
        <v>0.74296604968181668</v>
      </c>
      <c r="D57" s="3">
        <f t="shared" si="2"/>
        <v>841.07275485529908</v>
      </c>
    </row>
    <row r="58" spans="1:4" x14ac:dyDescent="0.25">
      <c r="A58">
        <f t="shared" si="3"/>
        <v>-42</v>
      </c>
      <c r="B58">
        <f t="shared" si="0"/>
        <v>231</v>
      </c>
      <c r="C58">
        <f t="shared" si="1"/>
        <v>0.74619633685434639</v>
      </c>
      <c r="D58" s="3">
        <f t="shared" si="2"/>
        <v>872.11927906344113</v>
      </c>
    </row>
    <row r="59" spans="1:4" x14ac:dyDescent="0.25">
      <c r="A59">
        <f t="shared" si="3"/>
        <v>-41</v>
      </c>
      <c r="B59">
        <f t="shared" si="0"/>
        <v>232</v>
      </c>
      <c r="C59">
        <f t="shared" si="1"/>
        <v>0.74942662402687599</v>
      </c>
      <c r="D59" s="3">
        <f t="shared" si="2"/>
        <v>904.00532386889427</v>
      </c>
    </row>
    <row r="60" spans="1:4" x14ac:dyDescent="0.25">
      <c r="A60">
        <f t="shared" si="3"/>
        <v>-40</v>
      </c>
      <c r="B60">
        <f t="shared" si="0"/>
        <v>233</v>
      </c>
      <c r="C60">
        <f t="shared" si="1"/>
        <v>0.7526569111994057</v>
      </c>
      <c r="D60" s="3">
        <f t="shared" si="2"/>
        <v>936.74469577938942</v>
      </c>
    </row>
    <row r="61" spans="1:4" x14ac:dyDescent="0.25">
      <c r="A61">
        <f t="shared" si="3"/>
        <v>-39</v>
      </c>
      <c r="B61">
        <f t="shared" si="0"/>
        <v>234</v>
      </c>
      <c r="C61">
        <f t="shared" si="1"/>
        <v>0.7558871983719353</v>
      </c>
      <c r="D61" s="3">
        <f t="shared" si="2"/>
        <v>970.35127120489813</v>
      </c>
    </row>
    <row r="62" spans="1:4" x14ac:dyDescent="0.25">
      <c r="A62">
        <f t="shared" si="3"/>
        <v>-38</v>
      </c>
      <c r="B62">
        <f t="shared" si="0"/>
        <v>235</v>
      </c>
      <c r="C62">
        <f t="shared" si="1"/>
        <v>0.7591174855444649</v>
      </c>
      <c r="D62" s="3">
        <f t="shared" si="2"/>
        <v>1004.8389969691174</v>
      </c>
    </row>
    <row r="63" spans="1:4" x14ac:dyDescent="0.25">
      <c r="A63">
        <f t="shared" si="3"/>
        <v>-37</v>
      </c>
      <c r="B63">
        <f t="shared" si="0"/>
        <v>236</v>
      </c>
      <c r="C63">
        <f t="shared" si="1"/>
        <v>0.76234777271699461</v>
      </c>
      <c r="D63" s="3">
        <f t="shared" si="2"/>
        <v>1040.2218909414419</v>
      </c>
    </row>
    <row r="64" spans="1:4" x14ac:dyDescent="0.25">
      <c r="A64">
        <f t="shared" si="3"/>
        <v>-36</v>
      </c>
      <c r="B64">
        <f t="shared" si="0"/>
        <v>237</v>
      </c>
      <c r="C64">
        <f t="shared" si="1"/>
        <v>0.76557805988952421</v>
      </c>
      <c r="D64" s="3">
        <f t="shared" si="2"/>
        <v>1076.5140427933263</v>
      </c>
    </row>
    <row r="65" spans="1:4" x14ac:dyDescent="0.25">
      <c r="A65">
        <f t="shared" si="3"/>
        <v>-35</v>
      </c>
      <c r="B65">
        <f t="shared" si="0"/>
        <v>238</v>
      </c>
      <c r="C65">
        <f t="shared" si="1"/>
        <v>0.76880834706205381</v>
      </c>
      <c r="D65" s="3">
        <f t="shared" si="2"/>
        <v>1113.7296148832861</v>
      </c>
    </row>
    <row r="66" spans="1:4" x14ac:dyDescent="0.25">
      <c r="A66">
        <f t="shared" si="3"/>
        <v>-34</v>
      </c>
      <c r="B66">
        <f t="shared" si="0"/>
        <v>239</v>
      </c>
      <c r="C66">
        <f t="shared" si="1"/>
        <v>0.77203863423458352</v>
      </c>
      <c r="D66" s="3">
        <f t="shared" si="2"/>
        <v>1151.8828432750286</v>
      </c>
    </row>
    <row r="67" spans="1:4" x14ac:dyDescent="0.25">
      <c r="A67">
        <f t="shared" si="3"/>
        <v>-33</v>
      </c>
      <c r="B67">
        <f t="shared" si="0"/>
        <v>240</v>
      </c>
      <c r="C67">
        <f t="shared" si="1"/>
        <v>0.77526892140711312</v>
      </c>
      <c r="D67" s="3">
        <f t="shared" si="2"/>
        <v>1190.9880388936926</v>
      </c>
    </row>
    <row r="68" spans="1:4" x14ac:dyDescent="0.25">
      <c r="A68">
        <f t="shared" si="3"/>
        <v>-32</v>
      </c>
      <c r="B68">
        <f t="shared" si="0"/>
        <v>241</v>
      </c>
      <c r="C68">
        <f t="shared" si="1"/>
        <v>0.77849920857964272</v>
      </c>
      <c r="D68" s="3">
        <f t="shared" si="2"/>
        <v>1231.0595888255079</v>
      </c>
    </row>
    <row r="69" spans="1:4" x14ac:dyDescent="0.25">
      <c r="A69">
        <f t="shared" si="3"/>
        <v>-31</v>
      </c>
      <c r="B69">
        <f t="shared" si="0"/>
        <v>242</v>
      </c>
      <c r="C69">
        <f t="shared" si="1"/>
        <v>0.78172949575217243</v>
      </c>
      <c r="D69" s="3">
        <f t="shared" si="2"/>
        <v>1272.1119577665975</v>
      </c>
    </row>
    <row r="70" spans="1:4" x14ac:dyDescent="0.25">
      <c r="A70">
        <f t="shared" si="3"/>
        <v>-30</v>
      </c>
      <c r="B70">
        <f t="shared" si="0"/>
        <v>243</v>
      </c>
      <c r="C70">
        <f t="shared" si="1"/>
        <v>0.78495978292470203</v>
      </c>
      <c r="D70" s="3">
        <f t="shared" si="2"/>
        <v>1314.1596896272031</v>
      </c>
    </row>
    <row r="71" spans="1:4" x14ac:dyDescent="0.25">
      <c r="A71">
        <f t="shared" si="3"/>
        <v>-29</v>
      </c>
      <c r="B71">
        <f t="shared" si="0"/>
        <v>244</v>
      </c>
      <c r="C71">
        <f t="shared" si="1"/>
        <v>0.78819007009723163</v>
      </c>
      <c r="D71" s="3">
        <f t="shared" si="2"/>
        <v>1357.2174092980347</v>
      </c>
    </row>
    <row r="72" spans="1:4" x14ac:dyDescent="0.25">
      <c r="A72">
        <f t="shared" si="3"/>
        <v>-28</v>
      </c>
      <c r="B72">
        <f t="shared" si="0"/>
        <v>245</v>
      </c>
      <c r="C72">
        <f t="shared" si="1"/>
        <v>0.79142035726976134</v>
      </c>
      <c r="D72" s="3">
        <f t="shared" si="2"/>
        <v>1401.2998245860613</v>
      </c>
    </row>
    <row r="73" spans="1:4" x14ac:dyDescent="0.25">
      <c r="A73">
        <f t="shared" si="3"/>
        <v>-27</v>
      </c>
      <c r="B73">
        <f t="shared" si="0"/>
        <v>246</v>
      </c>
      <c r="C73">
        <f t="shared" si="1"/>
        <v>0.79465064444229094</v>
      </c>
      <c r="D73" s="3">
        <f t="shared" si="2"/>
        <v>1446.421728327625</v>
      </c>
    </row>
    <row r="74" spans="1:4" x14ac:dyDescent="0.25">
      <c r="A74">
        <f t="shared" si="3"/>
        <v>-26</v>
      </c>
      <c r="B74">
        <f t="shared" si="0"/>
        <v>247</v>
      </c>
      <c r="C74">
        <f t="shared" si="1"/>
        <v>0.79788093161482054</v>
      </c>
      <c r="D74" s="3">
        <f t="shared" si="2"/>
        <v>1492.5980006874497</v>
      </c>
    </row>
    <row r="75" spans="1:4" x14ac:dyDescent="0.25">
      <c r="A75">
        <f t="shared" si="3"/>
        <v>-25</v>
      </c>
      <c r="B75">
        <f t="shared" ref="B75:B135" si="4">A75+273</f>
        <v>248</v>
      </c>
      <c r="C75">
        <f t="shared" ref="C75:C135" si="5">B75/$B$1</f>
        <v>0.80111121878735025</v>
      </c>
      <c r="D75" s="3">
        <f t="shared" ref="D75:D135" si="6">EXP(($H$6*(1-C75)+$I$6*IMREAL(IMPOWER(1-C75,1.5))+$J$6*IMREAL(IMPOWER(1-C75,2.5))+$K$6*IMREAL(IMPOWER(1-C75,5)))/C75)*$B$2</f>
        <v>1539.8436116527919</v>
      </c>
    </row>
    <row r="76" spans="1:4" x14ac:dyDescent="0.25">
      <c r="A76">
        <f t="shared" si="3"/>
        <v>-24</v>
      </c>
      <c r="B76">
        <f t="shared" si="4"/>
        <v>249</v>
      </c>
      <c r="C76">
        <f t="shared" si="5"/>
        <v>0.80434150595987985</v>
      </c>
      <c r="D76" s="3">
        <f t="shared" si="6"/>
        <v>1588.1736237327875</v>
      </c>
    </row>
    <row r="77" spans="1:4" x14ac:dyDescent="0.25">
      <c r="A77">
        <f t="shared" ref="A77:A110" si="7">A76+($N$6-$M$6)/126</f>
        <v>-23</v>
      </c>
      <c r="B77">
        <f t="shared" si="4"/>
        <v>250</v>
      </c>
      <c r="C77">
        <f t="shared" si="5"/>
        <v>0.80757179313240945</v>
      </c>
      <c r="D77" s="3">
        <f t="shared" si="6"/>
        <v>1637.603194873906</v>
      </c>
    </row>
    <row r="78" spans="1:4" x14ac:dyDescent="0.25">
      <c r="A78">
        <f t="shared" si="7"/>
        <v>-22</v>
      </c>
      <c r="B78">
        <f t="shared" si="4"/>
        <v>251</v>
      </c>
      <c r="C78">
        <f t="shared" si="5"/>
        <v>0.81080208030493917</v>
      </c>
      <c r="D78" s="3">
        <f t="shared" si="6"/>
        <v>1688.1475816033028</v>
      </c>
    </row>
    <row r="79" spans="1:4" x14ac:dyDescent="0.25">
      <c r="A79">
        <f t="shared" si="7"/>
        <v>-21</v>
      </c>
      <c r="B79">
        <f t="shared" si="4"/>
        <v>252</v>
      </c>
      <c r="C79">
        <f t="shared" si="5"/>
        <v>0.81403236747746877</v>
      </c>
      <c r="D79" s="3">
        <f t="shared" si="6"/>
        <v>1739.8221424129333</v>
      </c>
    </row>
    <row r="80" spans="1:4" x14ac:dyDescent="0.25">
      <c r="A80">
        <f t="shared" si="7"/>
        <v>-20</v>
      </c>
      <c r="B80">
        <f t="shared" si="4"/>
        <v>253</v>
      </c>
      <c r="C80">
        <f t="shared" si="5"/>
        <v>0.81726265464999837</v>
      </c>
      <c r="D80" s="3">
        <f t="shared" si="6"/>
        <v>1792.642341398393</v>
      </c>
    </row>
    <row r="81" spans="1:4" x14ac:dyDescent="0.25">
      <c r="A81">
        <f t="shared" si="7"/>
        <v>-19</v>
      </c>
      <c r="B81">
        <f t="shared" si="4"/>
        <v>254</v>
      </c>
      <c r="C81">
        <f t="shared" si="5"/>
        <v>0.82049294182252808</v>
      </c>
      <c r="D81" s="3">
        <f t="shared" si="6"/>
        <v>1846.6237521676401</v>
      </c>
    </row>
    <row r="82" spans="1:4" x14ac:dyDescent="0.25">
      <c r="A82">
        <f t="shared" si="7"/>
        <v>-18</v>
      </c>
      <c r="B82">
        <f t="shared" si="4"/>
        <v>255</v>
      </c>
      <c r="C82">
        <f t="shared" si="5"/>
        <v>0.82372322899505768</v>
      </c>
      <c r="D82" s="3">
        <f t="shared" si="6"/>
        <v>1901.7820620361533</v>
      </c>
    </row>
    <row r="83" spans="1:4" x14ac:dyDescent="0.25">
      <c r="A83">
        <f t="shared" si="7"/>
        <v>-17</v>
      </c>
      <c r="B83">
        <f t="shared" si="4"/>
        <v>256</v>
      </c>
      <c r="C83">
        <f t="shared" si="5"/>
        <v>0.82695351616758728</v>
      </c>
      <c r="D83" s="3">
        <f t="shared" si="6"/>
        <v>1958.1330765265573</v>
      </c>
    </row>
    <row r="84" spans="1:4" x14ac:dyDescent="0.25">
      <c r="A84">
        <f t="shared" si="7"/>
        <v>-16</v>
      </c>
      <c r="B84">
        <f t="shared" si="4"/>
        <v>257</v>
      </c>
      <c r="C84">
        <f t="shared" si="5"/>
        <v>0.83018380334011699</v>
      </c>
      <c r="D84" s="3">
        <f t="shared" si="6"/>
        <v>2015.6927241923675</v>
      </c>
    </row>
    <row r="85" spans="1:4" x14ac:dyDescent="0.25">
      <c r="A85">
        <f t="shared" si="7"/>
        <v>-15</v>
      </c>
      <c r="B85">
        <f t="shared" si="4"/>
        <v>258</v>
      </c>
      <c r="C85">
        <f t="shared" si="5"/>
        <v>0.83341409051264659</v>
      </c>
      <c r="D85" s="3">
        <f t="shared" si="6"/>
        <v>2074.4770617873592</v>
      </c>
    </row>
    <row r="86" spans="1:4" x14ac:dyDescent="0.25">
      <c r="A86">
        <f t="shared" si="7"/>
        <v>-14</v>
      </c>
      <c r="B86">
        <f t="shared" si="4"/>
        <v>259</v>
      </c>
      <c r="C86">
        <f t="shared" si="5"/>
        <v>0.83664437768517619</v>
      </c>
      <c r="D86" s="3">
        <f t="shared" si="6"/>
        <v>2134.5022798041059</v>
      </c>
    </row>
    <row r="87" spans="1:4" x14ac:dyDescent="0.25">
      <c r="A87">
        <f t="shared" si="7"/>
        <v>-13</v>
      </c>
      <c r="B87">
        <f t="shared" si="4"/>
        <v>260</v>
      </c>
      <c r="C87">
        <f t="shared" si="5"/>
        <v>0.8398746648577059</v>
      </c>
      <c r="D87" s="3">
        <f t="shared" si="6"/>
        <v>2195.7847084074629</v>
      </c>
    </row>
    <row r="88" spans="1:4" x14ac:dyDescent="0.25">
      <c r="A88">
        <f t="shared" si="7"/>
        <v>-12</v>
      </c>
      <c r="B88">
        <f t="shared" si="4"/>
        <v>261</v>
      </c>
      <c r="C88">
        <f t="shared" si="5"/>
        <v>0.8431049520302355</v>
      </c>
      <c r="D88" s="3">
        <f t="shared" si="6"/>
        <v>2258.340823791279</v>
      </c>
    </row>
    <row r="89" spans="1:4" x14ac:dyDescent="0.25">
      <c r="A89">
        <f t="shared" si="7"/>
        <v>-11</v>
      </c>
      <c r="B89">
        <f t="shared" si="4"/>
        <v>262</v>
      </c>
      <c r="C89">
        <f t="shared" si="5"/>
        <v>0.8463352392027651</v>
      </c>
      <c r="D89" s="3">
        <f t="shared" si="6"/>
        <v>2322.1872549895384</v>
      </c>
    </row>
    <row r="90" spans="1:4" x14ac:dyDescent="0.25">
      <c r="A90">
        <f t="shared" si="7"/>
        <v>-10</v>
      </c>
      <c r="B90">
        <f t="shared" si="4"/>
        <v>263</v>
      </c>
      <c r="C90">
        <f t="shared" si="5"/>
        <v>0.84956552637529481</v>
      </c>
      <c r="D90" s="3">
        <f t="shared" si="6"/>
        <v>2387.3407911761424</v>
      </c>
    </row>
    <row r="91" spans="1:4" x14ac:dyDescent="0.25">
      <c r="A91">
        <f t="shared" si="7"/>
        <v>-9</v>
      </c>
      <c r="B91">
        <f t="shared" si="4"/>
        <v>264</v>
      </c>
      <c r="C91">
        <f t="shared" si="5"/>
        <v>0.85279581354782441</v>
      </c>
      <c r="D91" s="3">
        <f t="shared" si="6"/>
        <v>2453.8183894912513</v>
      </c>
    </row>
    <row r="92" spans="1:4" x14ac:dyDescent="0.25">
      <c r="A92">
        <f t="shared" si="7"/>
        <v>-8</v>
      </c>
      <c r="B92">
        <f t="shared" si="4"/>
        <v>265</v>
      </c>
      <c r="C92">
        <f t="shared" si="5"/>
        <v>0.85602610072035401</v>
      </c>
      <c r="D92" s="3">
        <f t="shared" si="6"/>
        <v>2521.6371834360621</v>
      </c>
    </row>
    <row r="93" spans="1:4" x14ac:dyDescent="0.25">
      <c r="A93">
        <f t="shared" si="7"/>
        <v>-7</v>
      </c>
      <c r="B93">
        <f t="shared" si="4"/>
        <v>266</v>
      </c>
      <c r="C93">
        <f t="shared" si="5"/>
        <v>0.85925638789288372</v>
      </c>
      <c r="D93" s="3">
        <f t="shared" si="6"/>
        <v>2590.8144918824169</v>
      </c>
    </row>
    <row r="94" spans="1:4" x14ac:dyDescent="0.25">
      <c r="A94">
        <f t="shared" si="7"/>
        <v>-6</v>
      </c>
      <c r="B94">
        <f t="shared" si="4"/>
        <v>267</v>
      </c>
      <c r="C94">
        <f t="shared" si="5"/>
        <v>0.86248667506541332</v>
      </c>
      <c r="D94" s="3">
        <f t="shared" si="6"/>
        <v>2661.3678287488597</v>
      </c>
    </row>
    <row r="95" spans="1:4" x14ac:dyDescent="0.25">
      <c r="A95">
        <f t="shared" si="7"/>
        <v>-5</v>
      </c>
      <c r="B95">
        <f t="shared" si="4"/>
        <v>268</v>
      </c>
      <c r="C95">
        <f t="shared" si="5"/>
        <v>0.86571696223794292</v>
      </c>
      <c r="D95" s="3">
        <f t="shared" si="6"/>
        <v>2733.3149134006258</v>
      </c>
    </row>
    <row r="96" spans="1:4" x14ac:dyDescent="0.25">
      <c r="A96">
        <f t="shared" si="7"/>
        <v>-4</v>
      </c>
      <c r="B96">
        <f t="shared" si="4"/>
        <v>269</v>
      </c>
      <c r="C96">
        <f t="shared" si="5"/>
        <v>0.86894724941047263</v>
      </c>
      <c r="D96" s="3">
        <f t="shared" si="6"/>
        <v>2806.673681837718</v>
      </c>
    </row>
    <row r="97" spans="1:4" x14ac:dyDescent="0.25">
      <c r="A97">
        <f t="shared" si="7"/>
        <v>-3</v>
      </c>
      <c r="B97">
        <f t="shared" si="4"/>
        <v>270</v>
      </c>
      <c r="C97">
        <f t="shared" si="5"/>
        <v>0.87217753658300223</v>
      </c>
      <c r="D97" s="3">
        <f t="shared" si="6"/>
        <v>2881.4622987429807</v>
      </c>
    </row>
    <row r="98" spans="1:4" x14ac:dyDescent="0.25">
      <c r="A98">
        <f t="shared" si="7"/>
        <v>-2</v>
      </c>
      <c r="B98">
        <f t="shared" si="4"/>
        <v>271</v>
      </c>
      <c r="C98">
        <f t="shared" si="5"/>
        <v>0.87540782375553183</v>
      </c>
      <c r="D98" s="3">
        <f t="shared" si="6"/>
        <v>2957.6991704709267</v>
      </c>
    </row>
    <row r="99" spans="1:4" x14ac:dyDescent="0.25">
      <c r="A99">
        <f t="shared" si="7"/>
        <v>-1</v>
      </c>
      <c r="B99">
        <f t="shared" si="4"/>
        <v>272</v>
      </c>
      <c r="C99">
        <f t="shared" si="5"/>
        <v>0.87863811092806154</v>
      </c>
      <c r="D99" s="3">
        <f t="shared" si="6"/>
        <v>3035.4029590682817</v>
      </c>
    </row>
    <row r="100" spans="1:4" x14ac:dyDescent="0.25">
      <c r="A100">
        <f t="shared" si="7"/>
        <v>0</v>
      </c>
      <c r="B100">
        <f t="shared" si="4"/>
        <v>273</v>
      </c>
      <c r="C100">
        <f t="shared" si="5"/>
        <v>0.88186839810059114</v>
      </c>
      <c r="D100" s="3">
        <f t="shared" si="6"/>
        <v>3114.5925974290749</v>
      </c>
    </row>
    <row r="101" spans="1:4" x14ac:dyDescent="0.25">
      <c r="A101">
        <f t="shared" si="7"/>
        <v>1</v>
      </c>
      <c r="B101">
        <f t="shared" si="4"/>
        <v>274</v>
      </c>
      <c r="C101">
        <f t="shared" si="5"/>
        <v>0.88509868527312086</v>
      </c>
      <c r="D101" s="3">
        <f t="shared" si="6"/>
        <v>3195.287305700967</v>
      </c>
    </row>
    <row r="102" spans="1:4" x14ac:dyDescent="0.25">
      <c r="A102">
        <f t="shared" si="7"/>
        <v>2</v>
      </c>
      <c r="B102">
        <f t="shared" si="4"/>
        <v>275</v>
      </c>
      <c r="C102">
        <f t="shared" si="5"/>
        <v>0.88832897244565046</v>
      </c>
      <c r="D102" s="3">
        <f t="shared" si="6"/>
        <v>3277.5066090755272</v>
      </c>
    </row>
    <row r="103" spans="1:4" x14ac:dyDescent="0.25">
      <c r="A103">
        <f t="shared" si="7"/>
        <v>3</v>
      </c>
      <c r="B103">
        <f t="shared" si="4"/>
        <v>276</v>
      </c>
      <c r="C103">
        <f t="shared" si="5"/>
        <v>0.89155925961818006</v>
      </c>
      <c r="D103" s="3">
        <f t="shared" si="6"/>
        <v>3361.2703571142556</v>
      </c>
    </row>
    <row r="104" spans="1:4" x14ac:dyDescent="0.25">
      <c r="A104">
        <f t="shared" si="7"/>
        <v>4</v>
      </c>
      <c r="B104">
        <f t="shared" si="4"/>
        <v>277</v>
      </c>
      <c r="C104">
        <f t="shared" si="5"/>
        <v>0.89478954679070977</v>
      </c>
      <c r="D104" s="3">
        <f t="shared" si="6"/>
        <v>3446.5987447844</v>
      </c>
    </row>
    <row r="105" spans="1:4" x14ac:dyDescent="0.25">
      <c r="A105">
        <f t="shared" si="7"/>
        <v>5</v>
      </c>
      <c r="B105">
        <f t="shared" si="4"/>
        <v>278</v>
      </c>
      <c r="C105">
        <f t="shared" si="5"/>
        <v>0.89801983396323937</v>
      </c>
      <c r="D105" s="3">
        <f t="shared" si="6"/>
        <v>3533.5123354051557</v>
      </c>
    </row>
    <row r="106" spans="1:4" x14ac:dyDescent="0.25">
      <c r="A106">
        <f t="shared" si="7"/>
        <v>6</v>
      </c>
      <c r="B106">
        <f t="shared" si="4"/>
        <v>279</v>
      </c>
      <c r="C106">
        <f t="shared" si="5"/>
        <v>0.90125012113576897</v>
      </c>
      <c r="D106" s="3">
        <f t="shared" si="6"/>
        <v>3622.0320857365086</v>
      </c>
    </row>
    <row r="107" spans="1:4" x14ac:dyDescent="0.25">
      <c r="A107">
        <f t="shared" si="7"/>
        <v>7</v>
      </c>
      <c r="B107">
        <f t="shared" si="4"/>
        <v>280</v>
      </c>
      <c r="C107">
        <f t="shared" si="5"/>
        <v>0.90448040830829868</v>
      </c>
      <c r="D107" s="3">
        <f t="shared" si="6"/>
        <v>3712.1793734806879</v>
      </c>
    </row>
    <row r="108" spans="1:4" x14ac:dyDescent="0.25">
      <c r="A108">
        <f t="shared" si="7"/>
        <v>8</v>
      </c>
      <c r="B108">
        <f t="shared" si="4"/>
        <v>281</v>
      </c>
      <c r="C108">
        <f t="shared" si="5"/>
        <v>0.90771069548082828</v>
      </c>
      <c r="D108" s="3">
        <f t="shared" si="6"/>
        <v>3803.9760275120161</v>
      </c>
    </row>
    <row r="109" spans="1:4" x14ac:dyDescent="0.25">
      <c r="A109">
        <f t="shared" si="7"/>
        <v>9</v>
      </c>
      <c r="B109">
        <f t="shared" si="4"/>
        <v>282</v>
      </c>
      <c r="C109">
        <f t="shared" si="5"/>
        <v>0.91094098265335788</v>
      </c>
      <c r="D109" s="3">
        <f t="shared" si="6"/>
        <v>3897.4443612062678</v>
      </c>
    </row>
    <row r="110" spans="1:4" x14ac:dyDescent="0.25">
      <c r="A110">
        <f t="shared" si="7"/>
        <v>10</v>
      </c>
      <c r="B110">
        <f t="shared" si="4"/>
        <v>283</v>
      </c>
      <c r="C110">
        <f t="shared" si="5"/>
        <v>0.91417126982588759</v>
      </c>
      <c r="D110" s="3">
        <f t="shared" si="6"/>
        <v>3992.6072093082698</v>
      </c>
    </row>
    <row r="111" spans="1:4" x14ac:dyDescent="0.25">
      <c r="A111">
        <f>A110+($N$6-$M$6)/126</f>
        <v>11</v>
      </c>
      <c r="B111">
        <f t="shared" si="4"/>
        <v>284</v>
      </c>
      <c r="C111">
        <f t="shared" si="5"/>
        <v>0.91740155699841719</v>
      </c>
      <c r="D111" s="3">
        <f t="shared" si="6"/>
        <v>4089.4879688597211</v>
      </c>
    </row>
    <row r="112" spans="1:4" x14ac:dyDescent="0.25">
      <c r="A112">
        <f t="shared" ref="A112:A120" si="8">A111+($N$6-$M$6)/126</f>
        <v>12</v>
      </c>
      <c r="B112">
        <f t="shared" si="4"/>
        <v>285</v>
      </c>
      <c r="C112">
        <f t="shared" si="5"/>
        <v>0.92063184417094679</v>
      </c>
      <c r="D112" s="3">
        <f t="shared" si="6"/>
        <v>4188.1106448123846</v>
      </c>
    </row>
    <row r="113" spans="1:4" x14ac:dyDescent="0.25">
      <c r="A113">
        <f t="shared" si="8"/>
        <v>13</v>
      </c>
      <c r="B113">
        <f t="shared" si="4"/>
        <v>286</v>
      </c>
      <c r="C113">
        <f t="shared" si="5"/>
        <v>0.9238621313434765</v>
      </c>
      <c r="D113" s="3">
        <f t="shared" si="6"/>
        <v>4288.4999010805277</v>
      </c>
    </row>
    <row r="114" spans="1:4" x14ac:dyDescent="0.25">
      <c r="A114">
        <f t="shared" si="8"/>
        <v>14</v>
      </c>
      <c r="B114">
        <f t="shared" si="4"/>
        <v>287</v>
      </c>
      <c r="C114">
        <f t="shared" si="5"/>
        <v>0.9270924185160061</v>
      </c>
      <c r="D114" s="3">
        <f t="shared" si="6"/>
        <v>4390.6811179490378</v>
      </c>
    </row>
    <row r="115" spans="1:4" x14ac:dyDescent="0.25">
      <c r="A115">
        <f t="shared" si="8"/>
        <v>15</v>
      </c>
      <c r="B115">
        <f t="shared" si="4"/>
        <v>288</v>
      </c>
      <c r="C115">
        <f t="shared" si="5"/>
        <v>0.9303227056885357</v>
      </c>
      <c r="D115" s="3">
        <f t="shared" si="6"/>
        <v>4494.6804569602537</v>
      </c>
    </row>
    <row r="116" spans="1:4" x14ac:dyDescent="0.25">
      <c r="A116">
        <f t="shared" si="8"/>
        <v>16</v>
      </c>
      <c r="B116">
        <f t="shared" si="4"/>
        <v>289</v>
      </c>
      <c r="C116">
        <f t="shared" si="5"/>
        <v>0.93355299286106541</v>
      </c>
      <c r="D116" s="3">
        <f t="shared" si="6"/>
        <v>4600.5249346681594</v>
      </c>
    </row>
    <row r="117" spans="1:4" x14ac:dyDescent="0.25">
      <c r="A117">
        <f t="shared" si="8"/>
        <v>17</v>
      </c>
      <c r="B117">
        <f t="shared" si="4"/>
        <v>290</v>
      </c>
      <c r="C117">
        <f t="shared" si="5"/>
        <v>0.93678328003359501</v>
      </c>
      <c r="D117" s="3">
        <f t="shared" si="6"/>
        <v>4708.2425069938909</v>
      </c>
    </row>
    <row r="118" spans="1:4" x14ac:dyDescent="0.25">
      <c r="A118">
        <f t="shared" si="8"/>
        <v>18</v>
      </c>
      <c r="B118">
        <f t="shared" si="4"/>
        <v>291</v>
      </c>
      <c r="C118">
        <f t="shared" si="5"/>
        <v>0.94001356720612461</v>
      </c>
      <c r="D118" s="3">
        <f t="shared" si="6"/>
        <v>4817.8621663707463</v>
      </c>
    </row>
    <row r="119" spans="1:4" x14ac:dyDescent="0.25">
      <c r="A119">
        <f t="shared" si="8"/>
        <v>19</v>
      </c>
      <c r="B119">
        <f t="shared" si="4"/>
        <v>292</v>
      </c>
      <c r="C119">
        <f t="shared" si="5"/>
        <v>0.94324385437865432</v>
      </c>
      <c r="D119" s="3">
        <f t="shared" si="6"/>
        <v>4929.4140544721695</v>
      </c>
    </row>
    <row r="120" spans="1:4" x14ac:dyDescent="0.25">
      <c r="A120">
        <f t="shared" si="8"/>
        <v>20</v>
      </c>
      <c r="B120">
        <f t="shared" si="4"/>
        <v>293</v>
      </c>
      <c r="C120">
        <f t="shared" si="5"/>
        <v>0.94647414155118392</v>
      </c>
      <c r="D120" s="3">
        <f t="shared" si="6"/>
        <v>5042.9295941349465</v>
      </c>
    </row>
    <row r="121" spans="1:4" x14ac:dyDescent="0.25">
      <c r="A121">
        <f>A120+($N$6-$M$6)/126</f>
        <v>21</v>
      </c>
      <c r="B121">
        <f t="shared" si="4"/>
        <v>294</v>
      </c>
      <c r="C121">
        <f t="shared" si="5"/>
        <v>0.94970442872371352</v>
      </c>
      <c r="D121" s="3">
        <f t="shared" si="6"/>
        <v>5158.4416452147552</v>
      </c>
    </row>
    <row r="122" spans="1:4" x14ac:dyDescent="0.25">
      <c r="A122">
        <f t="shared" ref="A122:A128" si="9">A121+($N$6-$M$6)/126</f>
        <v>22</v>
      </c>
      <c r="B122">
        <f t="shared" si="4"/>
        <v>295</v>
      </c>
      <c r="C122">
        <f t="shared" si="5"/>
        <v>0.95293471589624323</v>
      </c>
      <c r="D122" s="3">
        <f t="shared" si="6"/>
        <v>5275.9846906844523</v>
      </c>
    </row>
    <row r="123" spans="1:4" x14ac:dyDescent="0.25">
      <c r="A123">
        <f t="shared" si="9"/>
        <v>23</v>
      </c>
      <c r="B123">
        <f t="shared" si="4"/>
        <v>296</v>
      </c>
      <c r="C123">
        <f t="shared" si="5"/>
        <v>0.95616500306877283</v>
      </c>
      <c r="D123" s="3">
        <f t="shared" si="6"/>
        <v>5395.5950615296588</v>
      </c>
    </row>
    <row r="124" spans="1:4" x14ac:dyDescent="0.25">
      <c r="A124">
        <f t="shared" si="9"/>
        <v>24</v>
      </c>
      <c r="B124">
        <f t="shared" si="4"/>
        <v>297</v>
      </c>
      <c r="C124">
        <f t="shared" si="5"/>
        <v>0.95939529024130243</v>
      </c>
      <c r="D124" s="3">
        <f t="shared" si="6"/>
        <v>5517.3112122693055</v>
      </c>
    </row>
    <row r="125" spans="1:4" x14ac:dyDescent="0.25">
      <c r="A125">
        <f t="shared" si="9"/>
        <v>25</v>
      </c>
      <c r="B125">
        <f t="shared" si="4"/>
        <v>298</v>
      </c>
      <c r="C125">
        <f t="shared" si="5"/>
        <v>0.96262557741383215</v>
      </c>
      <c r="D125" s="3">
        <f t="shared" si="6"/>
        <v>5641.1740638233214</v>
      </c>
    </row>
    <row r="126" spans="1:4" x14ac:dyDescent="0.25">
      <c r="A126">
        <f t="shared" si="9"/>
        <v>26</v>
      </c>
      <c r="B126">
        <f t="shared" si="4"/>
        <v>299</v>
      </c>
      <c r="C126">
        <f t="shared" si="5"/>
        <v>0.96585586458636175</v>
      </c>
      <c r="D126" s="3">
        <f t="shared" si="6"/>
        <v>5767.2274379822948</v>
      </c>
    </row>
    <row r="127" spans="1:4" x14ac:dyDescent="0.25">
      <c r="A127">
        <f t="shared" si="9"/>
        <v>27</v>
      </c>
      <c r="B127">
        <f t="shared" si="4"/>
        <v>300</v>
      </c>
      <c r="C127">
        <f t="shared" si="5"/>
        <v>0.96908615175889135</v>
      </c>
      <c r="D127" s="3">
        <f t="shared" si="6"/>
        <v>5895.5186197152243</v>
      </c>
    </row>
    <row r="128" spans="1:4" x14ac:dyDescent="0.25">
      <c r="A128">
        <f t="shared" si="9"/>
        <v>28</v>
      </c>
      <c r="B128">
        <f t="shared" si="4"/>
        <v>301</v>
      </c>
      <c r="C128">
        <f t="shared" si="5"/>
        <v>0.97231643893142106</v>
      </c>
      <c r="D128" s="3">
        <f t="shared" si="6"/>
        <v>6026.099103357591</v>
      </c>
    </row>
    <row r="129" spans="1:4" x14ac:dyDescent="0.25">
      <c r="A129">
        <f>A128+($N$6-$M$6)/126</f>
        <v>29</v>
      </c>
      <c r="B129">
        <f t="shared" si="4"/>
        <v>302</v>
      </c>
      <c r="C129">
        <f t="shared" si="5"/>
        <v>0.97554672610395066</v>
      </c>
      <c r="D129" s="3">
        <f t="shared" si="6"/>
        <v>6159.0256129917843</v>
      </c>
    </row>
    <row r="130" spans="1:4" x14ac:dyDescent="0.25">
      <c r="A130">
        <f t="shared" ref="A130:A134" si="10">A129+($N$6-$M$6)/126</f>
        <v>30</v>
      </c>
      <c r="B130">
        <f t="shared" si="4"/>
        <v>303</v>
      </c>
      <c r="C130">
        <f t="shared" si="5"/>
        <v>0.97877701327648026</v>
      </c>
      <c r="D130" s="3">
        <f t="shared" si="6"/>
        <v>6294.3615499754251</v>
      </c>
    </row>
    <row r="131" spans="1:4" x14ac:dyDescent="0.25">
      <c r="A131">
        <f t="shared" si="10"/>
        <v>31</v>
      </c>
      <c r="B131">
        <f t="shared" si="4"/>
        <v>304</v>
      </c>
      <c r="C131">
        <f t="shared" si="5"/>
        <v>0.98200730044900997</v>
      </c>
      <c r="D131" s="3">
        <f t="shared" si="6"/>
        <v>6432.1791430910353</v>
      </c>
    </row>
    <row r="132" spans="1:4" x14ac:dyDescent="0.25">
      <c r="A132">
        <f t="shared" si="10"/>
        <v>32</v>
      </c>
      <c r="B132">
        <f t="shared" si="4"/>
        <v>305</v>
      </c>
      <c r="C132">
        <f t="shared" si="5"/>
        <v>0.98523758762153957</v>
      </c>
      <c r="D132" s="3">
        <f t="shared" si="6"/>
        <v>6572.5628378202719</v>
      </c>
    </row>
    <row r="133" spans="1:4" x14ac:dyDescent="0.25">
      <c r="A133">
        <f t="shared" si="10"/>
        <v>33</v>
      </c>
      <c r="B133">
        <f t="shared" si="4"/>
        <v>306</v>
      </c>
      <c r="C133">
        <f t="shared" si="5"/>
        <v>0.98846787479406917</v>
      </c>
      <c r="D133" s="3">
        <f t="shared" si="6"/>
        <v>6715.6150836520228</v>
      </c>
    </row>
    <row r="134" spans="1:4" x14ac:dyDescent="0.25">
      <c r="A134">
        <f t="shared" si="10"/>
        <v>34</v>
      </c>
      <c r="B134">
        <f t="shared" si="4"/>
        <v>307</v>
      </c>
      <c r="C134">
        <f t="shared" si="5"/>
        <v>0.99169816196659888</v>
      </c>
      <c r="D134" s="3">
        <f t="shared" si="6"/>
        <v>6861.4674142681697</v>
      </c>
    </row>
    <row r="135" spans="1:4" x14ac:dyDescent="0.25">
      <c r="A135">
        <f>A134+($N$6-$M$6)/126</f>
        <v>35</v>
      </c>
      <c r="B135">
        <f t="shared" si="4"/>
        <v>308</v>
      </c>
      <c r="C135">
        <f t="shared" si="5"/>
        <v>0.99492844913912848</v>
      </c>
      <c r="D135" s="3">
        <f t="shared" si="6"/>
        <v>7010.3058695294503</v>
      </c>
    </row>
    <row r="136" spans="1:4" x14ac:dyDescent="0.25"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</sheetData>
  <mergeCells count="4">
    <mergeCell ref="M4:N4"/>
    <mergeCell ref="O4:P4"/>
    <mergeCell ref="B6:G6"/>
    <mergeCell ref="A8:B8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31"/>
  <sheetViews>
    <sheetView workbookViewId="0">
      <selection activeCell="O29" sqref="O29"/>
    </sheetView>
  </sheetViews>
  <sheetFormatPr defaultRowHeight="15" x14ac:dyDescent="0.25"/>
  <cols>
    <col min="1" max="1" width="12" style="3" customWidth="1"/>
    <col min="2" max="3" width="9.140625" style="3"/>
    <col min="4" max="4" width="10.5703125" style="3" customWidth="1"/>
    <col min="5" max="6" width="9.140625" style="3"/>
    <col min="7" max="7" width="10.85546875" style="3" customWidth="1"/>
    <col min="8" max="15" width="9.140625" style="3"/>
    <col min="16" max="16" width="15.7109375" style="3" customWidth="1"/>
    <col min="17" max="17" width="12.140625" style="3" customWidth="1"/>
    <col min="18" max="16384" width="9.140625" style="3"/>
  </cols>
  <sheetData>
    <row r="1" spans="1:18" x14ac:dyDescent="0.25">
      <c r="A1" s="26" t="s">
        <v>71</v>
      </c>
      <c r="I1" s="3" t="s">
        <v>142</v>
      </c>
      <c r="J1" s="28">
        <v>0.01</v>
      </c>
      <c r="K1" s="3" t="s">
        <v>140</v>
      </c>
    </row>
    <row r="2" spans="1:18" x14ac:dyDescent="0.25">
      <c r="A2" s="27" t="s">
        <v>72</v>
      </c>
      <c r="B2" s="3">
        <v>550</v>
      </c>
      <c r="C2" s="3" t="s">
        <v>73</v>
      </c>
      <c r="D2" s="3">
        <f>B2/12^3</f>
        <v>0.31828703703703703</v>
      </c>
      <c r="E2" s="3" t="s">
        <v>74</v>
      </c>
      <c r="F2" s="3">
        <f>B2/61023.7</f>
        <v>9.0128917125641347E-3</v>
      </c>
      <c r="G2" s="3" t="s">
        <v>163</v>
      </c>
      <c r="I2" s="3" t="s">
        <v>146</v>
      </c>
      <c r="J2" s="28">
        <v>12</v>
      </c>
      <c r="K2" s="3" t="s">
        <v>140</v>
      </c>
    </row>
    <row r="3" spans="1:18" x14ac:dyDescent="0.25">
      <c r="A3" s="27" t="s">
        <v>75</v>
      </c>
      <c r="B3" s="3">
        <v>4000</v>
      </c>
      <c r="C3" s="3" t="s">
        <v>2</v>
      </c>
      <c r="I3" s="3" t="s">
        <v>147</v>
      </c>
      <c r="J3" s="3">
        <f>J2/J1</f>
        <v>1200</v>
      </c>
      <c r="N3" s="3">
        <v>200</v>
      </c>
    </row>
    <row r="4" spans="1:18" x14ac:dyDescent="0.25">
      <c r="A4" s="27" t="s">
        <v>80</v>
      </c>
      <c r="B4" s="3">
        <v>10</v>
      </c>
      <c r="C4" s="3" t="s">
        <v>79</v>
      </c>
    </row>
    <row r="6" spans="1:18" x14ac:dyDescent="0.25">
      <c r="A6" s="26" t="s">
        <v>99</v>
      </c>
      <c r="H6" s="26" t="s">
        <v>100</v>
      </c>
    </row>
    <row r="7" spans="1:18" x14ac:dyDescent="0.25">
      <c r="A7" s="27" t="s">
        <v>76</v>
      </c>
      <c r="B7" s="3">
        <v>745</v>
      </c>
      <c r="C7" s="3" t="s">
        <v>77</v>
      </c>
      <c r="H7" s="27" t="s">
        <v>78</v>
      </c>
      <c r="I7" s="3">
        <v>96</v>
      </c>
      <c r="J7" s="3" t="s">
        <v>103</v>
      </c>
    </row>
    <row r="8" spans="1:18" x14ac:dyDescent="0.25">
      <c r="A8" s="27" t="s">
        <v>90</v>
      </c>
      <c r="B8" s="3">
        <v>0.995</v>
      </c>
      <c r="H8" s="27" t="s">
        <v>102</v>
      </c>
      <c r="I8" s="3">
        <f>K8/16.0184634</f>
        <v>62.42796047466075</v>
      </c>
      <c r="J8" s="3" t="s">
        <v>104</v>
      </c>
      <c r="K8" s="3">
        <v>1000</v>
      </c>
      <c r="L8" s="3" t="s">
        <v>101</v>
      </c>
    </row>
    <row r="9" spans="1:18" x14ac:dyDescent="0.25">
      <c r="A9" s="27" t="s">
        <v>78</v>
      </c>
      <c r="B9" s="3">
        <v>64</v>
      </c>
      <c r="C9" s="3" t="s">
        <v>79</v>
      </c>
      <c r="H9" s="27" t="s">
        <v>72</v>
      </c>
      <c r="I9" s="3">
        <f>I7/I8</f>
        <v>1.5377724864000002</v>
      </c>
      <c r="J9" s="3" t="s">
        <v>74</v>
      </c>
      <c r="K9" s="27"/>
    </row>
    <row r="10" spans="1:18" x14ac:dyDescent="0.25">
      <c r="A10" s="27" t="s">
        <v>72</v>
      </c>
      <c r="B10" s="3">
        <v>1.55</v>
      </c>
      <c r="C10" s="3" t="s">
        <v>74</v>
      </c>
      <c r="D10" s="27" t="s">
        <v>88</v>
      </c>
      <c r="E10" s="3">
        <f>B10/B9</f>
        <v>2.4218750000000001E-2</v>
      </c>
      <c r="F10" s="3" t="s">
        <v>89</v>
      </c>
      <c r="G10" s="3" t="s">
        <v>105</v>
      </c>
    </row>
    <row r="12" spans="1:18" x14ac:dyDescent="0.25">
      <c r="A12" s="26" t="s">
        <v>82</v>
      </c>
    </row>
    <row r="13" spans="1:18" ht="18" x14ac:dyDescent="0.25">
      <c r="A13" s="27" t="s">
        <v>84</v>
      </c>
      <c r="B13" s="35">
        <f>Dynamics!B3</f>
        <v>25</v>
      </c>
      <c r="C13" s="21" t="s">
        <v>63</v>
      </c>
      <c r="D13" s="3">
        <f>(B13-32)*5/9</f>
        <v>-3.8888888888888888</v>
      </c>
      <c r="E13" s="21" t="s">
        <v>62</v>
      </c>
      <c r="F13" s="27" t="s">
        <v>157</v>
      </c>
      <c r="G13" s="35">
        <f>Dynamics!B4</f>
        <v>1500</v>
      </c>
      <c r="H13" s="3" t="s">
        <v>2</v>
      </c>
      <c r="I13" s="27" t="s">
        <v>158</v>
      </c>
      <c r="J13" s="35">
        <f>'Dewar Filling'!B31</f>
        <v>314.20286495202004</v>
      </c>
      <c r="K13" s="3" t="s">
        <v>2</v>
      </c>
      <c r="L13" s="27" t="s">
        <v>159</v>
      </c>
      <c r="M13" s="35">
        <f>G13-J13</f>
        <v>1185.79713504798</v>
      </c>
      <c r="N13" s="3" t="s">
        <v>2</v>
      </c>
    </row>
    <row r="14" spans="1:18" ht="18" x14ac:dyDescent="0.25">
      <c r="A14" s="11" t="s">
        <v>67</v>
      </c>
      <c r="B14" s="3">
        <f>(D13+273)/'Nitrous Oxide Information'!B6</f>
        <v>0.86930617020742029</v>
      </c>
      <c r="F14" s="27" t="s">
        <v>157</v>
      </c>
      <c r="G14" s="35">
        <f>G13*6.89475729</f>
        <v>10342.135935</v>
      </c>
      <c r="H14" s="3" t="s">
        <v>59</v>
      </c>
      <c r="I14" s="27" t="s">
        <v>158</v>
      </c>
      <c r="J14" s="35">
        <f>J13*6.89475729</f>
        <v>2166.3524936668259</v>
      </c>
      <c r="K14" s="3" t="s">
        <v>59</v>
      </c>
      <c r="L14" s="27" t="s">
        <v>159</v>
      </c>
      <c r="M14" s="35">
        <f>M13*6.89475729</f>
        <v>8175.7834413331748</v>
      </c>
      <c r="N14" s="3" t="s">
        <v>59</v>
      </c>
    </row>
    <row r="15" spans="1:18" ht="18" x14ac:dyDescent="0.25">
      <c r="A15" s="11" t="s">
        <v>87</v>
      </c>
      <c r="B15" s="3">
        <f>D15/6.89475729</f>
        <v>408.26855325691565</v>
      </c>
      <c r="C15" s="21" t="s">
        <v>2</v>
      </c>
      <c r="D15" s="3">
        <f>EXP(('Nitrous Oxide Information'!$H$12*(1-B14)+'Nitrous Oxide Information'!$I$12*IMREAL(IMPOWER(1-B14,1.5))+'Nitrous Oxide Information'!$J$12*IMREAL(IMPOWER(1-B14,2.5))+'Nitrous Oxide Information'!$K$12*IMREAL(IMPOWER(1-B14,5)))/B14)*'Nitrous Oxide Information'!$B$7</f>
        <v>2814.9125838458726</v>
      </c>
      <c r="E15" s="21" t="s">
        <v>59</v>
      </c>
    </row>
    <row r="16" spans="1:18" x14ac:dyDescent="0.25">
      <c r="A16" s="12" t="s">
        <v>54</v>
      </c>
      <c r="B16" s="3">
        <f>D16/16.0184634</f>
        <v>57.8639667884568</v>
      </c>
      <c r="C16" s="21" t="s">
        <v>4</v>
      </c>
      <c r="D16" s="3">
        <f>EXP('Nitrous Oxide Information'!$H$13*IMREAL(IMPOWER(1-B14,1/3))+'Nitrous Oxide Information'!$I$13*IMREAL(IMPOWER(1-B14,2/3))+'Nitrous Oxide Information'!$J$13*IMREAL(IMPOWER(1-B14,1))+'Nitrous Oxide Information'!$K$13*IMREAL(IMPOWER(1-B14,4/3)))*'Nitrous Oxide Information'!$B$8</f>
        <v>926.89183417971094</v>
      </c>
      <c r="E16" s="21" t="s">
        <v>60</v>
      </c>
      <c r="F16" s="12" t="s">
        <v>91</v>
      </c>
      <c r="G16" s="3">
        <f>1/B16</f>
        <v>1.7281912310918312E-2</v>
      </c>
      <c r="H16" s="21" t="s">
        <v>89</v>
      </c>
      <c r="K16" s="26" t="s">
        <v>148</v>
      </c>
      <c r="L16" s="26"/>
      <c r="M16" s="26"/>
      <c r="N16" s="26"/>
      <c r="O16" s="26"/>
      <c r="P16" s="26"/>
      <c r="Q16" s="26"/>
      <c r="R16" s="26"/>
    </row>
    <row r="17" spans="1:24" x14ac:dyDescent="0.25">
      <c r="A17" s="12" t="s">
        <v>55</v>
      </c>
      <c r="B17" s="3">
        <f>D17/16.0184634</f>
        <v>4.5801229717303027</v>
      </c>
      <c r="C17" s="22" t="s">
        <v>4</v>
      </c>
      <c r="D17" s="3">
        <f>EXP('Nitrous Oxide Information'!$H$14*IMREAL(IMPOWER(1/B14-1,1/3))+'Nitrous Oxide Information'!$I$14*IMREAL(IMPOWER(1/B14-1,2/3))+'Nitrous Oxide Information'!$J$14*IMREAL(IMPOWER(1/B14-1,1))+'Nitrous Oxide Information'!$K$14*IMREAL(IMPOWER(1/B14-1,4/3)))*'Nitrous Oxide Information'!$B$8</f>
        <v>73.366532190161095</v>
      </c>
      <c r="E17" s="21" t="s">
        <v>60</v>
      </c>
      <c r="F17" s="12" t="s">
        <v>92</v>
      </c>
      <c r="G17" s="3">
        <f>1/B17</f>
        <v>0.21833474912622591</v>
      </c>
      <c r="H17" s="21" t="s">
        <v>89</v>
      </c>
      <c r="K17" s="23" t="s">
        <v>139</v>
      </c>
      <c r="L17" s="31" t="s">
        <v>78</v>
      </c>
      <c r="M17" s="31" t="s">
        <v>78</v>
      </c>
      <c r="N17" s="31" t="s">
        <v>76</v>
      </c>
      <c r="O17" s="9" t="s">
        <v>3</v>
      </c>
      <c r="P17" s="31" t="s">
        <v>72</v>
      </c>
      <c r="Q17" s="31" t="s">
        <v>6</v>
      </c>
      <c r="R17" s="31" t="s">
        <v>134</v>
      </c>
    </row>
    <row r="18" spans="1:24" x14ac:dyDescent="0.25">
      <c r="A18" s="12"/>
      <c r="C18" s="21"/>
      <c r="E18" s="21"/>
      <c r="K18" s="22" t="s">
        <v>140</v>
      </c>
      <c r="L18" s="30" t="s">
        <v>160</v>
      </c>
      <c r="M18" s="30" t="s">
        <v>165</v>
      </c>
      <c r="N18" s="30" t="s">
        <v>59</v>
      </c>
      <c r="O18" s="30" t="s">
        <v>60</v>
      </c>
      <c r="P18" s="30" t="s">
        <v>161</v>
      </c>
      <c r="Q18" s="30" t="s">
        <v>162</v>
      </c>
      <c r="R18" s="30" t="s">
        <v>143</v>
      </c>
    </row>
    <row r="19" spans="1:24" x14ac:dyDescent="0.25">
      <c r="A19" s="27" t="s">
        <v>72</v>
      </c>
      <c r="B19" s="3">
        <f>B10+D2</f>
        <v>1.868287037037037</v>
      </c>
      <c r="C19" s="3" t="s">
        <v>74</v>
      </c>
      <c r="D19" s="27" t="s">
        <v>88</v>
      </c>
      <c r="E19" s="3">
        <f>B19/B9</f>
        <v>2.9191984953703703E-2</v>
      </c>
      <c r="F19" s="21" t="s">
        <v>89</v>
      </c>
      <c r="K19" s="3">
        <f t="shared" ref="K19" si="0">A1019</f>
        <v>9.8999999999998334</v>
      </c>
      <c r="L19" s="3">
        <f>L1019</f>
        <v>0.94003484590826092</v>
      </c>
      <c r="M19" s="3">
        <f t="shared" ref="M19:R19" si="1">M1019</f>
        <v>21.358117963062298</v>
      </c>
      <c r="N19" s="3">
        <f t="shared" si="1"/>
        <v>5302.3038934160213</v>
      </c>
      <c r="O19" s="3">
        <f t="shared" si="1"/>
        <v>104.29891713863989</v>
      </c>
      <c r="P19" s="3">
        <f t="shared" si="1"/>
        <v>10.083409518888182</v>
      </c>
      <c r="Q19" s="3">
        <f t="shared" si="1"/>
        <v>1.8393657252199261E-3</v>
      </c>
      <c r="R19" s="3">
        <f t="shared" si="1"/>
        <v>0.17419421885302955</v>
      </c>
    </row>
    <row r="20" spans="1:24" x14ac:dyDescent="0.25">
      <c r="A20" s="12" t="s">
        <v>78</v>
      </c>
      <c r="B20" s="28">
        <v>13</v>
      </c>
      <c r="C20" s="3" t="s">
        <v>79</v>
      </c>
      <c r="K20" s="31" t="s">
        <v>139</v>
      </c>
      <c r="L20" s="31" t="s">
        <v>78</v>
      </c>
      <c r="M20" s="31" t="s">
        <v>78</v>
      </c>
      <c r="N20" s="31" t="s">
        <v>76</v>
      </c>
      <c r="O20" s="9" t="s">
        <v>3</v>
      </c>
      <c r="P20" s="31" t="s">
        <v>72</v>
      </c>
      <c r="Q20" s="31" t="s">
        <v>6</v>
      </c>
      <c r="R20" s="31" t="s">
        <v>134</v>
      </c>
    </row>
    <row r="21" spans="1:24" x14ac:dyDescent="0.25">
      <c r="A21" s="12" t="s">
        <v>3</v>
      </c>
      <c r="B21" s="3">
        <f>1/E19</f>
        <v>34.2559781935324</v>
      </c>
      <c r="C21" s="21" t="s">
        <v>25</v>
      </c>
      <c r="K21" s="30" t="s">
        <v>140</v>
      </c>
      <c r="L21" s="30" t="s">
        <v>141</v>
      </c>
      <c r="M21" s="30" t="s">
        <v>122</v>
      </c>
      <c r="N21" s="30" t="s">
        <v>2</v>
      </c>
      <c r="O21" s="30" t="s">
        <v>25</v>
      </c>
      <c r="P21" s="30" t="s">
        <v>135</v>
      </c>
      <c r="Q21" s="30" t="s">
        <v>138</v>
      </c>
      <c r="R21" s="30" t="s">
        <v>7</v>
      </c>
    </row>
    <row r="22" spans="1:24" x14ac:dyDescent="0.25">
      <c r="A22" s="27" t="s">
        <v>90</v>
      </c>
      <c r="B22" s="3">
        <f>(E19-G17)/(G16-G17)</f>
        <v>0.94076147926365095</v>
      </c>
      <c r="C22" s="3" t="s">
        <v>131</v>
      </c>
      <c r="K22" s="3">
        <f>A1019</f>
        <v>9.8999999999998334</v>
      </c>
      <c r="L22" s="3">
        <f t="shared" ref="L22:R22" si="2">B1019</f>
        <v>2.0724196219862701</v>
      </c>
      <c r="M22" s="3">
        <f t="shared" si="2"/>
        <v>4.7086590021481835E-2</v>
      </c>
      <c r="N22" s="3">
        <f t="shared" si="2"/>
        <v>769.03416181253579</v>
      </c>
      <c r="O22" s="3">
        <f t="shared" si="2"/>
        <v>6.5111686766809287</v>
      </c>
      <c r="P22" s="3">
        <f t="shared" si="2"/>
        <v>33.073583221953236</v>
      </c>
      <c r="Q22" s="3">
        <f t="shared" si="2"/>
        <v>6.4955361220416466E-2</v>
      </c>
      <c r="R22" s="3">
        <f t="shared" si="2"/>
        <v>0.38403205876776597</v>
      </c>
    </row>
    <row r="23" spans="1:24" x14ac:dyDescent="0.25">
      <c r="I23" s="3">
        <f>AVERAGE(H29:H997)</f>
        <v>1.119222513171565</v>
      </c>
    </row>
    <row r="24" spans="1:24" x14ac:dyDescent="0.25">
      <c r="A24" s="12" t="s">
        <v>133</v>
      </c>
      <c r="B24" s="28">
        <v>0.6</v>
      </c>
      <c r="C24" s="21" t="s">
        <v>0</v>
      </c>
      <c r="D24" s="3">
        <f>B24/12</f>
        <v>4.9999999999999996E-2</v>
      </c>
      <c r="E24" s="3" t="s">
        <v>136</v>
      </c>
      <c r="F24" s="3">
        <f>B24/39.3701</f>
        <v>1.5239991770404443E-2</v>
      </c>
      <c r="G24" s="3" t="s">
        <v>78</v>
      </c>
    </row>
    <row r="25" spans="1:24" x14ac:dyDescent="0.25">
      <c r="A25" s="12" t="s">
        <v>132</v>
      </c>
      <c r="B25" s="3">
        <f>B24^2*PI()/4</f>
        <v>0.28274333882308139</v>
      </c>
      <c r="C25" s="3" t="s">
        <v>16</v>
      </c>
      <c r="D25" s="29">
        <f>B25/144</f>
        <v>1.9634954084936209E-3</v>
      </c>
      <c r="E25" s="3" t="s">
        <v>137</v>
      </c>
      <c r="F25" s="21">
        <f>B25/1550</f>
        <v>1.824150573052138E-4</v>
      </c>
      <c r="G25" s="3" t="s">
        <v>145</v>
      </c>
    </row>
    <row r="27" spans="1:24" x14ac:dyDescent="0.25">
      <c r="A27" s="23" t="s">
        <v>139</v>
      </c>
      <c r="B27" s="23" t="s">
        <v>78</v>
      </c>
      <c r="C27" s="23" t="s">
        <v>78</v>
      </c>
      <c r="D27" s="23" t="s">
        <v>76</v>
      </c>
      <c r="E27" s="9" t="s">
        <v>3</v>
      </c>
      <c r="F27" s="23" t="s">
        <v>72</v>
      </c>
      <c r="G27" s="23" t="s">
        <v>6</v>
      </c>
      <c r="H27" s="23" t="s">
        <v>134</v>
      </c>
      <c r="I27" s="3" t="s">
        <v>174</v>
      </c>
      <c r="K27" s="23" t="s">
        <v>139</v>
      </c>
      <c r="L27" s="23" t="s">
        <v>78</v>
      </c>
      <c r="M27" s="31" t="s">
        <v>78</v>
      </c>
      <c r="N27" s="23" t="s">
        <v>76</v>
      </c>
      <c r="O27" s="9" t="s">
        <v>3</v>
      </c>
      <c r="P27" s="23" t="s">
        <v>72</v>
      </c>
      <c r="Q27" s="23" t="s">
        <v>6</v>
      </c>
      <c r="R27" s="23" t="s">
        <v>134</v>
      </c>
    </row>
    <row r="28" spans="1:24" x14ac:dyDescent="0.25">
      <c r="A28" s="22" t="s">
        <v>140</v>
      </c>
      <c r="B28" s="22" t="s">
        <v>141</v>
      </c>
      <c r="C28" s="22" t="s">
        <v>122</v>
      </c>
      <c r="D28" s="22" t="s">
        <v>2</v>
      </c>
      <c r="E28" s="22" t="s">
        <v>25</v>
      </c>
      <c r="F28" s="22" t="s">
        <v>135</v>
      </c>
      <c r="G28" s="22" t="s">
        <v>138</v>
      </c>
      <c r="H28" s="22" t="s">
        <v>7</v>
      </c>
      <c r="K28" s="22" t="s">
        <v>140</v>
      </c>
      <c r="L28" s="22" t="s">
        <v>160</v>
      </c>
      <c r="M28" s="30" t="s">
        <v>165</v>
      </c>
      <c r="N28" s="22" t="s">
        <v>59</v>
      </c>
      <c r="O28" s="22" t="s">
        <v>60</v>
      </c>
      <c r="P28" s="22" t="s">
        <v>161</v>
      </c>
      <c r="Q28" s="22" t="s">
        <v>162</v>
      </c>
      <c r="R28" s="22" t="s">
        <v>143</v>
      </c>
    </row>
    <row r="29" spans="1:24" x14ac:dyDescent="0.25">
      <c r="A29" s="3">
        <v>0</v>
      </c>
      <c r="B29" s="3">
        <f>L29*2.20462</f>
        <v>13</v>
      </c>
      <c r="C29" s="3">
        <f>M29/453.59237</f>
        <v>0.2953676291158564</v>
      </c>
      <c r="D29" s="3">
        <f>N29/6.89475729</f>
        <v>4824.0443187760939</v>
      </c>
      <c r="E29" s="3">
        <f>O29/16.0184634</f>
        <v>40.843655357656544</v>
      </c>
      <c r="F29" s="3">
        <f>P29*3.28</f>
        <v>33.073583221953236</v>
      </c>
      <c r="G29" s="3">
        <f>Q29*35.314</f>
        <v>6.4955361220416466E-2</v>
      </c>
      <c r="H29" s="3">
        <f>R29*2.20462</f>
        <v>2.4089796829833499</v>
      </c>
      <c r="I29" s="3">
        <f>H29*$J$1*N3</f>
        <v>4.8179593659666997</v>
      </c>
      <c r="K29" s="3">
        <v>0</v>
      </c>
      <c r="L29" s="3">
        <f>B20/2.20462</f>
        <v>5.8967078226633163</v>
      </c>
      <c r="M29" s="3">
        <f>L29/'Nitrous Oxide Information'!$B$1*1000</f>
        <v>133.9765029119423</v>
      </c>
      <c r="N29" s="3">
        <f>M29*'Nitrous Oxide Information'!$I$2*($D$13+273)/$F$2/1000</f>
        <v>33260.614734164556</v>
      </c>
      <c r="O29" s="3">
        <f>L29/$F$2</f>
        <v>654.25259846883534</v>
      </c>
      <c r="P29" s="3">
        <f>SQRT(2*(N29)/O29)</f>
        <v>10.083409518888182</v>
      </c>
      <c r="Q29" s="3">
        <f>P29*$F$25</f>
        <v>1.8393657252199261E-3</v>
      </c>
      <c r="R29" s="3">
        <f>Q29*O29*0.908</f>
        <v>1.0926961031757627</v>
      </c>
    </row>
    <row r="30" spans="1:24" x14ac:dyDescent="0.25">
      <c r="A30" s="3">
        <f>A29+J1</f>
        <v>0.01</v>
      </c>
      <c r="B30" s="3">
        <f t="shared" ref="B30:B93" si="3">L30*2.20462</f>
        <v>12.975910203170166</v>
      </c>
      <c r="C30" s="3">
        <f t="shared" ref="C30:C93" si="4">M30/453.59237</f>
        <v>0.29482029479466321</v>
      </c>
      <c r="D30" s="3">
        <f t="shared" ref="D30:D93" si="5">N30/6.89475729</f>
        <v>4815.1050689655203</v>
      </c>
      <c r="E30" s="3">
        <f t="shared" ref="E30:E93" si="6">O30/16.0184634</f>
        <v>40.767969560783186</v>
      </c>
      <c r="F30" s="3">
        <f t="shared" ref="F30:F93" si="7">P30*3.28</f>
        <v>33.073583221953228</v>
      </c>
      <c r="G30" s="3">
        <f t="shared" ref="G30:G93" si="8">Q30*35.314</f>
        <v>6.4955361220416452E-2</v>
      </c>
      <c r="H30" s="3">
        <f t="shared" ref="H30:H93" si="9">R30*2.20462</f>
        <v>2.4045156959733287</v>
      </c>
      <c r="I30" s="3">
        <f>I29+$N$3*$J$1*H30</f>
        <v>9.626990757913358</v>
      </c>
      <c r="K30" s="3">
        <f>K29+J1</f>
        <v>0.01</v>
      </c>
      <c r="L30" s="3">
        <f>L29-R29*$J$1</f>
        <v>5.8857808616315586</v>
      </c>
      <c r="M30" s="3">
        <f>L30/'Nitrous Oxide Information'!$B$1*1000</f>
        <v>133.72823624000995</v>
      </c>
      <c r="N30" s="3">
        <f>M30*'Nitrous Oxide Information'!$I$2*($D$13+273)/$F$2/1000</f>
        <v>33198.980776365977</v>
      </c>
      <c r="O30" s="3">
        <f t="shared" ref="O30:O33" si="10">L30/$F$2</f>
        <v>653.04022830171959</v>
      </c>
      <c r="P30" s="3">
        <f t="shared" ref="P30:P93" si="11">SQRT(2*(N30)/O30)</f>
        <v>10.08340951888818</v>
      </c>
      <c r="Q30" s="3">
        <f t="shared" ref="Q30:Q93" si="12">P30*$F$25</f>
        <v>1.8393657252199257E-3</v>
      </c>
      <c r="R30" s="3">
        <f t="shared" ref="R30:R93" si="13">Q30*O30*0.908</f>
        <v>1.0906712703202044</v>
      </c>
    </row>
    <row r="31" spans="1:24" x14ac:dyDescent="0.25">
      <c r="A31" s="3">
        <f>$A$30+A30</f>
        <v>0.02</v>
      </c>
      <c r="B31" s="3">
        <f t="shared" si="3"/>
        <v>12.951865046210433</v>
      </c>
      <c r="C31" s="3">
        <f t="shared" si="4"/>
        <v>0.29427397471751593</v>
      </c>
      <c r="D31" s="3">
        <f t="shared" si="5"/>
        <v>4806.1823841327769</v>
      </c>
      <c r="E31" s="3">
        <f t="shared" si="6"/>
        <v>40.692424014330562</v>
      </c>
      <c r="F31" s="3">
        <f t="shared" si="7"/>
        <v>33.073583221953236</v>
      </c>
      <c r="G31" s="3">
        <f t="shared" si="8"/>
        <v>6.4955361220416466E-2</v>
      </c>
      <c r="H31" s="3">
        <f t="shared" si="9"/>
        <v>2.4000599810048566</v>
      </c>
      <c r="I31" s="3">
        <f t="shared" ref="I31:I94" si="14">I30+$N$3*$J$1*H31</f>
        <v>14.427110719923071</v>
      </c>
      <c r="K31" s="3">
        <f>$A$30+K30</f>
        <v>0.02</v>
      </c>
      <c r="L31" s="3">
        <f>L30-R30*$J$1</f>
        <v>5.8748741489283569</v>
      </c>
      <c r="M31" s="3">
        <f>L31/'Nitrous Oxide Information'!$B$1*1000</f>
        <v>133.48042962143813</v>
      </c>
      <c r="N31" s="3">
        <f>M31*'Nitrous Oxide Information'!$I$2*($D$13+273)/$F$2/1000</f>
        <v>33137.461030069047</v>
      </c>
      <c r="O31" s="3">
        <f t="shared" si="10"/>
        <v>651.83010473083527</v>
      </c>
      <c r="P31" s="3">
        <f t="shared" si="11"/>
        <v>10.083409518888182</v>
      </c>
      <c r="Q31" s="3">
        <f t="shared" si="12"/>
        <v>1.8393657252199261E-3</v>
      </c>
      <c r="R31" s="3">
        <f t="shared" si="13"/>
        <v>1.0886501896040393</v>
      </c>
      <c r="S31" s="22"/>
      <c r="U31" s="21"/>
      <c r="V31" s="12"/>
      <c r="X31" s="21"/>
    </row>
    <row r="32" spans="1:24" x14ac:dyDescent="0.25">
      <c r="A32" s="3">
        <f t="shared" ref="A32:A95" si="15">$A$30+A31</f>
        <v>0.03</v>
      </c>
      <c r="B32" s="3">
        <f t="shared" si="3"/>
        <v>12.927864446400385</v>
      </c>
      <c r="C32" s="3">
        <f t="shared" si="4"/>
        <v>0.29372866700495803</v>
      </c>
      <c r="D32" s="3">
        <f t="shared" si="5"/>
        <v>4797.2762335819398</v>
      </c>
      <c r="E32" s="3">
        <f t="shared" si="6"/>
        <v>40.617018458406051</v>
      </c>
      <c r="F32" s="3">
        <f t="shared" si="7"/>
        <v>33.073583221953228</v>
      </c>
      <c r="G32" s="3">
        <f t="shared" si="8"/>
        <v>6.4955361220416452E-2</v>
      </c>
      <c r="H32" s="3">
        <f t="shared" si="9"/>
        <v>2.3956125227493317</v>
      </c>
      <c r="I32" s="3">
        <f t="shared" si="14"/>
        <v>19.218335765421735</v>
      </c>
      <c r="K32" s="3">
        <f t="shared" ref="K32:K95" si="16">$A$30+K31</f>
        <v>0.03</v>
      </c>
      <c r="L32" s="3">
        <f>L31-R31*$J$1</f>
        <v>5.8639876470323165</v>
      </c>
      <c r="M32" s="3">
        <f>L32/'Nitrous Oxide Information'!$B$1*1000</f>
        <v>133.23308220371973</v>
      </c>
      <c r="N32" s="3">
        <f>M32*'Nitrous Oxide Information'!$I$2*($D$13+273)/$F$2/1000</f>
        <v>33076.055283632821</v>
      </c>
      <c r="O32" s="3">
        <f t="shared" si="10"/>
        <v>650.62222359310181</v>
      </c>
      <c r="P32" s="3">
        <f t="shared" si="11"/>
        <v>10.08340951888818</v>
      </c>
      <c r="Q32" s="3">
        <f t="shared" si="12"/>
        <v>1.8393657252199257E-3</v>
      </c>
      <c r="R32" s="3">
        <f t="shared" si="13"/>
        <v>1.086632854074322</v>
      </c>
      <c r="S32" s="21"/>
      <c r="U32" s="21"/>
    </row>
    <row r="33" spans="1:21" x14ac:dyDescent="0.25">
      <c r="A33" s="3">
        <f t="shared" si="15"/>
        <v>0.04</v>
      </c>
      <c r="B33" s="3">
        <f t="shared" si="3"/>
        <v>12.90390832117289</v>
      </c>
      <c r="C33" s="3">
        <f t="shared" si="4"/>
        <v>0.29318436978101592</v>
      </c>
      <c r="D33" s="3">
        <f t="shared" si="5"/>
        <v>4788.3865866739725</v>
      </c>
      <c r="E33" s="3">
        <f t="shared" si="6"/>
        <v>40.54175263359862</v>
      </c>
      <c r="F33" s="3">
        <f t="shared" si="7"/>
        <v>33.073583221953236</v>
      </c>
      <c r="G33" s="3">
        <f t="shared" si="8"/>
        <v>6.4955361220416466E-2</v>
      </c>
      <c r="H33" s="3">
        <f t="shared" si="9"/>
        <v>2.3911733059065599</v>
      </c>
      <c r="I33" s="3">
        <f t="shared" si="14"/>
        <v>24.000682377234853</v>
      </c>
      <c r="K33" s="3">
        <f t="shared" si="16"/>
        <v>0.04</v>
      </c>
      <c r="L33" s="3">
        <f>L32-R32*$J$1</f>
        <v>5.8531213184915734</v>
      </c>
      <c r="M33" s="3">
        <f>L33/'Nitrous Oxide Information'!$B$1*1000</f>
        <v>132.98619313592741</v>
      </c>
      <c r="N33" s="3">
        <f>M33*'Nitrous Oxide Information'!$I$2*($D$13+273)/$F$2/1000</f>
        <v>33014.763325808592</v>
      </c>
      <c r="O33" s="3">
        <f t="shared" si="10"/>
        <v>649.41658073315318</v>
      </c>
      <c r="P33" s="3">
        <f t="shared" si="11"/>
        <v>10.083409518888182</v>
      </c>
      <c r="Q33" s="3">
        <f t="shared" si="12"/>
        <v>1.8393657252199261E-3</v>
      </c>
      <c r="R33" s="3">
        <f t="shared" si="13"/>
        <v>1.0846192567909936</v>
      </c>
      <c r="U33" s="21"/>
    </row>
    <row r="34" spans="1:21" x14ac:dyDescent="0.25">
      <c r="A34" s="3">
        <f t="shared" si="15"/>
        <v>0.05</v>
      </c>
      <c r="B34" s="3">
        <f t="shared" si="3"/>
        <v>12.879996588113826</v>
      </c>
      <c r="C34" s="3">
        <f t="shared" si="4"/>
        <v>0.29264108117319232</v>
      </c>
      <c r="D34" s="3">
        <f t="shared" si="5"/>
        <v>4779.5134128266136</v>
      </c>
      <c r="E34" s="3">
        <f t="shared" si="6"/>
        <v>40.466626280977948</v>
      </c>
      <c r="F34" s="3">
        <f t="shared" si="7"/>
        <v>33.073583221953236</v>
      </c>
      <c r="G34" s="3">
        <f t="shared" si="8"/>
        <v>6.4955361220416466E-2</v>
      </c>
      <c r="H34" s="3">
        <f t="shared" si="9"/>
        <v>2.3867423152046978</v>
      </c>
      <c r="I34" s="3">
        <f t="shared" si="14"/>
        <v>28.774167007644248</v>
      </c>
      <c r="K34" s="3">
        <f t="shared" si="16"/>
        <v>0.05</v>
      </c>
      <c r="L34" s="3">
        <f t="shared" ref="L34:L97" si="17">L33-R33*$J$1</f>
        <v>5.8422751259236634</v>
      </c>
      <c r="M34" s="3">
        <f>L34/'Nitrous Oxide Information'!$B$1*1000</f>
        <v>132.73976156871069</v>
      </c>
      <c r="N34" s="3">
        <f>M34*'Nitrous Oxide Information'!$I$2*($D$13+273)/$F$2/1000</f>
        <v>32953.584945739072</v>
      </c>
      <c r="O34" s="3">
        <f t="shared" ref="O34:O97" si="18">L34/$F$2</f>
        <v>648.21317200332339</v>
      </c>
      <c r="P34" s="3">
        <f t="shared" si="11"/>
        <v>10.083409518888182</v>
      </c>
      <c r="Q34" s="3">
        <f t="shared" si="12"/>
        <v>1.8393657252199261E-3</v>
      </c>
      <c r="R34" s="3">
        <f t="shared" si="13"/>
        <v>1.0826093908268537</v>
      </c>
    </row>
    <row r="35" spans="1:21" x14ac:dyDescent="0.25">
      <c r="A35" s="3">
        <f t="shared" si="15"/>
        <v>6.0000000000000005E-2</v>
      </c>
      <c r="B35" s="3">
        <f t="shared" si="3"/>
        <v>12.856129164961779</v>
      </c>
      <c r="C35" s="3">
        <f t="shared" si="4"/>
        <v>0.29209879931245963</v>
      </c>
      <c r="D35" s="3">
        <f t="shared" si="5"/>
        <v>4770.6566815142714</v>
      </c>
      <c r="E35" s="3">
        <f t="shared" si="6"/>
        <v>40.391639142093517</v>
      </c>
      <c r="F35" s="3">
        <f t="shared" si="7"/>
        <v>33.073583221953243</v>
      </c>
      <c r="G35" s="3">
        <f t="shared" si="8"/>
        <v>6.495536122041648E-2</v>
      </c>
      <c r="H35" s="3">
        <f t="shared" si="9"/>
        <v>2.3823195354002022</v>
      </c>
      <c r="I35" s="3">
        <f t="shared" si="14"/>
        <v>33.538806078444651</v>
      </c>
      <c r="K35" s="3">
        <f t="shared" si="16"/>
        <v>6.0000000000000005E-2</v>
      </c>
      <c r="L35" s="3">
        <f t="shared" si="17"/>
        <v>5.8314490320153949</v>
      </c>
      <c r="M35" s="3">
        <f>L35/'Nitrous Oxide Information'!$B$1*1000</f>
        <v>132.49378665429293</v>
      </c>
      <c r="N35" s="3">
        <f>M35*'Nitrous Oxide Information'!$I$2*($D$13+273)/$F$2/1000</f>
        <v>32892.51993295773</v>
      </c>
      <c r="O35" s="3">
        <f t="shared" si="18"/>
        <v>647.01199326363246</v>
      </c>
      <c r="P35" s="3">
        <f t="shared" si="11"/>
        <v>10.083409518888184</v>
      </c>
      <c r="Q35" s="3">
        <f t="shared" si="12"/>
        <v>1.8393657252199264E-3</v>
      </c>
      <c r="R35" s="3">
        <f t="shared" si="13"/>
        <v>1.0806032492675393</v>
      </c>
    </row>
    <row r="36" spans="1:21" x14ac:dyDescent="0.25">
      <c r="A36" s="3">
        <f t="shared" si="15"/>
        <v>7.0000000000000007E-2</v>
      </c>
      <c r="B36" s="3">
        <f t="shared" si="3"/>
        <v>12.832305969607775</v>
      </c>
      <c r="C36" s="3">
        <f t="shared" si="4"/>
        <v>0.29155752233325383</v>
      </c>
      <c r="D36" s="3">
        <f t="shared" si="5"/>
        <v>4761.8163622679185</v>
      </c>
      <c r="E36" s="3">
        <f t="shared" si="6"/>
        <v>40.316790958973741</v>
      </c>
      <c r="F36" s="3">
        <f t="shared" si="7"/>
        <v>33.073583221953243</v>
      </c>
      <c r="G36" s="3">
        <f t="shared" si="8"/>
        <v>6.495536122041648E-2</v>
      </c>
      <c r="H36" s="3">
        <f t="shared" si="9"/>
        <v>2.3779049512777761</v>
      </c>
      <c r="I36" s="3">
        <f t="shared" si="14"/>
        <v>38.294615981000206</v>
      </c>
      <c r="K36" s="3">
        <f t="shared" si="16"/>
        <v>7.0000000000000007E-2</v>
      </c>
      <c r="L36" s="3">
        <f t="shared" si="17"/>
        <v>5.8206429995227191</v>
      </c>
      <c r="M36" s="3">
        <f>L36/'Nitrous Oxide Information'!$B$1*1000</f>
        <v>132.24826754646853</v>
      </c>
      <c r="N36" s="3">
        <f>M36*'Nitrous Oxide Information'!$I$2*($D$13+273)/$F$2/1000</f>
        <v>32831.568077388016</v>
      </c>
      <c r="O36" s="3">
        <f t="shared" si="18"/>
        <v>645.81304038177188</v>
      </c>
      <c r="P36" s="3">
        <f t="shared" si="11"/>
        <v>10.083409518888184</v>
      </c>
      <c r="Q36" s="3">
        <f t="shared" si="12"/>
        <v>1.8393657252199264E-3</v>
      </c>
      <c r="R36" s="3">
        <f t="shared" si="13"/>
        <v>1.0786008252114996</v>
      </c>
    </row>
    <row r="37" spans="1:21" x14ac:dyDescent="0.25">
      <c r="A37" s="3">
        <f t="shared" si="15"/>
        <v>0.08</v>
      </c>
      <c r="B37" s="3">
        <f t="shared" si="3"/>
        <v>12.808526920094998</v>
      </c>
      <c r="C37" s="3">
        <f t="shared" si="4"/>
        <v>0.29101724837346782</v>
      </c>
      <c r="D37" s="3">
        <f t="shared" si="5"/>
        <v>4752.9924246749961</v>
      </c>
      <c r="E37" s="3">
        <f t="shared" si="6"/>
        <v>40.242081474125094</v>
      </c>
      <c r="F37" s="3">
        <f t="shared" si="7"/>
        <v>33.073583221953243</v>
      </c>
      <c r="G37" s="3">
        <f t="shared" si="8"/>
        <v>6.495536122041648E-2</v>
      </c>
      <c r="H37" s="3">
        <f t="shared" si="9"/>
        <v>2.3734985476503194</v>
      </c>
      <c r="I37" s="3">
        <f t="shared" si="14"/>
        <v>43.041613076300848</v>
      </c>
      <c r="K37" s="3">
        <f t="shared" si="16"/>
        <v>0.08</v>
      </c>
      <c r="L37" s="3">
        <f t="shared" si="17"/>
        <v>5.8098569912706042</v>
      </c>
      <c r="M37" s="3">
        <f>L37/'Nitrous Oxide Information'!$B$1*1000</f>
        <v>132.00320340059992</v>
      </c>
      <c r="N37" s="3">
        <f>M37*'Nitrous Oxide Information'!$I$2*($D$13+273)/$F$2/1000</f>
        <v>32770.729169342703</v>
      </c>
      <c r="O37" s="3">
        <f t="shared" si="18"/>
        <v>644.61630923309087</v>
      </c>
      <c r="P37" s="3">
        <f t="shared" si="11"/>
        <v>10.083409518888184</v>
      </c>
      <c r="Q37" s="3">
        <f t="shared" si="12"/>
        <v>1.8393657252199264E-3</v>
      </c>
      <c r="R37" s="3">
        <f t="shared" si="13"/>
        <v>1.0766021117699738</v>
      </c>
    </row>
    <row r="38" spans="1:21" x14ac:dyDescent="0.25">
      <c r="A38" s="3">
        <f t="shared" si="15"/>
        <v>0.09</v>
      </c>
      <c r="B38" s="3">
        <f t="shared" si="3"/>
        <v>12.784791934618495</v>
      </c>
      <c r="C38" s="3">
        <f t="shared" si="4"/>
        <v>0.29047797557444521</v>
      </c>
      <c r="D38" s="3">
        <f t="shared" si="5"/>
        <v>4744.1848383792913</v>
      </c>
      <c r="E38" s="3">
        <f t="shared" si="6"/>
        <v>40.167510430531145</v>
      </c>
      <c r="F38" s="3">
        <f t="shared" si="7"/>
        <v>33.073583221953243</v>
      </c>
      <c r="G38" s="3">
        <f t="shared" si="8"/>
        <v>6.495536122041648E-2</v>
      </c>
      <c r="H38" s="3">
        <f t="shared" si="9"/>
        <v>2.3691003093588732</v>
      </c>
      <c r="I38" s="3">
        <f t="shared" si="14"/>
        <v>47.779813695018596</v>
      </c>
      <c r="K38" s="3">
        <f t="shared" si="16"/>
        <v>0.09</v>
      </c>
      <c r="L38" s="3">
        <f t="shared" si="17"/>
        <v>5.7990909701529043</v>
      </c>
      <c r="M38" s="3">
        <f>L38/'Nitrous Oxide Information'!$B$1*1000</f>
        <v>131.75859337361473</v>
      </c>
      <c r="N38" s="3">
        <f>M38*'Nitrous Oxide Information'!$I$2*($D$13+273)/$F$2/1000</f>
        <v>32710.002999523091</v>
      </c>
      <c r="O38" s="3">
        <f t="shared" si="18"/>
        <v>643.42179570058147</v>
      </c>
      <c r="P38" s="3">
        <f t="shared" si="11"/>
        <v>10.083409518888184</v>
      </c>
      <c r="Q38" s="3">
        <f t="shared" si="12"/>
        <v>1.8393657252199264E-3</v>
      </c>
      <c r="R38" s="3">
        <f t="shared" si="13"/>
        <v>1.0746071020669654</v>
      </c>
    </row>
    <row r="39" spans="1:21" x14ac:dyDescent="0.25">
      <c r="A39" s="3">
        <f t="shared" si="15"/>
        <v>9.9999999999999992E-2</v>
      </c>
      <c r="B39" s="3">
        <f t="shared" si="3"/>
        <v>12.761100931524906</v>
      </c>
      <c r="C39" s="3">
        <f t="shared" si="4"/>
        <v>0.28993970208097369</v>
      </c>
      <c r="D39" s="3">
        <f t="shared" si="5"/>
        <v>4735.3935730808498</v>
      </c>
      <c r="E39" s="3">
        <f t="shared" si="6"/>
        <v>40.093077571651783</v>
      </c>
      <c r="F39" s="3">
        <f t="shared" si="7"/>
        <v>33.073583221953236</v>
      </c>
      <c r="G39" s="3">
        <f t="shared" si="8"/>
        <v>6.4955361220416466E-2</v>
      </c>
      <c r="H39" s="3">
        <f t="shared" si="9"/>
        <v>2.3647102212725688</v>
      </c>
      <c r="I39" s="3">
        <f t="shared" si="14"/>
        <v>52.509234137563737</v>
      </c>
      <c r="K39" s="3">
        <f t="shared" si="16"/>
        <v>9.9999999999999992E-2</v>
      </c>
      <c r="L39" s="3">
        <f t="shared" si="17"/>
        <v>5.7883448991322348</v>
      </c>
      <c r="M39" s="3">
        <f>L39/'Nitrous Oxide Information'!$B$1*1000</f>
        <v>131.5144366240028</v>
      </c>
      <c r="N39" s="3">
        <f>M39*'Nitrous Oxide Information'!$I$2*($D$13+273)/$F$2/1000</f>
        <v>32649.389359018336</v>
      </c>
      <c r="O39" s="3">
        <f t="shared" si="18"/>
        <v>642.22949567486501</v>
      </c>
      <c r="P39" s="3">
        <f t="shared" si="11"/>
        <v>10.083409518888182</v>
      </c>
      <c r="Q39" s="3">
        <f t="shared" si="12"/>
        <v>1.8393657252199261E-3</v>
      </c>
      <c r="R39" s="3">
        <f t="shared" si="13"/>
        <v>1.0726157892392199</v>
      </c>
    </row>
    <row r="40" spans="1:21" x14ac:dyDescent="0.25">
      <c r="A40" s="3">
        <f t="shared" si="15"/>
        <v>0.10999999999999999</v>
      </c>
      <c r="B40" s="3">
        <f t="shared" si="3"/>
        <v>12.73745382931218</v>
      </c>
      <c r="C40" s="3">
        <f t="shared" si="4"/>
        <v>0.28940242604127886</v>
      </c>
      <c r="D40" s="3">
        <f t="shared" si="5"/>
        <v>4726.6185985358634</v>
      </c>
      <c r="E40" s="3">
        <f t="shared" si="6"/>
        <v>40.018782641422256</v>
      </c>
      <c r="F40" s="3">
        <f t="shared" si="7"/>
        <v>33.073583221953236</v>
      </c>
      <c r="G40" s="3">
        <f t="shared" si="8"/>
        <v>6.4955361220416466E-2</v>
      </c>
      <c r="H40" s="3">
        <f t="shared" si="9"/>
        <v>2.360328268288578</v>
      </c>
      <c r="I40" s="3">
        <f t="shared" si="14"/>
        <v>57.22989067414089</v>
      </c>
      <c r="K40" s="3">
        <f t="shared" si="16"/>
        <v>0.10999999999999999</v>
      </c>
      <c r="L40" s="3">
        <f t="shared" si="17"/>
        <v>5.7776187412398423</v>
      </c>
      <c r="M40" s="3">
        <f>L40/'Nitrous Oxide Information'!$B$1*1000</f>
        <v>131.27073231181339</v>
      </c>
      <c r="N40" s="3">
        <f>M40*'Nitrous Oxide Information'!$I$2*($D$13+273)/$F$2/1000</f>
        <v>32588.888039304729</v>
      </c>
      <c r="O40" s="3">
        <f t="shared" si="18"/>
        <v>641.03940505417779</v>
      </c>
      <c r="P40" s="3">
        <f t="shared" si="11"/>
        <v>10.083409518888182</v>
      </c>
      <c r="Q40" s="3">
        <f t="shared" si="12"/>
        <v>1.8393657252199261E-3</v>
      </c>
      <c r="R40" s="3">
        <f t="shared" si="13"/>
        <v>1.0706281664362014</v>
      </c>
    </row>
    <row r="41" spans="1:21" x14ac:dyDescent="0.25">
      <c r="A41" s="3">
        <f t="shared" si="15"/>
        <v>0.11999999999999998</v>
      </c>
      <c r="B41" s="3">
        <f t="shared" si="3"/>
        <v>12.713850546629294</v>
      </c>
      <c r="C41" s="3">
        <f t="shared" si="4"/>
        <v>0.28886614560701768</v>
      </c>
      <c r="D41" s="3">
        <f t="shared" si="5"/>
        <v>4717.8598845565684</v>
      </c>
      <c r="E41" s="3">
        <f t="shared" si="6"/>
        <v>39.944625384252319</v>
      </c>
      <c r="F41" s="3">
        <f t="shared" si="7"/>
        <v>33.073583221953243</v>
      </c>
      <c r="G41" s="3">
        <f t="shared" si="8"/>
        <v>6.495536122041648E-2</v>
      </c>
      <c r="H41" s="3">
        <f t="shared" si="9"/>
        <v>2.3559544353320563</v>
      </c>
      <c r="I41" s="3">
        <f t="shared" si="14"/>
        <v>61.941799544805001</v>
      </c>
      <c r="K41" s="3">
        <f t="shared" si="16"/>
        <v>0.11999999999999998</v>
      </c>
      <c r="L41" s="3">
        <f t="shared" si="17"/>
        <v>5.7669124595754804</v>
      </c>
      <c r="M41" s="3">
        <f>L41/'Nitrous Oxide Information'!$B$1*1000</f>
        <v>131.02747959865223</v>
      </c>
      <c r="N41" s="3">
        <f>M41*'Nitrous Oxide Information'!$I$2*($D$13+273)/$F$2/1000</f>
        <v>32528.498832244961</v>
      </c>
      <c r="O41" s="3">
        <f t="shared" si="18"/>
        <v>639.85151974435678</v>
      </c>
      <c r="P41" s="3">
        <f t="shared" si="11"/>
        <v>10.083409518888184</v>
      </c>
      <c r="Q41" s="3">
        <f t="shared" si="12"/>
        <v>1.8393657252199264E-3</v>
      </c>
      <c r="R41" s="3">
        <f t="shared" si="13"/>
        <v>1.0686442268200671</v>
      </c>
    </row>
    <row r="42" spans="1:21" x14ac:dyDescent="0.25">
      <c r="A42" s="3">
        <f t="shared" si="15"/>
        <v>0.12999999999999998</v>
      </c>
      <c r="B42" s="3">
        <f t="shared" si="3"/>
        <v>12.690291002275973</v>
      </c>
      <c r="C42" s="3">
        <f t="shared" si="4"/>
        <v>0.28833085893327226</v>
      </c>
      <c r="D42" s="3">
        <f t="shared" si="5"/>
        <v>4709.1174010111381</v>
      </c>
      <c r="E42" s="3">
        <f t="shared" si="6"/>
        <v>39.870605545025363</v>
      </c>
      <c r="F42" s="3">
        <f t="shared" si="7"/>
        <v>33.073583221953243</v>
      </c>
      <c r="G42" s="3">
        <f t="shared" si="8"/>
        <v>6.495536122041648E-2</v>
      </c>
      <c r="H42" s="3">
        <f t="shared" si="9"/>
        <v>2.351588707356095</v>
      </c>
      <c r="I42" s="3">
        <f t="shared" si="14"/>
        <v>66.644976959517194</v>
      </c>
      <c r="K42" s="3">
        <f t="shared" si="16"/>
        <v>0.12999999999999998</v>
      </c>
      <c r="L42" s="3">
        <f t="shared" si="17"/>
        <v>5.7562260173072799</v>
      </c>
      <c r="M42" s="3">
        <f>L42/'Nitrous Oxide Information'!$B$1*1000</f>
        <v>130.78467764767865</v>
      </c>
      <c r="N42" s="3">
        <f>M42*'Nitrous Oxide Information'!$I$2*($D$13+273)/$F$2/1000</f>
        <v>32468.221530087401</v>
      </c>
      <c r="O42" s="3">
        <f t="shared" si="18"/>
        <v>638.66583565882593</v>
      </c>
      <c r="P42" s="3">
        <f t="shared" si="11"/>
        <v>10.083409518888184</v>
      </c>
      <c r="Q42" s="3">
        <f t="shared" si="12"/>
        <v>1.8393657252199264E-3</v>
      </c>
      <c r="R42" s="3">
        <f t="shared" si="13"/>
        <v>1.0666639635656463</v>
      </c>
    </row>
    <row r="43" spans="1:21" x14ac:dyDescent="0.25">
      <c r="A43" s="3">
        <f t="shared" si="15"/>
        <v>0.13999999999999999</v>
      </c>
      <c r="B43" s="3">
        <f t="shared" si="3"/>
        <v>12.666775115202414</v>
      </c>
      <c r="C43" s="3">
        <f t="shared" si="4"/>
        <v>0.28779656417854355</v>
      </c>
      <c r="D43" s="3">
        <f t="shared" si="5"/>
        <v>4700.3911178235849</v>
      </c>
      <c r="E43" s="3">
        <f t="shared" si="6"/>
        <v>39.796722869097515</v>
      </c>
      <c r="F43" s="3">
        <f t="shared" si="7"/>
        <v>33.073583221953236</v>
      </c>
      <c r="G43" s="3">
        <f t="shared" si="8"/>
        <v>6.4955361220416466E-2</v>
      </c>
      <c r="H43" s="3">
        <f t="shared" si="9"/>
        <v>2.3472310693416687</v>
      </c>
      <c r="I43" s="3">
        <f t="shared" si="14"/>
        <v>71.339439098200529</v>
      </c>
      <c r="K43" s="3">
        <f t="shared" si="16"/>
        <v>0.13999999999999999</v>
      </c>
      <c r="L43" s="3">
        <f t="shared" si="17"/>
        <v>5.7455593776716238</v>
      </c>
      <c r="M43" s="3">
        <f>L43/'Nitrous Oxide Information'!$B$1*1000</f>
        <v>130.54232562360266</v>
      </c>
      <c r="N43" s="3">
        <f>M43*'Nitrous Oxide Information'!$I$2*($D$13+273)/$F$2/1000</f>
        <v>32408.055925465414</v>
      </c>
      <c r="O43" s="3">
        <f t="shared" si="18"/>
        <v>637.48234871858165</v>
      </c>
      <c r="P43" s="3">
        <f t="shared" si="11"/>
        <v>10.083409518888182</v>
      </c>
      <c r="Q43" s="3">
        <f t="shared" si="12"/>
        <v>1.8393657252199261E-3</v>
      </c>
      <c r="R43" s="3">
        <f t="shared" si="13"/>
        <v>1.0646873698604153</v>
      </c>
    </row>
    <row r="44" spans="1:21" x14ac:dyDescent="0.25">
      <c r="A44" s="3">
        <f t="shared" si="15"/>
        <v>0.15</v>
      </c>
      <c r="B44" s="3">
        <f t="shared" si="3"/>
        <v>12.643302804508997</v>
      </c>
      <c r="C44" s="3">
        <f t="shared" si="4"/>
        <v>0.28726325950474468</v>
      </c>
      <c r="D44" s="3">
        <f t="shared" si="5"/>
        <v>4691.6810049736532</v>
      </c>
      <c r="E44" s="3">
        <f t="shared" si="6"/>
        <v>39.72297710229676</v>
      </c>
      <c r="F44" s="3">
        <f t="shared" si="7"/>
        <v>33.073583221953243</v>
      </c>
      <c r="G44" s="3">
        <f t="shared" si="8"/>
        <v>6.495536122041648E-2</v>
      </c>
      <c r="H44" s="3">
        <f t="shared" si="9"/>
        <v>2.3428815062975832</v>
      </c>
      <c r="I44" s="3">
        <f t="shared" si="14"/>
        <v>76.025202110795689</v>
      </c>
      <c r="K44" s="3">
        <f t="shared" si="16"/>
        <v>0.15</v>
      </c>
      <c r="L44" s="3">
        <f t="shared" si="17"/>
        <v>5.7349125039730193</v>
      </c>
      <c r="M44" s="3">
        <f>L44/'Nitrous Oxide Information'!$B$1*1000</f>
        <v>130.30042269268216</v>
      </c>
      <c r="N44" s="3">
        <f>M44*'Nitrous Oxide Information'!$I$2*($D$13+273)/$F$2/1000</f>
        <v>32348.001811396622</v>
      </c>
      <c r="O44" s="3">
        <f t="shared" si="18"/>
        <v>636.30105485217882</v>
      </c>
      <c r="P44" s="3">
        <f t="shared" si="11"/>
        <v>10.083409518888184</v>
      </c>
      <c r="Q44" s="3">
        <f t="shared" si="12"/>
        <v>1.8393657252199264E-3</v>
      </c>
      <c r="R44" s="3">
        <f t="shared" si="13"/>
        <v>1.0627144389044749</v>
      </c>
    </row>
    <row r="45" spans="1:21" x14ac:dyDescent="0.25">
      <c r="A45" s="3">
        <f t="shared" si="15"/>
        <v>0.16</v>
      </c>
      <c r="B45" s="3">
        <f t="shared" si="3"/>
        <v>12.61987398944602</v>
      </c>
      <c r="C45" s="3">
        <f t="shared" si="4"/>
        <v>0.28673094307719504</v>
      </c>
      <c r="D45" s="3">
        <f t="shared" si="5"/>
        <v>4682.9870324967142</v>
      </c>
      <c r="E45" s="3">
        <f t="shared" si="6"/>
        <v>39.649367990922109</v>
      </c>
      <c r="F45" s="3">
        <f t="shared" si="7"/>
        <v>33.073583221953243</v>
      </c>
      <c r="G45" s="3">
        <f t="shared" si="8"/>
        <v>6.495536122041648E-2</v>
      </c>
      <c r="H45" s="3">
        <f t="shared" si="9"/>
        <v>2.3385400032604227</v>
      </c>
      <c r="I45" s="3">
        <f t="shared" si="14"/>
        <v>80.702282117316528</v>
      </c>
      <c r="K45" s="3">
        <f t="shared" si="16"/>
        <v>0.16</v>
      </c>
      <c r="L45" s="3">
        <f t="shared" si="17"/>
        <v>5.7242853595839742</v>
      </c>
      <c r="M45" s="3">
        <f>L45/'Nitrous Oxide Information'!$B$1*1000</f>
        <v>130.05896802271999</v>
      </c>
      <c r="N45" s="3">
        <f>M45*'Nitrous Oxide Information'!$I$2*($D$13+273)/$F$2/1000</f>
        <v>32288.058981282185</v>
      </c>
      <c r="O45" s="3">
        <f t="shared" si="18"/>
        <v>635.12194999571739</v>
      </c>
      <c r="P45" s="3">
        <f t="shared" si="11"/>
        <v>10.083409518888184</v>
      </c>
      <c r="Q45" s="3">
        <f t="shared" si="12"/>
        <v>1.8393657252199264E-3</v>
      </c>
      <c r="R45" s="3">
        <f t="shared" si="13"/>
        <v>1.0607451639105256</v>
      </c>
    </row>
    <row r="46" spans="1:21" x14ac:dyDescent="0.25">
      <c r="A46" s="3">
        <f t="shared" si="15"/>
        <v>0.17</v>
      </c>
      <c r="B46" s="3">
        <f t="shared" si="3"/>
        <v>12.596488589413417</v>
      </c>
      <c r="C46" s="3">
        <f t="shared" si="4"/>
        <v>0.28619961306461378</v>
      </c>
      <c r="D46" s="3">
        <f t="shared" si="5"/>
        <v>4674.3091704836679</v>
      </c>
      <c r="E46" s="3">
        <f t="shared" si="6"/>
        <v>39.575895281742682</v>
      </c>
      <c r="F46" s="3">
        <f t="shared" si="7"/>
        <v>33.073583221953236</v>
      </c>
      <c r="G46" s="3">
        <f t="shared" si="8"/>
        <v>6.4955361220416466E-2</v>
      </c>
      <c r="H46" s="3">
        <f t="shared" si="9"/>
        <v>2.3342065452945016</v>
      </c>
      <c r="I46" s="3">
        <f t="shared" si="14"/>
        <v>85.370695207905527</v>
      </c>
      <c r="K46" s="3">
        <f t="shared" si="16"/>
        <v>0.17</v>
      </c>
      <c r="L46" s="3">
        <f t="shared" si="17"/>
        <v>5.7136779079448692</v>
      </c>
      <c r="M46" s="3">
        <f>L46/'Nitrous Oxide Information'!$B$1*1000</f>
        <v>129.81796078306112</v>
      </c>
      <c r="N46" s="3">
        <f>M46*'Nitrous Oxide Information'!$I$2*($D$13+273)/$F$2/1000</f>
        <v>32228.227228906126</v>
      </c>
      <c r="O46" s="3">
        <f t="shared" si="18"/>
        <v>633.94503009282789</v>
      </c>
      <c r="P46" s="3">
        <f t="shared" si="11"/>
        <v>10.083409518888182</v>
      </c>
      <c r="Q46" s="3">
        <f t="shared" si="12"/>
        <v>1.8393657252199261E-3</v>
      </c>
      <c r="R46" s="3">
        <f t="shared" si="13"/>
        <v>1.0587795381038463</v>
      </c>
    </row>
    <row r="47" spans="1:21" x14ac:dyDescent="0.25">
      <c r="A47" s="3">
        <f t="shared" si="15"/>
        <v>0.18000000000000002</v>
      </c>
      <c r="B47" s="3">
        <f t="shared" si="3"/>
        <v>12.573146523960471</v>
      </c>
      <c r="C47" s="3">
        <f t="shared" si="4"/>
        <v>0.28566926763911349</v>
      </c>
      <c r="D47" s="3">
        <f t="shared" si="5"/>
        <v>4665.6473890808384</v>
      </c>
      <c r="E47" s="3">
        <f t="shared" si="6"/>
        <v>39.502558721996834</v>
      </c>
      <c r="F47" s="3">
        <f t="shared" si="7"/>
        <v>33.073583221953236</v>
      </c>
      <c r="G47" s="3">
        <f t="shared" si="8"/>
        <v>6.4955361220416466E-2</v>
      </c>
      <c r="H47" s="3">
        <f t="shared" si="9"/>
        <v>2.3298811174918077</v>
      </c>
      <c r="I47" s="3">
        <f t="shared" si="14"/>
        <v>90.030457442889144</v>
      </c>
      <c r="K47" s="3">
        <f t="shared" si="16"/>
        <v>0.18000000000000002</v>
      </c>
      <c r="L47" s="3">
        <f t="shared" si="17"/>
        <v>5.7030901125638307</v>
      </c>
      <c r="M47" s="3">
        <f>L47/'Nitrous Oxide Information'!$B$1*1000</f>
        <v>129.5774001445898</v>
      </c>
      <c r="N47" s="3">
        <f>M47*'Nitrous Oxide Information'!$I$2*($D$13+273)/$F$2/1000</f>
        <v>32168.506348434577</v>
      </c>
      <c r="O47" s="3">
        <f t="shared" si="18"/>
        <v>632.77029109465718</v>
      </c>
      <c r="P47" s="3">
        <f t="shared" si="11"/>
        <v>10.083409518888182</v>
      </c>
      <c r="Q47" s="3">
        <f t="shared" si="12"/>
        <v>1.8393657252199261E-3</v>
      </c>
      <c r="R47" s="3">
        <f t="shared" si="13"/>
        <v>1.0568175547222687</v>
      </c>
    </row>
    <row r="48" spans="1:21" x14ac:dyDescent="0.25">
      <c r="A48" s="3">
        <f t="shared" si="15"/>
        <v>0.19000000000000003</v>
      </c>
      <c r="B48" s="3">
        <f t="shared" si="3"/>
        <v>12.549847712785553</v>
      </c>
      <c r="C48" s="3">
        <f t="shared" si="4"/>
        <v>0.28513990497619396</v>
      </c>
      <c r="D48" s="3">
        <f t="shared" si="5"/>
        <v>4657.0016584898694</v>
      </c>
      <c r="E48" s="3">
        <f t="shared" si="6"/>
        <v>39.429358059391333</v>
      </c>
      <c r="F48" s="3">
        <f t="shared" si="7"/>
        <v>33.073583221953236</v>
      </c>
      <c r="G48" s="3">
        <f t="shared" si="8"/>
        <v>6.4955361220416466E-2</v>
      </c>
      <c r="H48" s="3">
        <f t="shared" si="9"/>
        <v>2.325563704971958</v>
      </c>
      <c r="I48" s="3">
        <f t="shared" si="14"/>
        <v>94.681584852833055</v>
      </c>
      <c r="K48" s="3">
        <f t="shared" si="16"/>
        <v>0.19000000000000003</v>
      </c>
      <c r="L48" s="3">
        <f t="shared" si="17"/>
        <v>5.6925219370166076</v>
      </c>
      <c r="M48" s="3">
        <f>L48/'Nitrous Oxide Information'!$B$1*1000</f>
        <v>129.33728527972661</v>
      </c>
      <c r="N48" s="3">
        <f>M48*'Nitrous Oxide Information'!$I$2*($D$13+273)/$F$2/1000</f>
        <v>32108.896134415118</v>
      </c>
      <c r="O48" s="3">
        <f t="shared" si="18"/>
        <v>631.5977289598552</v>
      </c>
      <c r="P48" s="3">
        <f t="shared" si="11"/>
        <v>10.083409518888182</v>
      </c>
      <c r="Q48" s="3">
        <f t="shared" si="12"/>
        <v>1.8393657252199261E-3</v>
      </c>
      <c r="R48" s="3">
        <f t="shared" si="13"/>
        <v>1.0548592070161562</v>
      </c>
    </row>
    <row r="49" spans="1:18" x14ac:dyDescent="0.25">
      <c r="A49" s="3">
        <f t="shared" si="15"/>
        <v>0.20000000000000004</v>
      </c>
      <c r="B49" s="3">
        <f t="shared" si="3"/>
        <v>12.526592075735833</v>
      </c>
      <c r="C49" s="3">
        <f t="shared" si="4"/>
        <v>0.28461152325473593</v>
      </c>
      <c r="D49" s="3">
        <f t="shared" si="5"/>
        <v>4648.3719489676214</v>
      </c>
      <c r="E49" s="3">
        <f t="shared" si="6"/>
        <v>39.356293042100454</v>
      </c>
      <c r="F49" s="3">
        <f t="shared" si="7"/>
        <v>33.073583221953243</v>
      </c>
      <c r="G49" s="3">
        <f t="shared" si="8"/>
        <v>6.495536122041648E-2</v>
      </c>
      <c r="H49" s="3">
        <f t="shared" si="9"/>
        <v>2.3212542928821422</v>
      </c>
      <c r="I49" s="3">
        <f t="shared" si="14"/>
        <v>99.324093438597345</v>
      </c>
      <c r="K49" s="3">
        <f t="shared" si="16"/>
        <v>0.20000000000000004</v>
      </c>
      <c r="L49" s="3">
        <f t="shared" si="17"/>
        <v>5.6819733449464458</v>
      </c>
      <c r="M49" s="3">
        <f>L49/'Nitrous Oxide Information'!$B$1*1000</f>
        <v>129.09761536242578</v>
      </c>
      <c r="N49" s="3">
        <f>M49*'Nitrous Oxide Information'!$I$2*($D$13+273)/$F$2/1000</f>
        <v>32049.39638177602</v>
      </c>
      <c r="O49" s="3">
        <f t="shared" si="18"/>
        <v>630.4273396545608</v>
      </c>
      <c r="P49" s="3">
        <f t="shared" si="11"/>
        <v>10.083409518888184</v>
      </c>
      <c r="Q49" s="3">
        <f t="shared" si="12"/>
        <v>1.8393657252199264E-3</v>
      </c>
      <c r="R49" s="3">
        <f t="shared" si="13"/>
        <v>1.0529044882483796</v>
      </c>
    </row>
    <row r="50" spans="1:18" x14ac:dyDescent="0.25">
      <c r="A50" s="3">
        <f t="shared" si="15"/>
        <v>0.21000000000000005</v>
      </c>
      <c r="B50" s="3">
        <f t="shared" si="3"/>
        <v>12.503379532807012</v>
      </c>
      <c r="C50" s="3">
        <f t="shared" si="4"/>
        <v>0.28408412065699468</v>
      </c>
      <c r="D50" s="3">
        <f t="shared" si="5"/>
        <v>4639.7582308260735</v>
      </c>
      <c r="E50" s="3">
        <f t="shared" si="6"/>
        <v>39.283363418765099</v>
      </c>
      <c r="F50" s="3">
        <f t="shared" si="7"/>
        <v>33.073583221953236</v>
      </c>
      <c r="G50" s="3">
        <f t="shared" si="8"/>
        <v>6.4955361220416466E-2</v>
      </c>
      <c r="H50" s="3">
        <f t="shared" si="9"/>
        <v>2.316952866397072</v>
      </c>
      <c r="I50" s="3">
        <f t="shared" si="14"/>
        <v>103.95799917139149</v>
      </c>
      <c r="K50" s="3">
        <f t="shared" si="16"/>
        <v>0.21000000000000005</v>
      </c>
      <c r="L50" s="3">
        <f t="shared" si="17"/>
        <v>5.6714443000639623</v>
      </c>
      <c r="M50" s="3">
        <f>L50/'Nitrous Oxide Information'!$B$1*1000</f>
        <v>128.85838956817219</v>
      </c>
      <c r="N50" s="3">
        <f>M50*'Nitrous Oxide Information'!$I$2*($D$13+273)/$F$2/1000</f>
        <v>31990.006885825573</v>
      </c>
      <c r="O50" s="3">
        <f t="shared" si="18"/>
        <v>629.25911915238771</v>
      </c>
      <c r="P50" s="3">
        <f t="shared" si="11"/>
        <v>10.083409518888182</v>
      </c>
      <c r="Q50" s="3">
        <f t="shared" si="12"/>
        <v>1.8393657252199261E-3</v>
      </c>
      <c r="R50" s="3">
        <f t="shared" si="13"/>
        <v>1.050953391694293</v>
      </c>
    </row>
    <row r="51" spans="1:18" x14ac:dyDescent="0.25">
      <c r="A51" s="3">
        <f t="shared" si="15"/>
        <v>0.22000000000000006</v>
      </c>
      <c r="B51" s="3">
        <f t="shared" si="3"/>
        <v>12.480210004143041</v>
      </c>
      <c r="C51" s="3">
        <f t="shared" si="4"/>
        <v>0.28355769536859399</v>
      </c>
      <c r="D51" s="3">
        <f t="shared" si="5"/>
        <v>4631.1604744322158</v>
      </c>
      <c r="E51" s="3">
        <f t="shared" si="6"/>
        <v>39.210568938491981</v>
      </c>
      <c r="F51" s="3">
        <f t="shared" si="7"/>
        <v>33.073583221953236</v>
      </c>
      <c r="G51" s="3">
        <f t="shared" si="8"/>
        <v>6.4955361220416466E-2</v>
      </c>
      <c r="H51" s="3">
        <f t="shared" si="9"/>
        <v>2.3126594107189336</v>
      </c>
      <c r="I51" s="3">
        <f t="shared" si="14"/>
        <v>108.58331799282936</v>
      </c>
      <c r="K51" s="3">
        <f t="shared" si="16"/>
        <v>0.22000000000000006</v>
      </c>
      <c r="L51" s="3">
        <f t="shared" si="17"/>
        <v>5.6609347661470197</v>
      </c>
      <c r="M51" s="3">
        <f>L51/'Nitrous Oxide Information'!$B$1*1000</f>
        <v>128.61960707397859</v>
      </c>
      <c r="N51" s="3">
        <f>M51*'Nitrous Oxide Information'!$I$2*($D$13+273)/$F$2/1000</f>
        <v>31930.72744225138</v>
      </c>
      <c r="O51" s="3">
        <f t="shared" si="18"/>
        <v>628.09306343441074</v>
      </c>
      <c r="P51" s="3">
        <f t="shared" si="11"/>
        <v>10.083409518888182</v>
      </c>
      <c r="Q51" s="3">
        <f t="shared" si="12"/>
        <v>1.8393657252199261E-3</v>
      </c>
      <c r="R51" s="3">
        <f t="shared" si="13"/>
        <v>1.0490059106417131</v>
      </c>
    </row>
    <row r="52" spans="1:18" x14ac:dyDescent="0.25">
      <c r="A52" s="3">
        <f t="shared" si="15"/>
        <v>0.23000000000000007</v>
      </c>
      <c r="B52" s="3">
        <f t="shared" si="3"/>
        <v>12.457083410035851</v>
      </c>
      <c r="C52" s="3">
        <f t="shared" si="4"/>
        <v>0.2830322455785198</v>
      </c>
      <c r="D52" s="3">
        <f t="shared" si="5"/>
        <v>4622.5786502079527</v>
      </c>
      <c r="E52" s="3">
        <f t="shared" si="6"/>
        <v>39.137909350852716</v>
      </c>
      <c r="F52" s="3">
        <f t="shared" si="7"/>
        <v>33.073583221953243</v>
      </c>
      <c r="G52" s="3">
        <f t="shared" si="8"/>
        <v>6.495536122041648E-2</v>
      </c>
      <c r="H52" s="3">
        <f t="shared" si="9"/>
        <v>2.3083739110773318</v>
      </c>
      <c r="I52" s="3">
        <f t="shared" si="14"/>
        <v>113.20006581498403</v>
      </c>
      <c r="K52" s="3">
        <f t="shared" si="16"/>
        <v>0.23000000000000007</v>
      </c>
      <c r="L52" s="3">
        <f t="shared" si="17"/>
        <v>5.6504447070406023</v>
      </c>
      <c r="M52" s="3">
        <f>L52/'Nitrous Oxide Information'!$B$1*1000</f>
        <v>128.38126705838283</v>
      </c>
      <c r="N52" s="3">
        <f>M52*'Nitrous Oxide Information'!$I$2*($D$13+273)/$F$2/1000</f>
        <v>31871.557847119646</v>
      </c>
      <c r="O52" s="3">
        <f t="shared" si="18"/>
        <v>626.92916848915206</v>
      </c>
      <c r="P52" s="3">
        <f t="shared" si="11"/>
        <v>10.083409518888184</v>
      </c>
      <c r="Q52" s="3">
        <f t="shared" si="12"/>
        <v>1.8393657252199264E-3</v>
      </c>
      <c r="R52" s="3">
        <f t="shared" si="13"/>
        <v>1.0470620383908937</v>
      </c>
    </row>
    <row r="53" spans="1:18" x14ac:dyDescent="0.25">
      <c r="A53" s="3">
        <f t="shared" si="15"/>
        <v>0.24000000000000007</v>
      </c>
      <c r="B53" s="3">
        <f t="shared" si="3"/>
        <v>12.433999670925077</v>
      </c>
      <c r="C53" s="3">
        <f t="shared" si="4"/>
        <v>0.28250776947911371</v>
      </c>
      <c r="D53" s="3">
        <f t="shared" si="5"/>
        <v>4614.0127286299958</v>
      </c>
      <c r="E53" s="3">
        <f t="shared" si="6"/>
        <v>39.065384405882988</v>
      </c>
      <c r="F53" s="3">
        <f t="shared" si="7"/>
        <v>33.073583221953236</v>
      </c>
      <c r="G53" s="3">
        <f t="shared" si="8"/>
        <v>6.4955361220416466E-2</v>
      </c>
      <c r="H53" s="3">
        <f t="shared" si="9"/>
        <v>2.304096352729244</v>
      </c>
      <c r="I53" s="3">
        <f t="shared" si="14"/>
        <v>117.80825852044252</v>
      </c>
      <c r="K53" s="3">
        <f t="shared" si="16"/>
        <v>0.24000000000000007</v>
      </c>
      <c r="L53" s="3">
        <f t="shared" si="17"/>
        <v>5.639974086656693</v>
      </c>
      <c r="M53" s="3">
        <f>L53/'Nitrous Oxide Information'!$B$1*1000</f>
        <v>128.14336870144487</v>
      </c>
      <c r="N53" s="3">
        <f>M53*'Nitrous Oxide Information'!$I$2*($D$13+273)/$F$2/1000</f>
        <v>31812.497896874454</v>
      </c>
      <c r="O53" s="3">
        <f t="shared" si="18"/>
        <v>625.7674303125674</v>
      </c>
      <c r="P53" s="3">
        <f t="shared" si="11"/>
        <v>10.083409518888182</v>
      </c>
      <c r="Q53" s="3">
        <f t="shared" si="12"/>
        <v>1.8393657252199261E-3</v>
      </c>
      <c r="R53" s="3">
        <f t="shared" si="13"/>
        <v>1.0451217682545038</v>
      </c>
    </row>
    <row r="54" spans="1:18" x14ac:dyDescent="0.25">
      <c r="A54" s="3">
        <f t="shared" si="15"/>
        <v>0.25000000000000006</v>
      </c>
      <c r="B54" s="3">
        <f t="shared" si="3"/>
        <v>12.410958707397786</v>
      </c>
      <c r="C54" s="3">
        <f t="shared" si="4"/>
        <v>0.28198426526606751</v>
      </c>
      <c r="D54" s="3">
        <f t="shared" si="5"/>
        <v>4605.462680229768</v>
      </c>
      <c r="E54" s="3">
        <f t="shared" si="6"/>
        <v>38.992993854081668</v>
      </c>
      <c r="F54" s="3">
        <f t="shared" si="7"/>
        <v>33.073583221953243</v>
      </c>
      <c r="G54" s="3">
        <f t="shared" si="8"/>
        <v>6.495536122041648E-2</v>
      </c>
      <c r="H54" s="3">
        <f t="shared" si="9"/>
        <v>2.2998267209589667</v>
      </c>
      <c r="I54" s="3">
        <f t="shared" si="14"/>
        <v>122.40791196236046</v>
      </c>
      <c r="K54" s="3">
        <f t="shared" si="16"/>
        <v>0.25000000000000006</v>
      </c>
      <c r="L54" s="3">
        <f t="shared" si="17"/>
        <v>5.6295228689741483</v>
      </c>
      <c r="M54" s="3">
        <f>L54/'Nitrous Oxide Information'!$B$1*1000</f>
        <v>127.90591118474426</v>
      </c>
      <c r="N54" s="3">
        <f>M54*'Nitrous Oxide Information'!$I$2*($D$13+273)/$F$2/1000</f>
        <v>31753.547388337134</v>
      </c>
      <c r="O54" s="3">
        <f t="shared" si="18"/>
        <v>624.60784490803223</v>
      </c>
      <c r="P54" s="3">
        <f t="shared" si="11"/>
        <v>10.083409518888184</v>
      </c>
      <c r="Q54" s="3">
        <f t="shared" si="12"/>
        <v>1.8393657252199264E-3</v>
      </c>
      <c r="R54" s="3">
        <f t="shared" si="13"/>
        <v>1.0431850935576048</v>
      </c>
    </row>
    <row r="55" spans="1:18" x14ac:dyDescent="0.25">
      <c r="A55" s="3">
        <f t="shared" si="15"/>
        <v>0.26000000000000006</v>
      </c>
      <c r="B55" s="3">
        <f t="shared" si="3"/>
        <v>12.387960440188197</v>
      </c>
      <c r="C55" s="3">
        <f t="shared" si="4"/>
        <v>0.28146173113841605</v>
      </c>
      <c r="D55" s="3">
        <f t="shared" si="5"/>
        <v>4596.9284755932977</v>
      </c>
      <c r="E55" s="3">
        <f t="shared" si="6"/>
        <v>38.920737446409994</v>
      </c>
      <c r="F55" s="3">
        <f t="shared" si="7"/>
        <v>33.073583221953243</v>
      </c>
      <c r="G55" s="3">
        <f t="shared" si="8"/>
        <v>6.495536122041648E-2</v>
      </c>
      <c r="H55" s="3">
        <f t="shared" si="9"/>
        <v>2.2955650010780646</v>
      </c>
      <c r="I55" s="3">
        <f t="shared" si="14"/>
        <v>126.99904196451659</v>
      </c>
      <c r="K55" s="3">
        <f t="shared" si="16"/>
        <v>0.26000000000000006</v>
      </c>
      <c r="L55" s="3">
        <f t="shared" si="17"/>
        <v>5.6190910180385725</v>
      </c>
      <c r="M55" s="3">
        <f>L55/'Nitrous Oxide Information'!$B$1*1000</f>
        <v>127.66889369137694</v>
      </c>
      <c r="N55" s="3">
        <f>M55*'Nitrous Oxide Information'!$I$2*($D$13+273)/$F$2/1000</f>
        <v>31694.706118705479</v>
      </c>
      <c r="O55" s="3">
        <f t="shared" si="18"/>
        <v>623.45040828632807</v>
      </c>
      <c r="P55" s="3">
        <f t="shared" si="11"/>
        <v>10.083409518888184</v>
      </c>
      <c r="Q55" s="3">
        <f t="shared" si="12"/>
        <v>1.8393657252199264E-3</v>
      </c>
      <c r="R55" s="3">
        <f t="shared" si="13"/>
        <v>1.0412520076376268</v>
      </c>
    </row>
    <row r="56" spans="1:18" x14ac:dyDescent="0.25">
      <c r="A56" s="3">
        <f t="shared" si="15"/>
        <v>0.27000000000000007</v>
      </c>
      <c r="B56" s="3">
        <f t="shared" si="3"/>
        <v>12.365004790177416</v>
      </c>
      <c r="C56" s="3">
        <f t="shared" si="4"/>
        <v>0.28094016529853161</v>
      </c>
      <c r="D56" s="3">
        <f t="shared" si="5"/>
        <v>4588.4100853611199</v>
      </c>
      <c r="E56" s="3">
        <f t="shared" si="6"/>
        <v>38.848614934290666</v>
      </c>
      <c r="F56" s="3">
        <f t="shared" si="7"/>
        <v>33.073583221953243</v>
      </c>
      <c r="G56" s="3">
        <f t="shared" si="8"/>
        <v>6.495536122041648E-2</v>
      </c>
      <c r="H56" s="3">
        <f t="shared" si="9"/>
        <v>2.2913111784253233</v>
      </c>
      <c r="I56" s="3">
        <f t="shared" si="14"/>
        <v>131.58166432136724</v>
      </c>
      <c r="K56" s="3">
        <f t="shared" si="16"/>
        <v>0.27000000000000007</v>
      </c>
      <c r="L56" s="3">
        <f t="shared" si="17"/>
        <v>5.6086784979621962</v>
      </c>
      <c r="M56" s="3">
        <f>L56/'Nitrous Oxide Information'!$B$1*1000</f>
        <v>127.43231540595271</v>
      </c>
      <c r="N56" s="3">
        <f>M56*'Nitrous Oxide Information'!$I$2*($D$13+273)/$F$2/1000</f>
        <v>31635.973885553107</v>
      </c>
      <c r="O56" s="3">
        <f t="shared" si="18"/>
        <v>622.29511646562855</v>
      </c>
      <c r="P56" s="3">
        <f t="shared" si="11"/>
        <v>10.083409518888184</v>
      </c>
      <c r="Q56" s="3">
        <f t="shared" si="12"/>
        <v>1.8393657252199264E-3</v>
      </c>
      <c r="R56" s="3">
        <f t="shared" si="13"/>
        <v>1.0393225038443465</v>
      </c>
    </row>
    <row r="57" spans="1:18" x14ac:dyDescent="0.25">
      <c r="A57" s="3">
        <f t="shared" si="15"/>
        <v>0.28000000000000008</v>
      </c>
      <c r="B57" s="3">
        <f t="shared" si="3"/>
        <v>12.342091678393162</v>
      </c>
      <c r="C57" s="3">
        <f t="shared" si="4"/>
        <v>0.28041956595211759</v>
      </c>
      <c r="D57" s="3">
        <f t="shared" si="5"/>
        <v>4579.9074802281721</v>
      </c>
      <c r="E57" s="3">
        <f t="shared" si="6"/>
        <v>38.776626069607012</v>
      </c>
      <c r="F57" s="3">
        <f t="shared" si="7"/>
        <v>33.073583221953236</v>
      </c>
      <c r="G57" s="3">
        <f t="shared" si="8"/>
        <v>6.4955361220416466E-2</v>
      </c>
      <c r="H57" s="3">
        <f t="shared" si="9"/>
        <v>2.2870652383666923</v>
      </c>
      <c r="I57" s="3">
        <f t="shared" si="14"/>
        <v>136.15579479810063</v>
      </c>
      <c r="K57" s="3">
        <f t="shared" si="16"/>
        <v>0.28000000000000008</v>
      </c>
      <c r="L57" s="3">
        <f t="shared" si="17"/>
        <v>5.5982852729237527</v>
      </c>
      <c r="M57" s="3">
        <f>L57/'Nitrous Oxide Information'!$B$1*1000</f>
        <v>127.19617551459234</v>
      </c>
      <c r="N57" s="3">
        <f>M57*'Nitrous Oxide Information'!$I$2*($D$13+273)/$F$2/1000</f>
        <v>31577.35048682872</v>
      </c>
      <c r="O57" s="3">
        <f t="shared" si="18"/>
        <v>621.14196547148583</v>
      </c>
      <c r="P57" s="3">
        <f t="shared" si="11"/>
        <v>10.083409518888182</v>
      </c>
      <c r="Q57" s="3">
        <f t="shared" si="12"/>
        <v>1.8393657252199261E-3</v>
      </c>
      <c r="R57" s="3">
        <f t="shared" si="13"/>
        <v>1.0373965755398629</v>
      </c>
    </row>
    <row r="58" spans="1:18" x14ac:dyDescent="0.25">
      <c r="A58" s="3">
        <f t="shared" si="15"/>
        <v>0.29000000000000009</v>
      </c>
      <c r="B58" s="3">
        <f t="shared" si="3"/>
        <v>12.319221026009496</v>
      </c>
      <c r="C58" s="3">
        <f t="shared" si="4"/>
        <v>0.27989993130820257</v>
      </c>
      <c r="D58" s="3">
        <f t="shared" si="5"/>
        <v>4571.4206309437013</v>
      </c>
      <c r="E58" s="3">
        <f t="shared" si="6"/>
        <v>38.704770604702148</v>
      </c>
      <c r="F58" s="3">
        <f t="shared" si="7"/>
        <v>33.073583221953243</v>
      </c>
      <c r="G58" s="3">
        <f t="shared" si="8"/>
        <v>6.495536122041648E-2</v>
      </c>
      <c r="H58" s="3">
        <f t="shared" si="9"/>
        <v>2.2828271662952444</v>
      </c>
      <c r="I58" s="3">
        <f t="shared" si="14"/>
        <v>140.72144913069113</v>
      </c>
      <c r="K58" s="3">
        <f t="shared" si="16"/>
        <v>0.29000000000000009</v>
      </c>
      <c r="L58" s="3">
        <f t="shared" si="17"/>
        <v>5.5879113071683539</v>
      </c>
      <c r="M58" s="3">
        <f>L58/'Nitrous Oxide Information'!$B$1*1000</f>
        <v>126.9604732049248</v>
      </c>
      <c r="N58" s="3">
        <f>M58*'Nitrous Oxide Information'!$I$2*($D$13+273)/$F$2/1000</f>
        <v>31518.835720855488</v>
      </c>
      <c r="O58" s="3">
        <f t="shared" si="18"/>
        <v>619.99095133681726</v>
      </c>
      <c r="P58" s="3">
        <f t="shared" si="11"/>
        <v>10.083409518888184</v>
      </c>
      <c r="Q58" s="3">
        <f t="shared" si="12"/>
        <v>1.8393657252199264E-3</v>
      </c>
      <c r="R58" s="3">
        <f t="shared" si="13"/>
        <v>1.0354742160985768</v>
      </c>
    </row>
    <row r="59" spans="1:18" x14ac:dyDescent="0.25">
      <c r="A59" s="3">
        <f t="shared" si="15"/>
        <v>0.3000000000000001</v>
      </c>
      <c r="B59" s="3">
        <f t="shared" si="3"/>
        <v>12.296392754346543</v>
      </c>
      <c r="C59" s="3">
        <f t="shared" si="4"/>
        <v>0.27938125957913335</v>
      </c>
      <c r="D59" s="3">
        <f t="shared" si="5"/>
        <v>4562.9495083111515</v>
      </c>
      <c r="E59" s="3">
        <f t="shared" si="6"/>
        <v>38.633048292378099</v>
      </c>
      <c r="F59" s="3">
        <f t="shared" si="7"/>
        <v>33.073583221953243</v>
      </c>
      <c r="G59" s="3">
        <f t="shared" si="8"/>
        <v>6.495536122041648E-2</v>
      </c>
      <c r="H59" s="3">
        <f t="shared" si="9"/>
        <v>2.2785969476311148</v>
      </c>
      <c r="I59" s="3">
        <f t="shared" si="14"/>
        <v>145.27864302595336</v>
      </c>
      <c r="K59" s="3">
        <f t="shared" si="16"/>
        <v>0.3000000000000001</v>
      </c>
      <c r="L59" s="3">
        <f t="shared" si="17"/>
        <v>5.5775565650073684</v>
      </c>
      <c r="M59" s="3">
        <f>L59/'Nitrous Oxide Information'!$B$1*1000</f>
        <v>126.7252076660843</v>
      </c>
      <c r="N59" s="3">
        <f>M59*'Nitrous Oxide Information'!$I$2*($D$13+273)/$F$2/1000</f>
        <v>31460.42938633023</v>
      </c>
      <c r="O59" s="3">
        <f t="shared" si="18"/>
        <v>618.84207010189118</v>
      </c>
      <c r="P59" s="3">
        <f t="shared" si="11"/>
        <v>10.083409518888184</v>
      </c>
      <c r="Q59" s="3">
        <f t="shared" si="12"/>
        <v>1.8393657252199264E-3</v>
      </c>
      <c r="R59" s="3">
        <f t="shared" si="13"/>
        <v>1.0335554189071654</v>
      </c>
    </row>
    <row r="60" spans="1:18" x14ac:dyDescent="0.25">
      <c r="A60" s="3">
        <f t="shared" si="15"/>
        <v>0.31000000000000011</v>
      </c>
      <c r="B60" s="3">
        <f t="shared" si="3"/>
        <v>12.273606784870232</v>
      </c>
      <c r="C60" s="3">
        <f t="shared" si="4"/>
        <v>0.27886354898056992</v>
      </c>
      <c r="D60" s="3">
        <f t="shared" si="5"/>
        <v>4554.494083188074</v>
      </c>
      <c r="E60" s="3">
        <f t="shared" si="6"/>
        <v>38.561458885894986</v>
      </c>
      <c r="F60" s="3">
        <f t="shared" si="7"/>
        <v>33.073583221953236</v>
      </c>
      <c r="G60" s="3">
        <f t="shared" si="8"/>
        <v>6.4955361220416466E-2</v>
      </c>
      <c r="H60" s="3">
        <f t="shared" si="9"/>
        <v>2.27437456782146</v>
      </c>
      <c r="I60" s="3">
        <f t="shared" si="14"/>
        <v>149.82739216159626</v>
      </c>
      <c r="K60" s="3">
        <f t="shared" si="16"/>
        <v>0.31000000000000011</v>
      </c>
      <c r="L60" s="3">
        <f t="shared" si="17"/>
        <v>5.5672210108182965</v>
      </c>
      <c r="M60" s="3">
        <f>L60/'Nitrous Oxide Information'!$B$1*1000</f>
        <v>126.4903780887078</v>
      </c>
      <c r="N60" s="3">
        <f>M60*'Nitrous Oxide Information'!$I$2*($D$13+273)/$F$2/1000</f>
        <v>31402.13128232284</v>
      </c>
      <c r="O60" s="3">
        <f t="shared" si="18"/>
        <v>617.69531781431363</v>
      </c>
      <c r="P60" s="3">
        <f t="shared" si="11"/>
        <v>10.083409518888182</v>
      </c>
      <c r="Q60" s="3">
        <f t="shared" si="12"/>
        <v>1.8393657252199261E-3</v>
      </c>
      <c r="R60" s="3">
        <f t="shared" si="13"/>
        <v>1.0316401773645618</v>
      </c>
    </row>
    <row r="61" spans="1:18" x14ac:dyDescent="0.25">
      <c r="A61" s="3">
        <f t="shared" si="15"/>
        <v>0.32000000000000012</v>
      </c>
      <c r="B61" s="3">
        <f t="shared" si="3"/>
        <v>12.250863039192016</v>
      </c>
      <c r="C61" s="3">
        <f t="shared" si="4"/>
        <v>0.27834679773147852</v>
      </c>
      <c r="D61" s="3">
        <f t="shared" si="5"/>
        <v>4546.0543264860207</v>
      </c>
      <c r="E61" s="3">
        <f t="shared" si="6"/>
        <v>38.490002138970119</v>
      </c>
      <c r="F61" s="3">
        <f t="shared" si="7"/>
        <v>33.073583221953236</v>
      </c>
      <c r="G61" s="3">
        <f t="shared" si="8"/>
        <v>6.4955361220416466E-2</v>
      </c>
      <c r="H61" s="3">
        <f t="shared" si="9"/>
        <v>2.2701600123404018</v>
      </c>
      <c r="I61" s="3">
        <f t="shared" si="14"/>
        <v>154.36771218627706</v>
      </c>
      <c r="K61" s="3">
        <f t="shared" si="16"/>
        <v>0.32000000000000012</v>
      </c>
      <c r="L61" s="3">
        <f t="shared" si="17"/>
        <v>5.5569046090446506</v>
      </c>
      <c r="M61" s="3">
        <f>L61/'Nitrous Oxide Information'!$B$1*1000</f>
        <v>126.25598366493196</v>
      </c>
      <c r="N61" s="3">
        <f>M61*'Nitrous Oxide Information'!$I$2*($D$13+273)/$F$2/1000</f>
        <v>31343.941208275533</v>
      </c>
      <c r="O61" s="3">
        <f t="shared" si="18"/>
        <v>616.55069052901467</v>
      </c>
      <c r="P61" s="3">
        <f t="shared" si="11"/>
        <v>10.083409518888182</v>
      </c>
      <c r="Q61" s="3">
        <f t="shared" si="12"/>
        <v>1.8393657252199261E-3</v>
      </c>
      <c r="R61" s="3">
        <f t="shared" si="13"/>
        <v>1.0297284848819306</v>
      </c>
    </row>
    <row r="62" spans="1:18" x14ac:dyDescent="0.25">
      <c r="A62" s="3">
        <f t="shared" si="15"/>
        <v>0.33000000000000013</v>
      </c>
      <c r="B62" s="3">
        <f t="shared" si="3"/>
        <v>12.228161439068611</v>
      </c>
      <c r="C62" s="3">
        <f t="shared" si="4"/>
        <v>0.27783100405412575</v>
      </c>
      <c r="D62" s="3">
        <f t="shared" si="5"/>
        <v>4537.6302091704492</v>
      </c>
      <c r="E62" s="3">
        <f t="shared" si="6"/>
        <v>38.418677805777222</v>
      </c>
      <c r="F62" s="3">
        <f t="shared" si="7"/>
        <v>33.073583221953236</v>
      </c>
      <c r="G62" s="3">
        <f t="shared" si="8"/>
        <v>6.4955361220416466E-2</v>
      </c>
      <c r="H62" s="3">
        <f t="shared" si="9"/>
        <v>2.265953266688979</v>
      </c>
      <c r="I62" s="3">
        <f t="shared" si="14"/>
        <v>158.89961871965502</v>
      </c>
      <c r="K62" s="3">
        <f t="shared" si="16"/>
        <v>0.33000000000000013</v>
      </c>
      <c r="L62" s="3">
        <f t="shared" si="17"/>
        <v>5.5466073241958309</v>
      </c>
      <c r="M62" s="3">
        <f>L62/'Nitrous Oxide Information'!$B$1*1000</f>
        <v>126.02202358839051</v>
      </c>
      <c r="N62" s="3">
        <f>M62*'Nitrous Oxide Information'!$I$2*($D$13+273)/$F$2/1000</f>
        <v>31285.858964002182</v>
      </c>
      <c r="O62" s="3">
        <f t="shared" si="18"/>
        <v>615.40818430823481</v>
      </c>
      <c r="P62" s="3">
        <f t="shared" si="11"/>
        <v>10.083409518888182</v>
      </c>
      <c r="Q62" s="3">
        <f t="shared" si="12"/>
        <v>1.8393657252199261E-3</v>
      </c>
      <c r="R62" s="3">
        <f t="shared" si="13"/>
        <v>1.027820334882646</v>
      </c>
    </row>
    <row r="63" spans="1:18" x14ac:dyDescent="0.25">
      <c r="A63" s="3">
        <f t="shared" si="15"/>
        <v>0.34000000000000014</v>
      </c>
      <c r="B63" s="3">
        <f t="shared" si="3"/>
        <v>12.205501906401722</v>
      </c>
      <c r="C63" s="3">
        <f t="shared" si="4"/>
        <v>0.27731616617407245</v>
      </c>
      <c r="D63" s="3">
        <f t="shared" si="5"/>
        <v>4529.2217022606173</v>
      </c>
      <c r="E63" s="3">
        <f t="shared" si="6"/>
        <v>38.347485640945536</v>
      </c>
      <c r="F63" s="3">
        <f t="shared" si="7"/>
        <v>33.073583221953243</v>
      </c>
      <c r="G63" s="3">
        <f t="shared" si="8"/>
        <v>6.495536122041648E-2</v>
      </c>
      <c r="H63" s="3">
        <f t="shared" si="9"/>
        <v>2.2617543163950997</v>
      </c>
      <c r="I63" s="3">
        <f t="shared" si="14"/>
        <v>163.42312735244522</v>
      </c>
      <c r="K63" s="3">
        <f t="shared" si="16"/>
        <v>0.34000000000000014</v>
      </c>
      <c r="L63" s="3">
        <f t="shared" si="17"/>
        <v>5.5363291208470047</v>
      </c>
      <c r="M63" s="3">
        <f>L63/'Nitrous Oxide Information'!$B$1*1000</f>
        <v>125.78849705421136</v>
      </c>
      <c r="N63" s="3">
        <f>M63*'Nitrous Oxide Information'!$I$2*($D$13+273)/$F$2/1000</f>
        <v>31227.8843496876</v>
      </c>
      <c r="O63" s="3">
        <f t="shared" si="18"/>
        <v>614.26779522151162</v>
      </c>
      <c r="P63" s="3">
        <f t="shared" si="11"/>
        <v>10.083409518888184</v>
      </c>
      <c r="Q63" s="3">
        <f t="shared" si="12"/>
        <v>1.8393657252199264E-3</v>
      </c>
      <c r="R63" s="3">
        <f t="shared" si="13"/>
        <v>1.0259157208022698</v>
      </c>
    </row>
    <row r="64" spans="1:18" x14ac:dyDescent="0.25">
      <c r="A64" s="3">
        <f t="shared" si="15"/>
        <v>0.35000000000000014</v>
      </c>
      <c r="B64" s="3">
        <f t="shared" si="3"/>
        <v>12.18288436323777</v>
      </c>
      <c r="C64" s="3">
        <f t="shared" si="4"/>
        <v>0.27680228232016768</v>
      </c>
      <c r="D64" s="3">
        <f t="shared" si="5"/>
        <v>4520.8287768294822</v>
      </c>
      <c r="E64" s="3">
        <f t="shared" si="6"/>
        <v>38.276425399558967</v>
      </c>
      <c r="F64" s="3">
        <f t="shared" si="7"/>
        <v>33.073583221953236</v>
      </c>
      <c r="G64" s="3">
        <f t="shared" si="8"/>
        <v>6.4955361220416466E-2</v>
      </c>
      <c r="H64" s="3">
        <f t="shared" si="9"/>
        <v>2.2575631470134869</v>
      </c>
      <c r="I64" s="3">
        <f t="shared" si="14"/>
        <v>167.93825364647219</v>
      </c>
      <c r="K64" s="3">
        <f t="shared" si="16"/>
        <v>0.35000000000000014</v>
      </c>
      <c r="L64" s="3">
        <f t="shared" si="17"/>
        <v>5.5260699636389816</v>
      </c>
      <c r="M64" s="3">
        <f>L64/'Nitrous Oxide Information'!$B$1*1000</f>
        <v>125.55540325901396</v>
      </c>
      <c r="N64" s="3">
        <f>M64*'Nitrous Oxide Information'!$I$2*($D$13+273)/$F$2/1000</f>
        <v>31170.017165886857</v>
      </c>
      <c r="O64" s="3">
        <f t="shared" si="18"/>
        <v>613.1295193456657</v>
      </c>
      <c r="P64" s="3">
        <f t="shared" si="11"/>
        <v>10.083409518888182</v>
      </c>
      <c r="Q64" s="3">
        <f t="shared" si="12"/>
        <v>1.8393657252199261E-3</v>
      </c>
      <c r="R64" s="3">
        <f t="shared" si="13"/>
        <v>1.0240146360885265</v>
      </c>
    </row>
    <row r="65" spans="1:18" x14ac:dyDescent="0.25">
      <c r="A65" s="3">
        <f t="shared" si="15"/>
        <v>0.36000000000000015</v>
      </c>
      <c r="B65" s="3">
        <f t="shared" si="3"/>
        <v>12.160308731767635</v>
      </c>
      <c r="C65" s="3">
        <f t="shared" si="4"/>
        <v>0.27628935072454253</v>
      </c>
      <c r="D65" s="3">
        <f t="shared" si="5"/>
        <v>4512.4514040036156</v>
      </c>
      <c r="E65" s="3">
        <f t="shared" si="6"/>
        <v>38.205496837155295</v>
      </c>
      <c r="F65" s="3">
        <f t="shared" si="7"/>
        <v>33.073583221953243</v>
      </c>
      <c r="G65" s="3">
        <f t="shared" si="8"/>
        <v>6.495536122041648E-2</v>
      </c>
      <c r="H65" s="3">
        <f t="shared" si="9"/>
        <v>2.2533797441256356</v>
      </c>
      <c r="I65" s="3">
        <f t="shared" si="14"/>
        <v>172.44501313472347</v>
      </c>
      <c r="K65" s="3">
        <f t="shared" si="16"/>
        <v>0.36000000000000015</v>
      </c>
      <c r="L65" s="3">
        <f t="shared" si="17"/>
        <v>5.515829817278096</v>
      </c>
      <c r="M65" s="3">
        <f>L65/'Nitrous Oxide Information'!$B$1*1000</f>
        <v>125.32274140090647</v>
      </c>
      <c r="N65" s="3">
        <f>M65*'Nitrous Oxide Information'!$I$2*($D$13+273)/$F$2/1000</f>
        <v>31112.257213524663</v>
      </c>
      <c r="O65" s="3">
        <f t="shared" si="18"/>
        <v>611.99335276478791</v>
      </c>
      <c r="P65" s="3">
        <f t="shared" si="11"/>
        <v>10.083409518888184</v>
      </c>
      <c r="Q65" s="3">
        <f t="shared" si="12"/>
        <v>1.8393657252199264E-3</v>
      </c>
      <c r="R65" s="3">
        <f t="shared" si="13"/>
        <v>1.0221170742012844</v>
      </c>
    </row>
    <row r="66" spans="1:18" x14ac:dyDescent="0.25">
      <c r="A66" s="3">
        <f t="shared" si="15"/>
        <v>0.37000000000000016</v>
      </c>
      <c r="B66" s="3">
        <f t="shared" si="3"/>
        <v>12.137774934326378</v>
      </c>
      <c r="C66" s="3">
        <f t="shared" si="4"/>
        <v>0.27577736962260402</v>
      </c>
      <c r="D66" s="3">
        <f t="shared" si="5"/>
        <v>4504.0895549630804</v>
      </c>
      <c r="E66" s="3">
        <f t="shared" si="6"/>
        <v>38.134699709725304</v>
      </c>
      <c r="F66" s="3">
        <f t="shared" si="7"/>
        <v>33.073583221953236</v>
      </c>
      <c r="G66" s="3">
        <f t="shared" si="8"/>
        <v>6.4955361220416466E-2</v>
      </c>
      <c r="H66" s="3">
        <f t="shared" si="9"/>
        <v>2.2492040933397548</v>
      </c>
      <c r="I66" s="3">
        <f t="shared" si="14"/>
        <v>176.94342132140298</v>
      </c>
      <c r="K66" s="3">
        <f t="shared" si="16"/>
        <v>0.37000000000000016</v>
      </c>
      <c r="L66" s="3">
        <f t="shared" si="17"/>
        <v>5.505608646536083</v>
      </c>
      <c r="M66" s="3">
        <f>L66/'Nitrous Oxide Information'!$B$1*1000</f>
        <v>125.09051067948296</v>
      </c>
      <c r="N66" s="3">
        <f>M66*'Nitrous Oxide Information'!$I$2*($D$13+273)/$F$2/1000</f>
        <v>31054.604293894554</v>
      </c>
      <c r="O66" s="3">
        <f t="shared" si="18"/>
        <v>610.85929157022542</v>
      </c>
      <c r="P66" s="3">
        <f t="shared" si="11"/>
        <v>10.083409518888182</v>
      </c>
      <c r="Q66" s="3">
        <f t="shared" si="12"/>
        <v>1.8393657252199261E-3</v>
      </c>
      <c r="R66" s="3">
        <f t="shared" si="13"/>
        <v>1.0202230286125296</v>
      </c>
    </row>
    <row r="67" spans="1:18" x14ac:dyDescent="0.25">
      <c r="A67" s="3">
        <f t="shared" si="15"/>
        <v>0.38000000000000017</v>
      </c>
      <c r="B67" s="3">
        <f t="shared" si="3"/>
        <v>12.115282893392981</v>
      </c>
      <c r="C67" s="3">
        <f t="shared" si="4"/>
        <v>0.27526633725302907</v>
      </c>
      <c r="D67" s="3">
        <f t="shared" si="5"/>
        <v>4495.7432009413542</v>
      </c>
      <c r="E67" s="3">
        <f t="shared" si="6"/>
        <v>38.06403377371192</v>
      </c>
      <c r="F67" s="3">
        <f t="shared" si="7"/>
        <v>33.073583221953236</v>
      </c>
      <c r="G67" s="3">
        <f t="shared" si="8"/>
        <v>6.4955361220416466E-2</v>
      </c>
      <c r="H67" s="3">
        <f t="shared" si="9"/>
        <v>2.2450361802907253</v>
      </c>
      <c r="I67" s="3">
        <f t="shared" si="14"/>
        <v>181.43349368198443</v>
      </c>
      <c r="K67" s="3">
        <f t="shared" si="16"/>
        <v>0.38000000000000017</v>
      </c>
      <c r="L67" s="3">
        <f t="shared" si="17"/>
        <v>5.4954064162499581</v>
      </c>
      <c r="M67" s="3">
        <f>L67/'Nitrous Oxide Information'!$B$1*1000</f>
        <v>124.85871029582074</v>
      </c>
      <c r="N67" s="3">
        <f>M67*'Nitrous Oxide Information'!$I$2*($D$13+273)/$F$2/1000</f>
        <v>30997.058208658338</v>
      </c>
      <c r="O67" s="3">
        <f t="shared" si="18"/>
        <v>609.72733186056837</v>
      </c>
      <c r="P67" s="3">
        <f t="shared" si="11"/>
        <v>10.083409518888182</v>
      </c>
      <c r="Q67" s="3">
        <f t="shared" si="12"/>
        <v>1.8393657252199261E-3</v>
      </c>
      <c r="R67" s="3">
        <f t="shared" si="13"/>
        <v>1.0183324928063455</v>
      </c>
    </row>
    <row r="68" spans="1:18" x14ac:dyDescent="0.25">
      <c r="A68" s="3">
        <f t="shared" si="15"/>
        <v>0.39000000000000018</v>
      </c>
      <c r="B68" s="3">
        <f t="shared" si="3"/>
        <v>12.092832531590075</v>
      </c>
      <c r="C68" s="3">
        <f t="shared" si="4"/>
        <v>0.27475625185775843</v>
      </c>
      <c r="D68" s="3">
        <f t="shared" si="5"/>
        <v>4487.412313225218</v>
      </c>
      <c r="E68" s="3">
        <f t="shared" si="6"/>
        <v>37.993498786009404</v>
      </c>
      <c r="F68" s="3">
        <f t="shared" si="7"/>
        <v>33.073583221953243</v>
      </c>
      <c r="G68" s="3">
        <f t="shared" si="8"/>
        <v>6.495536122041648E-2</v>
      </c>
      <c r="H68" s="3">
        <f t="shared" si="9"/>
        <v>2.2408759906400455</v>
      </c>
      <c r="I68" s="3">
        <f t="shared" si="14"/>
        <v>185.91524566326453</v>
      </c>
      <c r="K68" s="3">
        <f t="shared" si="16"/>
        <v>0.39000000000000018</v>
      </c>
      <c r="L68" s="3">
        <f t="shared" si="17"/>
        <v>5.4852230913218945</v>
      </c>
      <c r="M68" s="3">
        <f>L68/'Nitrous Oxide Information'!$B$1*1000</f>
        <v>124.62733945247756</v>
      </c>
      <c r="N68" s="3">
        <f>M68*'Nitrous Oxide Information'!$I$2*($D$13+273)/$F$2/1000</f>
        <v>30939.618759845336</v>
      </c>
      <c r="O68" s="3">
        <f t="shared" si="18"/>
        <v>608.59746974163613</v>
      </c>
      <c r="P68" s="3">
        <f t="shared" si="11"/>
        <v>10.083409518888184</v>
      </c>
      <c r="Q68" s="3">
        <f t="shared" si="12"/>
        <v>1.8393657252199264E-3</v>
      </c>
      <c r="R68" s="3">
        <f t="shared" si="13"/>
        <v>1.0164454602788897</v>
      </c>
    </row>
    <row r="69" spans="1:18" x14ac:dyDescent="0.25">
      <c r="A69" s="3">
        <f t="shared" si="15"/>
        <v>0.40000000000000019</v>
      </c>
      <c r="B69" s="3">
        <f t="shared" si="3"/>
        <v>12.070423771683673</v>
      </c>
      <c r="C69" s="3">
        <f t="shared" si="4"/>
        <v>0.27424711168199073</v>
      </c>
      <c r="D69" s="3">
        <f t="shared" si="5"/>
        <v>4479.0968631546557</v>
      </c>
      <c r="E69" s="3">
        <f t="shared" si="6"/>
        <v>37.923094503962524</v>
      </c>
      <c r="F69" s="3">
        <f t="shared" si="7"/>
        <v>33.073583221953228</v>
      </c>
      <c r="G69" s="3">
        <f t="shared" si="8"/>
        <v>6.4955361220416452E-2</v>
      </c>
      <c r="H69" s="3">
        <f t="shared" si="9"/>
        <v>2.2367235100757856</v>
      </c>
      <c r="I69" s="3">
        <f t="shared" si="14"/>
        <v>190.38869268341611</v>
      </c>
      <c r="K69" s="3">
        <f t="shared" si="16"/>
        <v>0.40000000000000019</v>
      </c>
      <c r="L69" s="3">
        <f t="shared" si="17"/>
        <v>5.4750586367191056</v>
      </c>
      <c r="M69" s="3">
        <f>L69/'Nitrous Oxide Information'!$B$1*1000</f>
        <v>124.39639735348887</v>
      </c>
      <c r="N69" s="3">
        <f>M69*'Nitrous Oxide Information'!$I$2*($D$13+273)/$F$2/1000</f>
        <v>30882.285749851697</v>
      </c>
      <c r="O69" s="3">
        <f t="shared" si="18"/>
        <v>607.46970132646493</v>
      </c>
      <c r="P69" s="3">
        <f t="shared" si="11"/>
        <v>10.08340951888818</v>
      </c>
      <c r="Q69" s="3">
        <f t="shared" si="12"/>
        <v>1.8393657252199257E-3</v>
      </c>
      <c r="R69" s="3">
        <f t="shared" si="13"/>
        <v>1.0145619245383721</v>
      </c>
    </row>
    <row r="70" spans="1:18" x14ac:dyDescent="0.25">
      <c r="A70" s="3">
        <f t="shared" si="15"/>
        <v>0.4100000000000002</v>
      </c>
      <c r="B70" s="3">
        <f t="shared" si="3"/>
        <v>12.048056536582916</v>
      </c>
      <c r="C70" s="3">
        <f t="shared" si="4"/>
        <v>0.2737389149741763</v>
      </c>
      <c r="D70" s="3">
        <f t="shared" si="5"/>
        <v>4470.7968221227702</v>
      </c>
      <c r="E70" s="3">
        <f t="shared" si="6"/>
        <v>37.852820685365671</v>
      </c>
      <c r="F70" s="3">
        <f t="shared" si="7"/>
        <v>33.073583221953243</v>
      </c>
      <c r="G70" s="3">
        <f t="shared" si="8"/>
        <v>6.495536122041648E-2</v>
      </c>
      <c r="H70" s="3">
        <f t="shared" si="9"/>
        <v>2.2325787243125377</v>
      </c>
      <c r="I70" s="3">
        <f t="shared" si="14"/>
        <v>194.85385013204117</v>
      </c>
      <c r="K70" s="3">
        <f t="shared" si="16"/>
        <v>0.4100000000000002</v>
      </c>
      <c r="L70" s="3">
        <f t="shared" si="17"/>
        <v>5.4649130174737222</v>
      </c>
      <c r="M70" s="3">
        <f>L70/'Nitrous Oxide Information'!$B$1*1000</f>
        <v>124.16588320436513</v>
      </c>
      <c r="N70" s="3">
        <f>M70*'Nitrous Oxide Information'!$I$2*($D$13+273)/$F$2/1000</f>
        <v>30825.058981439804</v>
      </c>
      <c r="O70" s="3">
        <f t="shared" si="18"/>
        <v>606.34402273529304</v>
      </c>
      <c r="P70" s="3">
        <f t="shared" si="11"/>
        <v>10.083409518888184</v>
      </c>
      <c r="Q70" s="3">
        <f t="shared" si="12"/>
        <v>1.8393657252199264E-3</v>
      </c>
      <c r="R70" s="3">
        <f t="shared" si="13"/>
        <v>1.0126818791050329</v>
      </c>
    </row>
    <row r="71" spans="1:18" x14ac:dyDescent="0.25">
      <c r="A71" s="3">
        <f t="shared" si="15"/>
        <v>0.42000000000000021</v>
      </c>
      <c r="B71" s="3">
        <f t="shared" si="3"/>
        <v>12.02573074933979</v>
      </c>
      <c r="C71" s="3">
        <f t="shared" si="4"/>
        <v>0.27323165998601118</v>
      </c>
      <c r="D71" s="3">
        <f t="shared" si="5"/>
        <v>4462.5121615756616</v>
      </c>
      <c r="E71" s="3">
        <f t="shared" si="6"/>
        <v>37.782677088462094</v>
      </c>
      <c r="F71" s="3">
        <f t="shared" si="7"/>
        <v>33.073583221953236</v>
      </c>
      <c r="G71" s="3">
        <f t="shared" si="8"/>
        <v>6.4955361220416466E-2</v>
      </c>
      <c r="H71" s="3">
        <f t="shared" si="9"/>
        <v>2.228441619091361</v>
      </c>
      <c r="I71" s="3">
        <f t="shared" si="14"/>
        <v>199.31073337022389</v>
      </c>
      <c r="K71" s="3">
        <f t="shared" si="16"/>
        <v>0.42000000000000021</v>
      </c>
      <c r="L71" s="3">
        <f t="shared" si="17"/>
        <v>5.4547861986826716</v>
      </c>
      <c r="M71" s="3">
        <f>L71/'Nitrous Oxide Information'!$B$1*1000</f>
        <v>123.93579621208897</v>
      </c>
      <c r="N71" s="3">
        <f>M71*'Nitrous Oxide Information'!$I$2*($D$13+273)/$F$2/1000</f>
        <v>30767.938257737449</v>
      </c>
      <c r="O71" s="3">
        <f t="shared" si="18"/>
        <v>605.22043009554864</v>
      </c>
      <c r="P71" s="3">
        <f t="shared" si="11"/>
        <v>10.083409518888182</v>
      </c>
      <c r="Q71" s="3">
        <f t="shared" si="12"/>
        <v>1.8393657252199261E-3</v>
      </c>
      <c r="R71" s="3">
        <f t="shared" si="13"/>
        <v>1.010805317511118</v>
      </c>
    </row>
    <row r="72" spans="1:18" x14ac:dyDescent="0.25">
      <c r="A72" s="3">
        <f t="shared" si="15"/>
        <v>0.43000000000000022</v>
      </c>
      <c r="B72" s="3">
        <f t="shared" si="3"/>
        <v>12.003446333148876</v>
      </c>
      <c r="C72" s="3">
        <f t="shared" si="4"/>
        <v>0.27272534497243106</v>
      </c>
      <c r="D72" s="3">
        <f t="shared" si="5"/>
        <v>4454.2428530123525</v>
      </c>
      <c r="E72" s="3">
        <f t="shared" si="6"/>
        <v>37.712663471942989</v>
      </c>
      <c r="F72" s="3">
        <f t="shared" si="7"/>
        <v>33.073583221953243</v>
      </c>
      <c r="G72" s="3">
        <f t="shared" si="8"/>
        <v>6.495536122041648E-2</v>
      </c>
      <c r="H72" s="3">
        <f t="shared" si="9"/>
        <v>2.2243121801797412</v>
      </c>
      <c r="I72" s="3">
        <f t="shared" si="14"/>
        <v>203.75935773058336</v>
      </c>
      <c r="K72" s="3">
        <f t="shared" si="16"/>
        <v>0.43000000000000022</v>
      </c>
      <c r="L72" s="3">
        <f t="shared" si="17"/>
        <v>5.4446781455075604</v>
      </c>
      <c r="M72" s="3">
        <f>L72/'Nitrous Oxide Information'!$B$1*1000</f>
        <v>123.70613558511259</v>
      </c>
      <c r="N72" s="3">
        <f>M72*'Nitrous Oxide Information'!$I$2*($D$13+273)/$F$2/1000</f>
        <v>30710.923382237317</v>
      </c>
      <c r="O72" s="3">
        <f t="shared" si="18"/>
        <v>604.09891954183581</v>
      </c>
      <c r="P72" s="3">
        <f t="shared" si="11"/>
        <v>10.083409518888184</v>
      </c>
      <c r="Q72" s="3">
        <f t="shared" si="12"/>
        <v>1.8393657252199264E-3</v>
      </c>
      <c r="R72" s="3">
        <f t="shared" si="13"/>
        <v>1.0089322333008597</v>
      </c>
    </row>
    <row r="73" spans="1:18" x14ac:dyDescent="0.25">
      <c r="A73" s="3">
        <f t="shared" si="15"/>
        <v>0.44000000000000022</v>
      </c>
      <c r="B73" s="3">
        <f t="shared" si="3"/>
        <v>11.981203211347079</v>
      </c>
      <c r="C73" s="3">
        <f t="shared" si="4"/>
        <v>0.27221996819160549</v>
      </c>
      <c r="D73" s="3">
        <f t="shared" si="5"/>
        <v>4445.9888679846745</v>
      </c>
      <c r="E73" s="3">
        <f t="shared" si="6"/>
        <v>37.642779594946759</v>
      </c>
      <c r="F73" s="3">
        <f t="shared" si="7"/>
        <v>33.073583221953243</v>
      </c>
      <c r="G73" s="3">
        <f t="shared" si="8"/>
        <v>6.495536122041648E-2</v>
      </c>
      <c r="H73" s="3">
        <f t="shared" si="9"/>
        <v>2.2201903933715368</v>
      </c>
      <c r="I73" s="3">
        <f t="shared" si="14"/>
        <v>208.19973851732644</v>
      </c>
      <c r="K73" s="3">
        <f t="shared" si="16"/>
        <v>0.44000000000000022</v>
      </c>
      <c r="L73" s="3">
        <f t="shared" si="17"/>
        <v>5.4345888231745514</v>
      </c>
      <c r="M73" s="3">
        <f>L73/'Nitrous Oxide Information'!$B$1*1000</f>
        <v>123.47690053335496</v>
      </c>
      <c r="N73" s="3">
        <f>M73*'Nitrous Oxide Information'!$I$2*($D$13+273)/$F$2/1000</f>
        <v>30654.014158796184</v>
      </c>
      <c r="O73" s="3">
        <f t="shared" si="18"/>
        <v>602.97948721592161</v>
      </c>
      <c r="P73" s="3">
        <f t="shared" si="11"/>
        <v>10.083409518888184</v>
      </c>
      <c r="Q73" s="3">
        <f t="shared" si="12"/>
        <v>1.8393657252199264E-3</v>
      </c>
      <c r="R73" s="3">
        <f t="shared" si="13"/>
        <v>1.0070626200304529</v>
      </c>
    </row>
    <row r="74" spans="1:18" x14ac:dyDescent="0.25">
      <c r="A74" s="3">
        <f t="shared" si="15"/>
        <v>0.45000000000000023</v>
      </c>
      <c r="B74" s="3">
        <f t="shared" si="3"/>
        <v>11.959001307413363</v>
      </c>
      <c r="C74" s="3">
        <f t="shared" si="4"/>
        <v>0.27171552790493164</v>
      </c>
      <c r="D74" s="3">
        <f t="shared" si="5"/>
        <v>4437.750178097177</v>
      </c>
      <c r="E74" s="3">
        <f t="shared" si="6"/>
        <v>37.57302521705811</v>
      </c>
      <c r="F74" s="3">
        <f t="shared" si="7"/>
        <v>33.073583221953228</v>
      </c>
      <c r="G74" s="3">
        <f t="shared" si="8"/>
        <v>6.4955361220416452E-2</v>
      </c>
      <c r="H74" s="3">
        <f t="shared" si="9"/>
        <v>2.2160762444869313</v>
      </c>
      <c r="I74" s="3">
        <f t="shared" si="14"/>
        <v>212.63189100630029</v>
      </c>
      <c r="K74" s="3">
        <f t="shared" si="16"/>
        <v>0.45000000000000023</v>
      </c>
      <c r="L74" s="3">
        <f t="shared" si="17"/>
        <v>5.4245181969742466</v>
      </c>
      <c r="M74" s="3">
        <f>L74/'Nitrous Oxide Information'!$B$1*1000</f>
        <v>123.24809026819909</v>
      </c>
      <c r="N74" s="3">
        <f>M74*'Nitrous Oxide Information'!$I$2*($D$13+273)/$F$2/1000</f>
        <v>30597.210391634311</v>
      </c>
      <c r="O74" s="3">
        <f t="shared" si="18"/>
        <v>601.86212926672249</v>
      </c>
      <c r="P74" s="3">
        <f t="shared" si="11"/>
        <v>10.08340951888818</v>
      </c>
      <c r="Q74" s="3">
        <f t="shared" si="12"/>
        <v>1.8393657252199257E-3</v>
      </c>
      <c r="R74" s="3">
        <f t="shared" si="13"/>
        <v>1.0051964712680332</v>
      </c>
    </row>
    <row r="75" spans="1:18" x14ac:dyDescent="0.25">
      <c r="A75" s="3">
        <f t="shared" si="15"/>
        <v>0.46000000000000024</v>
      </c>
      <c r="B75" s="3">
        <f t="shared" si="3"/>
        <v>11.936840544968494</v>
      </c>
      <c r="C75" s="3">
        <f t="shared" si="4"/>
        <v>0.27121202237702857</v>
      </c>
      <c r="D75" s="3">
        <f t="shared" si="5"/>
        <v>4429.5267550070303</v>
      </c>
      <c r="E75" s="3">
        <f t="shared" si="6"/>
        <v>37.503400098307253</v>
      </c>
      <c r="F75" s="3">
        <f t="shared" si="7"/>
        <v>33.073583221953236</v>
      </c>
      <c r="G75" s="3">
        <f t="shared" si="8"/>
        <v>6.4955361220416466E-2</v>
      </c>
      <c r="H75" s="3">
        <f t="shared" si="9"/>
        <v>2.2119697193723842</v>
      </c>
      <c r="I75" s="3">
        <f t="shared" si="14"/>
        <v>217.05583044504507</v>
      </c>
      <c r="K75" s="3">
        <f t="shared" si="16"/>
        <v>0.46000000000000024</v>
      </c>
      <c r="L75" s="3">
        <f t="shared" si="17"/>
        <v>5.4144662322615664</v>
      </c>
      <c r="M75" s="3">
        <f>L75/'Nitrous Oxide Information'!$B$1*1000</f>
        <v>123.01970400248942</v>
      </c>
      <c r="N75" s="3">
        <f>M75*'Nitrous Oxide Information'!$I$2*($D$13+273)/$F$2/1000</f>
        <v>30540.511885334767</v>
      </c>
      <c r="O75" s="3">
        <f t="shared" si="18"/>
        <v>600.74684185029116</v>
      </c>
      <c r="P75" s="3">
        <f t="shared" si="11"/>
        <v>10.083409518888182</v>
      </c>
      <c r="Q75" s="3">
        <f t="shared" si="12"/>
        <v>1.8393657252199261E-3</v>
      </c>
      <c r="R75" s="3">
        <f t="shared" si="13"/>
        <v>1.0033337805936553</v>
      </c>
    </row>
    <row r="76" spans="1:18" x14ac:dyDescent="0.25">
      <c r="A76" s="3">
        <f t="shared" si="15"/>
        <v>0.47000000000000025</v>
      </c>
      <c r="B76" s="3">
        <f t="shared" si="3"/>
        <v>11.914720847774769</v>
      </c>
      <c r="C76" s="3">
        <f t="shared" si="4"/>
        <v>0.27070944987573076</v>
      </c>
      <c r="D76" s="3">
        <f t="shared" si="5"/>
        <v>4421.3185704239204</v>
      </c>
      <c r="E76" s="3">
        <f t="shared" si="6"/>
        <v>37.433903999169083</v>
      </c>
      <c r="F76" s="3">
        <f t="shared" si="7"/>
        <v>33.073583221953243</v>
      </c>
      <c r="G76" s="3">
        <f t="shared" si="8"/>
        <v>6.495536122041648E-2</v>
      </c>
      <c r="H76" s="3">
        <f t="shared" si="9"/>
        <v>2.2078708039005823</v>
      </c>
      <c r="I76" s="3">
        <f t="shared" si="14"/>
        <v>221.47157205284623</v>
      </c>
      <c r="K76" s="3">
        <f t="shared" si="16"/>
        <v>0.47000000000000025</v>
      </c>
      <c r="L76" s="3">
        <f t="shared" si="17"/>
        <v>5.4044328944556295</v>
      </c>
      <c r="M76" s="3">
        <f>L76/'Nitrous Oxide Information'!$B$1*1000</f>
        <v>122.79174095052893</v>
      </c>
      <c r="N76" s="3">
        <f>M76*'Nitrous Oxide Information'!$I$2*($D$13+273)/$F$2/1000</f>
        <v>30483.918444842708</v>
      </c>
      <c r="O76" s="3">
        <f t="shared" si="18"/>
        <v>599.6336211298036</v>
      </c>
      <c r="P76" s="3">
        <f t="shared" si="11"/>
        <v>10.083409518888184</v>
      </c>
      <c r="Q76" s="3">
        <f t="shared" si="12"/>
        <v>1.8393657252199264E-3</v>
      </c>
      <c r="R76" s="3">
        <f t="shared" si="13"/>
        <v>1.0014745415992699</v>
      </c>
    </row>
    <row r="77" spans="1:18" x14ac:dyDescent="0.25">
      <c r="A77" s="3">
        <f t="shared" si="15"/>
        <v>0.48000000000000026</v>
      </c>
      <c r="B77" s="3">
        <f t="shared" si="3"/>
        <v>11.892642139735763</v>
      </c>
      <c r="C77" s="3">
        <f t="shared" si="4"/>
        <v>0.27020780867208288</v>
      </c>
      <c r="D77" s="3">
        <f t="shared" si="5"/>
        <v>4413.1255961099596</v>
      </c>
      <c r="E77" s="3">
        <f t="shared" si="6"/>
        <v>37.364536680562352</v>
      </c>
      <c r="F77" s="3">
        <f t="shared" si="7"/>
        <v>33.073583221953236</v>
      </c>
      <c r="G77" s="3">
        <f t="shared" si="8"/>
        <v>6.4955361220416466E-2</v>
      </c>
      <c r="H77" s="3">
        <f t="shared" si="9"/>
        <v>2.2037794839703908</v>
      </c>
      <c r="I77" s="3">
        <f t="shared" si="14"/>
        <v>225.87913102078701</v>
      </c>
      <c r="K77" s="3">
        <f t="shared" si="16"/>
        <v>0.48000000000000026</v>
      </c>
      <c r="L77" s="3">
        <f t="shared" si="17"/>
        <v>5.3944181490396366</v>
      </c>
      <c r="M77" s="3">
        <f>L77/'Nitrous Oxide Information'!$B$1*1000</f>
        <v>122.56420032807664</v>
      </c>
      <c r="N77" s="3">
        <f>M77*'Nitrous Oxide Information'!$I$2*($D$13+273)/$F$2/1000</f>
        <v>30427.429875464743</v>
      </c>
      <c r="O77" s="3">
        <f t="shared" si="18"/>
        <v>598.52246327554565</v>
      </c>
      <c r="P77" s="3">
        <f t="shared" si="11"/>
        <v>10.083409518888182</v>
      </c>
      <c r="Q77" s="3">
        <f t="shared" si="12"/>
        <v>1.8393657252199261E-3</v>
      </c>
      <c r="R77" s="3">
        <f t="shared" si="13"/>
        <v>0.99961874788870242</v>
      </c>
    </row>
    <row r="78" spans="1:18" x14ac:dyDescent="0.25">
      <c r="A78" s="3">
        <f t="shared" si="15"/>
        <v>0.49000000000000027</v>
      </c>
      <c r="B78" s="3">
        <f t="shared" si="3"/>
        <v>11.870604344896059</v>
      </c>
      <c r="C78" s="3">
        <f t="shared" si="4"/>
        <v>0.2697070970403333</v>
      </c>
      <c r="D78" s="3">
        <f t="shared" si="5"/>
        <v>4404.9478038795896</v>
      </c>
      <c r="E78" s="3">
        <f t="shared" si="6"/>
        <v>37.295297903848841</v>
      </c>
      <c r="F78" s="3">
        <f t="shared" si="7"/>
        <v>33.073583221953243</v>
      </c>
      <c r="G78" s="3">
        <f t="shared" si="8"/>
        <v>6.495536122041648E-2</v>
      </c>
      <c r="H78" s="3">
        <f t="shared" si="9"/>
        <v>2.1996957455068062</v>
      </c>
      <c r="I78" s="3">
        <f t="shared" si="14"/>
        <v>230.27852251180062</v>
      </c>
      <c r="K78" s="3">
        <f t="shared" si="16"/>
        <v>0.49000000000000027</v>
      </c>
      <c r="L78" s="3">
        <f t="shared" si="17"/>
        <v>5.3844219615607498</v>
      </c>
      <c r="M78" s="3">
        <f>L78/'Nitrous Oxide Information'!$B$1*1000</f>
        <v>122.33708135234477</v>
      </c>
      <c r="N78" s="3">
        <f>M78*'Nitrous Oxide Information'!$I$2*($D$13+273)/$F$2/1000</f>
        <v>30371.045982868291</v>
      </c>
      <c r="O78" s="3">
        <f t="shared" si="18"/>
        <v>597.41336446489947</v>
      </c>
      <c r="P78" s="3">
        <f t="shared" si="11"/>
        <v>10.083409518888184</v>
      </c>
      <c r="Q78" s="3">
        <f t="shared" si="12"/>
        <v>1.8393657252199264E-3</v>
      </c>
      <c r="R78" s="3">
        <f t="shared" si="13"/>
        <v>0.99776639307763082</v>
      </c>
    </row>
    <row r="79" spans="1:18" x14ac:dyDescent="0.25">
      <c r="A79" s="3">
        <f t="shared" si="15"/>
        <v>0.50000000000000022</v>
      </c>
      <c r="B79" s="3">
        <f t="shared" si="3"/>
        <v>11.848607387440991</v>
      </c>
      <c r="C79" s="3">
        <f t="shared" si="4"/>
        <v>0.26920731325792824</v>
      </c>
      <c r="D79" s="3">
        <f t="shared" si="5"/>
        <v>4396.7851655994746</v>
      </c>
      <c r="E79" s="3">
        <f t="shared" si="6"/>
        <v>37.226187430832553</v>
      </c>
      <c r="F79" s="3">
        <f t="shared" si="7"/>
        <v>33.073583221953236</v>
      </c>
      <c r="G79" s="3">
        <f t="shared" si="8"/>
        <v>6.4955361220416466E-2</v>
      </c>
      <c r="H79" s="3">
        <f t="shared" si="9"/>
        <v>2.1956195744609057</v>
      </c>
      <c r="I79" s="3">
        <f t="shared" si="14"/>
        <v>234.66976166072243</v>
      </c>
      <c r="K79" s="3">
        <f t="shared" si="16"/>
        <v>0.50000000000000022</v>
      </c>
      <c r="L79" s="3">
        <f t="shared" si="17"/>
        <v>5.3744442976299736</v>
      </c>
      <c r="M79" s="3">
        <f>L79/'Nitrous Oxide Information'!$B$1*1000</f>
        <v>122.11038324199609</v>
      </c>
      <c r="N79" s="3">
        <f>M79*'Nitrous Oxide Information'!$I$2*($D$13+273)/$F$2/1000</f>
        <v>30314.766573080837</v>
      </c>
      <c r="O79" s="3">
        <f t="shared" si="18"/>
        <v>596.30632088233131</v>
      </c>
      <c r="P79" s="3">
        <f t="shared" si="11"/>
        <v>10.083409518888182</v>
      </c>
      <c r="Q79" s="3">
        <f t="shared" si="12"/>
        <v>1.8393657252199261E-3</v>
      </c>
      <c r="R79" s="3">
        <f t="shared" si="13"/>
        <v>0.99591747079356352</v>
      </c>
    </row>
    <row r="80" spans="1:18" x14ac:dyDescent="0.25">
      <c r="A80" s="3">
        <f t="shared" si="15"/>
        <v>0.51000000000000023</v>
      </c>
      <c r="B80" s="3">
        <f t="shared" si="3"/>
        <v>11.826651191696383</v>
      </c>
      <c r="C80" s="3">
        <f t="shared" si="4"/>
        <v>0.26870845560550599</v>
      </c>
      <c r="D80" s="3">
        <f t="shared" si="5"/>
        <v>4388.6376531884198</v>
      </c>
      <c r="E80" s="3">
        <f t="shared" si="6"/>
        <v>37.157205023758856</v>
      </c>
      <c r="F80" s="3">
        <f t="shared" si="7"/>
        <v>33.073583221953236</v>
      </c>
      <c r="G80" s="3">
        <f t="shared" si="8"/>
        <v>6.4955361220416466E-2</v>
      </c>
      <c r="H80" s="3">
        <f t="shared" si="9"/>
        <v>2.1915509568098006</v>
      </c>
      <c r="I80" s="3">
        <f t="shared" si="14"/>
        <v>239.05286357434204</v>
      </c>
      <c r="K80" s="3">
        <f t="shared" si="16"/>
        <v>0.51000000000000023</v>
      </c>
      <c r="L80" s="3">
        <f t="shared" si="17"/>
        <v>5.3644851229220381</v>
      </c>
      <c r="M80" s="3">
        <f>L80/'Nitrous Oxide Information'!$B$1*1000</f>
        <v>121.88410521714125</v>
      </c>
      <c r="N80" s="3">
        <f>M80*'Nitrous Oxide Information'!$I$2*($D$13+273)/$F$2/1000</f>
        <v>30258.591452489349</v>
      </c>
      <c r="O80" s="3">
        <f t="shared" si="18"/>
        <v>595.20132871937744</v>
      </c>
      <c r="P80" s="3">
        <f t="shared" si="11"/>
        <v>10.083409518888182</v>
      </c>
      <c r="Q80" s="3">
        <f t="shared" si="12"/>
        <v>1.8393657252199261E-3</v>
      </c>
      <c r="R80" s="3">
        <f t="shared" si="13"/>
        <v>0.99407197467581743</v>
      </c>
    </row>
    <row r="81" spans="1:18" x14ac:dyDescent="0.25">
      <c r="A81" s="3">
        <f t="shared" si="15"/>
        <v>0.52000000000000024</v>
      </c>
      <c r="B81" s="3">
        <f t="shared" si="3"/>
        <v>11.804735682128284</v>
      </c>
      <c r="C81" s="3">
        <f t="shared" si="4"/>
        <v>0.26821052236689102</v>
      </c>
      <c r="D81" s="3">
        <f t="shared" si="5"/>
        <v>4380.5052386172611</v>
      </c>
      <c r="E81" s="3">
        <f t="shared" si="6"/>
        <v>37.088350445313715</v>
      </c>
      <c r="F81" s="3">
        <f t="shared" si="7"/>
        <v>33.073583221953243</v>
      </c>
      <c r="G81" s="3">
        <f t="shared" si="8"/>
        <v>6.495536122041648E-2</v>
      </c>
      <c r="H81" s="3">
        <f t="shared" si="9"/>
        <v>2.1874898785565873</v>
      </c>
      <c r="I81" s="3">
        <f t="shared" si="14"/>
        <v>243.42784333145522</v>
      </c>
      <c r="K81" s="3">
        <f t="shared" si="16"/>
        <v>0.52000000000000024</v>
      </c>
      <c r="L81" s="3">
        <f t="shared" si="17"/>
        <v>5.3545444031752796</v>
      </c>
      <c r="M81" s="3">
        <f>L81/'Nitrous Oxide Information'!$B$1*1000</f>
        <v>121.6582464993361</v>
      </c>
      <c r="N81" s="3">
        <f>M81*'Nitrous Oxide Information'!$I$2*($D$13+273)/$F$2/1000</f>
        <v>30202.52042783955</v>
      </c>
      <c r="O81" s="3">
        <f t="shared" si="18"/>
        <v>594.09838417463152</v>
      </c>
      <c r="P81" s="3">
        <f t="shared" si="11"/>
        <v>10.083409518888184</v>
      </c>
      <c r="Q81" s="3">
        <f t="shared" si="12"/>
        <v>1.8393657252199264E-3</v>
      </c>
      <c r="R81" s="3">
        <f t="shared" si="13"/>
        <v>0.99222989837549669</v>
      </c>
    </row>
    <row r="82" spans="1:18" x14ac:dyDescent="0.25">
      <c r="A82" s="3">
        <f t="shared" si="15"/>
        <v>0.53000000000000025</v>
      </c>
      <c r="B82" s="3">
        <f t="shared" si="3"/>
        <v>11.782860783342718</v>
      </c>
      <c r="C82" s="3">
        <f t="shared" si="4"/>
        <v>0.26771351182908781</v>
      </c>
      <c r="D82" s="3">
        <f t="shared" si="5"/>
        <v>4372.3878939087754</v>
      </c>
      <c r="E82" s="3">
        <f t="shared" si="6"/>
        <v>37.019623458622846</v>
      </c>
      <c r="F82" s="3">
        <f t="shared" si="7"/>
        <v>33.073583221953243</v>
      </c>
      <c r="G82" s="3">
        <f t="shared" si="8"/>
        <v>6.495536122041648E-2</v>
      </c>
      <c r="H82" s="3">
        <f t="shared" si="9"/>
        <v>2.1834363257302991</v>
      </c>
      <c r="I82" s="3">
        <f t="shared" si="14"/>
        <v>247.79471598291582</v>
      </c>
      <c r="K82" s="3">
        <f t="shared" si="16"/>
        <v>0.53000000000000025</v>
      </c>
      <c r="L82" s="3">
        <f t="shared" si="17"/>
        <v>5.3446221041915249</v>
      </c>
      <c r="M82" s="3">
        <f>L82/'Nitrous Oxide Information'!$B$1*1000</f>
        <v>121.43280631157897</v>
      </c>
      <c r="N82" s="3">
        <f>M82*'Nitrous Oxide Information'!$I$2*($D$13+273)/$F$2/1000</f>
        <v>30146.553306235277</v>
      </c>
      <c r="O82" s="3">
        <f t="shared" si="18"/>
        <v>592.99748345373155</v>
      </c>
      <c r="P82" s="3">
        <f t="shared" si="11"/>
        <v>10.083409518888184</v>
      </c>
      <c r="Q82" s="3">
        <f t="shared" si="12"/>
        <v>1.8393657252199264E-3</v>
      </c>
      <c r="R82" s="3">
        <f t="shared" si="13"/>
        <v>0.9903912355554696</v>
      </c>
    </row>
    <row r="83" spans="1:18" x14ac:dyDescent="0.25">
      <c r="A83" s="3">
        <f t="shared" si="15"/>
        <v>0.54000000000000026</v>
      </c>
      <c r="B83" s="3">
        <f t="shared" si="3"/>
        <v>11.761026420085415</v>
      </c>
      <c r="C83" s="3">
        <f t="shared" si="4"/>
        <v>0.26721742228227513</v>
      </c>
      <c r="D83" s="3">
        <f t="shared" si="5"/>
        <v>4364.2855911375837</v>
      </c>
      <c r="E83" s="3">
        <f t="shared" si="6"/>
        <v>36.951023827250914</v>
      </c>
      <c r="F83" s="3">
        <f t="shared" si="7"/>
        <v>33.073583221953236</v>
      </c>
      <c r="G83" s="3">
        <f t="shared" si="8"/>
        <v>6.4955361220416466E-2</v>
      </c>
      <c r="H83" s="3">
        <f t="shared" si="9"/>
        <v>2.179390284385859</v>
      </c>
      <c r="I83" s="3">
        <f t="shared" si="14"/>
        <v>252.15349655168754</v>
      </c>
      <c r="K83" s="3">
        <f t="shared" si="16"/>
        <v>0.54000000000000026</v>
      </c>
      <c r="L83" s="3">
        <f t="shared" si="17"/>
        <v>5.3347181918359698</v>
      </c>
      <c r="M83" s="3">
        <f>L83/'Nitrous Oxide Information'!$B$1*1000</f>
        <v>121.20778387830799</v>
      </c>
      <c r="N83" s="3">
        <f>M83*'Nitrous Oxide Information'!$I$2*($D$13+273)/$F$2/1000</f>
        <v>30090.689895137817</v>
      </c>
      <c r="O83" s="3">
        <f t="shared" si="18"/>
        <v>591.89862276934673</v>
      </c>
      <c r="P83" s="3">
        <f t="shared" si="11"/>
        <v>10.083409518888182</v>
      </c>
      <c r="Q83" s="3">
        <f t="shared" si="12"/>
        <v>1.8393657252199261E-3</v>
      </c>
      <c r="R83" s="3">
        <f t="shared" si="13"/>
        <v>0.98855597989034805</v>
      </c>
    </row>
    <row r="84" spans="1:18" x14ac:dyDescent="0.25">
      <c r="A84" s="3">
        <f t="shared" si="15"/>
        <v>0.55000000000000027</v>
      </c>
      <c r="B84" s="3">
        <f t="shared" si="3"/>
        <v>11.739232517241556</v>
      </c>
      <c r="C84" s="3">
        <f t="shared" si="4"/>
        <v>0.26672225201980038</v>
      </c>
      <c r="D84" s="3">
        <f t="shared" si="5"/>
        <v>4356.1983024300544</v>
      </c>
      <c r="E84" s="3">
        <f t="shared" si="6"/>
        <v>36.882551315200686</v>
      </c>
      <c r="F84" s="3">
        <f t="shared" si="7"/>
        <v>33.073583221953236</v>
      </c>
      <c r="G84" s="3">
        <f t="shared" si="8"/>
        <v>6.4955361220416466E-2</v>
      </c>
      <c r="H84" s="3">
        <f t="shared" si="9"/>
        <v>2.1753517406040301</v>
      </c>
      <c r="I84" s="3">
        <f t="shared" si="14"/>
        <v>256.5042000328956</v>
      </c>
      <c r="K84" s="3">
        <f t="shared" si="16"/>
        <v>0.55000000000000027</v>
      </c>
      <c r="L84" s="3">
        <f t="shared" si="17"/>
        <v>5.324832632037066</v>
      </c>
      <c r="M84" s="3">
        <f>L84/'Nitrous Oxide Information'!$B$1*1000</f>
        <v>120.98317842539855</v>
      </c>
      <c r="N84" s="3">
        <f>M84*'Nitrous Oxide Information'!$I$2*($D$13+273)/$F$2/1000</f>
        <v>30034.930002365243</v>
      </c>
      <c r="O84" s="3">
        <f t="shared" si="18"/>
        <v>590.80179834116416</v>
      </c>
      <c r="P84" s="3">
        <f t="shared" si="11"/>
        <v>10.083409518888182</v>
      </c>
      <c r="Q84" s="3">
        <f t="shared" si="12"/>
        <v>1.8393657252199261E-3</v>
      </c>
      <c r="R84" s="3">
        <f t="shared" si="13"/>
        <v>0.98672412506646512</v>
      </c>
    </row>
    <row r="85" spans="1:18" x14ac:dyDescent="0.25">
      <c r="A85" s="3">
        <f t="shared" si="15"/>
        <v>0.56000000000000028</v>
      </c>
      <c r="B85" s="3">
        <f t="shared" si="3"/>
        <v>11.717478999835516</v>
      </c>
      <c r="C85" s="3">
        <f t="shared" si="4"/>
        <v>0.26622799933817326</v>
      </c>
      <c r="D85" s="3">
        <f t="shared" si="5"/>
        <v>4348.1259999642089</v>
      </c>
      <c r="E85" s="3">
        <f t="shared" si="6"/>
        <v>36.814205686912302</v>
      </c>
      <c r="F85" s="3">
        <f t="shared" si="7"/>
        <v>33.073583221953236</v>
      </c>
      <c r="G85" s="3">
        <f t="shared" si="8"/>
        <v>6.4955361220416466E-2</v>
      </c>
      <c r="H85" s="3">
        <f t="shared" si="9"/>
        <v>2.1713206804913709</v>
      </c>
      <c r="I85" s="3">
        <f t="shared" si="14"/>
        <v>260.84684139387832</v>
      </c>
      <c r="K85" s="3">
        <f t="shared" si="16"/>
        <v>0.56000000000000028</v>
      </c>
      <c r="L85" s="3">
        <f t="shared" si="17"/>
        <v>5.3149653907864014</v>
      </c>
      <c r="M85" s="3">
        <f>L85/'Nitrous Oxide Information'!$B$1*1000</f>
        <v>120.75898918016044</v>
      </c>
      <c r="N85" s="3">
        <f>M85*'Nitrous Oxide Information'!$I$2*($D$13+273)/$F$2/1000</f>
        <v>29979.273436091768</v>
      </c>
      <c r="O85" s="3">
        <f t="shared" si="18"/>
        <v>589.70700639587665</v>
      </c>
      <c r="P85" s="3">
        <f t="shared" si="11"/>
        <v>10.083409518888182</v>
      </c>
      <c r="Q85" s="3">
        <f t="shared" si="12"/>
        <v>1.8393657252199261E-3</v>
      </c>
      <c r="R85" s="3">
        <f t="shared" si="13"/>
        <v>0.98489566478185409</v>
      </c>
    </row>
    <row r="86" spans="1:18" x14ac:dyDescent="0.25">
      <c r="A86" s="3">
        <f t="shared" si="15"/>
        <v>0.57000000000000028</v>
      </c>
      <c r="B86" s="3">
        <f t="shared" si="3"/>
        <v>11.695765793030601</v>
      </c>
      <c r="C86" s="3">
        <f t="shared" si="4"/>
        <v>0.26573466253706018</v>
      </c>
      <c r="D86" s="3">
        <f t="shared" si="5"/>
        <v>4340.0686559696196</v>
      </c>
      <c r="E86" s="3">
        <f t="shared" si="6"/>
        <v>36.74598670726234</v>
      </c>
      <c r="F86" s="3">
        <f t="shared" si="7"/>
        <v>33.073583221953243</v>
      </c>
      <c r="G86" s="3">
        <f t="shared" si="8"/>
        <v>6.495536122041648E-2</v>
      </c>
      <c r="H86" s="3">
        <f t="shared" si="9"/>
        <v>2.167297090180182</v>
      </c>
      <c r="I86" s="3">
        <f t="shared" si="14"/>
        <v>265.18143557423866</v>
      </c>
      <c r="K86" s="3">
        <f t="shared" si="16"/>
        <v>0.57000000000000028</v>
      </c>
      <c r="L86" s="3">
        <f t="shared" si="17"/>
        <v>5.3051164341385828</v>
      </c>
      <c r="M86" s="3">
        <f>L86/'Nitrous Oxide Information'!$B$1*1000</f>
        <v>120.53521537133535</v>
      </c>
      <c r="N86" s="3">
        <f>M86*'Nitrous Oxide Information'!$I$2*($D$13+273)/$F$2/1000</f>
        <v>29923.720004847037</v>
      </c>
      <c r="O86" s="3">
        <f t="shared" si="18"/>
        <v>588.61424316716841</v>
      </c>
      <c r="P86" s="3">
        <f t="shared" si="11"/>
        <v>10.083409518888184</v>
      </c>
      <c r="Q86" s="3">
        <f t="shared" si="12"/>
        <v>1.8393657252199264E-3</v>
      </c>
      <c r="R86" s="3">
        <f t="shared" si="13"/>
        <v>0.98307059274622477</v>
      </c>
    </row>
    <row r="87" spans="1:18" x14ac:dyDescent="0.25">
      <c r="A87" s="3">
        <f t="shared" si="15"/>
        <v>0.58000000000000029</v>
      </c>
      <c r="B87" s="3">
        <f t="shared" si="3"/>
        <v>11.674092822128799</v>
      </c>
      <c r="C87" s="3">
        <f t="shared" si="4"/>
        <v>0.26524223991927853</v>
      </c>
      <c r="D87" s="3">
        <f t="shared" si="5"/>
        <v>4332.0262427273237</v>
      </c>
      <c r="E87" s="3">
        <f t="shared" si="6"/>
        <v>36.677894141563137</v>
      </c>
      <c r="F87" s="3">
        <f t="shared" si="7"/>
        <v>33.073583221953236</v>
      </c>
      <c r="G87" s="3">
        <f t="shared" si="8"/>
        <v>6.4955361220416466E-2</v>
      </c>
      <c r="H87" s="3">
        <f t="shared" si="9"/>
        <v>2.1632809558284642</v>
      </c>
      <c r="I87" s="3">
        <f t="shared" si="14"/>
        <v>269.5079974858956</v>
      </c>
      <c r="K87" s="3">
        <f t="shared" si="16"/>
        <v>0.58000000000000029</v>
      </c>
      <c r="L87" s="3">
        <f t="shared" si="17"/>
        <v>5.2952857282111205</v>
      </c>
      <c r="M87" s="3">
        <f>L87/'Nitrous Oxide Information'!$B$1*1000</f>
        <v>120.31185622909416</v>
      </c>
      <c r="N87" s="3">
        <f>M87*'Nitrous Oxide Information'!$I$2*($D$13+273)/$F$2/1000</f>
        <v>29868.269517515528</v>
      </c>
      <c r="O87" s="3">
        <f t="shared" si="18"/>
        <v>587.52350489570358</v>
      </c>
      <c r="P87" s="3">
        <f t="shared" si="11"/>
        <v>10.083409518888182</v>
      </c>
      <c r="Q87" s="3">
        <f t="shared" si="12"/>
        <v>1.8393657252199261E-3</v>
      </c>
      <c r="R87" s="3">
        <f t="shared" si="13"/>
        <v>0.98124890268094478</v>
      </c>
    </row>
    <row r="88" spans="1:18" x14ac:dyDescent="0.25">
      <c r="A88" s="3">
        <f t="shared" si="15"/>
        <v>0.5900000000000003</v>
      </c>
      <c r="B88" s="3">
        <f t="shared" si="3"/>
        <v>11.652460012570515</v>
      </c>
      <c r="C88" s="3">
        <f t="shared" si="4"/>
        <v>0.2647507297907904</v>
      </c>
      <c r="D88" s="3">
        <f t="shared" si="5"/>
        <v>4323.998732569723</v>
      </c>
      <c r="E88" s="3">
        <f t="shared" si="6"/>
        <v>36.609927755561877</v>
      </c>
      <c r="F88" s="3">
        <f t="shared" si="7"/>
        <v>33.073583221953236</v>
      </c>
      <c r="G88" s="3">
        <f t="shared" si="8"/>
        <v>6.4955361220416466E-2</v>
      </c>
      <c r="H88" s="3">
        <f t="shared" si="9"/>
        <v>2.1592722636198678</v>
      </c>
      <c r="I88" s="3">
        <f t="shared" si="14"/>
        <v>273.82654201313534</v>
      </c>
      <c r="K88" s="3">
        <f t="shared" si="16"/>
        <v>0.5900000000000003</v>
      </c>
      <c r="L88" s="3">
        <f t="shared" si="17"/>
        <v>5.2854732391843111</v>
      </c>
      <c r="M88" s="3">
        <f>L88/'Nitrous Oxide Information'!$B$1*1000</f>
        <v>120.08891098503423</v>
      </c>
      <c r="N88" s="3">
        <f>M88*'Nitrous Oxide Information'!$I$2*($D$13+273)/$F$2/1000</f>
        <v>29812.92178333586</v>
      </c>
      <c r="O88" s="3">
        <f t="shared" si="18"/>
        <v>586.43478782911211</v>
      </c>
      <c r="P88" s="3">
        <f t="shared" si="11"/>
        <v>10.083409518888182</v>
      </c>
      <c r="Q88" s="3">
        <f t="shared" si="12"/>
        <v>1.8393657252199261E-3</v>
      </c>
      <c r="R88" s="3">
        <f t="shared" si="13"/>
        <v>0.97943058831901553</v>
      </c>
    </row>
    <row r="89" spans="1:18" x14ac:dyDescent="0.25">
      <c r="A89" s="3">
        <f t="shared" si="15"/>
        <v>0.60000000000000031</v>
      </c>
      <c r="B89" s="3">
        <f t="shared" si="3"/>
        <v>11.630867289934317</v>
      </c>
      <c r="C89" s="3">
        <f t="shared" si="4"/>
        <v>0.2642601304606973</v>
      </c>
      <c r="D89" s="3">
        <f t="shared" si="5"/>
        <v>4315.9860978804882</v>
      </c>
      <c r="E89" s="3">
        <f t="shared" si="6"/>
        <v>36.542087315439844</v>
      </c>
      <c r="F89" s="3">
        <f t="shared" si="7"/>
        <v>33.073583221953236</v>
      </c>
      <c r="G89" s="3">
        <f t="shared" si="8"/>
        <v>6.4955361220416466E-2</v>
      </c>
      <c r="H89" s="3">
        <f t="shared" si="9"/>
        <v>2.1552709997636446</v>
      </c>
      <c r="I89" s="3">
        <f t="shared" si="14"/>
        <v>278.13708401266263</v>
      </c>
      <c r="K89" s="3">
        <f t="shared" si="16"/>
        <v>0.60000000000000031</v>
      </c>
      <c r="L89" s="3">
        <f t="shared" si="17"/>
        <v>5.2756789333011209</v>
      </c>
      <c r="M89" s="3">
        <f>L89/'Nitrous Oxide Information'!$B$1*1000</f>
        <v>119.86637887217688</v>
      </c>
      <c r="N89" s="3">
        <f>M89*'Nitrous Oxide Information'!$I$2*($D$13+273)/$F$2/1000</f>
        <v>29757.676611900148</v>
      </c>
      <c r="O89" s="3">
        <f t="shared" si="18"/>
        <v>585.34808822197749</v>
      </c>
      <c r="P89" s="3">
        <f t="shared" si="11"/>
        <v>10.083409518888182</v>
      </c>
      <c r="Q89" s="3">
        <f t="shared" si="12"/>
        <v>1.8393657252199261E-3</v>
      </c>
      <c r="R89" s="3">
        <f t="shared" si="13"/>
        <v>0.97761564340505158</v>
      </c>
    </row>
    <row r="90" spans="1:18" x14ac:dyDescent="0.25">
      <c r="A90" s="3">
        <f t="shared" si="15"/>
        <v>0.61000000000000032</v>
      </c>
      <c r="B90" s="3">
        <f t="shared" si="3"/>
        <v>11.609314579936681</v>
      </c>
      <c r="C90" s="3">
        <f t="shared" si="4"/>
        <v>0.26377044024123397</v>
      </c>
      <c r="D90" s="3">
        <f t="shared" si="5"/>
        <v>4307.9883110944629</v>
      </c>
      <c r="E90" s="3">
        <f t="shared" si="6"/>
        <v>36.474372587811622</v>
      </c>
      <c r="F90" s="3">
        <f t="shared" si="7"/>
        <v>33.073583221953236</v>
      </c>
      <c r="G90" s="3">
        <f t="shared" si="8"/>
        <v>6.4955361220416466E-2</v>
      </c>
      <c r="H90" s="3">
        <f t="shared" si="9"/>
        <v>2.1512771504946038</v>
      </c>
      <c r="I90" s="3">
        <f t="shared" si="14"/>
        <v>282.43963831365181</v>
      </c>
      <c r="K90" s="3">
        <f t="shared" si="16"/>
        <v>0.61000000000000032</v>
      </c>
      <c r="L90" s="3">
        <f t="shared" si="17"/>
        <v>5.2659027768670708</v>
      </c>
      <c r="M90" s="3">
        <f>L90/'Nitrous Oxide Information'!$B$1*1000</f>
        <v>119.64425912496469</v>
      </c>
      <c r="N90" s="3">
        <f>M90*'Nitrous Oxide Information'!$I$2*($D$13+273)/$F$2/1000</f>
        <v>29702.533813153335</v>
      </c>
      <c r="O90" s="3">
        <f t="shared" si="18"/>
        <v>584.2634023358238</v>
      </c>
      <c r="P90" s="3">
        <f t="shared" si="11"/>
        <v>10.083409518888182</v>
      </c>
      <c r="Q90" s="3">
        <f t="shared" si="12"/>
        <v>1.8393657252199261E-3</v>
      </c>
      <c r="R90" s="3">
        <f t="shared" si="13"/>
        <v>0.97580406169525991</v>
      </c>
    </row>
    <row r="91" spans="1:18" x14ac:dyDescent="0.25">
      <c r="A91" s="3">
        <f t="shared" si="15"/>
        <v>0.62000000000000033</v>
      </c>
      <c r="B91" s="3">
        <f t="shared" si="3"/>
        <v>11.587801808431735</v>
      </c>
      <c r="C91" s="3">
        <f t="shared" si="4"/>
        <v>0.26328165744776266</v>
      </c>
      <c r="D91" s="3">
        <f t="shared" si="5"/>
        <v>4300.0053446975744</v>
      </c>
      <c r="E91" s="3">
        <f t="shared" si="6"/>
        <v>36.406783339724235</v>
      </c>
      <c r="F91" s="3">
        <f t="shared" si="7"/>
        <v>33.073583221953243</v>
      </c>
      <c r="G91" s="3">
        <f t="shared" si="8"/>
        <v>6.495536122041648E-2</v>
      </c>
      <c r="H91" s="3">
        <f t="shared" si="9"/>
        <v>2.1472907020730596</v>
      </c>
      <c r="I91" s="3">
        <f t="shared" si="14"/>
        <v>286.73421971779794</v>
      </c>
      <c r="K91" s="3">
        <f t="shared" si="16"/>
        <v>0.62000000000000033</v>
      </c>
      <c r="L91" s="3">
        <f t="shared" si="17"/>
        <v>5.2561447362501186</v>
      </c>
      <c r="M91" s="3">
        <f>L91/'Nitrous Oxide Information'!$B$1*1000</f>
        <v>119.42255097925883</v>
      </c>
      <c r="N91" s="3">
        <f>M91*'Nitrous Oxide Information'!$I$2*($D$13+273)/$F$2/1000</f>
        <v>29647.493197392563</v>
      </c>
      <c r="O91" s="3">
        <f t="shared" si="18"/>
        <v>583.1807264391025</v>
      </c>
      <c r="P91" s="3">
        <f t="shared" si="11"/>
        <v>10.083409518888184</v>
      </c>
      <c r="Q91" s="3">
        <f t="shared" si="12"/>
        <v>1.8393657252199264E-3</v>
      </c>
      <c r="R91" s="3">
        <f t="shared" si="13"/>
        <v>0.97399583695741654</v>
      </c>
    </row>
    <row r="92" spans="1:18" x14ac:dyDescent="0.25">
      <c r="A92" s="3">
        <f t="shared" si="15"/>
        <v>0.63000000000000034</v>
      </c>
      <c r="B92" s="3">
        <f t="shared" si="3"/>
        <v>11.566328901411003</v>
      </c>
      <c r="C92" s="3">
        <f t="shared" si="4"/>
        <v>0.26279378039876744</v>
      </c>
      <c r="D92" s="3">
        <f t="shared" si="5"/>
        <v>4292.0371712267306</v>
      </c>
      <c r="E92" s="3">
        <f t="shared" si="6"/>
        <v>36.339319338656409</v>
      </c>
      <c r="F92" s="3">
        <f t="shared" si="7"/>
        <v>33.073583221953243</v>
      </c>
      <c r="G92" s="3">
        <f t="shared" si="8"/>
        <v>6.495536122041648E-2</v>
      </c>
      <c r="H92" s="3">
        <f t="shared" si="9"/>
        <v>2.1433116407847876</v>
      </c>
      <c r="I92" s="3">
        <f t="shared" si="14"/>
        <v>291.02084299936752</v>
      </c>
      <c r="K92" s="3">
        <f t="shared" si="16"/>
        <v>0.63000000000000034</v>
      </c>
      <c r="L92" s="3">
        <f t="shared" si="17"/>
        <v>5.246404777880544</v>
      </c>
      <c r="M92" s="3">
        <f>L92/'Nitrous Oxide Information'!$B$1*1000</f>
        <v>119.20125367233646</v>
      </c>
      <c r="N92" s="3">
        <f>M92*'Nitrous Oxide Information'!$I$2*($D$13+273)/$F$2/1000</f>
        <v>29592.55457526648</v>
      </c>
      <c r="O92" s="3">
        <f t="shared" si="18"/>
        <v>582.10005680717995</v>
      </c>
      <c r="P92" s="3">
        <f t="shared" si="11"/>
        <v>10.083409518888184</v>
      </c>
      <c r="Q92" s="3">
        <f t="shared" si="12"/>
        <v>1.8393657252199264E-3</v>
      </c>
      <c r="R92" s="3">
        <f t="shared" si="13"/>
        <v>0.97219096297084662</v>
      </c>
    </row>
    <row r="93" spans="1:18" x14ac:dyDescent="0.25">
      <c r="A93" s="3">
        <f t="shared" si="15"/>
        <v>0.64000000000000035</v>
      </c>
      <c r="B93" s="3">
        <f t="shared" si="3"/>
        <v>11.544895785003156</v>
      </c>
      <c r="C93" s="3">
        <f t="shared" si="4"/>
        <v>0.26230680741584816</v>
      </c>
      <c r="D93" s="3">
        <f t="shared" si="5"/>
        <v>4284.0837632697348</v>
      </c>
      <c r="E93" s="3">
        <f t="shared" si="6"/>
        <v>36.271980352517737</v>
      </c>
      <c r="F93" s="3">
        <f t="shared" si="7"/>
        <v>33.073583221953243</v>
      </c>
      <c r="G93" s="3">
        <f t="shared" si="8"/>
        <v>6.495536122041648E-2</v>
      </c>
      <c r="H93" s="3">
        <f t="shared" si="9"/>
        <v>2.1393399529409782</v>
      </c>
      <c r="I93" s="3">
        <f t="shared" si="14"/>
        <v>295.29952290524949</v>
      </c>
      <c r="K93" s="3">
        <f t="shared" si="16"/>
        <v>0.64000000000000035</v>
      </c>
      <c r="L93" s="3">
        <f t="shared" si="17"/>
        <v>5.2366828682508357</v>
      </c>
      <c r="M93" s="3">
        <f>L93/'Nitrous Oxide Information'!$B$1*1000</f>
        <v>118.98036644288814</v>
      </c>
      <c r="N93" s="3">
        <f>M93*'Nitrous Oxide Information'!$I$2*($D$13+273)/$F$2/1000</f>
        <v>29537.717757774637</v>
      </c>
      <c r="O93" s="3">
        <f t="shared" si="18"/>
        <v>581.02138972232456</v>
      </c>
      <c r="P93" s="3">
        <f t="shared" si="11"/>
        <v>10.083409518888184</v>
      </c>
      <c r="Q93" s="3">
        <f t="shared" si="12"/>
        <v>1.8393657252199264E-3</v>
      </c>
      <c r="R93" s="3">
        <f t="shared" si="13"/>
        <v>0.97038943352640294</v>
      </c>
    </row>
    <row r="94" spans="1:18" x14ac:dyDescent="0.25">
      <c r="A94" s="3">
        <f t="shared" si="15"/>
        <v>0.65000000000000036</v>
      </c>
      <c r="B94" s="3">
        <f t="shared" ref="B94:B157" si="19">L94*2.20462</f>
        <v>11.523502385473748</v>
      </c>
      <c r="C94" s="3">
        <f t="shared" ref="C94:C157" si="20">M94/453.59237</f>
        <v>0.26182073682371509</v>
      </c>
      <c r="D94" s="3">
        <f t="shared" ref="D94:D157" si="21">N94/6.89475729</f>
        <v>4276.1450934651839</v>
      </c>
      <c r="E94" s="3">
        <f t="shared" ref="E94:E157" si="22">O94/16.0184634</f>
        <v>36.204766149647909</v>
      </c>
      <c r="F94" s="3">
        <f t="shared" ref="F94:F157" si="23">P94*3.28</f>
        <v>33.073583221953236</v>
      </c>
      <c r="G94" s="3">
        <f t="shared" ref="G94:G157" si="24">Q94*35.314</f>
        <v>6.4955361220416466E-2</v>
      </c>
      <c r="H94" s="3">
        <f t="shared" ref="H94:H157" si="25">R94*2.20462</f>
        <v>2.1353756248781863</v>
      </c>
      <c r="I94" s="3">
        <f t="shared" si="14"/>
        <v>299.57027415500585</v>
      </c>
      <c r="K94" s="3">
        <f t="shared" si="16"/>
        <v>0.65000000000000036</v>
      </c>
      <c r="L94" s="3">
        <f t="shared" si="17"/>
        <v>5.2269789739155721</v>
      </c>
      <c r="M94" s="3">
        <f>L94/'Nitrous Oxide Information'!$B$1*1000</f>
        <v>118.75988853101521</v>
      </c>
      <c r="N94" s="3">
        <f>M94*'Nitrous Oxide Information'!$I$2*($D$13+273)/$F$2/1000</f>
        <v>29482.982556266812</v>
      </c>
      <c r="O94" s="3">
        <f t="shared" si="18"/>
        <v>579.94472147369402</v>
      </c>
      <c r="P94" s="3">
        <f t="shared" ref="P94:P157" si="26">SQRT(2*(N94)/O94)</f>
        <v>10.083409518888182</v>
      </c>
      <c r="Q94" s="3">
        <f t="shared" ref="Q94:Q157" si="27">P94*$F$25</f>
        <v>1.8393657252199261E-3</v>
      </c>
      <c r="R94" s="3">
        <f t="shared" ref="R94:R157" si="28">Q94*O94*0.908</f>
        <v>0.96859124242644379</v>
      </c>
    </row>
    <row r="95" spans="1:18" x14ac:dyDescent="0.25">
      <c r="A95" s="3">
        <f t="shared" si="15"/>
        <v>0.66000000000000036</v>
      </c>
      <c r="B95" s="3">
        <f t="shared" si="19"/>
        <v>11.502148629224966</v>
      </c>
      <c r="C95" s="3">
        <f t="shared" si="20"/>
        <v>0.26133556695018273</v>
      </c>
      <c r="D95" s="3">
        <f t="shared" si="21"/>
        <v>4268.2211345023788</v>
      </c>
      <c r="E95" s="3">
        <f t="shared" si="22"/>
        <v>36.137676498815857</v>
      </c>
      <c r="F95" s="3">
        <f t="shared" si="23"/>
        <v>33.073583221953236</v>
      </c>
      <c r="G95" s="3">
        <f t="shared" si="24"/>
        <v>6.4955361220416466E-2</v>
      </c>
      <c r="H95" s="3">
        <f t="shared" si="25"/>
        <v>2.1314186429582866</v>
      </c>
      <c r="I95" s="3">
        <f t="shared" ref="I95:I158" si="29">I94+$N$3*$J$1*H95</f>
        <v>303.83311144092244</v>
      </c>
      <c r="K95" s="3">
        <f t="shared" si="16"/>
        <v>0.66000000000000036</v>
      </c>
      <c r="L95" s="3">
        <f t="shared" si="17"/>
        <v>5.2172930614913078</v>
      </c>
      <c r="M95" s="3">
        <f>L95/'Nitrous Oxide Information'!$B$1*1000</f>
        <v>118.53981917822706</v>
      </c>
      <c r="N95" s="3">
        <f>M95*'Nitrous Oxide Information'!$I$2*($D$13+273)/$F$2/1000</f>
        <v>29428.34878244235</v>
      </c>
      <c r="O95" s="3">
        <f t="shared" si="18"/>
        <v>578.87004835732205</v>
      </c>
      <c r="P95" s="3">
        <f t="shared" si="26"/>
        <v>10.083409518888182</v>
      </c>
      <c r="Q95" s="3">
        <f t="shared" si="27"/>
        <v>1.8393657252199261E-3</v>
      </c>
      <c r="R95" s="3">
        <f t="shared" si="28"/>
        <v>0.96679638348481234</v>
      </c>
    </row>
    <row r="96" spans="1:18" x14ac:dyDescent="0.25">
      <c r="A96" s="3">
        <f t="shared" ref="A96:A159" si="30">$A$30+A95</f>
        <v>0.67000000000000037</v>
      </c>
      <c r="B96" s="3">
        <f t="shared" si="19"/>
        <v>11.480834442795384</v>
      </c>
      <c r="C96" s="3">
        <f t="shared" si="20"/>
        <v>0.26085129612616437</v>
      </c>
      <c r="D96" s="3">
        <f t="shared" si="21"/>
        <v>4260.3118591212287</v>
      </c>
      <c r="E96" s="3">
        <f t="shared" si="22"/>
        <v>36.070711169219038</v>
      </c>
      <c r="F96" s="3">
        <f t="shared" si="23"/>
        <v>33.073583221953236</v>
      </c>
      <c r="G96" s="3">
        <f t="shared" si="24"/>
        <v>6.4955361220416466E-2</v>
      </c>
      <c r="H96" s="3">
        <f t="shared" si="25"/>
        <v>2.127468993568427</v>
      </c>
      <c r="I96" s="3">
        <f t="shared" si="29"/>
        <v>308.08804942805926</v>
      </c>
      <c r="K96" s="3">
        <f t="shared" ref="K96:K159" si="31">$A$30+K95</f>
        <v>0.67000000000000037</v>
      </c>
      <c r="L96" s="3">
        <f t="shared" si="17"/>
        <v>5.20762509765646</v>
      </c>
      <c r="M96" s="3">
        <f>L96/'Nitrous Oxide Information'!$B$1*1000</f>
        <v>118.32015762743872</v>
      </c>
      <c r="N96" s="3">
        <f>M96*'Nitrous Oxide Information'!$I$2*($D$13+273)/$F$2/1000</f>
        <v>29373.816248349547</v>
      </c>
      <c r="O96" s="3">
        <f t="shared" si="18"/>
        <v>577.79736667610644</v>
      </c>
      <c r="P96" s="3">
        <f t="shared" si="26"/>
        <v>10.083409518888182</v>
      </c>
      <c r="Q96" s="3">
        <f t="shared" si="27"/>
        <v>1.8393657252199261E-3</v>
      </c>
      <c r="R96" s="3">
        <f t="shared" si="28"/>
        <v>0.96500485052681506</v>
      </c>
    </row>
    <row r="97" spans="1:18" x14ac:dyDescent="0.25">
      <c r="A97" s="3">
        <f t="shared" si="30"/>
        <v>0.68000000000000038</v>
      </c>
      <c r="B97" s="3">
        <f t="shared" si="19"/>
        <v>11.4595597528597</v>
      </c>
      <c r="C97" s="3">
        <f t="shared" si="20"/>
        <v>0.26036792268566605</v>
      </c>
      <c r="D97" s="3">
        <f t="shared" si="21"/>
        <v>4252.417240112155</v>
      </c>
      <c r="E97" s="3">
        <f t="shared" si="22"/>
        <v>36.003869930482566</v>
      </c>
      <c r="F97" s="3">
        <f t="shared" si="23"/>
        <v>33.073583221953243</v>
      </c>
      <c r="G97" s="3">
        <f t="shared" si="24"/>
        <v>6.495536122041648E-2</v>
      </c>
      <c r="H97" s="3">
        <f t="shared" si="25"/>
        <v>2.1235266631209777</v>
      </c>
      <c r="I97" s="3">
        <f t="shared" si="29"/>
        <v>312.3351027543012</v>
      </c>
      <c r="K97" s="3">
        <f t="shared" si="31"/>
        <v>0.68000000000000038</v>
      </c>
      <c r="L97" s="3">
        <f t="shared" si="17"/>
        <v>5.197975049151192</v>
      </c>
      <c r="M97" s="3">
        <f>L97/'Nitrous Oxide Information'!$B$1*1000</f>
        <v>118.10090312296803</v>
      </c>
      <c r="N97" s="3">
        <f>M97*'Nitrous Oxide Information'!$I$2*($D$13+273)/$F$2/1000</f>
        <v>29319.384766384963</v>
      </c>
      <c r="O97" s="3">
        <f t="shared" si="18"/>
        <v>576.72667273979562</v>
      </c>
      <c r="P97" s="3">
        <f t="shared" si="26"/>
        <v>10.083409518888184</v>
      </c>
      <c r="Q97" s="3">
        <f t="shared" si="27"/>
        <v>1.8393657252199264E-3</v>
      </c>
      <c r="R97" s="3">
        <f t="shared" si="28"/>
        <v>0.96321663738919994</v>
      </c>
    </row>
    <row r="98" spans="1:18" x14ac:dyDescent="0.25">
      <c r="A98" s="3">
        <f t="shared" si="30"/>
        <v>0.69000000000000039</v>
      </c>
      <c r="B98" s="3">
        <f t="shared" si="19"/>
        <v>11.43832448622849</v>
      </c>
      <c r="C98" s="3">
        <f t="shared" si="20"/>
        <v>0.25988544496578114</v>
      </c>
      <c r="D98" s="3">
        <f t="shared" si="21"/>
        <v>4244.5372503160015</v>
      </c>
      <c r="E98" s="3">
        <f t="shared" si="22"/>
        <v>35.937152552658482</v>
      </c>
      <c r="F98" s="3">
        <f t="shared" si="23"/>
        <v>33.073583221953236</v>
      </c>
      <c r="G98" s="3">
        <f t="shared" si="24"/>
        <v>6.4955361220416466E-2</v>
      </c>
      <c r="H98" s="3">
        <f t="shared" si="25"/>
        <v>2.1195916380534916</v>
      </c>
      <c r="I98" s="3">
        <f t="shared" si="29"/>
        <v>316.57428603040819</v>
      </c>
      <c r="K98" s="3">
        <f t="shared" si="31"/>
        <v>0.69000000000000039</v>
      </c>
      <c r="L98" s="3">
        <f t="shared" ref="L98:L161" si="32">L97-R97*$J$1</f>
        <v>5.1883428827772997</v>
      </c>
      <c r="M98" s="3">
        <f>L98/'Nitrous Oxide Information'!$B$1*1000</f>
        <v>117.88205491053324</v>
      </c>
      <c r="N98" s="3">
        <f>M98*'Nitrous Oxide Information'!$I$2*($D$13+273)/$F$2/1000</f>
        <v>29265.05414929281</v>
      </c>
      <c r="O98" s="3">
        <f t="shared" ref="O98:O161" si="33">L98/$F$2</f>
        <v>575.65796286497653</v>
      </c>
      <c r="P98" s="3">
        <f t="shared" si="26"/>
        <v>10.083409518888182</v>
      </c>
      <c r="Q98" s="3">
        <f t="shared" si="27"/>
        <v>1.8393657252199261E-3</v>
      </c>
      <c r="R98" s="3">
        <f t="shared" si="28"/>
        <v>0.9614317379201367</v>
      </c>
    </row>
    <row r="99" spans="1:18" x14ac:dyDescent="0.25">
      <c r="A99" s="3">
        <f t="shared" si="30"/>
        <v>0.7000000000000004</v>
      </c>
      <c r="B99" s="3">
        <f t="shared" si="19"/>
        <v>11.417128569847955</v>
      </c>
      <c r="C99" s="3">
        <f t="shared" si="20"/>
        <v>0.25940386130668452</v>
      </c>
      <c r="D99" s="3">
        <f t="shared" si="21"/>
        <v>4236.6718626239435</v>
      </c>
      <c r="E99" s="3">
        <f t="shared" si="22"/>
        <v>35.870558806224928</v>
      </c>
      <c r="F99" s="3">
        <f t="shared" si="23"/>
        <v>33.073583221953243</v>
      </c>
      <c r="G99" s="3">
        <f t="shared" si="24"/>
        <v>6.495536122041648E-2</v>
      </c>
      <c r="H99" s="3">
        <f t="shared" si="25"/>
        <v>2.1156639048286521</v>
      </c>
      <c r="I99" s="3">
        <f t="shared" si="29"/>
        <v>320.80561384006552</v>
      </c>
      <c r="K99" s="3">
        <f t="shared" si="31"/>
        <v>0.7000000000000004</v>
      </c>
      <c r="L99" s="3">
        <f t="shared" si="32"/>
        <v>5.1787285653980986</v>
      </c>
      <c r="M99" s="3">
        <f>L99/'Nitrous Oxide Information'!$B$1*1000</f>
        <v>117.66361223725033</v>
      </c>
      <c r="N99" s="3">
        <f>M99*'Nitrous Oxide Information'!$I$2*($D$13+273)/$F$2/1000</f>
        <v>29210.824210164312</v>
      </c>
      <c r="O99" s="3">
        <f t="shared" si="33"/>
        <v>574.59123337506173</v>
      </c>
      <c r="P99" s="3">
        <f t="shared" si="26"/>
        <v>10.083409518888184</v>
      </c>
      <c r="Q99" s="3">
        <f t="shared" si="27"/>
        <v>1.8393657252199264E-3</v>
      </c>
      <c r="R99" s="3">
        <f t="shared" si="28"/>
        <v>0.95965014597919462</v>
      </c>
    </row>
    <row r="100" spans="1:18" x14ac:dyDescent="0.25">
      <c r="A100" s="3">
        <f t="shared" si="30"/>
        <v>0.71000000000000041</v>
      </c>
      <c r="B100" s="3">
        <f t="shared" si="19"/>
        <v>11.395971930799668</v>
      </c>
      <c r="C100" s="3">
        <f t="shared" si="20"/>
        <v>0.25892317005162663</v>
      </c>
      <c r="D100" s="3">
        <f t="shared" si="21"/>
        <v>4228.8210499773822</v>
      </c>
      <c r="E100" s="3">
        <f t="shared" si="22"/>
        <v>35.804088462085339</v>
      </c>
      <c r="F100" s="3">
        <f t="shared" si="23"/>
        <v>33.073583221953236</v>
      </c>
      <c r="G100" s="3">
        <f t="shared" si="24"/>
        <v>6.4955361220416466E-2</v>
      </c>
      <c r="H100" s="3">
        <f t="shared" si="25"/>
        <v>2.1117434499342256</v>
      </c>
      <c r="I100" s="3">
        <f t="shared" si="29"/>
        <v>325.02910073993399</v>
      </c>
      <c r="K100" s="3">
        <f t="shared" si="31"/>
        <v>0.71000000000000041</v>
      </c>
      <c r="L100" s="3">
        <f t="shared" si="32"/>
        <v>5.1691320639383065</v>
      </c>
      <c r="M100" s="3">
        <f>L100/'Nitrous Oxide Information'!$B$1*1000</f>
        <v>117.44557435163034</v>
      </c>
      <c r="N100" s="3">
        <f>M100*'Nitrous Oxide Information'!$I$2*($D$13+273)/$F$2/1000</f>
        <v>29156.694762437011</v>
      </c>
      <c r="O100" s="3">
        <f t="shared" si="33"/>
        <v>573.52648060027639</v>
      </c>
      <c r="P100" s="3">
        <f t="shared" si="26"/>
        <v>10.083409518888182</v>
      </c>
      <c r="Q100" s="3">
        <f t="shared" si="27"/>
        <v>1.8393657252199261E-3</v>
      </c>
      <c r="R100" s="3">
        <f t="shared" si="28"/>
        <v>0.95787185543732056</v>
      </c>
    </row>
    <row r="101" spans="1:18" x14ac:dyDescent="0.25">
      <c r="A101" s="3">
        <f t="shared" si="30"/>
        <v>0.72000000000000042</v>
      </c>
      <c r="B101" s="3">
        <f t="shared" si="19"/>
        <v>11.374854496300324</v>
      </c>
      <c r="C101" s="3">
        <f t="shared" si="20"/>
        <v>0.25844336954692815</v>
      </c>
      <c r="D101" s="3">
        <f t="shared" si="21"/>
        <v>4220.9847853678684</v>
      </c>
      <c r="E101" s="3">
        <f t="shared" si="22"/>
        <v>35.737741291567723</v>
      </c>
      <c r="F101" s="3">
        <f t="shared" si="23"/>
        <v>33.073583221953236</v>
      </c>
      <c r="G101" s="3">
        <f t="shared" si="24"/>
        <v>6.4955361220416466E-2</v>
      </c>
      <c r="H101" s="3">
        <f t="shared" si="25"/>
        <v>2.1078302598830221</v>
      </c>
      <c r="I101" s="3">
        <f t="shared" si="29"/>
        <v>329.24476125970006</v>
      </c>
      <c r="K101" s="3">
        <f t="shared" si="31"/>
        <v>0.72000000000000042</v>
      </c>
      <c r="L101" s="3">
        <f t="shared" si="32"/>
        <v>5.1595533453839328</v>
      </c>
      <c r="M101" s="3">
        <f>L101/'Nitrous Oxide Information'!$B$1*1000</f>
        <v>117.22794050357696</v>
      </c>
      <c r="N101" s="3">
        <f>M101*'Nitrous Oxide Information'!$I$2*($D$13+273)/$F$2/1000</f>
        <v>29102.665619894196</v>
      </c>
      <c r="O101" s="3">
        <f t="shared" si="33"/>
        <v>572.46370087764637</v>
      </c>
      <c r="P101" s="3">
        <f t="shared" si="26"/>
        <v>10.083409518888182</v>
      </c>
      <c r="Q101" s="3">
        <f t="shared" si="27"/>
        <v>1.8393657252199261E-3</v>
      </c>
      <c r="R101" s="3">
        <f t="shared" si="28"/>
        <v>0.95609686017682061</v>
      </c>
    </row>
    <row r="102" spans="1:18" x14ac:dyDescent="0.25">
      <c r="A102" s="3">
        <f t="shared" si="30"/>
        <v>0.73000000000000043</v>
      </c>
      <c r="B102" s="3">
        <f t="shared" si="19"/>
        <v>11.353776193701496</v>
      </c>
      <c r="C102" s="3">
        <f t="shared" si="20"/>
        <v>0.25796445814197405</v>
      </c>
      <c r="D102" s="3">
        <f t="shared" si="21"/>
        <v>4213.1630418369969</v>
      </c>
      <c r="E102" s="3">
        <f t="shared" si="22"/>
        <v>35.671517066423796</v>
      </c>
      <c r="F102" s="3">
        <f t="shared" si="23"/>
        <v>33.073583221953236</v>
      </c>
      <c r="G102" s="3">
        <f t="shared" si="24"/>
        <v>6.4955361220416466E-2</v>
      </c>
      <c r="H102" s="3">
        <f t="shared" si="25"/>
        <v>2.1039243212128405</v>
      </c>
      <c r="I102" s="3">
        <f t="shared" si="29"/>
        <v>333.45260990212574</v>
      </c>
      <c r="K102" s="3">
        <f t="shared" si="31"/>
        <v>0.73000000000000043</v>
      </c>
      <c r="L102" s="3">
        <f t="shared" si="32"/>
        <v>5.1499923767821647</v>
      </c>
      <c r="M102" s="3">
        <f>L102/'Nitrous Oxide Information'!$B$1*1000</f>
        <v>117.01070994438381</v>
      </c>
      <c r="N102" s="3">
        <f>M102*'Nitrous Oxide Information'!$I$2*($D$13+273)/$F$2/1000</f>
        <v>29048.73659666421</v>
      </c>
      <c r="O102" s="3">
        <f t="shared" si="33"/>
        <v>571.40289055098503</v>
      </c>
      <c r="P102" s="3">
        <f t="shared" si="26"/>
        <v>10.083409518888182</v>
      </c>
      <c r="Q102" s="3">
        <f t="shared" si="27"/>
        <v>1.8393657252199261E-3</v>
      </c>
      <c r="R102" s="3">
        <f t="shared" si="28"/>
        <v>0.95432515409133578</v>
      </c>
    </row>
    <row r="103" spans="1:18" x14ac:dyDescent="0.25">
      <c r="A103" s="3">
        <f t="shared" si="30"/>
        <v>0.74000000000000044</v>
      </c>
      <c r="B103" s="3">
        <f t="shared" si="19"/>
        <v>11.332736950489366</v>
      </c>
      <c r="C103" s="3">
        <f t="shared" si="20"/>
        <v>0.25748643418920808</v>
      </c>
      <c r="D103" s="3">
        <f t="shared" si="21"/>
        <v>4205.355792476319</v>
      </c>
      <c r="E103" s="3">
        <f t="shared" si="22"/>
        <v>35.605415558828255</v>
      </c>
      <c r="F103" s="3">
        <f t="shared" si="23"/>
        <v>33.073583221953243</v>
      </c>
      <c r="G103" s="3">
        <f t="shared" si="24"/>
        <v>6.495536122041648E-2</v>
      </c>
      <c r="H103" s="3">
        <f t="shared" si="25"/>
        <v>2.1000256204864285</v>
      </c>
      <c r="I103" s="3">
        <f t="shared" si="29"/>
        <v>337.65266114309861</v>
      </c>
      <c r="K103" s="3">
        <f t="shared" si="31"/>
        <v>0.74000000000000044</v>
      </c>
      <c r="L103" s="3">
        <f t="shared" si="32"/>
        <v>5.1404491252412514</v>
      </c>
      <c r="M103" s="3">
        <f>L103/'Nitrous Oxide Information'!$B$1*1000</f>
        <v>116.79388192673191</v>
      </c>
      <c r="N103" s="3">
        <f>M103*'Nitrous Oxide Information'!$I$2*($D$13+273)/$F$2/1000</f>
        <v>28994.907507219828</v>
      </c>
      <c r="O103" s="3">
        <f t="shared" si="33"/>
        <v>570.34404597088098</v>
      </c>
      <c r="P103" s="3">
        <f t="shared" si="26"/>
        <v>10.083409518888184</v>
      </c>
      <c r="Q103" s="3">
        <f t="shared" si="27"/>
        <v>1.8393657252199264E-3</v>
      </c>
      <c r="R103" s="3">
        <f t="shared" si="28"/>
        <v>0.95255673108582373</v>
      </c>
    </row>
    <row r="104" spans="1:18" x14ac:dyDescent="0.25">
      <c r="A104" s="3">
        <f t="shared" si="30"/>
        <v>0.75000000000000044</v>
      </c>
      <c r="B104" s="3">
        <f t="shared" si="19"/>
        <v>11.311736694284503</v>
      </c>
      <c r="C104" s="3">
        <f t="shared" si="20"/>
        <v>0.25700929604412681</v>
      </c>
      <c r="D104" s="3">
        <f t="shared" si="21"/>
        <v>4197.5630104272486</v>
      </c>
      <c r="E104" s="3">
        <f t="shared" si="22"/>
        <v>35.539436541377952</v>
      </c>
      <c r="F104" s="3">
        <f t="shared" si="23"/>
        <v>33.073583221953243</v>
      </c>
      <c r="G104" s="3">
        <f t="shared" si="24"/>
        <v>6.495536122041648E-2</v>
      </c>
      <c r="H104" s="3">
        <f t="shared" si="25"/>
        <v>2.0961341442914319</v>
      </c>
      <c r="I104" s="3">
        <f t="shared" si="29"/>
        <v>341.84492943168146</v>
      </c>
      <c r="K104" s="3">
        <f t="shared" si="31"/>
        <v>0.75000000000000044</v>
      </c>
      <c r="L104" s="3">
        <f t="shared" si="32"/>
        <v>5.1309235579303936</v>
      </c>
      <c r="M104" s="3">
        <f>L104/'Nitrous Oxide Information'!$B$1*1000</f>
        <v>116.57745570468711</v>
      </c>
      <c r="N104" s="3">
        <f>M104*'Nitrous Oxide Information'!$I$2*($D$13+273)/$F$2/1000</f>
        <v>28941.17816637762</v>
      </c>
      <c r="O104" s="3">
        <f t="shared" si="33"/>
        <v>569.28716349468539</v>
      </c>
      <c r="P104" s="3">
        <f t="shared" si="26"/>
        <v>10.083409518888184</v>
      </c>
      <c r="Q104" s="3">
        <f t="shared" si="27"/>
        <v>1.8393657252199264E-3</v>
      </c>
      <c r="R104" s="3">
        <f t="shared" si="28"/>
        <v>0.95079158507653561</v>
      </c>
    </row>
    <row r="105" spans="1:18" x14ac:dyDescent="0.25">
      <c r="A105" s="3">
        <f t="shared" si="30"/>
        <v>0.76000000000000045</v>
      </c>
      <c r="B105" s="3">
        <f t="shared" si="19"/>
        <v>11.290775352841589</v>
      </c>
      <c r="C105" s="3">
        <f t="shared" si="20"/>
        <v>0.25653304206527439</v>
      </c>
      <c r="D105" s="3">
        <f t="shared" si="21"/>
        <v>4189.7846688809705</v>
      </c>
      <c r="E105" s="3">
        <f t="shared" si="22"/>
        <v>35.473579787091147</v>
      </c>
      <c r="F105" s="3">
        <f t="shared" si="23"/>
        <v>33.073583221953236</v>
      </c>
      <c r="G105" s="3">
        <f t="shared" si="24"/>
        <v>6.4955361220416466E-2</v>
      </c>
      <c r="H105" s="3">
        <f t="shared" si="25"/>
        <v>2.0922498792403501</v>
      </c>
      <c r="I105" s="3">
        <f t="shared" si="29"/>
        <v>346.02942919016215</v>
      </c>
      <c r="K105" s="3">
        <f t="shared" si="31"/>
        <v>0.76000000000000045</v>
      </c>
      <c r="L105" s="3">
        <f t="shared" si="32"/>
        <v>5.1214156420796284</v>
      </c>
      <c r="M105" s="3">
        <f>L105/'Nitrous Oxide Information'!$B$1*1000</f>
        <v>116.36143053369751</v>
      </c>
      <c r="N105" s="3">
        <f>M105*'Nitrous Oxide Information'!$I$2*($D$13+273)/$F$2/1000</f>
        <v>28887.54838929731</v>
      </c>
      <c r="O105" s="3">
        <f t="shared" si="33"/>
        <v>568.23223948649934</v>
      </c>
      <c r="P105" s="3">
        <f t="shared" si="26"/>
        <v>10.083409518888182</v>
      </c>
      <c r="Q105" s="3">
        <f t="shared" si="27"/>
        <v>1.8393657252199261E-3</v>
      </c>
      <c r="R105" s="3">
        <f t="shared" si="28"/>
        <v>0.94902970999099623</v>
      </c>
    </row>
    <row r="106" spans="1:18" x14ac:dyDescent="0.25">
      <c r="A106" s="3">
        <f t="shared" si="30"/>
        <v>0.77000000000000046</v>
      </c>
      <c r="B106" s="3">
        <f t="shared" si="19"/>
        <v>11.269852854049187</v>
      </c>
      <c r="C106" s="3">
        <f t="shared" si="20"/>
        <v>0.25605767061423657</v>
      </c>
      <c r="D106" s="3">
        <f t="shared" si="21"/>
        <v>4182.0207410783487</v>
      </c>
      <c r="E106" s="3">
        <f t="shared" si="22"/>
        <v>35.40784506940669</v>
      </c>
      <c r="F106" s="3">
        <f t="shared" si="23"/>
        <v>33.073583221953236</v>
      </c>
      <c r="G106" s="3">
        <f t="shared" si="24"/>
        <v>6.4955361220416466E-2</v>
      </c>
      <c r="H106" s="3">
        <f t="shared" si="25"/>
        <v>2.0883728119704932</v>
      </c>
      <c r="I106" s="3">
        <f t="shared" si="29"/>
        <v>350.20617481410312</v>
      </c>
      <c r="K106" s="3">
        <f t="shared" si="31"/>
        <v>0.77000000000000046</v>
      </c>
      <c r="L106" s="3">
        <f t="shared" si="32"/>
        <v>5.1119253449797188</v>
      </c>
      <c r="M106" s="3">
        <f>L106/'Nitrous Oxide Information'!$B$1*1000</f>
        <v>116.14580567059093</v>
      </c>
      <c r="N106" s="3">
        <f>M106*'Nitrous Oxide Information'!$I$2*($D$13+273)/$F$2/1000</f>
        <v>28834.017991481145</v>
      </c>
      <c r="O106" s="3">
        <f t="shared" si="33"/>
        <v>567.17927031716158</v>
      </c>
      <c r="P106" s="3">
        <f t="shared" si="26"/>
        <v>10.083409518888182</v>
      </c>
      <c r="Q106" s="3">
        <f t="shared" si="27"/>
        <v>1.8393657252199261E-3</v>
      </c>
      <c r="R106" s="3">
        <f t="shared" si="28"/>
        <v>0.94727109976798418</v>
      </c>
    </row>
    <row r="107" spans="1:18" x14ac:dyDescent="0.25">
      <c r="A107" s="3">
        <f t="shared" si="30"/>
        <v>0.78000000000000047</v>
      </c>
      <c r="B107" s="3">
        <f t="shared" si="19"/>
        <v>11.248969125929481</v>
      </c>
      <c r="C107" s="3">
        <f t="shared" si="20"/>
        <v>0.25558318005563524</v>
      </c>
      <c r="D107" s="3">
        <f t="shared" si="21"/>
        <v>4174.2712003098304</v>
      </c>
      <c r="E107" s="3">
        <f t="shared" si="22"/>
        <v>35.342232162183286</v>
      </c>
      <c r="F107" s="3">
        <f t="shared" si="23"/>
        <v>33.073583221953236</v>
      </c>
      <c r="G107" s="3">
        <f t="shared" si="24"/>
        <v>6.4955361220416466E-2</v>
      </c>
      <c r="H107" s="3">
        <f t="shared" si="25"/>
        <v>2.0845029291439299</v>
      </c>
      <c r="I107" s="3">
        <f t="shared" si="29"/>
        <v>354.37518067239097</v>
      </c>
      <c r="K107" s="3">
        <f t="shared" si="31"/>
        <v>0.78000000000000047</v>
      </c>
      <c r="L107" s="3">
        <f t="shared" si="32"/>
        <v>5.1024526339820389</v>
      </c>
      <c r="M107" s="3">
        <f>L107/'Nitrous Oxide Information'!$B$1*1000</f>
        <v>115.93058037357233</v>
      </c>
      <c r="N107" s="3">
        <f>M107*'Nitrous Oxide Information'!$I$2*($D$13+273)/$F$2/1000</f>
        <v>28780.586788773253</v>
      </c>
      <c r="O107" s="3">
        <f t="shared" si="33"/>
        <v>566.12825236423589</v>
      </c>
      <c r="P107" s="3">
        <f t="shared" si="26"/>
        <v>10.083409518888182</v>
      </c>
      <c r="Q107" s="3">
        <f t="shared" si="27"/>
        <v>1.8393657252199261E-3</v>
      </c>
      <c r="R107" s="3">
        <f t="shared" si="28"/>
        <v>0.9455157483575084</v>
      </c>
    </row>
    <row r="108" spans="1:18" x14ac:dyDescent="0.25">
      <c r="A108" s="3">
        <f t="shared" si="30"/>
        <v>0.79000000000000048</v>
      </c>
      <c r="B108" s="3">
        <f t="shared" si="19"/>
        <v>11.228124096638041</v>
      </c>
      <c r="C108" s="3">
        <f t="shared" si="20"/>
        <v>0.25510956875712271</v>
      </c>
      <c r="D108" s="3">
        <f t="shared" si="21"/>
        <v>4166.536019915362</v>
      </c>
      <c r="E108" s="3">
        <f t="shared" si="22"/>
        <v>35.276740839698682</v>
      </c>
      <c r="F108" s="3">
        <f t="shared" si="23"/>
        <v>33.073583221953243</v>
      </c>
      <c r="G108" s="3">
        <f t="shared" si="24"/>
        <v>6.495536122041648E-2</v>
      </c>
      <c r="H108" s="3">
        <f t="shared" si="25"/>
        <v>2.0806402174474474</v>
      </c>
      <c r="I108" s="3">
        <f t="shared" si="29"/>
        <v>358.53646110728585</v>
      </c>
      <c r="K108" s="3">
        <f t="shared" si="31"/>
        <v>0.79000000000000048</v>
      </c>
      <c r="L108" s="3">
        <f t="shared" si="32"/>
        <v>5.0929974764984633</v>
      </c>
      <c r="M108" s="3">
        <f>L108/'Nitrous Oxide Information'!$B$1*1000</f>
        <v>115.71575390222125</v>
      </c>
      <c r="N108" s="3">
        <f>M108*'Nitrous Oxide Information'!$I$2*($D$13+273)/$F$2/1000</f>
        <v>28727.254597359031</v>
      </c>
      <c r="O108" s="3">
        <f t="shared" si="33"/>
        <v>565.07918201199868</v>
      </c>
      <c r="P108" s="3">
        <f t="shared" si="26"/>
        <v>10.083409518888184</v>
      </c>
      <c r="Q108" s="3">
        <f t="shared" si="27"/>
        <v>1.8393657252199264E-3</v>
      </c>
      <c r="R108" s="3">
        <f t="shared" si="28"/>
        <v>0.94376364972078985</v>
      </c>
    </row>
    <row r="109" spans="1:18" x14ac:dyDescent="0.25">
      <c r="A109" s="3">
        <f t="shared" si="30"/>
        <v>0.80000000000000049</v>
      </c>
      <c r="B109" s="3">
        <f t="shared" si="19"/>
        <v>11.207317694463567</v>
      </c>
      <c r="C109" s="3">
        <f t="shared" si="20"/>
        <v>0.25463683508937612</v>
      </c>
      <c r="D109" s="3">
        <f t="shared" si="21"/>
        <v>4158.8151732842898</v>
      </c>
      <c r="E109" s="3">
        <f t="shared" si="22"/>
        <v>35.211370876648914</v>
      </c>
      <c r="F109" s="3">
        <f t="shared" si="23"/>
        <v>33.073583221953236</v>
      </c>
      <c r="G109" s="3">
        <f t="shared" si="24"/>
        <v>6.4955361220416466E-2</v>
      </c>
      <c r="H109" s="3">
        <f t="shared" si="25"/>
        <v>2.0767846635925022</v>
      </c>
      <c r="I109" s="3">
        <f t="shared" si="29"/>
        <v>362.69003043447083</v>
      </c>
      <c r="K109" s="3">
        <f t="shared" si="31"/>
        <v>0.80000000000000049</v>
      </c>
      <c r="L109" s="3">
        <f t="shared" si="32"/>
        <v>5.0835598400012554</v>
      </c>
      <c r="M109" s="3">
        <f>L109/'Nitrous Oxide Information'!$B$1*1000</f>
        <v>115.50132551748928</v>
      </c>
      <c r="N109" s="3">
        <f>M109*'Nitrous Oxide Information'!$I$2*($D$13+273)/$F$2/1000</f>
        <v>28674.02123376447</v>
      </c>
      <c r="O109" s="3">
        <f t="shared" si="33"/>
        <v>564.03205565142662</v>
      </c>
      <c r="P109" s="3">
        <f t="shared" si="26"/>
        <v>10.083409518888182</v>
      </c>
      <c r="Q109" s="3">
        <f t="shared" si="27"/>
        <v>1.8393657252199261E-3</v>
      </c>
      <c r="R109" s="3">
        <f t="shared" si="28"/>
        <v>0.94201479783023934</v>
      </c>
    </row>
    <row r="110" spans="1:18" x14ac:dyDescent="0.25">
      <c r="A110" s="3">
        <f t="shared" si="30"/>
        <v>0.8100000000000005</v>
      </c>
      <c r="B110" s="3">
        <f t="shared" si="19"/>
        <v>11.186549847827642</v>
      </c>
      <c r="C110" s="3">
        <f t="shared" si="20"/>
        <v>0.2541649774260919</v>
      </c>
      <c r="D110" s="3">
        <f t="shared" si="21"/>
        <v>4151.1086338552705</v>
      </c>
      <c r="E110" s="3">
        <f t="shared" si="22"/>
        <v>35.146122048147504</v>
      </c>
      <c r="F110" s="3">
        <f t="shared" si="23"/>
        <v>33.073583221953236</v>
      </c>
      <c r="G110" s="3">
        <f t="shared" si="24"/>
        <v>6.4955361220416466E-2</v>
      </c>
      <c r="H110" s="3">
        <f t="shared" si="25"/>
        <v>2.072936254315175</v>
      </c>
      <c r="I110" s="3">
        <f t="shared" si="29"/>
        <v>366.83590294310119</v>
      </c>
      <c r="K110" s="3">
        <f t="shared" si="31"/>
        <v>0.8100000000000005</v>
      </c>
      <c r="L110" s="3">
        <f t="shared" si="32"/>
        <v>5.0741396920229533</v>
      </c>
      <c r="M110" s="3">
        <f>L110/'Nitrous Oxide Information'!$B$1*1000</f>
        <v>115.28729448169753</v>
      </c>
      <c r="N110" s="3">
        <f>M110*'Nitrous Oxide Information'!$I$2*($D$13+273)/$F$2/1000</f>
        <v>28620.886514855567</v>
      </c>
      <c r="O110" s="3">
        <f t="shared" si="33"/>
        <v>562.98686968018387</v>
      </c>
      <c r="P110" s="3">
        <f t="shared" si="26"/>
        <v>10.083409518888182</v>
      </c>
      <c r="Q110" s="3">
        <f t="shared" si="27"/>
        <v>1.8393657252199261E-3</v>
      </c>
      <c r="R110" s="3">
        <f t="shared" si="28"/>
        <v>0.94026918666943748</v>
      </c>
    </row>
    <row r="111" spans="1:18" x14ac:dyDescent="0.25">
      <c r="A111" s="3">
        <f t="shared" si="30"/>
        <v>0.82000000000000051</v>
      </c>
      <c r="B111" s="3">
        <f t="shared" si="19"/>
        <v>11.16582048528449</v>
      </c>
      <c r="C111" s="3">
        <f t="shared" si="20"/>
        <v>0.25369399414398008</v>
      </c>
      <c r="D111" s="3">
        <f t="shared" si="21"/>
        <v>4143.4163751161823</v>
      </c>
      <c r="E111" s="3">
        <f t="shared" si="22"/>
        <v>35.080994129724701</v>
      </c>
      <c r="F111" s="3">
        <f t="shared" si="23"/>
        <v>33.073583221953243</v>
      </c>
      <c r="G111" s="3">
        <f t="shared" si="24"/>
        <v>6.495536122041648E-2</v>
      </c>
      <c r="H111" s="3">
        <f t="shared" si="25"/>
        <v>2.0690949763761251</v>
      </c>
      <c r="I111" s="3">
        <f t="shared" si="29"/>
        <v>370.97409289585346</v>
      </c>
      <c r="K111" s="3">
        <f t="shared" si="31"/>
        <v>0.82000000000000051</v>
      </c>
      <c r="L111" s="3">
        <f t="shared" si="32"/>
        <v>5.0647370001562591</v>
      </c>
      <c r="M111" s="3">
        <f>L111/'Nitrous Oxide Information'!$B$1*1000</f>
        <v>115.07366005853405</v>
      </c>
      <c r="N111" s="3">
        <f>M111*'Nitrous Oxide Information'!$I$2*($D$13+273)/$F$2/1000</f>
        <v>28567.850257837676</v>
      </c>
      <c r="O111" s="3">
        <f t="shared" si="33"/>
        <v>561.94362050260997</v>
      </c>
      <c r="P111" s="3">
        <f t="shared" si="26"/>
        <v>10.083409518888184</v>
      </c>
      <c r="Q111" s="3">
        <f t="shared" si="27"/>
        <v>1.8393657252199264E-3</v>
      </c>
      <c r="R111" s="3">
        <f t="shared" si="28"/>
        <v>0.9385268102331128</v>
      </c>
    </row>
    <row r="112" spans="1:18" x14ac:dyDescent="0.25">
      <c r="A112" s="3">
        <f t="shared" si="30"/>
        <v>0.83000000000000052</v>
      </c>
      <c r="B112" s="3">
        <f t="shared" si="19"/>
        <v>11.145129535520729</v>
      </c>
      <c r="C112" s="3">
        <f t="shared" si="20"/>
        <v>0.25322388362275872</v>
      </c>
      <c r="D112" s="3">
        <f t="shared" si="21"/>
        <v>4135.7383706040328</v>
      </c>
      <c r="E112" s="3">
        <f t="shared" si="22"/>
        <v>35.015986897326727</v>
      </c>
      <c r="F112" s="3">
        <f t="shared" si="23"/>
        <v>33.073583221953243</v>
      </c>
      <c r="G112" s="3">
        <f t="shared" si="24"/>
        <v>6.495536122041648E-2</v>
      </c>
      <c r="H112" s="3">
        <f t="shared" si="25"/>
        <v>2.0652608165605457</v>
      </c>
      <c r="I112" s="3">
        <f t="shared" si="29"/>
        <v>375.10461452897454</v>
      </c>
      <c r="K112" s="3">
        <f t="shared" si="31"/>
        <v>0.83000000000000052</v>
      </c>
      <c r="L112" s="3">
        <f t="shared" si="32"/>
        <v>5.0553517320539276</v>
      </c>
      <c r="M112" s="3">
        <f>L112/'Nitrous Oxide Information'!$B$1*1000</f>
        <v>114.86042151305132</v>
      </c>
      <c r="N112" s="3">
        <f>M112*'Nitrous Oxide Information'!$I$2*($D$13+273)/$F$2/1000</f>
        <v>28514.912280254877</v>
      </c>
      <c r="O112" s="3">
        <f t="shared" si="33"/>
        <v>560.90230452970775</v>
      </c>
      <c r="P112" s="3">
        <f t="shared" si="26"/>
        <v>10.083409518888184</v>
      </c>
      <c r="Q112" s="3">
        <f t="shared" si="27"/>
        <v>1.8393657252199264E-3</v>
      </c>
      <c r="R112" s="3">
        <f t="shared" si="28"/>
        <v>0.93678766252712309</v>
      </c>
    </row>
    <row r="113" spans="1:18" x14ac:dyDescent="0.25">
      <c r="A113" s="3">
        <f t="shared" si="30"/>
        <v>0.84000000000000052</v>
      </c>
      <c r="B113" s="3">
        <f t="shared" si="19"/>
        <v>11.124476927355124</v>
      </c>
      <c r="C113" s="3">
        <f t="shared" si="20"/>
        <v>0.25275464424514843</v>
      </c>
      <c r="D113" s="3">
        <f t="shared" si="21"/>
        <v>4128.0745939048629</v>
      </c>
      <c r="E113" s="3">
        <f t="shared" si="22"/>
        <v>34.95110012731498</v>
      </c>
      <c r="F113" s="3">
        <f t="shared" si="23"/>
        <v>33.073583221953236</v>
      </c>
      <c r="G113" s="3">
        <f t="shared" si="24"/>
        <v>6.4955361220416466E-2</v>
      </c>
      <c r="H113" s="3">
        <f t="shared" si="25"/>
        <v>2.0614337616781175</v>
      </c>
      <c r="I113" s="3">
        <f t="shared" si="29"/>
        <v>379.2274820523308</v>
      </c>
      <c r="K113" s="3">
        <f t="shared" si="31"/>
        <v>0.84000000000000052</v>
      </c>
      <c r="L113" s="3">
        <f t="shared" si="32"/>
        <v>5.0459838554286565</v>
      </c>
      <c r="M113" s="3">
        <f>L113/'Nitrous Oxide Information'!$B$1*1000</f>
        <v>114.64757811166375</v>
      </c>
      <c r="N113" s="3">
        <f>M113*'Nitrous Oxide Information'!$I$2*($D$13+273)/$F$2/1000</f>
        <v>28462.072399989345</v>
      </c>
      <c r="O113" s="3">
        <f t="shared" si="33"/>
        <v>559.86291817913036</v>
      </c>
      <c r="P113" s="3">
        <f t="shared" si="26"/>
        <v>10.083409518888182</v>
      </c>
      <c r="Q113" s="3">
        <f t="shared" si="27"/>
        <v>1.8393657252199261E-3</v>
      </c>
      <c r="R113" s="3">
        <f t="shared" si="28"/>
        <v>0.93505173756843263</v>
      </c>
    </row>
    <row r="114" spans="1:18" x14ac:dyDescent="0.25">
      <c r="A114" s="3">
        <f t="shared" si="30"/>
        <v>0.85000000000000053</v>
      </c>
      <c r="B114" s="3">
        <f t="shared" si="19"/>
        <v>11.103862589738343</v>
      </c>
      <c r="C114" s="3">
        <f t="shared" si="20"/>
        <v>0.25228627439686674</v>
      </c>
      <c r="D114" s="3">
        <f t="shared" si="21"/>
        <v>4120.4250186536665</v>
      </c>
      <c r="E114" s="3">
        <f t="shared" si="22"/>
        <v>34.886333596465271</v>
      </c>
      <c r="F114" s="3">
        <f t="shared" si="23"/>
        <v>33.073583221953243</v>
      </c>
      <c r="G114" s="3">
        <f t="shared" si="24"/>
        <v>6.495536122041648E-2</v>
      </c>
      <c r="H114" s="3">
        <f t="shared" si="25"/>
        <v>2.0576137985629654</v>
      </c>
      <c r="I114" s="3">
        <f t="shared" si="29"/>
        <v>383.34270964945671</v>
      </c>
      <c r="K114" s="3">
        <f t="shared" si="31"/>
        <v>0.85000000000000053</v>
      </c>
      <c r="L114" s="3">
        <f t="shared" si="32"/>
        <v>5.0366333380529724</v>
      </c>
      <c r="M114" s="3">
        <f>L114/'Nitrous Oxide Information'!$B$1*1000</f>
        <v>114.43512912214511</v>
      </c>
      <c r="N114" s="3">
        <f>M114*'Nitrous Oxide Information'!$I$2*($D$13+273)/$F$2/1000</f>
        <v>28409.330435260756</v>
      </c>
      <c r="O114" s="3">
        <f t="shared" si="33"/>
        <v>558.82545787516938</v>
      </c>
      <c r="P114" s="3">
        <f t="shared" si="26"/>
        <v>10.083409518888184</v>
      </c>
      <c r="Q114" s="3">
        <f t="shared" si="27"/>
        <v>1.8393657252199264E-3</v>
      </c>
      <c r="R114" s="3">
        <f t="shared" si="28"/>
        <v>0.93331902938509381</v>
      </c>
    </row>
    <row r="115" spans="1:18" x14ac:dyDescent="0.25">
      <c r="A115" s="3">
        <f t="shared" si="30"/>
        <v>0.86000000000000054</v>
      </c>
      <c r="B115" s="3">
        <f t="shared" si="19"/>
        <v>11.083286451752715</v>
      </c>
      <c r="C115" s="3">
        <f t="shared" si="20"/>
        <v>0.25181877246662243</v>
      </c>
      <c r="D115" s="3">
        <f t="shared" si="21"/>
        <v>4112.789618534287</v>
      </c>
      <c r="E115" s="3">
        <f t="shared" si="22"/>
        <v>34.82168708196707</v>
      </c>
      <c r="F115" s="3">
        <f t="shared" si="23"/>
        <v>33.073583221953236</v>
      </c>
      <c r="G115" s="3">
        <f t="shared" si="24"/>
        <v>6.4955361220416466E-2</v>
      </c>
      <c r="H115" s="3">
        <f t="shared" si="25"/>
        <v>2.0538009140736078</v>
      </c>
      <c r="I115" s="3">
        <f t="shared" si="29"/>
        <v>387.45031147760392</v>
      </c>
      <c r="K115" s="3">
        <f t="shared" si="31"/>
        <v>0.86000000000000054</v>
      </c>
      <c r="L115" s="3">
        <f t="shared" si="32"/>
        <v>5.0273001477591217</v>
      </c>
      <c r="M115" s="3">
        <f>L115/'Nitrous Oxide Information'!$B$1*1000</f>
        <v>114.22307381362602</v>
      </c>
      <c r="N115" s="3">
        <f>M115*'Nitrous Oxide Information'!$I$2*($D$13+273)/$F$2/1000</f>
        <v>28356.686204625596</v>
      </c>
      <c r="O115" s="3">
        <f t="shared" si="33"/>
        <v>557.78992004874237</v>
      </c>
      <c r="P115" s="3">
        <f t="shared" si="26"/>
        <v>10.083409518888182</v>
      </c>
      <c r="Q115" s="3">
        <f t="shared" si="27"/>
        <v>1.8393657252199261E-3</v>
      </c>
      <c r="R115" s="3">
        <f t="shared" si="28"/>
        <v>0.93158953201622419</v>
      </c>
    </row>
    <row r="116" spans="1:18" x14ac:dyDescent="0.25">
      <c r="A116" s="3">
        <f t="shared" si="30"/>
        <v>0.87000000000000055</v>
      </c>
      <c r="B116" s="3">
        <f t="shared" si="19"/>
        <v>11.062748442611978</v>
      </c>
      <c r="C116" s="3">
        <f t="shared" si="20"/>
        <v>0.25135213684611019</v>
      </c>
      <c r="D116" s="3">
        <f t="shared" si="21"/>
        <v>4105.1683672793379</v>
      </c>
      <c r="E116" s="3">
        <f t="shared" si="22"/>
        <v>34.75716036142272</v>
      </c>
      <c r="F116" s="3">
        <f t="shared" si="23"/>
        <v>33.073583221953236</v>
      </c>
      <c r="G116" s="3">
        <f t="shared" si="24"/>
        <v>6.4955361220416466E-2</v>
      </c>
      <c r="H116" s="3">
        <f t="shared" si="25"/>
        <v>2.0499950950929193</v>
      </c>
      <c r="I116" s="3">
        <f t="shared" si="29"/>
        <v>391.55030166778977</v>
      </c>
      <c r="K116" s="3">
        <f t="shared" si="31"/>
        <v>0.87000000000000055</v>
      </c>
      <c r="L116" s="3">
        <f t="shared" si="32"/>
        <v>5.0179842524389597</v>
      </c>
      <c r="M116" s="3">
        <f>L116/'Nitrous Oxide Information'!$B$1*1000</f>
        <v>114.01141145659146</v>
      </c>
      <c r="N116" s="3">
        <f>M116*'Nitrous Oxide Information'!$I$2*($D$13+273)/$F$2/1000</f>
        <v>28304.139526976614</v>
      </c>
      <c r="O116" s="3">
        <f t="shared" si="33"/>
        <v>556.75630113738066</v>
      </c>
      <c r="P116" s="3">
        <f t="shared" si="26"/>
        <v>10.083409518888182</v>
      </c>
      <c r="Q116" s="3">
        <f t="shared" si="27"/>
        <v>1.8393657252199261E-3</v>
      </c>
      <c r="R116" s="3">
        <f t="shared" si="28"/>
        <v>0.92986323951198824</v>
      </c>
    </row>
    <row r="117" spans="1:18" x14ac:dyDescent="0.25">
      <c r="A117" s="3">
        <f t="shared" si="30"/>
        <v>0.88000000000000056</v>
      </c>
      <c r="B117" s="3">
        <f t="shared" si="19"/>
        <v>11.04224849166105</v>
      </c>
      <c r="C117" s="3">
        <f t="shared" si="20"/>
        <v>0.25088636593000507</v>
      </c>
      <c r="D117" s="3">
        <f t="shared" si="21"/>
        <v>4097.5612386701059</v>
      </c>
      <c r="E117" s="3">
        <f t="shared" si="22"/>
        <v>34.692753212846675</v>
      </c>
      <c r="F117" s="3">
        <f t="shared" si="23"/>
        <v>33.073583221953243</v>
      </c>
      <c r="G117" s="3">
        <f t="shared" si="24"/>
        <v>6.495536122041648E-2</v>
      </c>
      <c r="H117" s="3">
        <f t="shared" si="25"/>
        <v>2.0461963285280778</v>
      </c>
      <c r="I117" s="3">
        <f t="shared" si="29"/>
        <v>395.64269432484593</v>
      </c>
      <c r="K117" s="3">
        <f t="shared" si="31"/>
        <v>0.88000000000000056</v>
      </c>
      <c r="L117" s="3">
        <f t="shared" si="32"/>
        <v>5.0086856200438401</v>
      </c>
      <c r="M117" s="3">
        <f>L117/'Nitrous Oxide Information'!$B$1*1000</f>
        <v>113.80014132287825</v>
      </c>
      <c r="N117" s="3">
        <f>M117*'Nitrous Oxide Information'!$I$2*($D$13+273)/$F$2/1000</f>
        <v>28251.690221542147</v>
      </c>
      <c r="O117" s="3">
        <f t="shared" si="33"/>
        <v>555.72459758521688</v>
      </c>
      <c r="P117" s="3">
        <f t="shared" si="26"/>
        <v>10.083409518888184</v>
      </c>
      <c r="Q117" s="3">
        <f t="shared" si="27"/>
        <v>1.8393657252199264E-3</v>
      </c>
      <c r="R117" s="3">
        <f t="shared" si="28"/>
        <v>0.92814014593357486</v>
      </c>
    </row>
    <row r="118" spans="1:18" x14ac:dyDescent="0.25">
      <c r="A118" s="3">
        <f t="shared" si="30"/>
        <v>0.89000000000000057</v>
      </c>
      <c r="B118" s="3">
        <f t="shared" si="19"/>
        <v>11.021786528375769</v>
      </c>
      <c r="C118" s="3">
        <f t="shared" si="20"/>
        <v>0.25042145811595662</v>
      </c>
      <c r="D118" s="3">
        <f t="shared" si="21"/>
        <v>4089.9682065364627</v>
      </c>
      <c r="E118" s="3">
        <f t="shared" si="22"/>
        <v>34.628465414664745</v>
      </c>
      <c r="F118" s="3">
        <f t="shared" si="23"/>
        <v>33.073583221953236</v>
      </c>
      <c r="G118" s="3">
        <f t="shared" si="24"/>
        <v>6.4955361220416466E-2</v>
      </c>
      <c r="H118" s="3">
        <f t="shared" si="25"/>
        <v>2.0424046013105239</v>
      </c>
      <c r="I118" s="3">
        <f t="shared" si="29"/>
        <v>399.72750352746698</v>
      </c>
      <c r="K118" s="3">
        <f t="shared" si="31"/>
        <v>0.89000000000000057</v>
      </c>
      <c r="L118" s="3">
        <f t="shared" si="32"/>
        <v>4.9994042185845045</v>
      </c>
      <c r="M118" s="3">
        <f>L118/'Nitrous Oxide Information'!$B$1*1000</f>
        <v>113.58926268567251</v>
      </c>
      <c r="N118" s="3">
        <f>M118*'Nitrous Oxide Information'!$I$2*($D$13+273)/$F$2/1000</f>
        <v>28199.338107885502</v>
      </c>
      <c r="O118" s="3">
        <f t="shared" si="33"/>
        <v>554.6948058429731</v>
      </c>
      <c r="P118" s="3">
        <f t="shared" si="26"/>
        <v>10.083409518888182</v>
      </c>
      <c r="Q118" s="3">
        <f t="shared" si="27"/>
        <v>1.8393657252199261E-3</v>
      </c>
      <c r="R118" s="3">
        <f t="shared" si="28"/>
        <v>0.92642024535317846</v>
      </c>
    </row>
    <row r="119" spans="1:18" x14ac:dyDescent="0.25">
      <c r="A119" s="3">
        <f t="shared" si="30"/>
        <v>0.90000000000000058</v>
      </c>
      <c r="B119" s="3">
        <f t="shared" si="19"/>
        <v>11.001362482362664</v>
      </c>
      <c r="C119" s="3">
        <f t="shared" si="20"/>
        <v>0.24995741180458403</v>
      </c>
      <c r="D119" s="3">
        <f t="shared" si="21"/>
        <v>4082.389244756775</v>
      </c>
      <c r="E119" s="3">
        <f t="shared" si="22"/>
        <v>34.564296745713342</v>
      </c>
      <c r="F119" s="3">
        <f t="shared" si="23"/>
        <v>33.073583221953243</v>
      </c>
      <c r="G119" s="3">
        <f t="shared" si="24"/>
        <v>6.495536122041648E-2</v>
      </c>
      <c r="H119" s="3">
        <f t="shared" si="25"/>
        <v>2.0386199003959171</v>
      </c>
      <c r="I119" s="3">
        <f t="shared" si="29"/>
        <v>403.80474332825884</v>
      </c>
      <c r="K119" s="3">
        <f t="shared" si="31"/>
        <v>0.90000000000000058</v>
      </c>
      <c r="L119" s="3">
        <f t="shared" si="32"/>
        <v>4.9901400161309724</v>
      </c>
      <c r="M119" s="3">
        <f>L119/'Nitrous Oxide Information'!$B$1*1000</f>
        <v>113.37877481950726</v>
      </c>
      <c r="N119" s="3">
        <f>M119*'Nitrous Oxide Information'!$I$2*($D$13+273)/$F$2/1000</f>
        <v>28147.083005904369</v>
      </c>
      <c r="O119" s="3">
        <f t="shared" si="33"/>
        <v>553.66692236794836</v>
      </c>
      <c r="P119" s="3">
        <f t="shared" si="26"/>
        <v>10.083409518888184</v>
      </c>
      <c r="Q119" s="3">
        <f t="shared" si="27"/>
        <v>1.8393657252199264E-3</v>
      </c>
      <c r="R119" s="3">
        <f t="shared" si="28"/>
        <v>0.92470353185397824</v>
      </c>
    </row>
    <row r="120" spans="1:18" x14ac:dyDescent="0.25">
      <c r="A120" s="3">
        <f t="shared" si="30"/>
        <v>0.91000000000000059</v>
      </c>
      <c r="B120" s="3">
        <f t="shared" si="19"/>
        <v>10.980976283358705</v>
      </c>
      <c r="C120" s="3">
        <f t="shared" si="20"/>
        <v>0.24949422539946994</v>
      </c>
      <c r="D120" s="3">
        <f t="shared" si="21"/>
        <v>4074.8243272578147</v>
      </c>
      <c r="E120" s="3">
        <f t="shared" si="22"/>
        <v>34.500246985238711</v>
      </c>
      <c r="F120" s="3">
        <f t="shared" si="23"/>
        <v>33.073583221953243</v>
      </c>
      <c r="G120" s="3">
        <f t="shared" si="24"/>
        <v>6.495536122041648E-2</v>
      </c>
      <c r="H120" s="3">
        <f t="shared" si="25"/>
        <v>2.0348422127640879</v>
      </c>
      <c r="I120" s="3">
        <f t="shared" si="29"/>
        <v>407.87442775378702</v>
      </c>
      <c r="K120" s="3">
        <f t="shared" si="31"/>
        <v>0.91000000000000059</v>
      </c>
      <c r="L120" s="3">
        <f t="shared" si="32"/>
        <v>4.9808929808124329</v>
      </c>
      <c r="M120" s="3">
        <f>L120/'Nitrous Oxide Information'!$B$1*1000</f>
        <v>113.16867700025978</v>
      </c>
      <c r="N120" s="3">
        <f>M120*'Nitrous Oxide Information'!$I$2*($D$13+273)/$F$2/1000</f>
        <v>28094.924735830165</v>
      </c>
      <c r="O120" s="3">
        <f t="shared" si="33"/>
        <v>552.6409436240067</v>
      </c>
      <c r="P120" s="3">
        <f t="shared" si="26"/>
        <v>10.083409518888184</v>
      </c>
      <c r="Q120" s="3">
        <f t="shared" si="27"/>
        <v>1.8393657252199264E-3</v>
      </c>
      <c r="R120" s="3">
        <f t="shared" si="28"/>
        <v>0.92298999953011762</v>
      </c>
    </row>
    <row r="121" spans="1:18" x14ac:dyDescent="0.25">
      <c r="A121" s="3">
        <f t="shared" si="30"/>
        <v>0.9200000000000006</v>
      </c>
      <c r="B121" s="3">
        <f t="shared" si="19"/>
        <v>10.960627861231064</v>
      </c>
      <c r="C121" s="3">
        <f t="shared" si="20"/>
        <v>0.2490318973071553</v>
      </c>
      <c r="D121" s="3">
        <f t="shared" si="21"/>
        <v>4067.2734280146683</v>
      </c>
      <c r="E121" s="3">
        <f t="shared" si="22"/>
        <v>34.436315912896141</v>
      </c>
      <c r="F121" s="3">
        <f t="shared" si="23"/>
        <v>33.073583221953236</v>
      </c>
      <c r="G121" s="3">
        <f t="shared" si="24"/>
        <v>6.4955361220416466E-2</v>
      </c>
      <c r="H121" s="3">
        <f t="shared" si="25"/>
        <v>2.0310715254189908</v>
      </c>
      <c r="I121" s="3">
        <f t="shared" si="29"/>
        <v>411.93657080462498</v>
      </c>
      <c r="K121" s="3">
        <f t="shared" si="31"/>
        <v>0.9200000000000006</v>
      </c>
      <c r="L121" s="3">
        <f t="shared" si="32"/>
        <v>4.971663080817132</v>
      </c>
      <c r="M121" s="3">
        <f>L121/'Nitrous Oxide Information'!$B$1*1000</f>
        <v>112.9589685051492</v>
      </c>
      <c r="N121" s="3">
        <f>M121*'Nitrous Oxide Information'!$I$2*($D$13+273)/$F$2/1000</f>
        <v>28042.863118227426</v>
      </c>
      <c r="O121" s="3">
        <f t="shared" si="33"/>
        <v>551.61686608156447</v>
      </c>
      <c r="P121" s="3">
        <f t="shared" si="26"/>
        <v>10.083409518888182</v>
      </c>
      <c r="Q121" s="3">
        <f t="shared" si="27"/>
        <v>1.8393657252199261E-3</v>
      </c>
      <c r="R121" s="3">
        <f t="shared" si="28"/>
        <v>0.92127964248668304</v>
      </c>
    </row>
    <row r="122" spans="1:18" x14ac:dyDescent="0.25">
      <c r="A122" s="3">
        <f t="shared" si="30"/>
        <v>0.9300000000000006</v>
      </c>
      <c r="B122" s="3">
        <f t="shared" si="19"/>
        <v>10.940317145976874</v>
      </c>
      <c r="C122" s="3">
        <f t="shared" si="20"/>
        <v>0.24857042593713399</v>
      </c>
      <c r="D122" s="3">
        <f t="shared" si="21"/>
        <v>4059.7365210506482</v>
      </c>
      <c r="E122" s="3">
        <f t="shared" si="22"/>
        <v>34.372503308749238</v>
      </c>
      <c r="F122" s="3">
        <f t="shared" si="23"/>
        <v>33.073583221953236</v>
      </c>
      <c r="G122" s="3">
        <f t="shared" si="24"/>
        <v>6.4955361220416466E-2</v>
      </c>
      <c r="H122" s="3">
        <f t="shared" si="25"/>
        <v>2.0273078253886672</v>
      </c>
      <c r="I122" s="3">
        <f t="shared" si="29"/>
        <v>415.99118645540233</v>
      </c>
      <c r="K122" s="3">
        <f t="shared" si="31"/>
        <v>0.9300000000000006</v>
      </c>
      <c r="L122" s="3">
        <f t="shared" si="32"/>
        <v>4.9624502843922649</v>
      </c>
      <c r="M122" s="3">
        <f>L122/'Nitrous Oxide Information'!$B$1*1000</f>
        <v>112.74964861273408</v>
      </c>
      <c r="N122" s="3">
        <f>M122*'Nitrous Oxide Information'!$I$2*($D$13+273)/$F$2/1000</f>
        <v>27990.897973993197</v>
      </c>
      <c r="O122" s="3">
        <f t="shared" si="33"/>
        <v>550.59468621757867</v>
      </c>
      <c r="P122" s="3">
        <f t="shared" si="26"/>
        <v>10.083409518888182</v>
      </c>
      <c r="Q122" s="3">
        <f t="shared" si="27"/>
        <v>1.8393657252199261E-3</v>
      </c>
      <c r="R122" s="3">
        <f t="shared" si="28"/>
        <v>0.91957245483968553</v>
      </c>
    </row>
    <row r="123" spans="1:18" x14ac:dyDescent="0.25">
      <c r="A123" s="3">
        <f t="shared" si="30"/>
        <v>0.94000000000000061</v>
      </c>
      <c r="B123" s="3">
        <f t="shared" si="19"/>
        <v>10.920044067722989</v>
      </c>
      <c r="C123" s="3">
        <f t="shared" si="20"/>
        <v>0.24810980970184704</v>
      </c>
      <c r="D123" s="3">
        <f t="shared" si="21"/>
        <v>4052.213580437206</v>
      </c>
      <c r="E123" s="3">
        <f t="shared" si="22"/>
        <v>34.308808953269207</v>
      </c>
      <c r="F123" s="3">
        <f t="shared" si="23"/>
        <v>33.073583221953243</v>
      </c>
      <c r="G123" s="3">
        <f t="shared" si="24"/>
        <v>6.495536122041648E-2</v>
      </c>
      <c r="H123" s="3">
        <f t="shared" si="25"/>
        <v>2.0235510997251951</v>
      </c>
      <c r="I123" s="3">
        <f t="shared" si="29"/>
        <v>420.03828865485269</v>
      </c>
      <c r="K123" s="3">
        <f t="shared" si="31"/>
        <v>0.94000000000000061</v>
      </c>
      <c r="L123" s="3">
        <f t="shared" si="32"/>
        <v>4.9532545598438684</v>
      </c>
      <c r="M123" s="3">
        <f>L123/'Nitrous Oxide Information'!$B$1*1000</f>
        <v>112.5407166029098</v>
      </c>
      <c r="N123" s="3">
        <f>M123*'Nitrous Oxide Information'!$I$2*($D$13+273)/$F$2/1000</f>
        <v>27939.029124356428</v>
      </c>
      <c r="O123" s="3">
        <f t="shared" si="33"/>
        <v>549.5744005155351</v>
      </c>
      <c r="P123" s="3">
        <f t="shared" si="26"/>
        <v>10.083409518888184</v>
      </c>
      <c r="Q123" s="3">
        <f t="shared" si="27"/>
        <v>1.8393657252199264E-3</v>
      </c>
      <c r="R123" s="3">
        <f t="shared" si="28"/>
        <v>0.91786843071603963</v>
      </c>
    </row>
    <row r="124" spans="1:18" x14ac:dyDescent="0.25">
      <c r="A124" s="3">
        <f t="shared" si="30"/>
        <v>0.95000000000000062</v>
      </c>
      <c r="B124" s="3">
        <f t="shared" si="19"/>
        <v>10.899808556725736</v>
      </c>
      <c r="C124" s="3">
        <f t="shared" si="20"/>
        <v>0.24765004701667734</v>
      </c>
      <c r="D124" s="3">
        <f t="shared" si="21"/>
        <v>4044.7045802938346</v>
      </c>
      <c r="E124" s="3">
        <f t="shared" si="22"/>
        <v>34.245232627333984</v>
      </c>
      <c r="F124" s="3">
        <f t="shared" si="23"/>
        <v>33.073583221953243</v>
      </c>
      <c r="G124" s="3">
        <f t="shared" si="24"/>
        <v>6.495536122041648E-2</v>
      </c>
      <c r="H124" s="3">
        <f t="shared" si="25"/>
        <v>2.0198013355046438</v>
      </c>
      <c r="I124" s="3">
        <f t="shared" si="29"/>
        <v>424.07789132586197</v>
      </c>
      <c r="K124" s="3">
        <f t="shared" si="31"/>
        <v>0.95000000000000062</v>
      </c>
      <c r="L124" s="3">
        <f t="shared" si="32"/>
        <v>4.9440758755367078</v>
      </c>
      <c r="M124" s="3">
        <f>L124/'Nitrous Oxide Information'!$B$1*1000</f>
        <v>112.33217175690611</v>
      </c>
      <c r="N124" s="3">
        <f>M124*'Nitrous Oxide Information'!$I$2*($D$13+273)/$F$2/1000</f>
        <v>27887.256390877308</v>
      </c>
      <c r="O124" s="3">
        <f t="shared" si="33"/>
        <v>548.55600546543531</v>
      </c>
      <c r="P124" s="3">
        <f t="shared" si="26"/>
        <v>10.083409518888184</v>
      </c>
      <c r="Q124" s="3">
        <f t="shared" si="27"/>
        <v>1.8393657252199264E-3</v>
      </c>
      <c r="R124" s="3">
        <f t="shared" si="28"/>
        <v>0.91616756425354207</v>
      </c>
    </row>
    <row r="125" spans="1:18" x14ac:dyDescent="0.25">
      <c r="A125" s="3">
        <f t="shared" si="30"/>
        <v>0.96000000000000063</v>
      </c>
      <c r="B125" s="3">
        <f t="shared" si="19"/>
        <v>10.879610543370688</v>
      </c>
      <c r="C125" s="3">
        <f t="shared" si="20"/>
        <v>0.24719113629994419</v>
      </c>
      <c r="D125" s="3">
        <f t="shared" si="21"/>
        <v>4037.2094947879905</v>
      </c>
      <c r="E125" s="3">
        <f t="shared" si="22"/>
        <v>34.181774112227608</v>
      </c>
      <c r="F125" s="3">
        <f t="shared" si="23"/>
        <v>33.073583221953243</v>
      </c>
      <c r="G125" s="3">
        <f t="shared" si="24"/>
        <v>6.495536122041648E-2</v>
      </c>
      <c r="H125" s="3">
        <f t="shared" si="25"/>
        <v>2.0160585198270335</v>
      </c>
      <c r="I125" s="3">
        <f t="shared" si="29"/>
        <v>428.11000836551602</v>
      </c>
      <c r="K125" s="3">
        <f t="shared" si="31"/>
        <v>0.96000000000000063</v>
      </c>
      <c r="L125" s="3">
        <f t="shared" si="32"/>
        <v>4.9349141998941723</v>
      </c>
      <c r="M125" s="3">
        <f>L125/'Nitrous Oxide Information'!$B$1*1000</f>
        <v>112.12401335728472</v>
      </c>
      <c r="N125" s="3">
        <f>M125*'Nitrous Oxide Information'!$I$2*($D$13+273)/$F$2/1000</f>
        <v>27835.579595446714</v>
      </c>
      <c r="O125" s="3">
        <f t="shared" si="33"/>
        <v>547.53949756378552</v>
      </c>
      <c r="P125" s="3">
        <f t="shared" si="26"/>
        <v>10.083409518888184</v>
      </c>
      <c r="Q125" s="3">
        <f t="shared" si="27"/>
        <v>1.8393657252199264E-3</v>
      </c>
      <c r="R125" s="3">
        <f t="shared" si="28"/>
        <v>0.91446984960085353</v>
      </c>
    </row>
    <row r="126" spans="1:18" x14ac:dyDescent="0.25">
      <c r="A126" s="3">
        <f t="shared" si="30"/>
        <v>0.97000000000000064</v>
      </c>
      <c r="B126" s="3">
        <f t="shared" si="19"/>
        <v>10.859449958172419</v>
      </c>
      <c r="C126" s="3">
        <f t="shared" si="20"/>
        <v>0.24673307597289793</v>
      </c>
      <c r="D126" s="3">
        <f t="shared" si="21"/>
        <v>4029.7282981349958</v>
      </c>
      <c r="E126" s="3">
        <f t="shared" si="22"/>
        <v>34.11843318963939</v>
      </c>
      <c r="F126" s="3">
        <f t="shared" si="23"/>
        <v>33.073583221953236</v>
      </c>
      <c r="G126" s="3">
        <f t="shared" si="24"/>
        <v>6.4955361220416466E-2</v>
      </c>
      <c r="H126" s="3">
        <f t="shared" si="25"/>
        <v>2.0123226398162877</v>
      </c>
      <c r="I126" s="3">
        <f t="shared" si="29"/>
        <v>432.1346536451486</v>
      </c>
      <c r="K126" s="3">
        <f t="shared" si="31"/>
        <v>0.97000000000000064</v>
      </c>
      <c r="L126" s="3">
        <f t="shared" si="32"/>
        <v>4.9257695013981637</v>
      </c>
      <c r="M126" s="3">
        <f>L126/'Nitrous Oxide Information'!$B$1*1000</f>
        <v>111.91624068793683</v>
      </c>
      <c r="N126" s="3">
        <f>M126*'Nitrous Oxide Information'!$I$2*($D$13+273)/$F$2/1000</f>
        <v>27783.998560285556</v>
      </c>
      <c r="O126" s="3">
        <f t="shared" si="33"/>
        <v>546.52487331358384</v>
      </c>
      <c r="P126" s="3">
        <f t="shared" si="26"/>
        <v>10.083409518888182</v>
      </c>
      <c r="Q126" s="3">
        <f t="shared" si="27"/>
        <v>1.8393657252199261E-3</v>
      </c>
      <c r="R126" s="3">
        <f t="shared" si="28"/>
        <v>0.91277528091747695</v>
      </c>
    </row>
    <row r="127" spans="1:18" x14ac:dyDescent="0.25">
      <c r="A127" s="3">
        <f t="shared" si="30"/>
        <v>0.98000000000000065</v>
      </c>
      <c r="B127" s="3">
        <f t="shared" si="19"/>
        <v>10.839326731774257</v>
      </c>
      <c r="C127" s="3">
        <f t="shared" si="20"/>
        <v>0.24627586445971431</v>
      </c>
      <c r="D127" s="3">
        <f t="shared" si="21"/>
        <v>4022.2609645979569</v>
      </c>
      <c r="E127" s="3">
        <f t="shared" si="22"/>
        <v>34.05520964166319</v>
      </c>
      <c r="F127" s="3">
        <f t="shared" si="23"/>
        <v>33.073583221953228</v>
      </c>
      <c r="G127" s="3">
        <f t="shared" si="24"/>
        <v>6.4955361220416452E-2</v>
      </c>
      <c r="H127" s="3">
        <f t="shared" si="25"/>
        <v>2.0085936826201918</v>
      </c>
      <c r="I127" s="3">
        <f t="shared" si="29"/>
        <v>436.15184101038898</v>
      </c>
      <c r="K127" s="3">
        <f t="shared" si="31"/>
        <v>0.98000000000000065</v>
      </c>
      <c r="L127" s="3">
        <f t="shared" si="32"/>
        <v>4.9166417485889893</v>
      </c>
      <c r="M127" s="3">
        <f>L127/'Nitrous Oxide Information'!$B$1*1000</f>
        <v>111.70885303408059</v>
      </c>
      <c r="N127" s="3">
        <f>M127*'Nitrous Oxide Information'!$I$2*($D$13+273)/$F$2/1000</f>
        <v>27732.513107944196</v>
      </c>
      <c r="O127" s="3">
        <f t="shared" si="33"/>
        <v>545.51212922430898</v>
      </c>
      <c r="P127" s="3">
        <f t="shared" si="26"/>
        <v>10.08340951888818</v>
      </c>
      <c r="Q127" s="3">
        <f t="shared" si="27"/>
        <v>1.8393657252199257E-3</v>
      </c>
      <c r="R127" s="3">
        <f t="shared" si="28"/>
        <v>0.91108385237373879</v>
      </c>
    </row>
    <row r="128" spans="1:18" x14ac:dyDescent="0.25">
      <c r="A128" s="3">
        <f t="shared" si="30"/>
        <v>0.99000000000000066</v>
      </c>
      <c r="B128" s="3">
        <f t="shared" si="19"/>
        <v>10.819240794948055</v>
      </c>
      <c r="C128" s="3">
        <f t="shared" si="20"/>
        <v>0.24581950018748924</v>
      </c>
      <c r="D128" s="3">
        <f t="shared" si="21"/>
        <v>4014.8074684876706</v>
      </c>
      <c r="E128" s="3">
        <f t="shared" si="22"/>
        <v>33.992103250796646</v>
      </c>
      <c r="F128" s="3">
        <f t="shared" si="23"/>
        <v>33.073583221953236</v>
      </c>
      <c r="G128" s="3">
        <f t="shared" si="24"/>
        <v>6.4955361220416466E-2</v>
      </c>
      <c r="H128" s="3">
        <f t="shared" si="25"/>
        <v>2.0048716354103453</v>
      </c>
      <c r="I128" s="3">
        <f t="shared" si="29"/>
        <v>440.16158428120968</v>
      </c>
      <c r="K128" s="3">
        <f t="shared" si="31"/>
        <v>0.99000000000000066</v>
      </c>
      <c r="L128" s="3">
        <f t="shared" si="32"/>
        <v>4.907530910065252</v>
      </c>
      <c r="M128" s="3">
        <f>L128/'Nitrous Oxide Information'!$B$1*1000</f>
        <v>111.50184968225869</v>
      </c>
      <c r="N128" s="3">
        <f>M128*'Nitrous Oxide Information'!$I$2*($D$13+273)/$F$2/1000</f>
        <v>27681.123061301812</v>
      </c>
      <c r="O128" s="3">
        <f t="shared" si="33"/>
        <v>544.50126181190717</v>
      </c>
      <c r="P128" s="3">
        <f t="shared" si="26"/>
        <v>10.083409518888182</v>
      </c>
      <c r="Q128" s="3">
        <f t="shared" si="27"/>
        <v>1.8393657252199261E-3</v>
      </c>
      <c r="R128" s="3">
        <f t="shared" si="28"/>
        <v>0.90939555815076778</v>
      </c>
    </row>
    <row r="129" spans="1:18" x14ac:dyDescent="0.25">
      <c r="A129" s="3">
        <f t="shared" si="30"/>
        <v>1.0000000000000007</v>
      </c>
      <c r="B129" s="3">
        <f t="shared" si="19"/>
        <v>10.799192078593952</v>
      </c>
      <c r="C129" s="3">
        <f t="shared" si="20"/>
        <v>0.24536398158623329</v>
      </c>
      <c r="D129" s="3">
        <f t="shared" si="21"/>
        <v>4007.3677841625349</v>
      </c>
      <c r="E129" s="3">
        <f t="shared" si="22"/>
        <v>33.92911379994046</v>
      </c>
      <c r="F129" s="3">
        <f t="shared" si="23"/>
        <v>33.073583221953243</v>
      </c>
      <c r="G129" s="3">
        <f t="shared" si="24"/>
        <v>6.495536122041648E-2</v>
      </c>
      <c r="H129" s="3">
        <f t="shared" si="25"/>
        <v>2.0011564853821202</v>
      </c>
      <c r="I129" s="3">
        <f t="shared" si="29"/>
        <v>444.16389725197394</v>
      </c>
      <c r="K129" s="3">
        <f t="shared" si="31"/>
        <v>1.0000000000000007</v>
      </c>
      <c r="L129" s="3">
        <f t="shared" si="32"/>
        <v>4.8984369544837447</v>
      </c>
      <c r="M129" s="3">
        <f>L129/'Nitrous Oxide Information'!$B$1*1000</f>
        <v>111.29522992033593</v>
      </c>
      <c r="N129" s="3">
        <f>M129*'Nitrous Oxide Information'!$I$2*($D$13+273)/$F$2/1000</f>
        <v>27629.828243565786</v>
      </c>
      <c r="O129" s="3">
        <f t="shared" si="33"/>
        <v>543.49226759878127</v>
      </c>
      <c r="P129" s="3">
        <f t="shared" si="26"/>
        <v>10.083409518888184</v>
      </c>
      <c r="Q129" s="3">
        <f t="shared" si="27"/>
        <v>1.8393657252199264E-3</v>
      </c>
      <c r="R129" s="3">
        <f t="shared" si="28"/>
        <v>0.90771039244047524</v>
      </c>
    </row>
    <row r="130" spans="1:18" x14ac:dyDescent="0.25">
      <c r="A130" s="3">
        <f t="shared" si="30"/>
        <v>1.0100000000000007</v>
      </c>
      <c r="B130" s="3">
        <f t="shared" si="19"/>
        <v>10.779180513740132</v>
      </c>
      <c r="C130" s="3">
        <f t="shared" si="20"/>
        <v>0.24490930708886627</v>
      </c>
      <c r="D130" s="3">
        <f t="shared" si="21"/>
        <v>3999.9418860284659</v>
      </c>
      <c r="E130" s="3">
        <f t="shared" si="22"/>
        <v>33.866241072397628</v>
      </c>
      <c r="F130" s="3">
        <f t="shared" si="23"/>
        <v>33.073583221953236</v>
      </c>
      <c r="G130" s="3">
        <f t="shared" si="24"/>
        <v>6.4955361220416466E-2</v>
      </c>
      <c r="H130" s="3">
        <f t="shared" si="25"/>
        <v>1.9974482197546157</v>
      </c>
      <c r="I130" s="3">
        <f t="shared" si="29"/>
        <v>448.15879369148314</v>
      </c>
      <c r="K130" s="3">
        <f t="shared" si="31"/>
        <v>1.0100000000000007</v>
      </c>
      <c r="L130" s="3">
        <f t="shared" si="32"/>
        <v>4.8893598505593401</v>
      </c>
      <c r="M130" s="3">
        <f>L130/'Nitrous Oxide Information'!$B$1*1000</f>
        <v>111.08899303749665</v>
      </c>
      <c r="N130" s="3">
        <f>M130*'Nitrous Oxide Information'!$I$2*($D$13+273)/$F$2/1000</f>
        <v>27578.628478271115</v>
      </c>
      <c r="O130" s="3">
        <f t="shared" si="33"/>
        <v>542.48514311377824</v>
      </c>
      <c r="P130" s="3">
        <f t="shared" si="26"/>
        <v>10.083409518888182</v>
      </c>
      <c r="Q130" s="3">
        <f t="shared" si="27"/>
        <v>1.8393657252199261E-3</v>
      </c>
      <c r="R130" s="3">
        <f t="shared" si="28"/>
        <v>0.90602834944553523</v>
      </c>
    </row>
    <row r="131" spans="1:18" x14ac:dyDescent="0.25">
      <c r="A131" s="3">
        <f t="shared" si="30"/>
        <v>1.0200000000000007</v>
      </c>
      <c r="B131" s="3">
        <f t="shared" si="19"/>
        <v>10.759206031542586</v>
      </c>
      <c r="C131" s="3">
        <f t="shared" si="20"/>
        <v>0.24445547513121196</v>
      </c>
      <c r="D131" s="3">
        <f t="shared" si="21"/>
        <v>3992.5297485388073</v>
      </c>
      <c r="E131" s="3">
        <f t="shared" si="22"/>
        <v>33.803484851872689</v>
      </c>
      <c r="F131" s="3">
        <f t="shared" si="23"/>
        <v>33.073583221953243</v>
      </c>
      <c r="G131" s="3">
        <f t="shared" si="24"/>
        <v>6.495536122041648E-2</v>
      </c>
      <c r="H131" s="3">
        <f t="shared" si="25"/>
        <v>1.9937468257706157</v>
      </c>
      <c r="I131" s="3">
        <f t="shared" si="29"/>
        <v>452.14628734302437</v>
      </c>
      <c r="K131" s="3">
        <f t="shared" si="31"/>
        <v>1.0200000000000007</v>
      </c>
      <c r="L131" s="3">
        <f t="shared" si="32"/>
        <v>4.8802995670648848</v>
      </c>
      <c r="M131" s="3">
        <f>L131/'Nitrous Oxide Information'!$B$1*1000</f>
        <v>110.88313832424249</v>
      </c>
      <c r="N131" s="3">
        <f>M131*'Nitrous Oxide Information'!$I$2*($D$13+273)/$F$2/1000</f>
        <v>27527.523589279808</v>
      </c>
      <c r="O131" s="3">
        <f t="shared" si="33"/>
        <v>541.4798848921771</v>
      </c>
      <c r="P131" s="3">
        <f t="shared" si="26"/>
        <v>10.083409518888184</v>
      </c>
      <c r="Q131" s="3">
        <f t="shared" si="27"/>
        <v>1.8393657252199264E-3</v>
      </c>
      <c r="R131" s="3">
        <f t="shared" si="28"/>
        <v>0.90434942337936508</v>
      </c>
    </row>
    <row r="132" spans="1:18" x14ac:dyDescent="0.25">
      <c r="A132" s="3">
        <f t="shared" si="30"/>
        <v>1.0300000000000007</v>
      </c>
      <c r="B132" s="3">
        <f t="shared" si="19"/>
        <v>10.739268563284879</v>
      </c>
      <c r="C132" s="3">
        <f t="shared" si="20"/>
        <v>0.24400248415199263</v>
      </c>
      <c r="D132" s="3">
        <f t="shared" si="21"/>
        <v>3985.1313461942405</v>
      </c>
      <c r="E132" s="3">
        <f t="shared" si="22"/>
        <v>33.740844922470998</v>
      </c>
      <c r="F132" s="3">
        <f t="shared" si="23"/>
        <v>33.073583221953243</v>
      </c>
      <c r="G132" s="3">
        <f t="shared" si="24"/>
        <v>6.495536122041648E-2</v>
      </c>
      <c r="H132" s="3">
        <f t="shared" si="25"/>
        <v>1.9900522906965434</v>
      </c>
      <c r="I132" s="3">
        <f t="shared" si="29"/>
        <v>456.12639192441748</v>
      </c>
      <c r="K132" s="3">
        <f t="shared" si="31"/>
        <v>1.0300000000000007</v>
      </c>
      <c r="L132" s="3">
        <f t="shared" si="32"/>
        <v>4.8712560728310912</v>
      </c>
      <c r="M132" s="3">
        <f>L132/'Nitrous Oxide Information'!$B$1*1000</f>
        <v>110.67766507238979</v>
      </c>
      <c r="N132" s="3">
        <f>M132*'Nitrous Oxide Information'!$I$2*($D$13+273)/$F$2/1000</f>
        <v>27476.513400780255</v>
      </c>
      <c r="O132" s="3">
        <f t="shared" si="33"/>
        <v>540.47648947567757</v>
      </c>
      <c r="P132" s="3">
        <f t="shared" si="26"/>
        <v>10.083409518888184</v>
      </c>
      <c r="Q132" s="3">
        <f t="shared" si="27"/>
        <v>1.8393657252199264E-3</v>
      </c>
      <c r="R132" s="3">
        <f t="shared" si="28"/>
        <v>0.90267360846610467</v>
      </c>
    </row>
    <row r="133" spans="1:18" x14ac:dyDescent="0.25">
      <c r="A133" s="3">
        <f t="shared" si="30"/>
        <v>1.0400000000000007</v>
      </c>
      <c r="B133" s="3">
        <f t="shared" si="19"/>
        <v>10.719368040377914</v>
      </c>
      <c r="C133" s="3">
        <f t="shared" si="20"/>
        <v>0.24355033259282366</v>
      </c>
      <c r="D133" s="3">
        <f t="shared" si="21"/>
        <v>3977.7466535427006</v>
      </c>
      <c r="E133" s="3">
        <f t="shared" si="22"/>
        <v>33.678321068697983</v>
      </c>
      <c r="F133" s="3">
        <f t="shared" si="23"/>
        <v>33.073583221953236</v>
      </c>
      <c r="G133" s="3">
        <f t="shared" si="24"/>
        <v>6.4955361220416466E-2</v>
      </c>
      <c r="H133" s="3">
        <f t="shared" si="25"/>
        <v>1.9863646018224186</v>
      </c>
      <c r="I133" s="3">
        <f t="shared" si="29"/>
        <v>460.09912112806234</v>
      </c>
      <c r="K133" s="3">
        <f t="shared" si="31"/>
        <v>1.0400000000000007</v>
      </c>
      <c r="L133" s="3">
        <f t="shared" si="32"/>
        <v>4.86222933674643</v>
      </c>
      <c r="M133" s="3">
        <f>L133/'Nitrous Oxide Information'!$B$1*1000</f>
        <v>110.47257257506713</v>
      </c>
      <c r="N133" s="3">
        <f>M133*'Nitrous Oxide Information'!$I$2*($D$13+273)/$F$2/1000</f>
        <v>27425.59773728664</v>
      </c>
      <c r="O133" s="3">
        <f t="shared" si="33"/>
        <v>539.47495341238755</v>
      </c>
      <c r="P133" s="3">
        <f t="shared" si="26"/>
        <v>10.083409518888182</v>
      </c>
      <c r="Q133" s="3">
        <f t="shared" si="27"/>
        <v>1.8393657252199261E-3</v>
      </c>
      <c r="R133" s="3">
        <f t="shared" si="28"/>
        <v>0.90100089894059687</v>
      </c>
    </row>
    <row r="134" spans="1:18" x14ac:dyDescent="0.25">
      <c r="A134" s="3">
        <f t="shared" si="30"/>
        <v>1.0500000000000007</v>
      </c>
      <c r="B134" s="3">
        <f t="shared" si="19"/>
        <v>10.699504394359691</v>
      </c>
      <c r="C134" s="3">
        <f t="shared" si="20"/>
        <v>0.24309901889820834</v>
      </c>
      <c r="D134" s="3">
        <f t="shared" si="21"/>
        <v>3970.375645179286</v>
      </c>
      <c r="E134" s="3">
        <f t="shared" si="22"/>
        <v>33.61591307545838</v>
      </c>
      <c r="F134" s="3">
        <f t="shared" si="23"/>
        <v>33.073583221953243</v>
      </c>
      <c r="G134" s="3">
        <f t="shared" si="24"/>
        <v>6.495536122041648E-2</v>
      </c>
      <c r="H134" s="3">
        <f t="shared" si="25"/>
        <v>1.9826837464618126</v>
      </c>
      <c r="I134" s="3">
        <f t="shared" si="29"/>
        <v>464.06448862098597</v>
      </c>
      <c r="K134" s="3">
        <f t="shared" si="31"/>
        <v>1.0500000000000007</v>
      </c>
      <c r="L134" s="3">
        <f t="shared" si="32"/>
        <v>4.8532193277570244</v>
      </c>
      <c r="M134" s="3">
        <f>L134/'Nitrous Oxide Information'!$B$1*1000</f>
        <v>110.26786012671312</v>
      </c>
      <c r="N134" s="3">
        <f>M134*'Nitrous Oxide Information'!$I$2*($D$13+273)/$F$2/1000</f>
        <v>27374.776423638337</v>
      </c>
      <c r="O134" s="3">
        <f t="shared" si="33"/>
        <v>538.47527325681153</v>
      </c>
      <c r="P134" s="3">
        <f t="shared" si="26"/>
        <v>10.083409518888184</v>
      </c>
      <c r="Q134" s="3">
        <f t="shared" si="27"/>
        <v>1.8393657252199264E-3</v>
      </c>
      <c r="R134" s="3">
        <f t="shared" si="28"/>
        <v>0.8993312890483679</v>
      </c>
    </row>
    <row r="135" spans="1:18" x14ac:dyDescent="0.25">
      <c r="A135" s="3">
        <f t="shared" si="30"/>
        <v>1.0600000000000007</v>
      </c>
      <c r="B135" s="3">
        <f t="shared" si="19"/>
        <v>10.679677556895072</v>
      </c>
      <c r="C135" s="3">
        <f t="shared" si="20"/>
        <v>0.24264854151553222</v>
      </c>
      <c r="D135" s="3">
        <f t="shared" si="21"/>
        <v>3963.0182957461711</v>
      </c>
      <c r="E135" s="3">
        <f t="shared" si="22"/>
        <v>33.55362072805552</v>
      </c>
      <c r="F135" s="3">
        <f t="shared" si="23"/>
        <v>33.073583221953236</v>
      </c>
      <c r="G135" s="3">
        <f t="shared" si="24"/>
        <v>6.4955361220416466E-2</v>
      </c>
      <c r="H135" s="3">
        <f t="shared" si="25"/>
        <v>1.9790097119518066</v>
      </c>
      <c r="I135" s="3">
        <f t="shared" si="29"/>
        <v>468.02250804488961</v>
      </c>
      <c r="K135" s="3">
        <f t="shared" si="31"/>
        <v>1.0600000000000007</v>
      </c>
      <c r="L135" s="3">
        <f t="shared" si="32"/>
        <v>4.8442260148665408</v>
      </c>
      <c r="M135" s="3">
        <f>L135/'Nitrous Oxide Information'!$B$1*1000</f>
        <v>110.06352702307366</v>
      </c>
      <c r="N135" s="3">
        <f>M135*'Nitrous Oxide Information'!$I$2*($D$13+273)/$F$2/1000</f>
        <v>27324.049284999292</v>
      </c>
      <c r="O135" s="3">
        <f t="shared" si="33"/>
        <v>537.47744556983878</v>
      </c>
      <c r="P135" s="3">
        <f t="shared" si="26"/>
        <v>10.083409518888182</v>
      </c>
      <c r="Q135" s="3">
        <f t="shared" si="27"/>
        <v>1.8393657252199261E-3</v>
      </c>
      <c r="R135" s="3">
        <f t="shared" si="28"/>
        <v>0.89766477304560732</v>
      </c>
    </row>
    <row r="136" spans="1:18" x14ac:dyDescent="0.25">
      <c r="A136" s="3">
        <f t="shared" si="30"/>
        <v>1.0700000000000007</v>
      </c>
      <c r="B136" s="3">
        <f t="shared" si="19"/>
        <v>10.659887459775554</v>
      </c>
      <c r="C136" s="3">
        <f t="shared" si="20"/>
        <v>0.242198898895058</v>
      </c>
      <c r="D136" s="3">
        <f t="shared" si="21"/>
        <v>3955.6745799325222</v>
      </c>
      <c r="E136" s="3">
        <f t="shared" si="22"/>
        <v>33.491443812190582</v>
      </c>
      <c r="F136" s="3">
        <f t="shared" si="23"/>
        <v>33.073583221953243</v>
      </c>
      <c r="G136" s="3">
        <f t="shared" si="24"/>
        <v>6.495536122041648E-2</v>
      </c>
      <c r="H136" s="3">
        <f t="shared" si="25"/>
        <v>1.9753424856529462</v>
      </c>
      <c r="I136" s="3">
        <f t="shared" si="29"/>
        <v>471.97319301619552</v>
      </c>
      <c r="K136" s="3">
        <f t="shared" si="31"/>
        <v>1.0700000000000007</v>
      </c>
      <c r="L136" s="3">
        <f t="shared" si="32"/>
        <v>4.8352493671360843</v>
      </c>
      <c r="M136" s="3">
        <f>L136/'Nitrous Oxide Information'!$B$1*1000</f>
        <v>109.85957256119974</v>
      </c>
      <c r="N136" s="3">
        <f>M136*'Nitrous Oxide Information'!$I$2*($D$13+273)/$F$2/1000</f>
        <v>27273.416146857446</v>
      </c>
      <c r="O136" s="3">
        <f t="shared" si="33"/>
        <v>536.48146691873137</v>
      </c>
      <c r="P136" s="3">
        <f t="shared" si="26"/>
        <v>10.083409518888184</v>
      </c>
      <c r="Q136" s="3">
        <f t="shared" si="27"/>
        <v>1.8393657252199264E-3</v>
      </c>
      <c r="R136" s="3">
        <f t="shared" si="28"/>
        <v>0.89600134519914831</v>
      </c>
    </row>
    <row r="137" spans="1:18" x14ac:dyDescent="0.25">
      <c r="A137" s="3">
        <f t="shared" si="30"/>
        <v>1.0800000000000007</v>
      </c>
      <c r="B137" s="3">
        <f t="shared" si="19"/>
        <v>10.640134034919024</v>
      </c>
      <c r="C137" s="3">
        <f t="shared" si="20"/>
        <v>0.24175008948992024</v>
      </c>
      <c r="D137" s="3">
        <f t="shared" si="21"/>
        <v>3948.3444724744063</v>
      </c>
      <c r="E137" s="3">
        <f t="shared" si="22"/>
        <v>33.42938211396185</v>
      </c>
      <c r="F137" s="3">
        <f t="shared" si="23"/>
        <v>33.073583221953243</v>
      </c>
      <c r="G137" s="3">
        <f t="shared" si="24"/>
        <v>6.495536122041648E-2</v>
      </c>
      <c r="H137" s="3">
        <f t="shared" si="25"/>
        <v>1.9716820549491985</v>
      </c>
      <c r="I137" s="3">
        <f t="shared" si="29"/>
        <v>475.91655712609395</v>
      </c>
      <c r="K137" s="3">
        <f t="shared" si="31"/>
        <v>1.0800000000000007</v>
      </c>
      <c r="L137" s="3">
        <f t="shared" si="32"/>
        <v>4.8262893536840927</v>
      </c>
      <c r="M137" s="3">
        <f>L137/'Nitrous Oxide Information'!$B$1*1000</f>
        <v>109.65599603944501</v>
      </c>
      <c r="N137" s="3">
        <f>M137*'Nitrous Oxide Information'!$I$2*($D$13+273)/$F$2/1000</f>
        <v>27222.876835024119</v>
      </c>
      <c r="O137" s="3">
        <f t="shared" si="33"/>
        <v>535.48733387711263</v>
      </c>
      <c r="P137" s="3">
        <f t="shared" si="26"/>
        <v>10.083409518888184</v>
      </c>
      <c r="Q137" s="3">
        <f t="shared" si="27"/>
        <v>1.8393657252199264E-3</v>
      </c>
      <c r="R137" s="3">
        <f t="shared" si="28"/>
        <v>0.89434099978644788</v>
      </c>
    </row>
    <row r="138" spans="1:18" x14ac:dyDescent="0.25">
      <c r="A138" s="3">
        <f t="shared" si="30"/>
        <v>1.0900000000000007</v>
      </c>
      <c r="B138" s="3">
        <f t="shared" si="19"/>
        <v>10.620417214369532</v>
      </c>
      <c r="C138" s="3">
        <f t="shared" si="20"/>
        <v>0.24130211175611971</v>
      </c>
      <c r="D138" s="3">
        <f t="shared" si="21"/>
        <v>3941.0279481547045</v>
      </c>
      <c r="E138" s="3">
        <f t="shared" si="22"/>
        <v>33.367435419863995</v>
      </c>
      <c r="F138" s="3">
        <f t="shared" si="23"/>
        <v>33.073583221953236</v>
      </c>
      <c r="G138" s="3">
        <f t="shared" si="24"/>
        <v>6.4955361220416466E-2</v>
      </c>
      <c r="H138" s="3">
        <f t="shared" si="25"/>
        <v>1.9680284072479095</v>
      </c>
      <c r="I138" s="3">
        <f t="shared" si="29"/>
        <v>479.85261394058978</v>
      </c>
      <c r="K138" s="3">
        <f t="shared" si="31"/>
        <v>1.0900000000000007</v>
      </c>
      <c r="L138" s="3">
        <f t="shared" si="32"/>
        <v>4.8173459436862283</v>
      </c>
      <c r="M138" s="3">
        <f>L138/'Nitrous Oxide Information'!$B$1*1000</f>
        <v>109.4527967574632</v>
      </c>
      <c r="N138" s="3">
        <f>M138*'Nitrous Oxide Information'!$I$2*($D$13+273)/$F$2/1000</f>
        <v>27172.431175633392</v>
      </c>
      <c r="O138" s="3">
        <f t="shared" si="33"/>
        <v>534.49504302495507</v>
      </c>
      <c r="P138" s="3">
        <f t="shared" si="26"/>
        <v>10.083409518888182</v>
      </c>
      <c r="Q138" s="3">
        <f t="shared" si="27"/>
        <v>1.8393657252199261E-3</v>
      </c>
      <c r="R138" s="3">
        <f t="shared" si="28"/>
        <v>0.89268373109556731</v>
      </c>
    </row>
    <row r="139" spans="1:18" x14ac:dyDescent="0.25">
      <c r="A139" s="3">
        <f t="shared" si="30"/>
        <v>1.1000000000000008</v>
      </c>
      <c r="B139" s="3">
        <f t="shared" si="19"/>
        <v>10.600736930297053</v>
      </c>
      <c r="C139" s="3">
        <f t="shared" si="20"/>
        <v>0.24085496415251861</v>
      </c>
      <c r="D139" s="3">
        <f t="shared" si="21"/>
        <v>3933.7249818030323</v>
      </c>
      <c r="E139" s="3">
        <f t="shared" si="22"/>
        <v>33.305603516787293</v>
      </c>
      <c r="F139" s="3">
        <f t="shared" si="23"/>
        <v>33.073583221953236</v>
      </c>
      <c r="G139" s="3">
        <f t="shared" si="24"/>
        <v>6.4955361220416466E-2</v>
      </c>
      <c r="H139" s="3">
        <f t="shared" si="25"/>
        <v>1.9643815299797605</v>
      </c>
      <c r="I139" s="3">
        <f t="shared" si="29"/>
        <v>483.7813770005493</v>
      </c>
      <c r="K139" s="3">
        <f t="shared" si="31"/>
        <v>1.1000000000000008</v>
      </c>
      <c r="L139" s="3">
        <f t="shared" si="32"/>
        <v>4.8084191063752728</v>
      </c>
      <c r="M139" s="3">
        <f>L139/'Nitrous Oxide Information'!$B$1*1000</f>
        <v>109.24997401620597</v>
      </c>
      <c r="N139" s="3">
        <f>M139*'Nitrous Oxide Information'!$I$2*($D$13+273)/$F$2/1000</f>
        <v>27122.078995141575</v>
      </c>
      <c r="O139" s="3">
        <f t="shared" si="33"/>
        <v>533.50459094856865</v>
      </c>
      <c r="P139" s="3">
        <f t="shared" si="26"/>
        <v>10.083409518888182</v>
      </c>
      <c r="Q139" s="3">
        <f t="shared" si="27"/>
        <v>1.8393657252199261E-3</v>
      </c>
      <c r="R139" s="3">
        <f t="shared" si="28"/>
        <v>0.8910295334251529</v>
      </c>
    </row>
    <row r="140" spans="1:18" x14ac:dyDescent="0.25">
      <c r="A140" s="3">
        <f t="shared" si="30"/>
        <v>1.1100000000000008</v>
      </c>
      <c r="B140" s="3">
        <f t="shared" si="19"/>
        <v>10.581093114997255</v>
      </c>
      <c r="C140" s="3">
        <f t="shared" si="20"/>
        <v>0.24040864514083468</v>
      </c>
      <c r="D140" s="3">
        <f t="shared" si="21"/>
        <v>3926.4355482956425</v>
      </c>
      <c r="E140" s="3">
        <f t="shared" si="22"/>
        <v>33.243886192016951</v>
      </c>
      <c r="F140" s="3">
        <f t="shared" si="23"/>
        <v>33.073583221953243</v>
      </c>
      <c r="G140" s="3">
        <f t="shared" si="24"/>
        <v>6.495536122041648E-2</v>
      </c>
      <c r="H140" s="3">
        <f t="shared" si="25"/>
        <v>1.9607414105987226</v>
      </c>
      <c r="I140" s="3">
        <f t="shared" si="29"/>
        <v>487.70285982174676</v>
      </c>
      <c r="K140" s="3">
        <f t="shared" si="31"/>
        <v>1.1100000000000008</v>
      </c>
      <c r="L140" s="3">
        <f t="shared" si="32"/>
        <v>4.7995088110410213</v>
      </c>
      <c r="M140" s="3">
        <f>L140/'Nitrous Oxide Information'!$B$1*1000</f>
        <v>109.0475271179202</v>
      </c>
      <c r="N140" s="3">
        <f>M140*'Nitrous Oxide Information'!$I$2*($D$13+273)/$F$2/1000</f>
        <v>27071.820120326531</v>
      </c>
      <c r="O140" s="3">
        <f t="shared" si="33"/>
        <v>532.515974240589</v>
      </c>
      <c r="P140" s="3">
        <f t="shared" si="26"/>
        <v>10.083409518888184</v>
      </c>
      <c r="Q140" s="3">
        <f t="shared" si="27"/>
        <v>1.8393657252199264E-3</v>
      </c>
      <c r="R140" s="3">
        <f t="shared" si="28"/>
        <v>0.8893784010844149</v>
      </c>
    </row>
    <row r="141" spans="1:18" x14ac:dyDescent="0.25">
      <c r="A141" s="3">
        <f t="shared" si="30"/>
        <v>1.1200000000000008</v>
      </c>
      <c r="B141" s="3">
        <f t="shared" si="19"/>
        <v>10.561485700891268</v>
      </c>
      <c r="C141" s="3">
        <f t="shared" si="20"/>
        <v>0.23996315318563635</v>
      </c>
      <c r="D141" s="3">
        <f t="shared" si="21"/>
        <v>3919.159622555344</v>
      </c>
      <c r="E141" s="3">
        <f t="shared" si="22"/>
        <v>33.182283233232361</v>
      </c>
      <c r="F141" s="3">
        <f t="shared" si="23"/>
        <v>33.073583221953236</v>
      </c>
      <c r="G141" s="3">
        <f t="shared" si="24"/>
        <v>6.4955361220416466E-2</v>
      </c>
      <c r="H141" s="3">
        <f t="shared" si="25"/>
        <v>1.9571080365820177</v>
      </c>
      <c r="I141" s="3">
        <f t="shared" si="29"/>
        <v>491.61707589491078</v>
      </c>
      <c r="K141" s="3">
        <f t="shared" si="31"/>
        <v>1.1200000000000008</v>
      </c>
      <c r="L141" s="3">
        <f t="shared" si="32"/>
        <v>4.7906150270301771</v>
      </c>
      <c r="M141" s="3">
        <f>L141/'Nitrous Oxide Information'!$B$1*1000</f>
        <v>108.84545536614584</v>
      </c>
      <c r="N141" s="3">
        <f>M141*'Nitrous Oxide Information'!$I$2*($D$13+273)/$F$2/1000</f>
        <v>27021.654378287109</v>
      </c>
      <c r="O141" s="3">
        <f t="shared" si="33"/>
        <v>531.52918949996626</v>
      </c>
      <c r="P141" s="3">
        <f t="shared" si="26"/>
        <v>10.083409518888182</v>
      </c>
      <c r="Q141" s="3">
        <f t="shared" si="27"/>
        <v>1.8393657252199261E-3</v>
      </c>
      <c r="R141" s="3">
        <f t="shared" si="28"/>
        <v>0.88773032839310984</v>
      </c>
    </row>
    <row r="142" spans="1:18" x14ac:dyDescent="0.25">
      <c r="A142" s="3">
        <f t="shared" si="30"/>
        <v>1.1300000000000008</v>
      </c>
      <c r="B142" s="3">
        <f t="shared" si="19"/>
        <v>10.541914620525448</v>
      </c>
      <c r="C142" s="3">
        <f t="shared" si="20"/>
        <v>0.23951848675433723</v>
      </c>
      <c r="D142" s="3">
        <f t="shared" si="21"/>
        <v>3911.8971795514167</v>
      </c>
      <c r="E142" s="3">
        <f t="shared" si="22"/>
        <v>33.120794428506315</v>
      </c>
      <c r="F142" s="3">
        <f t="shared" si="23"/>
        <v>33.073583221953236</v>
      </c>
      <c r="G142" s="3">
        <f t="shared" si="24"/>
        <v>6.4955361220416466E-2</v>
      </c>
      <c r="H142" s="3">
        <f t="shared" si="25"/>
        <v>1.9534813954300716</v>
      </c>
      <c r="I142" s="3">
        <f t="shared" si="29"/>
        <v>495.5240386857709</v>
      </c>
      <c r="K142" s="3">
        <f t="shared" si="31"/>
        <v>1.1300000000000008</v>
      </c>
      <c r="L142" s="3">
        <f t="shared" si="32"/>
        <v>4.7817377237462457</v>
      </c>
      <c r="M142" s="3">
        <f>L142/'Nitrous Oxide Information'!$B$1*1000</f>
        <v>108.64375806571344</v>
      </c>
      <c r="N142" s="3">
        <f>M142*'Nitrous Oxide Information'!$I$2*($D$13+273)/$F$2/1000</f>
        <v>26971.581596442571</v>
      </c>
      <c r="O142" s="3">
        <f t="shared" si="33"/>
        <v>530.54423333195234</v>
      </c>
      <c r="P142" s="3">
        <f t="shared" si="26"/>
        <v>10.083409518888182</v>
      </c>
      <c r="Q142" s="3">
        <f t="shared" si="27"/>
        <v>1.8393657252199261E-3</v>
      </c>
      <c r="R142" s="3">
        <f t="shared" si="28"/>
        <v>0.88608530968151966</v>
      </c>
    </row>
    <row r="143" spans="1:18" x14ac:dyDescent="0.25">
      <c r="A143" s="3">
        <f t="shared" si="30"/>
        <v>1.1400000000000008</v>
      </c>
      <c r="B143" s="3">
        <f t="shared" si="19"/>
        <v>10.522379806571147</v>
      </c>
      <c r="C143" s="3">
        <f t="shared" si="20"/>
        <v>0.23907464431719105</v>
      </c>
      <c r="D143" s="3">
        <f t="shared" si="21"/>
        <v>3904.648194299526</v>
      </c>
      <c r="E143" s="3">
        <f t="shared" si="22"/>
        <v>33.059419566304364</v>
      </c>
      <c r="F143" s="3">
        <f t="shared" si="23"/>
        <v>33.073583221953236</v>
      </c>
      <c r="G143" s="3">
        <f t="shared" si="24"/>
        <v>6.4955361220416466E-2</v>
      </c>
      <c r="H143" s="3">
        <f t="shared" si="25"/>
        <v>1.9498614746664742</v>
      </c>
      <c r="I143" s="3">
        <f t="shared" si="29"/>
        <v>499.42376163510386</v>
      </c>
      <c r="K143" s="3">
        <f t="shared" si="31"/>
        <v>1.1400000000000008</v>
      </c>
      <c r="L143" s="3">
        <f t="shared" si="32"/>
        <v>4.7728768706494309</v>
      </c>
      <c r="M143" s="3">
        <f>L143/'Nitrous Oxide Information'!$B$1*1000</f>
        <v>108.44243452274172</v>
      </c>
      <c r="N143" s="3">
        <f>M143*'Nitrous Oxide Information'!$I$2*($D$13+273)/$F$2/1000</f>
        <v>26921.601602531995</v>
      </c>
      <c r="O143" s="3">
        <f t="shared" si="33"/>
        <v>529.56110234809034</v>
      </c>
      <c r="P143" s="3">
        <f t="shared" si="26"/>
        <v>10.083409518888182</v>
      </c>
      <c r="Q143" s="3">
        <f t="shared" si="27"/>
        <v>1.8393657252199261E-3</v>
      </c>
      <c r="R143" s="3">
        <f t="shared" si="28"/>
        <v>0.88444333929043295</v>
      </c>
    </row>
    <row r="144" spans="1:18" x14ac:dyDescent="0.25">
      <c r="A144" s="3">
        <f t="shared" si="30"/>
        <v>1.1500000000000008</v>
      </c>
      <c r="B144" s="3">
        <f t="shared" si="19"/>
        <v>10.502881191824482</v>
      </c>
      <c r="C144" s="3">
        <f t="shared" si="20"/>
        <v>0.23863162434728596</v>
      </c>
      <c r="D144" s="3">
        <f t="shared" si="21"/>
        <v>3897.4126418616293</v>
      </c>
      <c r="E144" s="3">
        <f t="shared" si="22"/>
        <v>32.998158435484015</v>
      </c>
      <c r="F144" s="3">
        <f t="shared" si="23"/>
        <v>33.073583221953236</v>
      </c>
      <c r="G144" s="3">
        <f t="shared" si="24"/>
        <v>6.4955361220416466E-2</v>
      </c>
      <c r="H144" s="3">
        <f t="shared" si="25"/>
        <v>1.9462482618379329</v>
      </c>
      <c r="I144" s="3">
        <f t="shared" si="29"/>
        <v>503.3162581587797</v>
      </c>
      <c r="K144" s="3">
        <f t="shared" si="31"/>
        <v>1.1500000000000008</v>
      </c>
      <c r="L144" s="3">
        <f t="shared" si="32"/>
        <v>4.7640324372565264</v>
      </c>
      <c r="M144" s="3">
        <f>L144/'Nitrous Oxide Information'!$B$1*1000</f>
        <v>108.24148404463514</v>
      </c>
      <c r="N144" s="3">
        <f>M144*'Nitrous Oxide Information'!$I$2*($D$13+273)/$F$2/1000</f>
        <v>26871.714224613628</v>
      </c>
      <c r="O144" s="3">
        <f t="shared" si="33"/>
        <v>528.57979316620197</v>
      </c>
      <c r="P144" s="3">
        <f t="shared" si="26"/>
        <v>10.083409518888182</v>
      </c>
      <c r="Q144" s="3">
        <f t="shared" si="27"/>
        <v>1.8393657252199261E-3</v>
      </c>
      <c r="R144" s="3">
        <f t="shared" si="28"/>
        <v>0.88280441157112477</v>
      </c>
    </row>
    <row r="145" spans="1:18" x14ac:dyDescent="0.25">
      <c r="A145" s="3">
        <f t="shared" si="30"/>
        <v>1.1600000000000008</v>
      </c>
      <c r="B145" s="3">
        <f t="shared" si="19"/>
        <v>10.483418709206102</v>
      </c>
      <c r="C145" s="3">
        <f t="shared" si="20"/>
        <v>0.23818942532053985</v>
      </c>
      <c r="D145" s="3">
        <f t="shared" si="21"/>
        <v>3890.1904973459013</v>
      </c>
      <c r="E145" s="3">
        <f t="shared" si="22"/>
        <v>32.937010825294053</v>
      </c>
      <c r="F145" s="3">
        <f t="shared" si="23"/>
        <v>33.073583221953243</v>
      </c>
      <c r="G145" s="3">
        <f t="shared" si="24"/>
        <v>6.495536122041648E-2</v>
      </c>
      <c r="H145" s="3">
        <f t="shared" si="25"/>
        <v>1.9426417445142334</v>
      </c>
      <c r="I145" s="3">
        <f t="shared" si="29"/>
        <v>507.2015416478082</v>
      </c>
      <c r="K145" s="3">
        <f t="shared" si="31"/>
        <v>1.1600000000000008</v>
      </c>
      <c r="L145" s="3">
        <f t="shared" si="32"/>
        <v>4.755204393140815</v>
      </c>
      <c r="M145" s="3">
        <f>L145/'Nitrous Oxide Information'!$B$1*1000</f>
        <v>108.04090594008169</v>
      </c>
      <c r="N145" s="3">
        <f>M145*'Nitrous Oxide Information'!$I$2*($D$13+273)/$F$2/1000</f>
        <v>26821.91929106438</v>
      </c>
      <c r="O145" s="3">
        <f t="shared" si="33"/>
        <v>527.60030241037668</v>
      </c>
      <c r="P145" s="3">
        <f t="shared" si="26"/>
        <v>10.083409518888184</v>
      </c>
      <c r="Q145" s="3">
        <f t="shared" si="27"/>
        <v>1.8393657252199264E-3</v>
      </c>
      <c r="R145" s="3">
        <f t="shared" si="28"/>
        <v>0.88116852088533792</v>
      </c>
    </row>
    <row r="146" spans="1:18" x14ac:dyDescent="0.25">
      <c r="A146" s="3">
        <f t="shared" si="30"/>
        <v>1.1700000000000008</v>
      </c>
      <c r="B146" s="3">
        <f t="shared" si="19"/>
        <v>10.46399229176096</v>
      </c>
      <c r="C146" s="3">
        <f t="shared" si="20"/>
        <v>0.23774804571569472</v>
      </c>
      <c r="D146" s="3">
        <f t="shared" si="21"/>
        <v>3882.9817359066383</v>
      </c>
      <c r="E146" s="3">
        <f t="shared" si="22"/>
        <v>32.875976525373794</v>
      </c>
      <c r="F146" s="3">
        <f t="shared" si="23"/>
        <v>33.073583221953236</v>
      </c>
      <c r="G146" s="3">
        <f t="shared" si="24"/>
        <v>6.4955361220416466E-2</v>
      </c>
      <c r="H146" s="3">
        <f t="shared" si="25"/>
        <v>1.9390419102881948</v>
      </c>
      <c r="I146" s="3">
        <f t="shared" si="29"/>
        <v>511.07962546838456</v>
      </c>
      <c r="K146" s="3">
        <f t="shared" si="31"/>
        <v>1.1700000000000008</v>
      </c>
      <c r="L146" s="3">
        <f t="shared" si="32"/>
        <v>4.7463927079319612</v>
      </c>
      <c r="M146" s="3">
        <f>L146/'Nitrous Oxide Information'!$B$1*1000</f>
        <v>107.84069951905032</v>
      </c>
      <c r="N146" s="3">
        <f>M146*'Nitrous Oxide Information'!$I$2*($D$13+273)/$F$2/1000</f>
        <v>26772.216630579151</v>
      </c>
      <c r="O146" s="3">
        <f t="shared" si="33"/>
        <v>526.62262671095937</v>
      </c>
      <c r="P146" s="3">
        <f t="shared" si="26"/>
        <v>10.083409518888182</v>
      </c>
      <c r="Q146" s="3">
        <f t="shared" si="27"/>
        <v>1.8393657252199261E-3</v>
      </c>
      <c r="R146" s="3">
        <f t="shared" si="28"/>
        <v>0.87953566160526309</v>
      </c>
    </row>
    <row r="147" spans="1:18" x14ac:dyDescent="0.25">
      <c r="A147" s="3">
        <f t="shared" si="30"/>
        <v>1.1800000000000008</v>
      </c>
      <c r="B147" s="3">
        <f t="shared" si="19"/>
        <v>10.444601872658078</v>
      </c>
      <c r="C147" s="3">
        <f t="shared" si="20"/>
        <v>0.23730748401431154</v>
      </c>
      <c r="D147" s="3">
        <f t="shared" si="21"/>
        <v>3875.7863327441814</v>
      </c>
      <c r="E147" s="3">
        <f t="shared" si="22"/>
        <v>32.815055325752361</v>
      </c>
      <c r="F147" s="3">
        <f t="shared" si="23"/>
        <v>33.073583221953236</v>
      </c>
      <c r="G147" s="3">
        <f t="shared" si="24"/>
        <v>6.4955361220416466E-2</v>
      </c>
      <c r="H147" s="3">
        <f t="shared" si="25"/>
        <v>1.9354487467756276</v>
      </c>
      <c r="I147" s="3">
        <f t="shared" si="29"/>
        <v>514.9505229619358</v>
      </c>
      <c r="K147" s="3">
        <f t="shared" si="31"/>
        <v>1.1800000000000008</v>
      </c>
      <c r="L147" s="3">
        <f t="shared" si="32"/>
        <v>4.7375973513159089</v>
      </c>
      <c r="M147" s="3">
        <f>L147/'Nitrous Oxide Information'!$B$1*1000</f>
        <v>107.64086409278869</v>
      </c>
      <c r="N147" s="3">
        <f>M147*'Nitrous Oxide Information'!$I$2*($D$13+273)/$F$2/1000</f>
        <v>26722.606072170311</v>
      </c>
      <c r="O147" s="3">
        <f t="shared" si="33"/>
        <v>525.64676270453936</v>
      </c>
      <c r="P147" s="3">
        <f t="shared" si="26"/>
        <v>10.083409518888182</v>
      </c>
      <c r="Q147" s="3">
        <f t="shared" si="27"/>
        <v>1.8393657252199261E-3</v>
      </c>
      <c r="R147" s="3">
        <f t="shared" si="28"/>
        <v>0.87790582811351969</v>
      </c>
    </row>
    <row r="148" spans="1:18" x14ac:dyDescent="0.25">
      <c r="A148" s="3">
        <f t="shared" si="30"/>
        <v>1.1900000000000008</v>
      </c>
      <c r="B148" s="3">
        <f t="shared" si="19"/>
        <v>10.425247385190321</v>
      </c>
      <c r="C148" s="3">
        <f t="shared" si="20"/>
        <v>0.23686773870076513</v>
      </c>
      <c r="D148" s="3">
        <f t="shared" si="21"/>
        <v>3868.6042631048235</v>
      </c>
      <c r="E148" s="3">
        <f t="shared" si="22"/>
        <v>32.75424701684797</v>
      </c>
      <c r="F148" s="3">
        <f t="shared" si="23"/>
        <v>33.073583221953243</v>
      </c>
      <c r="G148" s="3">
        <f t="shared" si="24"/>
        <v>6.495536122041648E-2</v>
      </c>
      <c r="H148" s="3">
        <f t="shared" si="25"/>
        <v>1.9318622416152906</v>
      </c>
      <c r="I148" s="3">
        <f t="shared" si="29"/>
        <v>518.81424744516642</v>
      </c>
      <c r="K148" s="3">
        <f t="shared" si="31"/>
        <v>1.1900000000000008</v>
      </c>
      <c r="L148" s="3">
        <f t="shared" si="32"/>
        <v>4.7288182930347737</v>
      </c>
      <c r="M148" s="3">
        <f>L148/'Nitrous Oxide Information'!$B$1*1000</f>
        <v>107.44139897382078</v>
      </c>
      <c r="N148" s="3">
        <f>M148*'Nitrous Oxide Information'!$I$2*($D$13+273)/$F$2/1000</f>
        <v>26673.087445167061</v>
      </c>
      <c r="O148" s="3">
        <f t="shared" si="33"/>
        <v>524.67270703393842</v>
      </c>
      <c r="P148" s="3">
        <f t="shared" si="26"/>
        <v>10.083409518888184</v>
      </c>
      <c r="Q148" s="3">
        <f t="shared" si="27"/>
        <v>1.8393657252199264E-3</v>
      </c>
      <c r="R148" s="3">
        <f t="shared" si="28"/>
        <v>0.87627901480313652</v>
      </c>
    </row>
    <row r="149" spans="1:18" x14ac:dyDescent="0.25">
      <c r="A149" s="3">
        <f t="shared" si="30"/>
        <v>1.2000000000000008</v>
      </c>
      <c r="B149" s="3">
        <f t="shared" si="19"/>
        <v>10.405928762774169</v>
      </c>
      <c r="C149" s="3">
        <f t="shared" si="20"/>
        <v>0.23642880826223869</v>
      </c>
      <c r="D149" s="3">
        <f t="shared" si="21"/>
        <v>3861.435502280729</v>
      </c>
      <c r="E149" s="3">
        <f t="shared" si="22"/>
        <v>32.693551389467196</v>
      </c>
      <c r="F149" s="3">
        <f t="shared" si="23"/>
        <v>33.073583221953236</v>
      </c>
      <c r="G149" s="3">
        <f t="shared" si="24"/>
        <v>6.4955361220416466E-2</v>
      </c>
      <c r="H149" s="3">
        <f t="shared" si="25"/>
        <v>1.9282823824688493</v>
      </c>
      <c r="I149" s="3">
        <f t="shared" si="29"/>
        <v>522.67081221010415</v>
      </c>
      <c r="K149" s="3">
        <f t="shared" si="31"/>
        <v>1.2000000000000008</v>
      </c>
      <c r="L149" s="3">
        <f t="shared" si="32"/>
        <v>4.7200555028867424</v>
      </c>
      <c r="M149" s="3">
        <f>L149/'Nitrous Oxide Information'!$B$1*1000</f>
        <v>107.24230347594444</v>
      </c>
      <c r="N149" s="3">
        <f>M149*'Nitrous Oxide Information'!$I$2*($D$13+273)/$F$2/1000</f>
        <v>26623.660579214869</v>
      </c>
      <c r="O149" s="3">
        <f t="shared" si="33"/>
        <v>523.70045634819951</v>
      </c>
      <c r="P149" s="3">
        <f t="shared" si="26"/>
        <v>10.083409518888182</v>
      </c>
      <c r="Q149" s="3">
        <f t="shared" si="27"/>
        <v>1.8393657252199261E-3</v>
      </c>
      <c r="R149" s="3">
        <f t="shared" si="28"/>
        <v>0.87465521607753238</v>
      </c>
    </row>
    <row r="150" spans="1:18" x14ac:dyDescent="0.25">
      <c r="A150" s="3">
        <f t="shared" si="30"/>
        <v>1.2100000000000009</v>
      </c>
      <c r="B150" s="3">
        <f t="shared" si="19"/>
        <v>10.386645938949481</v>
      </c>
      <c r="C150" s="3">
        <f t="shared" si="20"/>
        <v>0.2359906911887189</v>
      </c>
      <c r="D150" s="3">
        <f t="shared" si="21"/>
        <v>3854.2800256098481</v>
      </c>
      <c r="E150" s="3">
        <f t="shared" si="22"/>
        <v>32.632968234804274</v>
      </c>
      <c r="F150" s="3">
        <f t="shared" si="23"/>
        <v>33.073583221953236</v>
      </c>
      <c r="G150" s="3">
        <f t="shared" si="24"/>
        <v>6.4955361220416466E-2</v>
      </c>
      <c r="H150" s="3">
        <f t="shared" si="25"/>
        <v>1.9247091570208321</v>
      </c>
      <c r="I150" s="3">
        <f t="shared" si="29"/>
        <v>526.52023052414586</v>
      </c>
      <c r="K150" s="3">
        <f t="shared" si="31"/>
        <v>1.2100000000000009</v>
      </c>
      <c r="L150" s="3">
        <f t="shared" si="32"/>
        <v>4.7113089507259671</v>
      </c>
      <c r="M150" s="3">
        <f>L150/'Nitrous Oxide Information'!$B$1*1000</f>
        <v>107.04357691422913</v>
      </c>
      <c r="N150" s="3">
        <f>M150*'Nitrous Oxide Information'!$I$2*($D$13+273)/$F$2/1000</f>
        <v>26574.325304274887</v>
      </c>
      <c r="O150" s="3">
        <f t="shared" si="33"/>
        <v>522.7300073025749</v>
      </c>
      <c r="P150" s="3">
        <f t="shared" si="26"/>
        <v>10.083409518888182</v>
      </c>
      <c r="Q150" s="3">
        <f t="shared" si="27"/>
        <v>1.8393657252199261E-3</v>
      </c>
      <c r="R150" s="3">
        <f t="shared" si="28"/>
        <v>0.87303442635049677</v>
      </c>
    </row>
    <row r="151" spans="1:18" x14ac:dyDescent="0.25">
      <c r="A151" s="3">
        <f t="shared" si="30"/>
        <v>1.2200000000000009</v>
      </c>
      <c r="B151" s="3">
        <f t="shared" si="19"/>
        <v>10.367398847379272</v>
      </c>
      <c r="C151" s="3">
        <f t="shared" si="20"/>
        <v>0.23555338597299061</v>
      </c>
      <c r="D151" s="3">
        <f t="shared" si="21"/>
        <v>3847.1378084758308</v>
      </c>
      <c r="E151" s="3">
        <f t="shared" si="22"/>
        <v>32.572497344440364</v>
      </c>
      <c r="F151" s="3">
        <f t="shared" si="23"/>
        <v>33.073583221953236</v>
      </c>
      <c r="G151" s="3">
        <f t="shared" si="24"/>
        <v>6.4955361220416466E-2</v>
      </c>
      <c r="H151" s="3">
        <f t="shared" si="25"/>
        <v>1.9211425529785897</v>
      </c>
      <c r="I151" s="3">
        <f t="shared" si="29"/>
        <v>530.36251563010308</v>
      </c>
      <c r="K151" s="3">
        <f t="shared" si="31"/>
        <v>1.2200000000000009</v>
      </c>
      <c r="L151" s="3">
        <f t="shared" si="32"/>
        <v>4.7025786064624624</v>
      </c>
      <c r="M151" s="3">
        <f>L151/'Nitrous Oxide Information'!$B$1*1000</f>
        <v>106.84521860501357</v>
      </c>
      <c r="N151" s="3">
        <f>M151*'Nitrous Oxide Information'!$I$2*($D$13+273)/$F$2/1000</f>
        <v>26525.081450623358</v>
      </c>
      <c r="O151" s="3">
        <f t="shared" si="33"/>
        <v>521.76135655851522</v>
      </c>
      <c r="P151" s="3">
        <f t="shared" si="26"/>
        <v>10.083409518888182</v>
      </c>
      <c r="Q151" s="3">
        <f t="shared" si="27"/>
        <v>1.8393657252199261E-3</v>
      </c>
      <c r="R151" s="3">
        <f t="shared" si="28"/>
        <v>0.87141664004617114</v>
      </c>
    </row>
    <row r="152" spans="1:18" x14ac:dyDescent="0.25">
      <c r="A152" s="3">
        <f t="shared" si="30"/>
        <v>1.2300000000000009</v>
      </c>
      <c r="B152" s="3">
        <f t="shared" si="19"/>
        <v>10.348187421849486</v>
      </c>
      <c r="C152" s="3">
        <f t="shared" si="20"/>
        <v>0.2351168911106315</v>
      </c>
      <c r="D152" s="3">
        <f t="shared" si="21"/>
        <v>3840.0088263079424</v>
      </c>
      <c r="E152" s="3">
        <f t="shared" si="22"/>
        <v>32.512138510342837</v>
      </c>
      <c r="F152" s="3">
        <f t="shared" si="23"/>
        <v>33.073583221953236</v>
      </c>
      <c r="G152" s="3">
        <f t="shared" si="24"/>
        <v>6.4955361220416466E-2</v>
      </c>
      <c r="H152" s="3">
        <f t="shared" si="25"/>
        <v>1.9175825580722512</v>
      </c>
      <c r="I152" s="3">
        <f t="shared" si="29"/>
        <v>534.19768074624756</v>
      </c>
      <c r="K152" s="3">
        <f t="shared" si="31"/>
        <v>1.2300000000000009</v>
      </c>
      <c r="L152" s="3">
        <f t="shared" si="32"/>
        <v>4.6938644400620007</v>
      </c>
      <c r="M152" s="3">
        <f>L152/'Nitrous Oxide Information'!$B$1*1000</f>
        <v>106.64722786590328</v>
      </c>
      <c r="N152" s="3">
        <f>M152*'Nitrous Oxide Information'!$I$2*($D$13+273)/$F$2/1000</f>
        <v>26475.928848851032</v>
      </c>
      <c r="O152" s="3">
        <f t="shared" si="33"/>
        <v>520.79450078365733</v>
      </c>
      <c r="P152" s="3">
        <f t="shared" si="26"/>
        <v>10.083409518888182</v>
      </c>
      <c r="Q152" s="3">
        <f t="shared" si="27"/>
        <v>1.8393657252199261E-3</v>
      </c>
      <c r="R152" s="3">
        <f t="shared" si="28"/>
        <v>0.86980185159902901</v>
      </c>
    </row>
    <row r="153" spans="1:18" x14ac:dyDescent="0.25">
      <c r="A153" s="3">
        <f t="shared" si="30"/>
        <v>1.2400000000000009</v>
      </c>
      <c r="B153" s="3">
        <f t="shared" si="19"/>
        <v>10.329011596268764</v>
      </c>
      <c r="C153" s="3">
        <f t="shared" si="20"/>
        <v>0.23468120510000709</v>
      </c>
      <c r="D153" s="3">
        <f t="shared" si="21"/>
        <v>3832.893054580979</v>
      </c>
      <c r="E153" s="3">
        <f t="shared" si="22"/>
        <v>32.451891524864564</v>
      </c>
      <c r="F153" s="3">
        <f t="shared" si="23"/>
        <v>33.073583221953236</v>
      </c>
      <c r="G153" s="3">
        <f t="shared" si="24"/>
        <v>6.4955361220416466E-2</v>
      </c>
      <c r="H153" s="3">
        <f t="shared" si="25"/>
        <v>1.9140291600546824</v>
      </c>
      <c r="I153" s="3">
        <f t="shared" si="29"/>
        <v>538.02573906635689</v>
      </c>
      <c r="K153" s="3">
        <f t="shared" si="31"/>
        <v>1.2400000000000009</v>
      </c>
      <c r="L153" s="3">
        <f t="shared" si="32"/>
        <v>4.6851664215460103</v>
      </c>
      <c r="M153" s="3">
        <f>L153/'Nitrous Oxide Information'!$B$1*1000</f>
        <v>106.4496040157683</v>
      </c>
      <c r="N153" s="3">
        <f>M153*'Nitrous Oxide Information'!$I$2*($D$13+273)/$F$2/1000</f>
        <v>26426.867329862573</v>
      </c>
      <c r="O153" s="3">
        <f t="shared" si="33"/>
        <v>519.82943665181324</v>
      </c>
      <c r="P153" s="3">
        <f t="shared" si="26"/>
        <v>10.083409518888182</v>
      </c>
      <c r="Q153" s="3">
        <f t="shared" si="27"/>
        <v>1.8393657252199261E-3</v>
      </c>
      <c r="R153" s="3">
        <f t="shared" si="28"/>
        <v>0.86819005545385719</v>
      </c>
    </row>
    <row r="154" spans="1:18" x14ac:dyDescent="0.25">
      <c r="A154" s="3">
        <f t="shared" si="30"/>
        <v>1.2500000000000009</v>
      </c>
      <c r="B154" s="3">
        <f t="shared" si="19"/>
        <v>10.309871304668217</v>
      </c>
      <c r="C154" s="3">
        <f t="shared" si="20"/>
        <v>0.23424632644226556</v>
      </c>
      <c r="D154" s="3">
        <f t="shared" si="21"/>
        <v>3825.7904688151839</v>
      </c>
      <c r="E154" s="3">
        <f t="shared" si="22"/>
        <v>32.391756180743194</v>
      </c>
      <c r="F154" s="3">
        <f t="shared" si="23"/>
        <v>33.073583221953236</v>
      </c>
      <c r="G154" s="3">
        <f t="shared" si="24"/>
        <v>6.4955361220416466E-2</v>
      </c>
      <c r="H154" s="3">
        <f t="shared" si="25"/>
        <v>1.9104823467014442</v>
      </c>
      <c r="I154" s="3">
        <f t="shared" si="29"/>
        <v>541.84670375975975</v>
      </c>
      <c r="K154" s="3">
        <f t="shared" si="31"/>
        <v>1.2500000000000009</v>
      </c>
      <c r="L154" s="3">
        <f t="shared" si="32"/>
        <v>4.6764845209914716</v>
      </c>
      <c r="M154" s="3">
        <f>L154/'Nitrous Oxide Information'!$B$1*1000</f>
        <v>106.25234637474091</v>
      </c>
      <c r="N154" s="3">
        <f>M154*'Nitrous Oxide Information'!$I$2*($D$13+273)/$F$2/1000</f>
        <v>26377.896724876009</v>
      </c>
      <c r="O154" s="3">
        <f t="shared" si="33"/>
        <v>518.86616084295872</v>
      </c>
      <c r="P154" s="3">
        <f t="shared" si="26"/>
        <v>10.083409518888182</v>
      </c>
      <c r="Q154" s="3">
        <f t="shared" si="27"/>
        <v>1.8393657252199261E-3</v>
      </c>
      <c r="R154" s="3">
        <f t="shared" si="28"/>
        <v>0.86658124606573672</v>
      </c>
    </row>
    <row r="155" spans="1:18" x14ac:dyDescent="0.25">
      <c r="A155" s="3">
        <f t="shared" si="30"/>
        <v>1.2600000000000009</v>
      </c>
      <c r="B155" s="3">
        <f t="shared" si="19"/>
        <v>10.290766481201203</v>
      </c>
      <c r="C155" s="3">
        <f t="shared" si="20"/>
        <v>0.23381225364133257</v>
      </c>
      <c r="D155" s="3">
        <f t="shared" si="21"/>
        <v>3818.701044576163</v>
      </c>
      <c r="E155" s="3">
        <f t="shared" si="22"/>
        <v>32.331732271100456</v>
      </c>
      <c r="F155" s="3">
        <f t="shared" si="23"/>
        <v>33.073583221953236</v>
      </c>
      <c r="G155" s="3">
        <f t="shared" si="24"/>
        <v>6.4955361220416466E-2</v>
      </c>
      <c r="H155" s="3">
        <f t="shared" si="25"/>
        <v>1.9069421058107505</v>
      </c>
      <c r="I155" s="3">
        <f t="shared" si="29"/>
        <v>545.66058797138123</v>
      </c>
      <c r="K155" s="3">
        <f t="shared" si="31"/>
        <v>1.2600000000000009</v>
      </c>
      <c r="L155" s="3">
        <f t="shared" si="32"/>
        <v>4.667818708530814</v>
      </c>
      <c r="M155" s="3">
        <f>L155/'Nitrous Oxide Information'!$B$1*1000</f>
        <v>106.05545426421317</v>
      </c>
      <c r="N155" s="3">
        <f>M155*'Nitrous Oxide Information'!$I$2*($D$13+273)/$F$2/1000</f>
        <v>26329.016865422116</v>
      </c>
      <c r="O155" s="3">
        <f t="shared" si="33"/>
        <v>517.90467004322159</v>
      </c>
      <c r="P155" s="3">
        <f t="shared" si="26"/>
        <v>10.083409518888182</v>
      </c>
      <c r="Q155" s="3">
        <f t="shared" si="27"/>
        <v>1.8393657252199261E-3</v>
      </c>
      <c r="R155" s="3">
        <f t="shared" si="28"/>
        <v>0.86497541790002386</v>
      </c>
    </row>
    <row r="156" spans="1:18" x14ac:dyDescent="0.25">
      <c r="A156" s="3">
        <f t="shared" si="30"/>
        <v>1.2700000000000009</v>
      </c>
      <c r="B156" s="3">
        <f t="shared" si="19"/>
        <v>10.271697060143095</v>
      </c>
      <c r="C156" s="3">
        <f t="shared" si="20"/>
        <v>0.23337898520390601</v>
      </c>
      <c r="D156" s="3">
        <f t="shared" si="21"/>
        <v>3811.6247574748008</v>
      </c>
      <c r="E156" s="3">
        <f t="shared" si="22"/>
        <v>32.271819589441428</v>
      </c>
      <c r="F156" s="3">
        <f t="shared" si="23"/>
        <v>33.073583221953243</v>
      </c>
      <c r="G156" s="3">
        <f t="shared" si="24"/>
        <v>6.495536122041648E-2</v>
      </c>
      <c r="H156" s="3">
        <f t="shared" si="25"/>
        <v>1.9034084252034249</v>
      </c>
      <c r="I156" s="3">
        <f t="shared" si="29"/>
        <v>549.46740482178814</v>
      </c>
      <c r="K156" s="3">
        <f t="shared" si="31"/>
        <v>1.2700000000000009</v>
      </c>
      <c r="L156" s="3">
        <f t="shared" si="32"/>
        <v>4.6591689543518138</v>
      </c>
      <c r="M156" s="3">
        <f>L156/'Nitrous Oxide Information'!$B$1*1000</f>
        <v>105.85892700683466</v>
      </c>
      <c r="N156" s="3">
        <f>M156*'Nitrous Oxide Information'!$I$2*($D$13+273)/$F$2/1000</f>
        <v>26280.227583343865</v>
      </c>
      <c r="O156" s="3">
        <f t="shared" si="33"/>
        <v>516.94496094487056</v>
      </c>
      <c r="P156" s="3">
        <f t="shared" si="26"/>
        <v>10.083409518888184</v>
      </c>
      <c r="Q156" s="3">
        <f t="shared" si="27"/>
        <v>1.8393657252199264E-3</v>
      </c>
      <c r="R156" s="3">
        <f t="shared" si="28"/>
        <v>0.86337256543233076</v>
      </c>
    </row>
    <row r="157" spans="1:18" x14ac:dyDescent="0.25">
      <c r="A157" s="3">
        <f t="shared" si="30"/>
        <v>1.2800000000000009</v>
      </c>
      <c r="B157" s="3">
        <f t="shared" si="19"/>
        <v>10.252662975891061</v>
      </c>
      <c r="C157" s="3">
        <f t="shared" si="20"/>
        <v>0.23294651963945101</v>
      </c>
      <c r="D157" s="3">
        <f t="shared" si="21"/>
        <v>3804.5615831671748</v>
      </c>
      <c r="E157" s="3">
        <f t="shared" si="22"/>
        <v>32.212017929653832</v>
      </c>
      <c r="F157" s="3">
        <f t="shared" si="23"/>
        <v>33.073583221953236</v>
      </c>
      <c r="G157" s="3">
        <f t="shared" si="24"/>
        <v>6.4955361220416466E-2</v>
      </c>
      <c r="H157" s="3">
        <f t="shared" si="25"/>
        <v>1.8998812927228599</v>
      </c>
      <c r="I157" s="3">
        <f t="shared" si="29"/>
        <v>553.26716740723384</v>
      </c>
      <c r="K157" s="3">
        <f t="shared" si="31"/>
        <v>1.2800000000000009</v>
      </c>
      <c r="L157" s="3">
        <f t="shared" si="32"/>
        <v>4.6505352286974908</v>
      </c>
      <c r="M157" s="3">
        <f>L157/'Nitrous Oxide Information'!$B$1*1000</f>
        <v>105.66276392651014</v>
      </c>
      <c r="N157" s="3">
        <f>M157*'Nitrous Oxide Information'!$I$2*($D$13+273)/$F$2/1000</f>
        <v>26231.528710795821</v>
      </c>
      <c r="O157" s="3">
        <f t="shared" si="33"/>
        <v>515.98703024630379</v>
      </c>
      <c r="P157" s="3">
        <f t="shared" si="26"/>
        <v>10.083409518888182</v>
      </c>
      <c r="Q157" s="3">
        <f t="shared" si="27"/>
        <v>1.8393657252199261E-3</v>
      </c>
      <c r="R157" s="3">
        <f t="shared" si="28"/>
        <v>0.8617726831485063</v>
      </c>
    </row>
    <row r="158" spans="1:18" x14ac:dyDescent="0.25">
      <c r="A158" s="3">
        <f t="shared" si="30"/>
        <v>1.2900000000000009</v>
      </c>
      <c r="B158" s="3">
        <f t="shared" ref="B158:B221" si="34">L158*2.20462</f>
        <v>10.233664162963834</v>
      </c>
      <c r="C158" s="3">
        <f t="shared" ref="C158:C221" si="35">M158/453.59237</f>
        <v>0.23251485546019482</v>
      </c>
      <c r="D158" s="3">
        <f t="shared" ref="D158:D221" si="36">N158/6.89475729</f>
        <v>3797.5114973544769</v>
      </c>
      <c r="E158" s="3">
        <f t="shared" ref="E158:E221" si="37">O158/16.0184634</f>
        <v>32.152327086007354</v>
      </c>
      <c r="F158" s="3">
        <f t="shared" ref="F158:F221" si="38">P158*3.28</f>
        <v>33.073583221953243</v>
      </c>
      <c r="G158" s="3">
        <f t="shared" ref="G158:G221" si="39">Q158*35.314</f>
        <v>6.495536122041648E-2</v>
      </c>
      <c r="H158" s="3">
        <f t="shared" ref="H158:H221" si="40">R158*2.20462</f>
        <v>1.8963606962349759</v>
      </c>
      <c r="I158" s="3">
        <f t="shared" si="29"/>
        <v>557.0598887997038</v>
      </c>
      <c r="K158" s="3">
        <f t="shared" si="31"/>
        <v>1.2900000000000009</v>
      </c>
      <c r="L158" s="3">
        <f t="shared" si="32"/>
        <v>4.6419175018660059</v>
      </c>
      <c r="M158" s="3">
        <f>L158/'Nitrous Oxide Information'!$B$1*1000</f>
        <v>105.46696434839721</v>
      </c>
      <c r="N158" s="3">
        <f>M158*'Nitrous Oxide Information'!$I$2*($D$13+273)/$F$2/1000</f>
        <v>26182.920080243595</v>
      </c>
      <c r="O158" s="3">
        <f t="shared" si="33"/>
        <v>515.03087465203748</v>
      </c>
      <c r="P158" s="3">
        <f t="shared" ref="P158:P221" si="41">SQRT(2*(N158)/O158)</f>
        <v>10.083409518888184</v>
      </c>
      <c r="Q158" s="3">
        <f t="shared" ref="Q158:Q221" si="42">P158*$F$25</f>
        <v>1.8393657252199264E-3</v>
      </c>
      <c r="R158" s="3">
        <f t="shared" ref="R158:R221" si="43">Q158*O158*0.908</f>
        <v>0.86017576554461816</v>
      </c>
    </row>
    <row r="159" spans="1:18" x14ac:dyDescent="0.25">
      <c r="A159" s="3">
        <f t="shared" si="30"/>
        <v>1.3000000000000009</v>
      </c>
      <c r="B159" s="3">
        <f t="shared" si="34"/>
        <v>10.214700556001482</v>
      </c>
      <c r="C159" s="3">
        <f t="shared" si="35"/>
        <v>0.23208399118112139</v>
      </c>
      <c r="D159" s="3">
        <f t="shared" si="36"/>
        <v>3790.4744757829199</v>
      </c>
      <c r="E159" s="3">
        <f t="shared" si="37"/>
        <v>32.092746853152867</v>
      </c>
      <c r="F159" s="3">
        <f t="shared" si="38"/>
        <v>33.073583221953236</v>
      </c>
      <c r="G159" s="3">
        <f t="shared" si="39"/>
        <v>6.4955361220416466E-2</v>
      </c>
      <c r="H159" s="3">
        <f t="shared" si="40"/>
        <v>1.8928466236281767</v>
      </c>
      <c r="I159" s="3">
        <f t="shared" ref="I159:I222" si="44">I158+$N$3*$J$1*H159</f>
        <v>560.8455820469602</v>
      </c>
      <c r="K159" s="3">
        <f t="shared" si="31"/>
        <v>1.3000000000000009</v>
      </c>
      <c r="L159" s="3">
        <f t="shared" si="32"/>
        <v>4.6333157442105595</v>
      </c>
      <c r="M159" s="3">
        <f>L159/'Nitrous Oxide Information'!$B$1*1000</f>
        <v>105.27152759890396</v>
      </c>
      <c r="N159" s="3">
        <f>M159*'Nitrous Oxide Information'!$I$2*($D$13+273)/$F$2/1000</f>
        <v>26134.401524463217</v>
      </c>
      <c r="O159" s="3">
        <f t="shared" si="33"/>
        <v>514.07649087269442</v>
      </c>
      <c r="P159" s="3">
        <f t="shared" si="41"/>
        <v>10.083409518888182</v>
      </c>
      <c r="Q159" s="3">
        <f t="shared" si="42"/>
        <v>1.8393657252199261E-3</v>
      </c>
      <c r="R159" s="3">
        <f t="shared" si="43"/>
        <v>0.858581807126932</v>
      </c>
    </row>
    <row r="160" spans="1:18" x14ac:dyDescent="0.25">
      <c r="A160" s="3">
        <f t="shared" ref="A160:A223" si="45">$A$30+A159</f>
        <v>1.3100000000000009</v>
      </c>
      <c r="B160" s="3">
        <f t="shared" si="34"/>
        <v>10.195772089765201</v>
      </c>
      <c r="C160" s="3">
        <f t="shared" si="35"/>
        <v>0.23165392531996676</v>
      </c>
      <c r="D160" s="3">
        <f t="shared" si="36"/>
        <v>3783.4504942436679</v>
      </c>
      <c r="E160" s="3">
        <f t="shared" si="37"/>
        <v>32.033277026121809</v>
      </c>
      <c r="F160" s="3">
        <f t="shared" si="38"/>
        <v>33.073583221953243</v>
      </c>
      <c r="G160" s="3">
        <f t="shared" si="39"/>
        <v>6.495536122041648E-2</v>
      </c>
      <c r="H160" s="3">
        <f t="shared" si="40"/>
        <v>1.8893390628133122</v>
      </c>
      <c r="I160" s="3">
        <f t="shared" si="44"/>
        <v>564.62426017258679</v>
      </c>
      <c r="K160" s="3">
        <f t="shared" ref="K160:K223" si="46">$A$30+K159</f>
        <v>1.3100000000000009</v>
      </c>
      <c r="L160" s="3">
        <f t="shared" si="32"/>
        <v>4.62472992613929</v>
      </c>
      <c r="M160" s="3">
        <f>L160/'Nitrous Oxide Information'!$B$1*1000</f>
        <v>105.07645300568673</v>
      </c>
      <c r="N160" s="3">
        <f>M160*'Nitrous Oxide Information'!$I$2*($D$13+273)/$F$2/1000</f>
        <v>26085.972876540633</v>
      </c>
      <c r="O160" s="3">
        <f t="shared" si="33"/>
        <v>513.12387562499305</v>
      </c>
      <c r="P160" s="3">
        <f t="shared" si="41"/>
        <v>10.083409518888184</v>
      </c>
      <c r="Q160" s="3">
        <f t="shared" si="42"/>
        <v>1.8393657252199264E-3</v>
      </c>
      <c r="R160" s="3">
        <f t="shared" si="43"/>
        <v>0.85699080241189518</v>
      </c>
    </row>
    <row r="161" spans="1:18" x14ac:dyDescent="0.25">
      <c r="A161" s="3">
        <f t="shared" si="45"/>
        <v>1.320000000000001</v>
      </c>
      <c r="B161" s="3">
        <f t="shared" si="34"/>
        <v>10.176878699137069</v>
      </c>
      <c r="C161" s="3">
        <f t="shared" si="35"/>
        <v>0.2312246563972136</v>
      </c>
      <c r="D161" s="3">
        <f t="shared" si="36"/>
        <v>3776.4395285727396</v>
      </c>
      <c r="E161" s="3">
        <f t="shared" si="37"/>
        <v>31.973917400325423</v>
      </c>
      <c r="F161" s="3">
        <f t="shared" si="38"/>
        <v>33.073583221953236</v>
      </c>
      <c r="G161" s="3">
        <f t="shared" si="39"/>
        <v>6.4955361220416466E-2</v>
      </c>
      <c r="H161" s="3">
        <f t="shared" si="40"/>
        <v>1.8858380017236325</v>
      </c>
      <c r="I161" s="3">
        <f t="shared" si="44"/>
        <v>568.39593617603407</v>
      </c>
      <c r="K161" s="3">
        <f t="shared" si="46"/>
        <v>1.320000000000001</v>
      </c>
      <c r="L161" s="3">
        <f t="shared" si="32"/>
        <v>4.6161600181151714</v>
      </c>
      <c r="M161" s="3">
        <f>L161/'Nitrous Oxide Information'!$B$1*1000</f>
        <v>104.88173989764778</v>
      </c>
      <c r="N161" s="3">
        <f>M161*'Nitrous Oxide Information'!$I$2*($D$13+273)/$F$2/1000</f>
        <v>26037.633969871062</v>
      </c>
      <c r="O161" s="3">
        <f t="shared" si="33"/>
        <v>512.17302563173598</v>
      </c>
      <c r="P161" s="3">
        <f t="shared" si="41"/>
        <v>10.083409518888182</v>
      </c>
      <c r="Q161" s="3">
        <f t="shared" si="42"/>
        <v>1.8393657252199261E-3</v>
      </c>
      <c r="R161" s="3">
        <f t="shared" si="43"/>
        <v>0.85540274592611543</v>
      </c>
    </row>
    <row r="162" spans="1:18" x14ac:dyDescent="0.25">
      <c r="A162" s="3">
        <f t="shared" si="45"/>
        <v>1.330000000000001</v>
      </c>
      <c r="B162" s="3">
        <f t="shared" si="34"/>
        <v>10.158020319119833</v>
      </c>
      <c r="C162" s="3">
        <f t="shared" si="35"/>
        <v>0.23079618293608614</v>
      </c>
      <c r="D162" s="3">
        <f t="shared" si="36"/>
        <v>3769.4415546509354</v>
      </c>
      <c r="E162" s="3">
        <f t="shared" si="37"/>
        <v>31.914667771554061</v>
      </c>
      <c r="F162" s="3">
        <f t="shared" si="38"/>
        <v>33.073583221953243</v>
      </c>
      <c r="G162" s="3">
        <f t="shared" si="39"/>
        <v>6.495536122041648E-2</v>
      </c>
      <c r="H162" s="3">
        <f t="shared" si="40"/>
        <v>1.882343428314748</v>
      </c>
      <c r="I162" s="3">
        <f t="shared" si="44"/>
        <v>572.16062303266358</v>
      </c>
      <c r="K162" s="3">
        <f t="shared" si="46"/>
        <v>1.330000000000001</v>
      </c>
      <c r="L162" s="3">
        <f t="shared" ref="L162:L225" si="47">L161-R161*$J$1</f>
        <v>4.6076059906559106</v>
      </c>
      <c r="M162" s="3">
        <f>L162/'Nitrous Oxide Information'!$B$1*1000</f>
        <v>104.68738760493288</v>
      </c>
      <c r="N162" s="3">
        <f>M162*'Nitrous Oxide Information'!$I$2*($D$13+273)/$F$2/1000</f>
        <v>25989.38463815847</v>
      </c>
      <c r="O162" s="3">
        <f t="shared" ref="O162:O225" si="48">L162/$F$2</f>
        <v>511.22393762179837</v>
      </c>
      <c r="P162" s="3">
        <f t="shared" si="41"/>
        <v>10.083409518888184</v>
      </c>
      <c r="Q162" s="3">
        <f t="shared" si="42"/>
        <v>1.8393657252199264E-3</v>
      </c>
      <c r="R162" s="3">
        <f t="shared" si="43"/>
        <v>0.8538176322063431</v>
      </c>
    </row>
    <row r="163" spans="1:18" x14ac:dyDescent="0.25">
      <c r="A163" s="3">
        <f t="shared" si="45"/>
        <v>1.340000000000001</v>
      </c>
      <c r="B163" s="3">
        <f t="shared" si="34"/>
        <v>10.139196884836686</v>
      </c>
      <c r="C163" s="3">
        <f t="shared" si="35"/>
        <v>0.23036850346254525</v>
      </c>
      <c r="D163" s="3">
        <f t="shared" si="36"/>
        <v>3762.4565484037444</v>
      </c>
      <c r="E163" s="3">
        <f t="shared" si="37"/>
        <v>31.855527935976497</v>
      </c>
      <c r="F163" s="3">
        <f t="shared" si="38"/>
        <v>33.073583221953236</v>
      </c>
      <c r="G163" s="3">
        <f t="shared" si="39"/>
        <v>6.4955361220416466E-2</v>
      </c>
      <c r="H163" s="3">
        <f t="shared" si="40"/>
        <v>1.8788553305645881</v>
      </c>
      <c r="I163" s="3">
        <f t="shared" si="44"/>
        <v>575.91833369379276</v>
      </c>
      <c r="K163" s="3">
        <f t="shared" si="46"/>
        <v>1.340000000000001</v>
      </c>
      <c r="L163" s="3">
        <f t="shared" si="47"/>
        <v>4.5990678143338473</v>
      </c>
      <c r="M163" s="3">
        <f>L163/'Nitrous Oxide Information'!$B$1*1000</f>
        <v>104.49339545892911</v>
      </c>
      <c r="N163" s="3">
        <f>M163*'Nitrous Oxide Information'!$I$2*($D$13+273)/$F$2/1000</f>
        <v>25941.224715414955</v>
      </c>
      <c r="O163" s="3">
        <f t="shared" si="48"/>
        <v>510.27660833011709</v>
      </c>
      <c r="P163" s="3">
        <f t="shared" si="41"/>
        <v>10.083409518888182</v>
      </c>
      <c r="Q163" s="3">
        <f t="shared" si="42"/>
        <v>1.8393657252199261E-3</v>
      </c>
      <c r="R163" s="3">
        <f t="shared" si="43"/>
        <v>0.85223545579945215</v>
      </c>
    </row>
    <row r="164" spans="1:18" x14ac:dyDescent="0.25">
      <c r="A164" s="3">
        <f t="shared" si="45"/>
        <v>1.350000000000001</v>
      </c>
      <c r="B164" s="3">
        <f t="shared" si="34"/>
        <v>10.120408331531038</v>
      </c>
      <c r="C164" s="3">
        <f t="shared" si="35"/>
        <v>0.22994161650528333</v>
      </c>
      <c r="D164" s="3">
        <f t="shared" si="36"/>
        <v>3755.4844858012739</v>
      </c>
      <c r="E164" s="3">
        <f t="shared" si="37"/>
        <v>31.796497690139205</v>
      </c>
      <c r="F164" s="3">
        <f t="shared" si="38"/>
        <v>33.073583221953243</v>
      </c>
      <c r="G164" s="3">
        <f t="shared" si="39"/>
        <v>6.495536122041648E-2</v>
      </c>
      <c r="H164" s="3">
        <f t="shared" si="40"/>
        <v>1.8753736964733614</v>
      </c>
      <c r="I164" s="3">
        <f t="shared" si="44"/>
        <v>579.66908108673954</v>
      </c>
      <c r="K164" s="3">
        <f t="shared" si="46"/>
        <v>1.350000000000001</v>
      </c>
      <c r="L164" s="3">
        <f t="shared" si="47"/>
        <v>4.5905454597758526</v>
      </c>
      <c r="M164" s="3">
        <f>L164/'Nitrous Oxide Information'!$B$1*1000</f>
        <v>104.29976279226258</v>
      </c>
      <c r="N164" s="3">
        <f>M164*'Nitrous Oxide Information'!$I$2*($D$13+273)/$F$2/1000</f>
        <v>25893.154035960237</v>
      </c>
      <c r="O164" s="3">
        <f t="shared" si="48"/>
        <v>509.33103449767947</v>
      </c>
      <c r="P164" s="3">
        <f t="shared" si="41"/>
        <v>10.083409518888184</v>
      </c>
      <c r="Q164" s="3">
        <f t="shared" si="42"/>
        <v>1.8393657252199264E-3</v>
      </c>
      <c r="R164" s="3">
        <f t="shared" si="43"/>
        <v>0.8506562112624223</v>
      </c>
    </row>
    <row r="165" spans="1:18" x14ac:dyDescent="0.25">
      <c r="A165" s="3">
        <f t="shared" si="45"/>
        <v>1.360000000000001</v>
      </c>
      <c r="B165" s="3">
        <f t="shared" si="34"/>
        <v>10.101654594566305</v>
      </c>
      <c r="C165" s="3">
        <f t="shared" si="35"/>
        <v>0.22951552059571897</v>
      </c>
      <c r="D165" s="3">
        <f t="shared" si="36"/>
        <v>3748.5253428581541</v>
      </c>
      <c r="E165" s="3">
        <f t="shared" si="37"/>
        <v>31.737576830965686</v>
      </c>
      <c r="F165" s="3">
        <f t="shared" si="38"/>
        <v>33.073583221953236</v>
      </c>
      <c r="G165" s="3">
        <f t="shared" si="39"/>
        <v>6.4955361220416466E-2</v>
      </c>
      <c r="H165" s="3">
        <f t="shared" si="40"/>
        <v>1.8718985140635103</v>
      </c>
      <c r="I165" s="3">
        <f t="shared" si="44"/>
        <v>583.41287811486654</v>
      </c>
      <c r="K165" s="3">
        <f t="shared" si="46"/>
        <v>1.360000000000001</v>
      </c>
      <c r="L165" s="3">
        <f t="shared" si="47"/>
        <v>4.582038897663228</v>
      </c>
      <c r="M165" s="3">
        <f>L165/'Nitrous Oxide Information'!$B$1*1000</f>
        <v>104.10648893879599</v>
      </c>
      <c r="N165" s="3">
        <f>M165*'Nitrous Oxide Information'!$I$2*($D$13+273)/$F$2/1000</f>
        <v>25845.172434421009</v>
      </c>
      <c r="O165" s="3">
        <f t="shared" si="48"/>
        <v>508.38721287151191</v>
      </c>
      <c r="P165" s="3">
        <f t="shared" si="41"/>
        <v>10.083409518888182</v>
      </c>
      <c r="Q165" s="3">
        <f t="shared" si="42"/>
        <v>1.8393657252199261E-3</v>
      </c>
      <c r="R165" s="3">
        <f t="shared" si="43"/>
        <v>0.84907989316231847</v>
      </c>
    </row>
    <row r="166" spans="1:18" x14ac:dyDescent="0.25">
      <c r="A166" s="3">
        <f t="shared" si="45"/>
        <v>1.370000000000001</v>
      </c>
      <c r="B166" s="3">
        <f t="shared" si="34"/>
        <v>10.08293560942567</v>
      </c>
      <c r="C166" s="3">
        <f t="shared" si="35"/>
        <v>0.22909021426799253</v>
      </c>
      <c r="D166" s="3">
        <f t="shared" si="36"/>
        <v>3741.5790956334677</v>
      </c>
      <c r="E166" s="3">
        <f t="shared" si="37"/>
        <v>31.678765155755748</v>
      </c>
      <c r="F166" s="3">
        <f t="shared" si="38"/>
        <v>33.073583221953243</v>
      </c>
      <c r="G166" s="3">
        <f t="shared" si="39"/>
        <v>6.495536122041648E-2</v>
      </c>
      <c r="H166" s="3">
        <f t="shared" si="40"/>
        <v>1.8684297713796754</v>
      </c>
      <c r="I166" s="3">
        <f t="shared" si="44"/>
        <v>587.14973765762591</v>
      </c>
      <c r="K166" s="3">
        <f t="shared" si="46"/>
        <v>1.370000000000001</v>
      </c>
      <c r="L166" s="3">
        <f t="shared" si="47"/>
        <v>4.5735480987316048</v>
      </c>
      <c r="M166" s="3">
        <f>L166/'Nitrous Oxide Information'!$B$1*1000</f>
        <v>103.91357323362655</v>
      </c>
      <c r="N166" s="3">
        <f>M166*'Nitrous Oxide Information'!$I$2*($D$13+273)/$F$2/1000</f>
        <v>25797.279745730459</v>
      </c>
      <c r="O166" s="3">
        <f t="shared" si="48"/>
        <v>507.4451402046688</v>
      </c>
      <c r="P166" s="3">
        <f t="shared" si="41"/>
        <v>10.083409518888184</v>
      </c>
      <c r="Q166" s="3">
        <f t="shared" si="42"/>
        <v>1.8393657252199264E-3</v>
      </c>
      <c r="R166" s="3">
        <f t="shared" si="43"/>
        <v>0.84750649607627415</v>
      </c>
    </row>
    <row r="167" spans="1:18" x14ac:dyDescent="0.25">
      <c r="A167" s="3">
        <f t="shared" si="45"/>
        <v>1.380000000000001</v>
      </c>
      <c r="B167" s="3">
        <f t="shared" si="34"/>
        <v>10.064251311711873</v>
      </c>
      <c r="C167" s="3">
        <f t="shared" si="35"/>
        <v>0.22866569605896028</v>
      </c>
      <c r="D167" s="3">
        <f t="shared" si="36"/>
        <v>3734.6457202306551</v>
      </c>
      <c r="E167" s="3">
        <f t="shared" si="37"/>
        <v>31.620062462184812</v>
      </c>
      <c r="F167" s="3">
        <f t="shared" si="38"/>
        <v>33.073583221953243</v>
      </c>
      <c r="G167" s="3">
        <f t="shared" si="39"/>
        <v>6.495536122041648E-2</v>
      </c>
      <c r="H167" s="3">
        <f t="shared" si="40"/>
        <v>1.8649674564886485</v>
      </c>
      <c r="I167" s="3">
        <f t="shared" si="44"/>
        <v>590.87967257060325</v>
      </c>
      <c r="K167" s="3">
        <f t="shared" si="46"/>
        <v>1.380000000000001</v>
      </c>
      <c r="L167" s="3">
        <f t="shared" si="47"/>
        <v>4.5650730337708421</v>
      </c>
      <c r="M167" s="3">
        <f>L167/'Nitrous Oxide Information'!$B$1*1000</f>
        <v>103.72101501308346</v>
      </c>
      <c r="N167" s="3">
        <f>M167*'Nitrous Oxide Information'!$I$2*($D$13+273)/$F$2/1000</f>
        <v>25749.475805127611</v>
      </c>
      <c r="O167" s="3">
        <f t="shared" si="48"/>
        <v>506.50481325622133</v>
      </c>
      <c r="P167" s="3">
        <f t="shared" si="41"/>
        <v>10.083409518888184</v>
      </c>
      <c r="Q167" s="3">
        <f t="shared" si="42"/>
        <v>1.8393657252199264E-3</v>
      </c>
      <c r="R167" s="3">
        <f t="shared" si="43"/>
        <v>0.84593601459147094</v>
      </c>
    </row>
    <row r="168" spans="1:18" x14ac:dyDescent="0.25">
      <c r="A168" s="3">
        <f t="shared" si="45"/>
        <v>1.390000000000001</v>
      </c>
      <c r="B168" s="3">
        <f t="shared" si="34"/>
        <v>10.045601637146985</v>
      </c>
      <c r="C168" s="3">
        <f t="shared" si="35"/>
        <v>0.22824196450819004</v>
      </c>
      <c r="D168" s="3">
        <f t="shared" si="36"/>
        <v>3727.7251927974421</v>
      </c>
      <c r="E168" s="3">
        <f t="shared" si="37"/>
        <v>31.561468548303221</v>
      </c>
      <c r="F168" s="3">
        <f t="shared" si="38"/>
        <v>33.073583221953236</v>
      </c>
      <c r="G168" s="3">
        <f t="shared" si="39"/>
        <v>6.4955361220416466E-2</v>
      </c>
      <c r="H168" s="3">
        <f t="shared" si="40"/>
        <v>1.8615115574793357</v>
      </c>
      <c r="I168" s="3">
        <f t="shared" si="44"/>
        <v>594.60269568556191</v>
      </c>
      <c r="K168" s="3">
        <f t="shared" si="46"/>
        <v>1.390000000000001</v>
      </c>
      <c r="L168" s="3">
        <f t="shared" si="47"/>
        <v>4.556613673624927</v>
      </c>
      <c r="M168" s="3">
        <f>L168/'Nitrous Oxide Information'!$B$1*1000</f>
        <v>103.52881361472581</v>
      </c>
      <c r="N168" s="3">
        <f>M168*'Nitrous Oxide Information'!$I$2*($D$13+273)/$F$2/1000</f>
        <v>25701.76044815682</v>
      </c>
      <c r="O168" s="3">
        <f t="shared" si="48"/>
        <v>505.56622879124632</v>
      </c>
      <c r="P168" s="3">
        <f t="shared" si="41"/>
        <v>10.083409518888182</v>
      </c>
      <c r="Q168" s="3">
        <f t="shared" si="42"/>
        <v>1.8393657252199261E-3</v>
      </c>
      <c r="R168" s="3">
        <f t="shared" si="43"/>
        <v>0.84436844330512106</v>
      </c>
    </row>
    <row r="169" spans="1:18" x14ac:dyDescent="0.25">
      <c r="A169" s="3">
        <f t="shared" si="45"/>
        <v>1.400000000000001</v>
      </c>
      <c r="B169" s="3">
        <f t="shared" si="34"/>
        <v>10.026986521572193</v>
      </c>
      <c r="C169" s="3">
        <f t="shared" si="35"/>
        <v>0.22781901815795588</v>
      </c>
      <c r="D169" s="3">
        <f t="shared" si="36"/>
        <v>3720.8174895257544</v>
      </c>
      <c r="E169" s="3">
        <f t="shared" si="37"/>
        <v>31.50298321253554</v>
      </c>
      <c r="F169" s="3">
        <f t="shared" si="38"/>
        <v>33.073583221953243</v>
      </c>
      <c r="G169" s="3">
        <f t="shared" si="39"/>
        <v>6.495536122041648E-2</v>
      </c>
      <c r="H169" s="3">
        <f t="shared" si="40"/>
        <v>1.8580620624627155</v>
      </c>
      <c r="I169" s="3">
        <f t="shared" si="44"/>
        <v>598.3188198104873</v>
      </c>
      <c r="K169" s="3">
        <f t="shared" si="46"/>
        <v>1.400000000000001</v>
      </c>
      <c r="L169" s="3">
        <f t="shared" si="47"/>
        <v>4.5481699891918757</v>
      </c>
      <c r="M169" s="3">
        <f>L169/'Nitrous Oxide Information'!$B$1*1000</f>
        <v>103.33696837734024</v>
      </c>
      <c r="N169" s="3">
        <f>M169*'Nitrous Oxide Information'!$I$2*($D$13+273)/$F$2/1000</f>
        <v>25654.133510667194</v>
      </c>
      <c r="O169" s="3">
        <f t="shared" si="48"/>
        <v>504.62938358081504</v>
      </c>
      <c r="P169" s="3">
        <f t="shared" si="41"/>
        <v>10.083409518888184</v>
      </c>
      <c r="Q169" s="3">
        <f t="shared" si="42"/>
        <v>1.8393657252199264E-3</v>
      </c>
      <c r="R169" s="3">
        <f t="shared" si="43"/>
        <v>0.84280377682444851</v>
      </c>
    </row>
    <row r="170" spans="1:18" x14ac:dyDescent="0.25">
      <c r="A170" s="3">
        <f t="shared" si="45"/>
        <v>1.410000000000001</v>
      </c>
      <c r="B170" s="3">
        <f t="shared" si="34"/>
        <v>10.008405900947563</v>
      </c>
      <c r="C170" s="3">
        <f t="shared" si="35"/>
        <v>0.22739685555323297</v>
      </c>
      <c r="D170" s="3">
        <f t="shared" si="36"/>
        <v>3713.9225866516326</v>
      </c>
      <c r="E170" s="3">
        <f t="shared" si="37"/>
        <v>31.444606253679872</v>
      </c>
      <c r="F170" s="3">
        <f t="shared" si="38"/>
        <v>33.073583221953236</v>
      </c>
      <c r="G170" s="3">
        <f t="shared" si="39"/>
        <v>6.4955361220416466E-2</v>
      </c>
      <c r="H170" s="3">
        <f t="shared" si="40"/>
        <v>1.8546189595717963</v>
      </c>
      <c r="I170" s="3">
        <f t="shared" si="44"/>
        <v>602.02805772963086</v>
      </c>
      <c r="K170" s="3">
        <f t="shared" si="46"/>
        <v>1.410000000000001</v>
      </c>
      <c r="L170" s="3">
        <f t="shared" si="47"/>
        <v>4.5397419514236308</v>
      </c>
      <c r="M170" s="3">
        <f>L170/'Nitrous Oxide Information'!$B$1*1000</f>
        <v>103.14547864093861</v>
      </c>
      <c r="N170" s="3">
        <f>M170*'Nitrous Oxide Information'!$I$2*($D$13+273)/$F$2/1000</f>
        <v>25606.594828812002</v>
      </c>
      <c r="O170" s="3">
        <f t="shared" si="48"/>
        <v>503.69427440198223</v>
      </c>
      <c r="P170" s="3">
        <f t="shared" si="41"/>
        <v>10.083409518888182</v>
      </c>
      <c r="Q170" s="3">
        <f t="shared" si="42"/>
        <v>1.8393657252199261E-3</v>
      </c>
      <c r="R170" s="3">
        <f t="shared" si="43"/>
        <v>0.84124200976667018</v>
      </c>
    </row>
    <row r="171" spans="1:18" x14ac:dyDescent="0.25">
      <c r="A171" s="3">
        <f t="shared" si="45"/>
        <v>1.420000000000001</v>
      </c>
      <c r="B171" s="3">
        <f t="shared" si="34"/>
        <v>9.9898597113518459</v>
      </c>
      <c r="C171" s="3">
        <f t="shared" si="35"/>
        <v>0.22697547524169293</v>
      </c>
      <c r="D171" s="3">
        <f t="shared" si="36"/>
        <v>3707.0404604551582</v>
      </c>
      <c r="E171" s="3">
        <f t="shared" si="37"/>
        <v>31.386337470907158</v>
      </c>
      <c r="F171" s="3">
        <f t="shared" si="38"/>
        <v>33.073583221953236</v>
      </c>
      <c r="G171" s="3">
        <f t="shared" si="39"/>
        <v>6.4955361220416466E-2</v>
      </c>
      <c r="H171" s="3">
        <f t="shared" si="40"/>
        <v>1.8511822369615774</v>
      </c>
      <c r="I171" s="3">
        <f t="shared" si="44"/>
        <v>605.73042220355399</v>
      </c>
      <c r="K171" s="3">
        <f t="shared" si="46"/>
        <v>1.420000000000001</v>
      </c>
      <c r="L171" s="3">
        <f t="shared" si="47"/>
        <v>4.5313295313259641</v>
      </c>
      <c r="M171" s="3">
        <f>L171/'Nitrous Oxide Information'!$B$1*1000</f>
        <v>102.95434374675582</v>
      </c>
      <c r="N171" s="3">
        <f>M171*'Nitrous Oxide Information'!$I$2*($D$13+273)/$F$2/1000</f>
        <v>25559.144239048161</v>
      </c>
      <c r="O171" s="3">
        <f t="shared" si="48"/>
        <v>502.76089803777495</v>
      </c>
      <c r="P171" s="3">
        <f t="shared" si="41"/>
        <v>10.083409518888182</v>
      </c>
      <c r="Q171" s="3">
        <f t="shared" si="42"/>
        <v>1.8393657252199261E-3</v>
      </c>
      <c r="R171" s="3">
        <f t="shared" si="43"/>
        <v>0.83968313675897777</v>
      </c>
    </row>
    <row r="172" spans="1:18" x14ac:dyDescent="0.25">
      <c r="A172" s="3">
        <f t="shared" si="45"/>
        <v>1.430000000000001</v>
      </c>
      <c r="B172" s="3">
        <f t="shared" si="34"/>
        <v>9.9713478889822298</v>
      </c>
      <c r="C172" s="3">
        <f t="shared" si="35"/>
        <v>0.22655487577369851</v>
      </c>
      <c r="D172" s="3">
        <f t="shared" si="36"/>
        <v>3700.171087260363</v>
      </c>
      <c r="E172" s="3">
        <f t="shared" si="37"/>
        <v>31.328176663760487</v>
      </c>
      <c r="F172" s="3">
        <f t="shared" si="38"/>
        <v>33.073583221953236</v>
      </c>
      <c r="G172" s="3">
        <f t="shared" si="39"/>
        <v>6.4955361220416466E-2</v>
      </c>
      <c r="H172" s="3">
        <f t="shared" si="40"/>
        <v>1.847751882809008</v>
      </c>
      <c r="I172" s="3">
        <f t="shared" si="44"/>
        <v>609.425925969172</v>
      </c>
      <c r="K172" s="3">
        <f t="shared" si="46"/>
        <v>1.430000000000001</v>
      </c>
      <c r="L172" s="3">
        <f t="shared" si="47"/>
        <v>4.5229326999583739</v>
      </c>
      <c r="M172" s="3">
        <f>L172/'Nitrous Oxide Information'!$B$1*1000</f>
        <v>102.76356303724749</v>
      </c>
      <c r="N172" s="3">
        <f>M172*'Nitrous Oxide Information'!$I$2*($D$13+273)/$F$2/1000</f>
        <v>25511.781578135615</v>
      </c>
      <c r="O172" s="3">
        <f t="shared" si="48"/>
        <v>501.82925127718153</v>
      </c>
      <c r="P172" s="3">
        <f t="shared" si="41"/>
        <v>10.083409518888182</v>
      </c>
      <c r="Q172" s="3">
        <f t="shared" si="42"/>
        <v>1.8393657252199261E-3</v>
      </c>
      <c r="R172" s="3">
        <f t="shared" si="43"/>
        <v>0.83812715243851921</v>
      </c>
    </row>
    <row r="173" spans="1:18" x14ac:dyDescent="0.25">
      <c r="A173" s="3">
        <f t="shared" si="45"/>
        <v>1.4400000000000011</v>
      </c>
      <c r="B173" s="3">
        <f t="shared" si="34"/>
        <v>9.9528703701541392</v>
      </c>
      <c r="C173" s="3">
        <f t="shared" si="35"/>
        <v>0.2261350557022988</v>
      </c>
      <c r="D173" s="3">
        <f t="shared" si="36"/>
        <v>3693.3144434351539</v>
      </c>
      <c r="E173" s="3">
        <f t="shared" si="37"/>
        <v>31.270123632154398</v>
      </c>
      <c r="F173" s="3">
        <f t="shared" si="38"/>
        <v>33.073583221953243</v>
      </c>
      <c r="G173" s="3">
        <f t="shared" si="39"/>
        <v>6.495536122041648E-2</v>
      </c>
      <c r="H173" s="3">
        <f t="shared" si="40"/>
        <v>1.8443278853129457</v>
      </c>
      <c r="I173" s="3">
        <f t="shared" si="44"/>
        <v>613.11458173979793</v>
      </c>
      <c r="K173" s="3">
        <f t="shared" si="46"/>
        <v>1.4400000000000011</v>
      </c>
      <c r="L173" s="3">
        <f t="shared" si="47"/>
        <v>4.5145514284339887</v>
      </c>
      <c r="M173" s="3">
        <f>L173/'Nitrous Oxide Information'!$B$1*1000</f>
        <v>102.57313585608773</v>
      </c>
      <c r="N173" s="3">
        <f>M173*'Nitrous Oxide Information'!$I$2*($D$13+273)/$F$2/1000</f>
        <v>25464.50668313682</v>
      </c>
      <c r="O173" s="3">
        <f t="shared" si="48"/>
        <v>500.89933091514035</v>
      </c>
      <c r="P173" s="3">
        <f t="shared" si="41"/>
        <v>10.083409518888184</v>
      </c>
      <c r="Q173" s="3">
        <f t="shared" si="42"/>
        <v>1.8393657252199264E-3</v>
      </c>
      <c r="R173" s="3">
        <f t="shared" si="43"/>
        <v>0.83657405145237995</v>
      </c>
    </row>
    <row r="174" spans="1:18" x14ac:dyDescent="0.25">
      <c r="A174" s="3">
        <f t="shared" si="45"/>
        <v>1.4500000000000011</v>
      </c>
      <c r="B174" s="3">
        <f t="shared" si="34"/>
        <v>9.9344270913010089</v>
      </c>
      <c r="C174" s="3">
        <f t="shared" si="35"/>
        <v>0.22571601358322405</v>
      </c>
      <c r="D174" s="3">
        <f t="shared" si="36"/>
        <v>3686.4705053912267</v>
      </c>
      <c r="E174" s="3">
        <f t="shared" si="37"/>
        <v>31.212178176374216</v>
      </c>
      <c r="F174" s="3">
        <f t="shared" si="38"/>
        <v>33.073583221953236</v>
      </c>
      <c r="G174" s="3">
        <f t="shared" si="39"/>
        <v>6.4955361220416466E-2</v>
      </c>
      <c r="H174" s="3">
        <f t="shared" si="40"/>
        <v>1.840910232694116</v>
      </c>
      <c r="I174" s="3">
        <f t="shared" si="44"/>
        <v>616.79640220518615</v>
      </c>
      <c r="K174" s="3">
        <f t="shared" si="46"/>
        <v>1.4500000000000011</v>
      </c>
      <c r="L174" s="3">
        <f t="shared" si="47"/>
        <v>4.5061856879194648</v>
      </c>
      <c r="M174" s="3">
        <f>L174/'Nitrous Oxide Information'!$B$1*1000</f>
        <v>102.38306154816679</v>
      </c>
      <c r="N174" s="3">
        <f>M174*'Nitrous Oxide Information'!$I$2*($D$13+273)/$F$2/1000</f>
        <v>25417.319391416146</v>
      </c>
      <c r="O174" s="3">
        <f t="shared" si="48"/>
        <v>499.97113375252917</v>
      </c>
      <c r="P174" s="3">
        <f t="shared" si="41"/>
        <v>10.083409518888182</v>
      </c>
      <c r="Q174" s="3">
        <f t="shared" si="42"/>
        <v>1.8393657252199261E-3</v>
      </c>
      <c r="R174" s="3">
        <f t="shared" si="43"/>
        <v>0.83502382845756462</v>
      </c>
    </row>
    <row r="175" spans="1:18" x14ac:dyDescent="0.25">
      <c r="A175" s="3">
        <f t="shared" si="45"/>
        <v>1.4600000000000011</v>
      </c>
      <c r="B175" s="3">
        <f t="shared" si="34"/>
        <v>9.9160179889740689</v>
      </c>
      <c r="C175" s="3">
        <f t="shared" si="35"/>
        <v>0.225297747974881</v>
      </c>
      <c r="D175" s="3">
        <f t="shared" si="36"/>
        <v>3679.6392495839928</v>
      </c>
      <c r="E175" s="3">
        <f t="shared" si="37"/>
        <v>31.154340097075341</v>
      </c>
      <c r="F175" s="3">
        <f t="shared" si="38"/>
        <v>33.073583221953236</v>
      </c>
      <c r="G175" s="3">
        <f t="shared" si="39"/>
        <v>6.4955361220416466E-2</v>
      </c>
      <c r="H175" s="3">
        <f t="shared" si="40"/>
        <v>1.837498913195073</v>
      </c>
      <c r="I175" s="3">
        <f t="shared" si="44"/>
        <v>620.47140003157631</v>
      </c>
      <c r="K175" s="3">
        <f t="shared" si="46"/>
        <v>1.4600000000000011</v>
      </c>
      <c r="L175" s="3">
        <f t="shared" si="47"/>
        <v>4.4978354496348896</v>
      </c>
      <c r="M175" s="3">
        <f>L175/'Nitrous Oxide Information'!$B$1*1000</f>
        <v>102.19333945958898</v>
      </c>
      <c r="N175" s="3">
        <f>M175*'Nitrous Oxide Information'!$I$2*($D$13+273)/$F$2/1000</f>
        <v>25370.219540639366</v>
      </c>
      <c r="O175" s="3">
        <f t="shared" si="48"/>
        <v>499.04465659615386</v>
      </c>
      <c r="P175" s="3">
        <f t="shared" si="41"/>
        <v>10.083409518888182</v>
      </c>
      <c r="Q175" s="3">
        <f t="shared" si="42"/>
        <v>1.8393657252199261E-3</v>
      </c>
      <c r="R175" s="3">
        <f t="shared" si="43"/>
        <v>0.83347647812097914</v>
      </c>
    </row>
    <row r="176" spans="1:18" x14ac:dyDescent="0.25">
      <c r="A176" s="3">
        <f t="shared" si="45"/>
        <v>1.4700000000000011</v>
      </c>
      <c r="B176" s="3">
        <f t="shared" si="34"/>
        <v>9.8976429998421196</v>
      </c>
      <c r="C176" s="3">
        <f t="shared" si="35"/>
        <v>0.22488025743834764</v>
      </c>
      <c r="D176" s="3">
        <f t="shared" si="36"/>
        <v>3672.8206525124888</v>
      </c>
      <c r="E176" s="3">
        <f t="shared" si="37"/>
        <v>31.096609195282568</v>
      </c>
      <c r="F176" s="3">
        <f t="shared" si="38"/>
        <v>33.073583221953243</v>
      </c>
      <c r="G176" s="3">
        <f t="shared" si="39"/>
        <v>6.495536122041648E-2</v>
      </c>
      <c r="H176" s="3">
        <f t="shared" si="40"/>
        <v>1.8340939150801572</v>
      </c>
      <c r="I176" s="3">
        <f t="shared" si="44"/>
        <v>624.13958786173657</v>
      </c>
      <c r="K176" s="3">
        <f t="shared" si="46"/>
        <v>1.4700000000000011</v>
      </c>
      <c r="L176" s="3">
        <f t="shared" si="47"/>
        <v>4.48950068485368</v>
      </c>
      <c r="M176" s="3">
        <f>L176/'Nitrous Oxide Information'!$B$1*1000</f>
        <v>102.00396893767024</v>
      </c>
      <c r="N176" s="3">
        <f>M176*'Nitrous Oxide Information'!$I$2*($D$13+273)/$F$2/1000</f>
        <v>25323.20696877304</v>
      </c>
      <c r="O176" s="3">
        <f t="shared" si="48"/>
        <v>498.1198962587373</v>
      </c>
      <c r="P176" s="3">
        <f t="shared" si="41"/>
        <v>10.083409518888184</v>
      </c>
      <c r="Q176" s="3">
        <f t="shared" si="42"/>
        <v>1.8393657252199264E-3</v>
      </c>
      <c r="R176" s="3">
        <f t="shared" si="43"/>
        <v>0.83193199511941163</v>
      </c>
    </row>
    <row r="177" spans="1:18" x14ac:dyDescent="0.25">
      <c r="A177" s="3">
        <f t="shared" si="45"/>
        <v>1.4800000000000011</v>
      </c>
      <c r="B177" s="3">
        <f t="shared" si="34"/>
        <v>9.8793020606913178</v>
      </c>
      <c r="C177" s="3">
        <f t="shared" si="35"/>
        <v>0.22446354053736839</v>
      </c>
      <c r="D177" s="3">
        <f t="shared" si="36"/>
        <v>3666.0146907193002</v>
      </c>
      <c r="E177" s="3">
        <f t="shared" si="37"/>
        <v>31.038985272389407</v>
      </c>
      <c r="F177" s="3">
        <f t="shared" si="38"/>
        <v>33.073583221953236</v>
      </c>
      <c r="G177" s="3">
        <f t="shared" si="39"/>
        <v>6.4955361220416466E-2</v>
      </c>
      <c r="H177" s="3">
        <f t="shared" si="40"/>
        <v>1.8306952266354557</v>
      </c>
      <c r="I177" s="3">
        <f t="shared" si="44"/>
        <v>627.80097831500746</v>
      </c>
      <c r="K177" s="3">
        <f t="shared" si="46"/>
        <v>1.4800000000000011</v>
      </c>
      <c r="L177" s="3">
        <f t="shared" si="47"/>
        <v>4.4811813649024863</v>
      </c>
      <c r="M177" s="3">
        <f>L177/'Nitrous Oxide Information'!$B$1*1000</f>
        <v>101.814949330936</v>
      </c>
      <c r="N177" s="3">
        <f>M177*'Nitrous Oxide Information'!$I$2*($D$13+273)/$F$2/1000</f>
        <v>25276.281514083992</v>
      </c>
      <c r="O177" s="3">
        <f t="shared" si="48"/>
        <v>497.19684955890881</v>
      </c>
      <c r="P177" s="3">
        <f t="shared" si="41"/>
        <v>10.083409518888182</v>
      </c>
      <c r="Q177" s="3">
        <f t="shared" si="42"/>
        <v>1.8393657252199261E-3</v>
      </c>
      <c r="R177" s="3">
        <f t="shared" si="43"/>
        <v>0.83039037413951422</v>
      </c>
    </row>
    <row r="178" spans="1:18" x14ac:dyDescent="0.25">
      <c r="A178" s="3">
        <f t="shared" si="45"/>
        <v>1.4900000000000011</v>
      </c>
      <c r="B178" s="3">
        <f t="shared" si="34"/>
        <v>9.8609951084249641</v>
      </c>
      <c r="C178" s="3">
        <f t="shared" si="35"/>
        <v>0.22404759583834913</v>
      </c>
      <c r="D178" s="3">
        <f t="shared" si="36"/>
        <v>3659.2213407904846</v>
      </c>
      <c r="E178" s="3">
        <f t="shared" si="37"/>
        <v>30.981468130157406</v>
      </c>
      <c r="F178" s="3">
        <f t="shared" si="38"/>
        <v>33.073583221953236</v>
      </c>
      <c r="G178" s="3">
        <f t="shared" si="39"/>
        <v>6.4955361220416466E-2</v>
      </c>
      <c r="H178" s="3">
        <f t="shared" si="40"/>
        <v>1.827302836168764</v>
      </c>
      <c r="I178" s="3">
        <f t="shared" si="44"/>
        <v>631.45558398734499</v>
      </c>
      <c r="K178" s="3">
        <f t="shared" si="46"/>
        <v>1.4900000000000011</v>
      </c>
      <c r="L178" s="3">
        <f t="shared" si="47"/>
        <v>4.4728774611610911</v>
      </c>
      <c r="M178" s="3">
        <f>L178/'Nitrous Oxide Information'!$B$1*1000</f>
        <v>101.62627998911893</v>
      </c>
      <c r="N178" s="3">
        <f>M178*'Nitrous Oxide Information'!$I$2*($D$13+273)/$F$2/1000</f>
        <v>25229.443015138768</v>
      </c>
      <c r="O178" s="3">
        <f t="shared" si="48"/>
        <v>496.27551332119288</v>
      </c>
      <c r="P178" s="3">
        <f t="shared" si="41"/>
        <v>10.083409518888182</v>
      </c>
      <c r="Q178" s="3">
        <f t="shared" si="42"/>
        <v>1.8393657252199261E-3</v>
      </c>
      <c r="R178" s="3">
        <f t="shared" si="43"/>
        <v>0.82885160987778583</v>
      </c>
    </row>
    <row r="179" spans="1:18" x14ac:dyDescent="0.25">
      <c r="A179" s="3">
        <f t="shared" si="45"/>
        <v>1.5000000000000011</v>
      </c>
      <c r="B179" s="3">
        <f t="shared" si="34"/>
        <v>9.8427220800632753</v>
      </c>
      <c r="C179" s="3">
        <f t="shared" si="35"/>
        <v>0.22363242191035232</v>
      </c>
      <c r="D179" s="3">
        <f t="shared" si="36"/>
        <v>3652.440579355482</v>
      </c>
      <c r="E179" s="3">
        <f t="shared" si="37"/>
        <v>30.924057570715444</v>
      </c>
      <c r="F179" s="3">
        <f t="shared" si="38"/>
        <v>33.073583221953243</v>
      </c>
      <c r="G179" s="3">
        <f t="shared" si="39"/>
        <v>6.495536122041648E-2</v>
      </c>
      <c r="H179" s="3">
        <f t="shared" si="40"/>
        <v>1.8239167320095422</v>
      </c>
      <c r="I179" s="3">
        <f t="shared" si="44"/>
        <v>635.10341745136407</v>
      </c>
      <c r="K179" s="3">
        <f t="shared" si="46"/>
        <v>1.5000000000000011</v>
      </c>
      <c r="L179" s="3">
        <f t="shared" si="47"/>
        <v>4.4645889450623129</v>
      </c>
      <c r="M179" s="3">
        <f>L179/'Nitrous Oxide Information'!$B$1*1000</f>
        <v>101.43796026315664</v>
      </c>
      <c r="N179" s="3">
        <f>M179*'Nitrous Oxide Information'!$I$2*($D$13+273)/$F$2/1000</f>
        <v>25182.691310803035</v>
      </c>
      <c r="O179" s="3">
        <f t="shared" si="48"/>
        <v>495.3558843759983</v>
      </c>
      <c r="P179" s="3">
        <f t="shared" si="41"/>
        <v>10.083409518888184</v>
      </c>
      <c r="Q179" s="3">
        <f t="shared" si="42"/>
        <v>1.8393657252199264E-3</v>
      </c>
      <c r="R179" s="3">
        <f t="shared" si="43"/>
        <v>0.8273156970405523</v>
      </c>
    </row>
    <row r="180" spans="1:18" x14ac:dyDescent="0.25">
      <c r="A180" s="3">
        <f t="shared" si="45"/>
        <v>1.5100000000000011</v>
      </c>
      <c r="B180" s="3">
        <f t="shared" si="34"/>
        <v>9.8244829127431803</v>
      </c>
      <c r="C180" s="3">
        <f t="shared" si="35"/>
        <v>0.223218017325092</v>
      </c>
      <c r="D180" s="3">
        <f t="shared" si="36"/>
        <v>3645.6723830870424</v>
      </c>
      <c r="E180" s="3">
        <f t="shared" si="37"/>
        <v>30.866753396559091</v>
      </c>
      <c r="F180" s="3">
        <f t="shared" si="38"/>
        <v>33.073583221953236</v>
      </c>
      <c r="G180" s="3">
        <f t="shared" si="39"/>
        <v>6.4955361220416466E-2</v>
      </c>
      <c r="H180" s="3">
        <f t="shared" si="40"/>
        <v>1.8205369025088771</v>
      </c>
      <c r="I180" s="3">
        <f t="shared" si="44"/>
        <v>638.74449125638182</v>
      </c>
      <c r="K180" s="3">
        <f t="shared" si="46"/>
        <v>1.5100000000000011</v>
      </c>
      <c r="L180" s="3">
        <f t="shared" si="47"/>
        <v>4.4563157880919073</v>
      </c>
      <c r="M180" s="3">
        <f>L180/'Nitrous Oxide Information'!$B$1*1000</f>
        <v>101.24998950518955</v>
      </c>
      <c r="N180" s="3">
        <f>M180*'Nitrous Oxide Information'!$I$2*($D$13+273)/$F$2/1000</f>
        <v>25136.026240241059</v>
      </c>
      <c r="O180" s="3">
        <f t="shared" si="48"/>
        <v>494.43795955960752</v>
      </c>
      <c r="P180" s="3">
        <f t="shared" si="41"/>
        <v>10.083409518888182</v>
      </c>
      <c r="Q180" s="3">
        <f t="shared" si="42"/>
        <v>1.8393657252199261E-3</v>
      </c>
      <c r="R180" s="3">
        <f t="shared" si="43"/>
        <v>0.82578263034394916</v>
      </c>
    </row>
    <row r="181" spans="1:18" x14ac:dyDescent="0.25">
      <c r="A181" s="3">
        <f t="shared" si="45"/>
        <v>1.5200000000000011</v>
      </c>
      <c r="B181" s="3">
        <f t="shared" si="34"/>
        <v>9.8062775437180907</v>
      </c>
      <c r="C181" s="3">
        <f t="shared" si="35"/>
        <v>0.22280438065692895</v>
      </c>
      <c r="D181" s="3">
        <f t="shared" si="36"/>
        <v>3638.9167287011419</v>
      </c>
      <c r="E181" s="3">
        <f t="shared" si="37"/>
        <v>30.809555410549883</v>
      </c>
      <c r="F181" s="3">
        <f t="shared" si="38"/>
        <v>33.073583221953236</v>
      </c>
      <c r="G181" s="3">
        <f t="shared" si="39"/>
        <v>6.4955361220416466E-2</v>
      </c>
      <c r="H181" s="3">
        <f t="shared" si="40"/>
        <v>1.8171633360394421</v>
      </c>
      <c r="I181" s="3">
        <f t="shared" si="44"/>
        <v>642.37881792846065</v>
      </c>
      <c r="K181" s="3">
        <f t="shared" si="46"/>
        <v>1.5200000000000011</v>
      </c>
      <c r="L181" s="3">
        <f t="shared" si="47"/>
        <v>4.4480579617884679</v>
      </c>
      <c r="M181" s="3">
        <f>L181/'Nitrous Oxide Information'!$B$1*1000</f>
        <v>101.06236706855856</v>
      </c>
      <c r="N181" s="3">
        <f>M181*'Nitrous Oxide Information'!$I$2*($D$13+273)/$F$2/1000</f>
        <v>25089.447642915151</v>
      </c>
      <c r="O181" s="3">
        <f t="shared" si="48"/>
        <v>493.52173571416535</v>
      </c>
      <c r="P181" s="3">
        <f t="shared" si="41"/>
        <v>10.083409518888182</v>
      </c>
      <c r="Q181" s="3">
        <f t="shared" si="42"/>
        <v>1.8393657252199261E-3</v>
      </c>
      <c r="R181" s="3">
        <f t="shared" si="43"/>
        <v>0.82425240451390369</v>
      </c>
    </row>
    <row r="182" spans="1:18" x14ac:dyDescent="0.25">
      <c r="A182" s="3">
        <f t="shared" si="45"/>
        <v>1.5300000000000011</v>
      </c>
      <c r="B182" s="3">
        <f t="shared" si="34"/>
        <v>9.7881059103576966</v>
      </c>
      <c r="C182" s="3">
        <f t="shared" si="35"/>
        <v>0.22239151048286571</v>
      </c>
      <c r="D182" s="3">
        <f t="shared" si="36"/>
        <v>3632.173592956904</v>
      </c>
      <c r="E182" s="3">
        <f t="shared" si="37"/>
        <v>30.752463415914679</v>
      </c>
      <c r="F182" s="3">
        <f t="shared" si="38"/>
        <v>33.073583221953236</v>
      </c>
      <c r="G182" s="3">
        <f t="shared" si="39"/>
        <v>6.4955361220416466E-2</v>
      </c>
      <c r="H182" s="3">
        <f t="shared" si="40"/>
        <v>1.8137960209954564</v>
      </c>
      <c r="I182" s="3">
        <f t="shared" si="44"/>
        <v>646.00640997045161</v>
      </c>
      <c r="K182" s="3">
        <f t="shared" si="46"/>
        <v>1.5300000000000011</v>
      </c>
      <c r="L182" s="3">
        <f t="shared" si="47"/>
        <v>4.439815437743329</v>
      </c>
      <c r="M182" s="3">
        <f>L182/'Nitrous Oxide Information'!$B$1*1000</f>
        <v>100.8750923078029</v>
      </c>
      <c r="N182" s="3">
        <f>M182*'Nitrous Oxide Information'!$I$2*($D$13+273)/$F$2/1000</f>
        <v>25042.955358585106</v>
      </c>
      <c r="O182" s="3">
        <f t="shared" si="48"/>
        <v>492.60720968766833</v>
      </c>
      <c r="P182" s="3">
        <f t="shared" si="41"/>
        <v>10.083409518888182</v>
      </c>
      <c r="Q182" s="3">
        <f t="shared" si="42"/>
        <v>1.8393657252199261E-3</v>
      </c>
      <c r="R182" s="3">
        <f t="shared" si="43"/>
        <v>0.82272501428611577</v>
      </c>
    </row>
    <row r="183" spans="1:18" x14ac:dyDescent="0.25">
      <c r="A183" s="3">
        <f t="shared" si="45"/>
        <v>1.5400000000000011</v>
      </c>
      <c r="B183" s="3">
        <f t="shared" si="34"/>
        <v>9.769967950147743</v>
      </c>
      <c r="C183" s="3">
        <f t="shared" si="35"/>
        <v>0.22197940538254168</v>
      </c>
      <c r="D183" s="3">
        <f t="shared" si="36"/>
        <v>3625.4429526565186</v>
      </c>
      <c r="E183" s="3">
        <f t="shared" si="37"/>
        <v>30.695477216244971</v>
      </c>
      <c r="F183" s="3">
        <f t="shared" si="38"/>
        <v>33.073583221953236</v>
      </c>
      <c r="G183" s="3">
        <f t="shared" si="39"/>
        <v>6.4955361220416466E-2</v>
      </c>
      <c r="H183" s="3">
        <f t="shared" si="40"/>
        <v>1.8104349457926459</v>
      </c>
      <c r="I183" s="3">
        <f t="shared" si="44"/>
        <v>649.62727986203686</v>
      </c>
      <c r="K183" s="3">
        <f t="shared" si="46"/>
        <v>1.5400000000000011</v>
      </c>
      <c r="L183" s="3">
        <f t="shared" si="47"/>
        <v>4.4315881876004681</v>
      </c>
      <c r="M183" s="3">
        <f>L183/'Nitrous Oxide Information'!$B$1*1000</f>
        <v>100.68816457865785</v>
      </c>
      <c r="N183" s="3">
        <f>M183*'Nitrous Oxide Information'!$I$2*($D$13+273)/$F$2/1000</f>
        <v>24996.549227307656</v>
      </c>
      <c r="O183" s="3">
        <f t="shared" si="48"/>
        <v>491.69437833395398</v>
      </c>
      <c r="P183" s="3">
        <f t="shared" si="41"/>
        <v>10.083409518888182</v>
      </c>
      <c r="Q183" s="3">
        <f t="shared" si="42"/>
        <v>1.8393657252199261E-3</v>
      </c>
      <c r="R183" s="3">
        <f t="shared" si="43"/>
        <v>0.82120045440604095</v>
      </c>
    </row>
    <row r="184" spans="1:18" x14ac:dyDescent="0.25">
      <c r="A184" s="3">
        <f t="shared" si="45"/>
        <v>1.5500000000000012</v>
      </c>
      <c r="B184" s="3">
        <f t="shared" si="34"/>
        <v>9.7518636006898163</v>
      </c>
      <c r="C184" s="3">
        <f t="shared" si="35"/>
        <v>0.22156806393822845</v>
      </c>
      <c r="D184" s="3">
        <f t="shared" si="36"/>
        <v>3618.7247846451614</v>
      </c>
      <c r="E184" s="3">
        <f t="shared" si="37"/>
        <v>30.638596615496191</v>
      </c>
      <c r="F184" s="3">
        <f t="shared" si="38"/>
        <v>33.073583221953243</v>
      </c>
      <c r="G184" s="3">
        <f t="shared" si="39"/>
        <v>6.495536122041648E-2</v>
      </c>
      <c r="H184" s="3">
        <f t="shared" si="40"/>
        <v>1.8070800988682019</v>
      </c>
      <c r="I184" s="3">
        <f t="shared" si="44"/>
        <v>653.24144005977325</v>
      </c>
      <c r="K184" s="3">
        <f t="shared" si="46"/>
        <v>1.5500000000000012</v>
      </c>
      <c r="L184" s="3">
        <f t="shared" si="47"/>
        <v>4.4233761830564076</v>
      </c>
      <c r="M184" s="3">
        <f>L184/'Nitrous Oxide Information'!$B$1*1000</f>
        <v>100.50158323805258</v>
      </c>
      <c r="N184" s="3">
        <f>M184*'Nitrous Oxide Information'!$I$2*($D$13+273)/$F$2/1000</f>
        <v>24950.229089435907</v>
      </c>
      <c r="O184" s="3">
        <f t="shared" si="48"/>
        <v>490.78323851268965</v>
      </c>
      <c r="P184" s="3">
        <f t="shared" si="41"/>
        <v>10.083409518888184</v>
      </c>
      <c r="Q184" s="3">
        <f t="shared" si="42"/>
        <v>1.8393657252199264E-3</v>
      </c>
      <c r="R184" s="3">
        <f t="shared" si="43"/>
        <v>0.81967871962887118</v>
      </c>
    </row>
    <row r="185" spans="1:18" x14ac:dyDescent="0.25">
      <c r="A185" s="3">
        <f t="shared" si="45"/>
        <v>1.5600000000000012</v>
      </c>
      <c r="B185" s="3">
        <f t="shared" si="34"/>
        <v>9.7337927997011349</v>
      </c>
      <c r="C185" s="3">
        <f t="shared" si="35"/>
        <v>0.22115748473482447</v>
      </c>
      <c r="D185" s="3">
        <f t="shared" si="36"/>
        <v>3612.0190658109159</v>
      </c>
      <c r="E185" s="3">
        <f t="shared" si="37"/>
        <v>30.581821417987076</v>
      </c>
      <c r="F185" s="3">
        <f t="shared" si="38"/>
        <v>33.073583221953236</v>
      </c>
      <c r="G185" s="3">
        <f t="shared" si="39"/>
        <v>6.4955361220416466E-2</v>
      </c>
      <c r="H185" s="3">
        <f t="shared" si="40"/>
        <v>1.8037314686807424</v>
      </c>
      <c r="I185" s="3">
        <f t="shared" si="44"/>
        <v>656.8489029971347</v>
      </c>
      <c r="K185" s="3">
        <f t="shared" si="46"/>
        <v>1.5600000000000012</v>
      </c>
      <c r="L185" s="3">
        <f t="shared" si="47"/>
        <v>4.4151793958601191</v>
      </c>
      <c r="M185" s="3">
        <f>L185/'Nitrous Oxide Information'!$B$1*1000</f>
        <v>100.31534764410786</v>
      </c>
      <c r="N185" s="3">
        <f>M185*'Nitrous Oxide Information'!$I$2*($D$13+273)/$F$2/1000</f>
        <v>24903.994785618805</v>
      </c>
      <c r="O185" s="3">
        <f t="shared" si="48"/>
        <v>489.87378708936211</v>
      </c>
      <c r="P185" s="3">
        <f t="shared" si="41"/>
        <v>10.083409518888182</v>
      </c>
      <c r="Q185" s="3">
        <f t="shared" si="42"/>
        <v>1.8393657252199261E-3</v>
      </c>
      <c r="R185" s="3">
        <f t="shared" si="43"/>
        <v>0.81815980471951744</v>
      </c>
    </row>
    <row r="186" spans="1:18" x14ac:dyDescent="0.25">
      <c r="A186" s="3">
        <f t="shared" si="45"/>
        <v>1.5700000000000012</v>
      </c>
      <c r="B186" s="3">
        <f t="shared" si="34"/>
        <v>9.7157554850143271</v>
      </c>
      <c r="C186" s="3">
        <f t="shared" si="35"/>
        <v>0.22074766635985069</v>
      </c>
      <c r="D186" s="3">
        <f t="shared" si="36"/>
        <v>3605.3257730846949</v>
      </c>
      <c r="E186" s="3">
        <f t="shared" si="37"/>
        <v>30.525151428398953</v>
      </c>
      <c r="F186" s="3">
        <f t="shared" si="38"/>
        <v>33.073583221953236</v>
      </c>
      <c r="G186" s="3">
        <f t="shared" si="39"/>
        <v>6.4955361220416466E-2</v>
      </c>
      <c r="H186" s="3">
        <f t="shared" si="40"/>
        <v>1.8003890437102736</v>
      </c>
      <c r="I186" s="3">
        <f t="shared" si="44"/>
        <v>660.44968108455521</v>
      </c>
      <c r="K186" s="3">
        <f t="shared" si="46"/>
        <v>1.5700000000000012</v>
      </c>
      <c r="L186" s="3">
        <f t="shared" si="47"/>
        <v>4.4069977978129238</v>
      </c>
      <c r="M186" s="3">
        <f>L186/'Nitrous Oxide Information'!$B$1*1000</f>
        <v>100.12945715613395</v>
      </c>
      <c r="N186" s="3">
        <f>M186*'Nitrous Oxide Information'!$I$2*($D$13+273)/$F$2/1000</f>
        <v>24857.846156800588</v>
      </c>
      <c r="O186" s="3">
        <f t="shared" si="48"/>
        <v>488.96602093526639</v>
      </c>
      <c r="P186" s="3">
        <f t="shared" si="41"/>
        <v>10.083409518888182</v>
      </c>
      <c r="Q186" s="3">
        <f t="shared" si="42"/>
        <v>1.8393657252199261E-3</v>
      </c>
      <c r="R186" s="3">
        <f t="shared" si="43"/>
        <v>0.81664370445259216</v>
      </c>
    </row>
    <row r="187" spans="1:18" x14ac:dyDescent="0.25">
      <c r="A187" s="3">
        <f t="shared" si="45"/>
        <v>1.5800000000000012</v>
      </c>
      <c r="B187" s="3">
        <f t="shared" si="34"/>
        <v>9.697751594577225</v>
      </c>
      <c r="C187" s="3">
        <f t="shared" si="35"/>
        <v>0.22033860740344544</v>
      </c>
      <c r="D187" s="3">
        <f t="shared" si="36"/>
        <v>3598.6448834401594</v>
      </c>
      <c r="E187" s="3">
        <f t="shared" si="37"/>
        <v>30.468586451775103</v>
      </c>
      <c r="F187" s="3">
        <f t="shared" si="38"/>
        <v>33.073583221953243</v>
      </c>
      <c r="G187" s="3">
        <f t="shared" si="39"/>
        <v>6.495536122041648E-2</v>
      </c>
      <c r="H187" s="3">
        <f t="shared" si="40"/>
        <v>1.7970528124581473</v>
      </c>
      <c r="I187" s="3">
        <f t="shared" si="44"/>
        <v>664.04378670947153</v>
      </c>
      <c r="K187" s="3">
        <f t="shared" si="46"/>
        <v>1.5800000000000012</v>
      </c>
      <c r="L187" s="3">
        <f t="shared" si="47"/>
        <v>4.3988313607683978</v>
      </c>
      <c r="M187" s="3">
        <f>L187/'Nitrous Oxide Information'!$B$1*1000</f>
        <v>99.943911134628365</v>
      </c>
      <c r="N187" s="3">
        <f>M187*'Nitrous Oxide Information'!$I$2*($D$13+273)/$F$2/1000</f>
        <v>24811.783044220239</v>
      </c>
      <c r="O187" s="3">
        <f t="shared" si="48"/>
        <v>488.05993692749541</v>
      </c>
      <c r="P187" s="3">
        <f t="shared" si="41"/>
        <v>10.083409518888184</v>
      </c>
      <c r="Q187" s="3">
        <f t="shared" si="42"/>
        <v>1.8393657252199264E-3</v>
      </c>
      <c r="R187" s="3">
        <f t="shared" si="43"/>
        <v>0.81513041361239014</v>
      </c>
    </row>
    <row r="188" spans="1:18" x14ac:dyDescent="0.25">
      <c r="A188" s="3">
        <f t="shared" si="45"/>
        <v>1.5900000000000012</v>
      </c>
      <c r="B188" s="3">
        <f t="shared" si="34"/>
        <v>9.6797810664526427</v>
      </c>
      <c r="C188" s="3">
        <f t="shared" si="35"/>
        <v>0.21993030645835943</v>
      </c>
      <c r="D188" s="3">
        <f t="shared" si="36"/>
        <v>3591.9763738936358</v>
      </c>
      <c r="E188" s="3">
        <f t="shared" si="37"/>
        <v>30.412126293520064</v>
      </c>
      <c r="F188" s="3">
        <f t="shared" si="38"/>
        <v>33.073583221953236</v>
      </c>
      <c r="G188" s="3">
        <f t="shared" si="39"/>
        <v>6.4955361220416466E-2</v>
      </c>
      <c r="H188" s="3">
        <f t="shared" si="40"/>
        <v>1.7937227634470243</v>
      </c>
      <c r="I188" s="3">
        <f t="shared" si="44"/>
        <v>667.63123223636558</v>
      </c>
      <c r="K188" s="3">
        <f t="shared" si="46"/>
        <v>1.5900000000000012</v>
      </c>
      <c r="L188" s="3">
        <f t="shared" si="47"/>
        <v>4.3906800566322737</v>
      </c>
      <c r="M188" s="3">
        <f>L188/'Nitrous Oxide Information'!$B$1*1000</f>
        <v>99.758708941273568</v>
      </c>
      <c r="N188" s="3">
        <f>M188*'Nitrous Oxide Information'!$I$2*($D$13+273)/$F$2/1000</f>
        <v>24765.805289410913</v>
      </c>
      <c r="O188" s="3">
        <f t="shared" si="48"/>
        <v>487.15553194892885</v>
      </c>
      <c r="P188" s="3">
        <f t="shared" si="41"/>
        <v>10.083409518888182</v>
      </c>
      <c r="Q188" s="3">
        <f t="shared" si="42"/>
        <v>1.8393657252199261E-3</v>
      </c>
      <c r="R188" s="3">
        <f t="shared" si="43"/>
        <v>0.81361992699287156</v>
      </c>
    </row>
    <row r="189" spans="1:18" x14ac:dyDescent="0.25">
      <c r="A189" s="3">
        <f t="shared" si="45"/>
        <v>1.6000000000000012</v>
      </c>
      <c r="B189" s="3">
        <f t="shared" si="34"/>
        <v>9.6618438388181715</v>
      </c>
      <c r="C189" s="3">
        <f t="shared" si="35"/>
        <v>0.21952276211995139</v>
      </c>
      <c r="D189" s="3">
        <f t="shared" si="36"/>
        <v>3585.3202215040474</v>
      </c>
      <c r="E189" s="3">
        <f t="shared" si="37"/>
        <v>30.355770759398979</v>
      </c>
      <c r="F189" s="3">
        <f t="shared" si="38"/>
        <v>33.073583221953243</v>
      </c>
      <c r="G189" s="3">
        <f t="shared" si="39"/>
        <v>6.495536122041648E-2</v>
      </c>
      <c r="H189" s="3">
        <f t="shared" si="40"/>
        <v>1.7903988852208332</v>
      </c>
      <c r="I189" s="3">
        <f t="shared" si="44"/>
        <v>671.21203000680725</v>
      </c>
      <c r="K189" s="3">
        <f t="shared" si="46"/>
        <v>1.6000000000000012</v>
      </c>
      <c r="L189" s="3">
        <f t="shared" si="47"/>
        <v>4.3825438573623448</v>
      </c>
      <c r="M189" s="3">
        <f>L189/'Nitrous Oxide Information'!$B$1*1000</f>
        <v>99.573849938934984</v>
      </c>
      <c r="N189" s="3">
        <f>M189*'Nitrous Oxide Information'!$I$2*($D$13+273)/$F$2/1000</f>
        <v>24719.912734199446</v>
      </c>
      <c r="O189" s="3">
        <f t="shared" si="48"/>
        <v>486.25280288822279</v>
      </c>
      <c r="P189" s="3">
        <f t="shared" si="41"/>
        <v>10.083409518888184</v>
      </c>
      <c r="Q189" s="3">
        <f t="shared" si="42"/>
        <v>1.8393657252199264E-3</v>
      </c>
      <c r="R189" s="3">
        <f t="shared" si="43"/>
        <v>0.81211223939764376</v>
      </c>
    </row>
    <row r="190" spans="1:18" x14ac:dyDescent="0.25">
      <c r="A190" s="3">
        <f t="shared" si="45"/>
        <v>1.6100000000000012</v>
      </c>
      <c r="B190" s="3">
        <f t="shared" si="34"/>
        <v>9.6439398499659621</v>
      </c>
      <c r="C190" s="3">
        <f t="shared" si="35"/>
        <v>0.21911597298618263</v>
      </c>
      <c r="D190" s="3">
        <f t="shared" si="36"/>
        <v>3578.6764033728209</v>
      </c>
      <c r="E190" s="3">
        <f t="shared" si="37"/>
        <v>30.299519655536901</v>
      </c>
      <c r="F190" s="3">
        <f t="shared" si="38"/>
        <v>33.073583221953236</v>
      </c>
      <c r="G190" s="3">
        <f t="shared" si="39"/>
        <v>6.4955361220416466E-2</v>
      </c>
      <c r="H190" s="3">
        <f t="shared" si="40"/>
        <v>1.7870811663447306</v>
      </c>
      <c r="I190" s="3">
        <f t="shared" si="44"/>
        <v>674.78619233949667</v>
      </c>
      <c r="K190" s="3">
        <f t="shared" si="46"/>
        <v>1.6100000000000012</v>
      </c>
      <c r="L190" s="3">
        <f t="shared" si="47"/>
        <v>4.374422734968368</v>
      </c>
      <c r="M190" s="3">
        <f>L190/'Nitrous Oxide Information'!$B$1*1000</f>
        <v>99.389333491658562</v>
      </c>
      <c r="N190" s="3">
        <f>M190*'Nitrous Oxide Information'!$I$2*($D$13+273)/$F$2/1000</f>
        <v>24674.10522070574</v>
      </c>
      <c r="O190" s="3">
        <f t="shared" si="48"/>
        <v>485.35174663979853</v>
      </c>
      <c r="P190" s="3">
        <f t="shared" si="41"/>
        <v>10.083409518888182</v>
      </c>
      <c r="Q190" s="3">
        <f t="shared" si="42"/>
        <v>1.8393657252199261E-3</v>
      </c>
      <c r="R190" s="3">
        <f t="shared" si="43"/>
        <v>0.81060734563994286</v>
      </c>
    </row>
    <row r="191" spans="1:18" x14ac:dyDescent="0.25">
      <c r="A191" s="3">
        <f t="shared" si="45"/>
        <v>1.6200000000000012</v>
      </c>
      <c r="B191" s="3">
        <f t="shared" si="34"/>
        <v>9.6260690383025143</v>
      </c>
      <c r="C191" s="3">
        <f t="shared" si="35"/>
        <v>0.21870993765761274</v>
      </c>
      <c r="D191" s="3">
        <f t="shared" si="36"/>
        <v>3572.0448966438234</v>
      </c>
      <c r="E191" s="3">
        <f t="shared" si="37"/>
        <v>30.243372788418174</v>
      </c>
      <c r="F191" s="3">
        <f t="shared" si="38"/>
        <v>33.073583221953243</v>
      </c>
      <c r="G191" s="3">
        <f t="shared" si="39"/>
        <v>6.495536122041648E-2</v>
      </c>
      <c r="H191" s="3">
        <f t="shared" si="40"/>
        <v>1.7837695954050639</v>
      </c>
      <c r="I191" s="3">
        <f t="shared" si="44"/>
        <v>678.35373153030685</v>
      </c>
      <c r="K191" s="3">
        <f t="shared" si="46"/>
        <v>1.6200000000000012</v>
      </c>
      <c r="L191" s="3">
        <f t="shared" si="47"/>
        <v>4.3663166615119682</v>
      </c>
      <c r="M191" s="3">
        <f>L191/'Nitrous Oxide Information'!$B$1*1000</f>
        <v>99.205158964668811</v>
      </c>
      <c r="N191" s="3">
        <f>M191*'Nitrous Oxide Information'!$I$2*($D$13+273)/$F$2/1000</f>
        <v>24628.382591342299</v>
      </c>
      <c r="O191" s="3">
        <f t="shared" si="48"/>
        <v>484.45236010383252</v>
      </c>
      <c r="P191" s="3">
        <f t="shared" si="41"/>
        <v>10.083409518888184</v>
      </c>
      <c r="Q191" s="3">
        <f t="shared" si="42"/>
        <v>1.8393657252199264E-3</v>
      </c>
      <c r="R191" s="3">
        <f t="shared" si="43"/>
        <v>0.8091052405426169</v>
      </c>
    </row>
    <row r="192" spans="1:18" x14ac:dyDescent="0.25">
      <c r="A192" s="3">
        <f t="shared" si="45"/>
        <v>1.6300000000000012</v>
      </c>
      <c r="B192" s="3">
        <f t="shared" si="34"/>
        <v>9.6082313423484642</v>
      </c>
      <c r="C192" s="3">
        <f t="shared" si="35"/>
        <v>0.21830465473739447</v>
      </c>
      <c r="D192" s="3">
        <f t="shared" si="36"/>
        <v>3565.4256785032699</v>
      </c>
      <c r="E192" s="3">
        <f t="shared" si="37"/>
        <v>30.18732996488572</v>
      </c>
      <c r="F192" s="3">
        <f t="shared" si="38"/>
        <v>33.073583221953243</v>
      </c>
      <c r="G192" s="3">
        <f t="shared" si="39"/>
        <v>6.495536122041648E-2</v>
      </c>
      <c r="H192" s="3">
        <f t="shared" si="40"/>
        <v>1.7804641610093299</v>
      </c>
      <c r="I192" s="3">
        <f t="shared" si="44"/>
        <v>681.91465985232549</v>
      </c>
      <c r="K192" s="3">
        <f t="shared" si="46"/>
        <v>1.6300000000000012</v>
      </c>
      <c r="L192" s="3">
        <f t="shared" si="47"/>
        <v>4.3582256091065421</v>
      </c>
      <c r="M192" s="3">
        <f>L192/'Nitrous Oxide Information'!$B$1*1000</f>
        <v>99.021325724366491</v>
      </c>
      <c r="N192" s="3">
        <f>M192*'Nitrous Oxide Information'!$I$2*($D$13+273)/$F$2/1000</f>
        <v>24582.744688813618</v>
      </c>
      <c r="O192" s="3">
        <f t="shared" si="48"/>
        <v>483.55464018624525</v>
      </c>
      <c r="P192" s="3">
        <f t="shared" si="41"/>
        <v>10.083409518888184</v>
      </c>
      <c r="Q192" s="3">
        <f t="shared" si="42"/>
        <v>1.8393657252199264E-3</v>
      </c>
      <c r="R192" s="3">
        <f t="shared" si="43"/>
        <v>0.80760591893810729</v>
      </c>
    </row>
    <row r="193" spans="1:18" x14ac:dyDescent="0.25">
      <c r="A193" s="3">
        <f t="shared" si="45"/>
        <v>1.6400000000000012</v>
      </c>
      <c r="B193" s="3">
        <f t="shared" si="34"/>
        <v>9.5904267007383694</v>
      </c>
      <c r="C193" s="3">
        <f t="shared" si="35"/>
        <v>0.217900122831269</v>
      </c>
      <c r="D193" s="3">
        <f t="shared" si="36"/>
        <v>3558.8187261796529</v>
      </c>
      <c r="E193" s="3">
        <f t="shared" si="37"/>
        <v>30.131390992140393</v>
      </c>
      <c r="F193" s="3">
        <f t="shared" si="38"/>
        <v>33.073583221953236</v>
      </c>
      <c r="G193" s="3">
        <f t="shared" si="39"/>
        <v>6.4955361220416466E-2</v>
      </c>
      <c r="H193" s="3">
        <f t="shared" si="40"/>
        <v>1.7771648517861365</v>
      </c>
      <c r="I193" s="3">
        <f t="shared" si="44"/>
        <v>685.46898955589779</v>
      </c>
      <c r="K193" s="3">
        <f t="shared" si="46"/>
        <v>1.6400000000000012</v>
      </c>
      <c r="L193" s="3">
        <f t="shared" si="47"/>
        <v>4.3501495499171607</v>
      </c>
      <c r="M193" s="3">
        <f>L193/'Nitrous Oxide Information'!$B$1*1000</f>
        <v>98.837833138326417</v>
      </c>
      <c r="N193" s="3">
        <f>M193*'Nitrous Oxide Information'!$I$2*($D$13+273)/$F$2/1000</f>
        <v>24537.191356115676</v>
      </c>
      <c r="O193" s="3">
        <f t="shared" si="48"/>
        <v>482.65858379869064</v>
      </c>
      <c r="P193" s="3">
        <f t="shared" si="41"/>
        <v>10.083409518888182</v>
      </c>
      <c r="Q193" s="3">
        <f t="shared" si="42"/>
        <v>1.8393657252199261E-3</v>
      </c>
      <c r="R193" s="3">
        <f t="shared" si="43"/>
        <v>0.80610937566843111</v>
      </c>
    </row>
    <row r="194" spans="1:18" x14ac:dyDescent="0.25">
      <c r="A194" s="3">
        <f t="shared" si="45"/>
        <v>1.6500000000000012</v>
      </c>
      <c r="B194" s="3">
        <f t="shared" si="34"/>
        <v>9.5726550522205081</v>
      </c>
      <c r="C194" s="3">
        <f t="shared" si="35"/>
        <v>0.2174963405475612</v>
      </c>
      <c r="D194" s="3">
        <f t="shared" si="36"/>
        <v>3552.2240169436623</v>
      </c>
      <c r="E194" s="3">
        <f t="shared" si="37"/>
        <v>30.075555677740319</v>
      </c>
      <c r="F194" s="3">
        <f t="shared" si="38"/>
        <v>33.073583221953236</v>
      </c>
      <c r="G194" s="3">
        <f t="shared" si="39"/>
        <v>6.4955361220416466E-2</v>
      </c>
      <c r="H194" s="3">
        <f t="shared" si="40"/>
        <v>1.7738716563851631</v>
      </c>
      <c r="I194" s="3">
        <f t="shared" si="44"/>
        <v>689.0167328686681</v>
      </c>
      <c r="K194" s="3">
        <f t="shared" si="46"/>
        <v>1.6500000000000012</v>
      </c>
      <c r="L194" s="3">
        <f t="shared" si="47"/>
        <v>4.342088456160476</v>
      </c>
      <c r="M194" s="3">
        <f>L194/'Nitrous Oxide Information'!$B$1*1000</f>
        <v>98.654680575295387</v>
      </c>
      <c r="N194" s="3">
        <f>M194*'Nitrous Oxide Information'!$I$2*($D$13+273)/$F$2/1000</f>
        <v>24491.722436535401</v>
      </c>
      <c r="O194" s="3">
        <f t="shared" si="48"/>
        <v>481.76418785854554</v>
      </c>
      <c r="P194" s="3">
        <f t="shared" si="41"/>
        <v>10.083409518888182</v>
      </c>
      <c r="Q194" s="3">
        <f t="shared" si="42"/>
        <v>1.8393657252199261E-3</v>
      </c>
      <c r="R194" s="3">
        <f t="shared" si="43"/>
        <v>0.80461560558516354</v>
      </c>
    </row>
    <row r="195" spans="1:18" x14ac:dyDescent="0.25">
      <c r="A195" s="3">
        <f t="shared" si="45"/>
        <v>1.6600000000000013</v>
      </c>
      <c r="B195" s="3">
        <f t="shared" si="34"/>
        <v>9.5549163356566549</v>
      </c>
      <c r="C195" s="3">
        <f t="shared" si="35"/>
        <v>0.21709330649717481</v>
      </c>
      <c r="D195" s="3">
        <f t="shared" si="36"/>
        <v>3545.6415281081067</v>
      </c>
      <c r="E195" s="3">
        <f t="shared" si="37"/>
        <v>30.019823829600231</v>
      </c>
      <c r="F195" s="3">
        <f t="shared" si="38"/>
        <v>33.073583221953243</v>
      </c>
      <c r="G195" s="3">
        <f t="shared" si="39"/>
        <v>6.495536122041648E-2</v>
      </c>
      <c r="H195" s="3">
        <f t="shared" si="40"/>
        <v>1.7705845634771233</v>
      </c>
      <c r="I195" s="3">
        <f t="shared" si="44"/>
        <v>692.55790199562239</v>
      </c>
      <c r="K195" s="3">
        <f t="shared" si="46"/>
        <v>1.6600000000000013</v>
      </c>
      <c r="L195" s="3">
        <f t="shared" si="47"/>
        <v>4.334042300104624</v>
      </c>
      <c r="M195" s="3">
        <f>L195/'Nitrous Oxide Information'!$B$1*1000</f>
        <v>98.471867405189926</v>
      </c>
      <c r="N195" s="3">
        <f>M195*'Nitrous Oxide Information'!$I$2*($D$13+273)/$F$2/1000</f>
        <v>24446.33777365011</v>
      </c>
      <c r="O195" s="3">
        <f t="shared" si="48"/>
        <v>480.87144928889916</v>
      </c>
      <c r="P195" s="3">
        <f t="shared" si="41"/>
        <v>10.083409518888184</v>
      </c>
      <c r="Q195" s="3">
        <f t="shared" si="42"/>
        <v>1.8393657252199264E-3</v>
      </c>
      <c r="R195" s="3">
        <f t="shared" si="43"/>
        <v>0.8031246035494205</v>
      </c>
    </row>
    <row r="196" spans="1:18" x14ac:dyDescent="0.25">
      <c r="A196" s="3">
        <f t="shared" si="45"/>
        <v>1.6700000000000013</v>
      </c>
      <c r="B196" s="3">
        <f t="shared" si="34"/>
        <v>9.5372104900218844</v>
      </c>
      <c r="C196" s="3">
        <f t="shared" si="35"/>
        <v>0.21669101929358761</v>
      </c>
      <c r="D196" s="3">
        <f t="shared" si="36"/>
        <v>3539.0712370278338</v>
      </c>
      <c r="E196" s="3">
        <f t="shared" si="37"/>
        <v>29.964195255990813</v>
      </c>
      <c r="F196" s="3">
        <f t="shared" si="38"/>
        <v>33.073583221953243</v>
      </c>
      <c r="G196" s="3">
        <f t="shared" si="39"/>
        <v>6.495536122041648E-2</v>
      </c>
      <c r="H196" s="3">
        <f t="shared" si="40"/>
        <v>1.7673035617537232</v>
      </c>
      <c r="I196" s="3">
        <f t="shared" si="44"/>
        <v>696.09250911912989</v>
      </c>
      <c r="K196" s="3">
        <f t="shared" si="46"/>
        <v>1.6700000000000013</v>
      </c>
      <c r="L196" s="3">
        <f t="shared" si="47"/>
        <v>4.3260110540691299</v>
      </c>
      <c r="M196" s="3">
        <f>L196/'Nitrous Oxide Information'!$B$1*1000</f>
        <v>98.289392999094133</v>
      </c>
      <c r="N196" s="3">
        <f>M196*'Nitrous Oxide Information'!$I$2*($D$13+273)/$F$2/1000</f>
        <v>24401.037211326977</v>
      </c>
      <c r="O196" s="3">
        <f t="shared" si="48"/>
        <v>479.9803650185425</v>
      </c>
      <c r="P196" s="3">
        <f t="shared" si="41"/>
        <v>10.083409518888184</v>
      </c>
      <c r="Q196" s="3">
        <f t="shared" si="42"/>
        <v>1.8393657252199264E-3</v>
      </c>
      <c r="R196" s="3">
        <f t="shared" si="43"/>
        <v>0.80163636443184005</v>
      </c>
    </row>
    <row r="197" spans="1:18" x14ac:dyDescent="0.25">
      <c r="A197" s="3">
        <f t="shared" si="45"/>
        <v>1.6800000000000013</v>
      </c>
      <c r="B197" s="3">
        <f t="shared" si="34"/>
        <v>9.5195374544043467</v>
      </c>
      <c r="C197" s="3">
        <f t="shared" si="35"/>
        <v>0.21628947755284664</v>
      </c>
      <c r="D197" s="3">
        <f t="shared" si="36"/>
        <v>3532.5131210996556</v>
      </c>
      <c r="E197" s="3">
        <f t="shared" si="37"/>
        <v>29.908669765538018</v>
      </c>
      <c r="F197" s="3">
        <f t="shared" si="38"/>
        <v>33.073583221953236</v>
      </c>
      <c r="G197" s="3">
        <f t="shared" si="39"/>
        <v>6.4955361220416466E-2</v>
      </c>
      <c r="H197" s="3">
        <f t="shared" si="40"/>
        <v>1.7640286399276237</v>
      </c>
      <c r="I197" s="3">
        <f t="shared" si="44"/>
        <v>699.62056639898515</v>
      </c>
      <c r="K197" s="3">
        <f t="shared" si="46"/>
        <v>1.6800000000000013</v>
      </c>
      <c r="L197" s="3">
        <f t="shared" si="47"/>
        <v>4.3179946904248112</v>
      </c>
      <c r="M197" s="3">
        <f>L197/'Nitrous Oxide Information'!$B$1*1000</f>
        <v>98.107256729257514</v>
      </c>
      <c r="N197" s="3">
        <f>M197*'Nitrous Oxide Information'!$I$2*($D$13+273)/$F$2/1000</f>
        <v>24355.820593722503</v>
      </c>
      <c r="O197" s="3">
        <f t="shared" si="48"/>
        <v>479.0909319819574</v>
      </c>
      <c r="P197" s="3">
        <f t="shared" si="41"/>
        <v>10.083409518888182</v>
      </c>
      <c r="Q197" s="3">
        <f t="shared" si="42"/>
        <v>1.8393657252199261E-3</v>
      </c>
      <c r="R197" s="3">
        <f t="shared" si="43"/>
        <v>0.80015088311256533</v>
      </c>
    </row>
    <row r="198" spans="1:18" x14ac:dyDescent="0.25">
      <c r="A198" s="3">
        <f t="shared" si="45"/>
        <v>1.6900000000000013</v>
      </c>
      <c r="B198" s="3">
        <f t="shared" si="34"/>
        <v>9.501897168005069</v>
      </c>
      <c r="C198" s="3">
        <f t="shared" si="35"/>
        <v>0.2158886798935637</v>
      </c>
      <c r="D198" s="3">
        <f t="shared" si="36"/>
        <v>3525.9671577622703</v>
      </c>
      <c r="E198" s="3">
        <f t="shared" si="37"/>
        <v>29.853247167222445</v>
      </c>
      <c r="F198" s="3">
        <f t="shared" si="38"/>
        <v>33.073583221953236</v>
      </c>
      <c r="G198" s="3">
        <f t="shared" si="39"/>
        <v>6.4955361220416466E-2</v>
      </c>
      <c r="H198" s="3">
        <f t="shared" si="40"/>
        <v>1.7607597867324032</v>
      </c>
      <c r="I198" s="3">
        <f t="shared" si="44"/>
        <v>703.14208597244999</v>
      </c>
      <c r="K198" s="3">
        <f t="shared" si="46"/>
        <v>1.6900000000000013</v>
      </c>
      <c r="L198" s="3">
        <f t="shared" si="47"/>
        <v>4.3099931815936854</v>
      </c>
      <c r="M198" s="3">
        <f>L198/'Nitrous Oxide Information'!$B$1*1000</f>
        <v>97.925457969092903</v>
      </c>
      <c r="N198" s="3">
        <f>M198*'Nitrous Oxide Information'!$I$2*($D$13+273)/$F$2/1000</f>
        <v>24310.687765281993</v>
      </c>
      <c r="O198" s="3">
        <f t="shared" si="48"/>
        <v>478.20314711930649</v>
      </c>
      <c r="P198" s="3">
        <f t="shared" si="41"/>
        <v>10.083409518888182</v>
      </c>
      <c r="Q198" s="3">
        <f t="shared" si="42"/>
        <v>1.8393657252199261E-3</v>
      </c>
      <c r="R198" s="3">
        <f t="shared" si="43"/>
        <v>0.7986681544812273</v>
      </c>
    </row>
    <row r="199" spans="1:18" x14ac:dyDescent="0.25">
      <c r="A199" s="3">
        <f t="shared" si="45"/>
        <v>1.7000000000000013</v>
      </c>
      <c r="B199" s="3">
        <f t="shared" si="34"/>
        <v>9.4842895701377454</v>
      </c>
      <c r="C199" s="3">
        <f t="shared" si="35"/>
        <v>0.21548862493691004</v>
      </c>
      <c r="D199" s="3">
        <f t="shared" si="36"/>
        <v>3519.4333244961808</v>
      </c>
      <c r="E199" s="3">
        <f t="shared" si="37"/>
        <v>29.797927270378661</v>
      </c>
      <c r="F199" s="3">
        <f t="shared" si="38"/>
        <v>33.073583221953236</v>
      </c>
      <c r="G199" s="3">
        <f t="shared" si="39"/>
        <v>6.4955361220416466E-2</v>
      </c>
      <c r="H199" s="3">
        <f t="shared" si="40"/>
        <v>1.7574969909225164</v>
      </c>
      <c r="I199" s="3">
        <f t="shared" si="44"/>
        <v>706.657079954295</v>
      </c>
      <c r="K199" s="3">
        <f t="shared" si="46"/>
        <v>1.7000000000000013</v>
      </c>
      <c r="L199" s="3">
        <f t="shared" si="47"/>
        <v>4.302006500048873</v>
      </c>
      <c r="M199" s="3">
        <f>L199/'Nitrous Oxide Information'!$B$1*1000</f>
        <v>97.743996093174133</v>
      </c>
      <c r="N199" s="3">
        <f>M199*'Nitrous Oxide Information'!$I$2*($D$13+273)/$F$2/1000</f>
        <v>24265.638570738978</v>
      </c>
      <c r="O199" s="3">
        <f t="shared" si="48"/>
        <v>477.31700737642257</v>
      </c>
      <c r="P199" s="3">
        <f t="shared" si="41"/>
        <v>10.083409518888182</v>
      </c>
      <c r="Q199" s="3">
        <f t="shared" si="42"/>
        <v>1.8393657252199261E-3</v>
      </c>
      <c r="R199" s="3">
        <f t="shared" si="43"/>
        <v>0.79718817343692638</v>
      </c>
    </row>
    <row r="200" spans="1:18" x14ac:dyDescent="0.25">
      <c r="A200" s="3">
        <f t="shared" si="45"/>
        <v>1.7100000000000013</v>
      </c>
      <c r="B200" s="3">
        <f t="shared" si="34"/>
        <v>9.4667146002285207</v>
      </c>
      <c r="C200" s="3">
        <f t="shared" si="35"/>
        <v>0.21508931130661232</v>
      </c>
      <c r="D200" s="3">
        <f t="shared" si="36"/>
        <v>3512.9115988236226</v>
      </c>
      <c r="E200" s="3">
        <f t="shared" si="37"/>
        <v>29.742709884694541</v>
      </c>
      <c r="F200" s="3">
        <f t="shared" si="38"/>
        <v>33.073583221953236</v>
      </c>
      <c r="G200" s="3">
        <f t="shared" si="39"/>
        <v>6.4955361220416466E-2</v>
      </c>
      <c r="H200" s="3">
        <f t="shared" si="40"/>
        <v>1.7542402412732576</v>
      </c>
      <c r="I200" s="3">
        <f t="shared" si="44"/>
        <v>710.16556043684147</v>
      </c>
      <c r="K200" s="3">
        <f t="shared" si="46"/>
        <v>1.7100000000000013</v>
      </c>
      <c r="L200" s="3">
        <f t="shared" si="47"/>
        <v>4.2940346183145035</v>
      </c>
      <c r="M200" s="3">
        <f>L200/'Nitrous Oxide Information'!$B$1*1000</f>
        <v>97.562870477234085</v>
      </c>
      <c r="N200" s="3">
        <f>M200*'Nitrous Oxide Information'!$I$2*($D$13+273)/$F$2/1000</f>
        <v>24220.672855114728</v>
      </c>
      <c r="O200" s="3">
        <f t="shared" si="48"/>
        <v>476.43250970479778</v>
      </c>
      <c r="P200" s="3">
        <f t="shared" si="41"/>
        <v>10.083409518888182</v>
      </c>
      <c r="Q200" s="3">
        <f t="shared" si="42"/>
        <v>1.8393657252199261E-3</v>
      </c>
      <c r="R200" s="3">
        <f t="shared" si="43"/>
        <v>0.79571093488821554</v>
      </c>
    </row>
    <row r="201" spans="1:18" x14ac:dyDescent="0.25">
      <c r="A201" s="3">
        <f t="shared" si="45"/>
        <v>1.7200000000000013</v>
      </c>
      <c r="B201" s="3">
        <f t="shared" si="34"/>
        <v>9.4491721978157877</v>
      </c>
      <c r="C201" s="3">
        <f t="shared" si="35"/>
        <v>0.2146907376289473</v>
      </c>
      <c r="D201" s="3">
        <f t="shared" si="36"/>
        <v>3506.4019583084819</v>
      </c>
      <c r="E201" s="3">
        <f t="shared" si="37"/>
        <v>29.68759482021062</v>
      </c>
      <c r="F201" s="3">
        <f t="shared" si="38"/>
        <v>33.073583221953236</v>
      </c>
      <c r="G201" s="3">
        <f t="shared" si="39"/>
        <v>6.4955361220416466E-2</v>
      </c>
      <c r="H201" s="3">
        <f t="shared" si="40"/>
        <v>1.7509895265807196</v>
      </c>
      <c r="I201" s="3">
        <f t="shared" si="44"/>
        <v>713.66753949000292</v>
      </c>
      <c r="K201" s="3">
        <f t="shared" si="46"/>
        <v>1.7200000000000013</v>
      </c>
      <c r="L201" s="3">
        <f t="shared" si="47"/>
        <v>4.2860775089656213</v>
      </c>
      <c r="M201" s="3">
        <f>L201/'Nitrous Oxide Information'!$B$1*1000</f>
        <v>97.382080498162395</v>
      </c>
      <c r="N201" s="3">
        <f>M201*'Nitrous Oxide Information'!$I$2*($D$13+273)/$F$2/1000</f>
        <v>24175.790463717683</v>
      </c>
      <c r="O201" s="3">
        <f t="shared" si="48"/>
        <v>475.54965106157346</v>
      </c>
      <c r="P201" s="3">
        <f t="shared" si="41"/>
        <v>10.083409518888182</v>
      </c>
      <c r="Q201" s="3">
        <f t="shared" si="42"/>
        <v>1.8393657252199261E-3</v>
      </c>
      <c r="R201" s="3">
        <f t="shared" si="43"/>
        <v>0.79423643375308206</v>
      </c>
    </row>
    <row r="202" spans="1:18" x14ac:dyDescent="0.25">
      <c r="A202" s="3">
        <f t="shared" si="45"/>
        <v>1.7300000000000013</v>
      </c>
      <c r="B202" s="3">
        <f t="shared" si="34"/>
        <v>9.4316623025499808</v>
      </c>
      <c r="C202" s="3">
        <f t="shared" si="35"/>
        <v>0.21429290253273744</v>
      </c>
      <c r="D202" s="3">
        <f t="shared" si="36"/>
        <v>3499.9043805562219</v>
      </c>
      <c r="E202" s="3">
        <f t="shared" si="37"/>
        <v>29.632581887319443</v>
      </c>
      <c r="F202" s="3">
        <f t="shared" si="38"/>
        <v>33.073583221953236</v>
      </c>
      <c r="G202" s="3">
        <f t="shared" si="39"/>
        <v>6.4955361220416466E-2</v>
      </c>
      <c r="H202" s="3">
        <f t="shared" si="40"/>
        <v>1.7477448356617586</v>
      </c>
      <c r="I202" s="3">
        <f t="shared" si="44"/>
        <v>717.16302916132645</v>
      </c>
      <c r="K202" s="3">
        <f t="shared" si="46"/>
        <v>1.7300000000000013</v>
      </c>
      <c r="L202" s="3">
        <f t="shared" si="47"/>
        <v>4.2781351446280906</v>
      </c>
      <c r="M202" s="3">
        <f>L202/'Nitrous Oxide Information'!$B$1*1000</f>
        <v>97.201625534003384</v>
      </c>
      <c r="N202" s="3">
        <f>M202*'Nitrous Oxide Information'!$I$2*($D$13+273)/$F$2/1000</f>
        <v>24130.991242142947</v>
      </c>
      <c r="O202" s="3">
        <f t="shared" si="48"/>
        <v>474.6684284095295</v>
      </c>
      <c r="P202" s="3">
        <f t="shared" si="41"/>
        <v>10.083409518888182</v>
      </c>
      <c r="Q202" s="3">
        <f t="shared" si="42"/>
        <v>1.8393657252199261E-3</v>
      </c>
      <c r="R202" s="3">
        <f t="shared" si="43"/>
        <v>0.79276466495893116</v>
      </c>
    </row>
    <row r="203" spans="1:18" x14ac:dyDescent="0.25">
      <c r="A203" s="3">
        <f t="shared" si="45"/>
        <v>1.7400000000000013</v>
      </c>
      <c r="B203" s="3">
        <f t="shared" si="34"/>
        <v>9.4141848541933619</v>
      </c>
      <c r="C203" s="3">
        <f t="shared" si="35"/>
        <v>0.21389580464934599</v>
      </c>
      <c r="D203" s="3">
        <f t="shared" si="36"/>
        <v>3493.4188432138039</v>
      </c>
      <c r="E203" s="3">
        <f t="shared" si="37"/>
        <v>29.577670896764911</v>
      </c>
      <c r="F203" s="3">
        <f t="shared" si="38"/>
        <v>33.073583221953243</v>
      </c>
      <c r="G203" s="3">
        <f t="shared" si="39"/>
        <v>6.495536122041648E-2</v>
      </c>
      <c r="H203" s="3">
        <f t="shared" si="40"/>
        <v>1.7445061573539522</v>
      </c>
      <c r="I203" s="3">
        <f t="shared" si="44"/>
        <v>720.65204147603436</v>
      </c>
      <c r="K203" s="3">
        <f t="shared" si="46"/>
        <v>1.7400000000000013</v>
      </c>
      <c r="L203" s="3">
        <f t="shared" si="47"/>
        <v>4.2702074979785012</v>
      </c>
      <c r="M203" s="3">
        <f>L203/'Nitrous Oxide Information'!$B$1*1000</f>
        <v>97.021504963953873</v>
      </c>
      <c r="N203" s="3">
        <f>M203*'Nitrous Oxide Information'!$I$2*($D$13+273)/$F$2/1000</f>
        <v>24086.275036271742</v>
      </c>
      <c r="O203" s="3">
        <f t="shared" si="48"/>
        <v>473.78883871707393</v>
      </c>
      <c r="P203" s="3">
        <f t="shared" si="41"/>
        <v>10.083409518888184</v>
      </c>
      <c r="Q203" s="3">
        <f t="shared" si="42"/>
        <v>1.8393657252199264E-3</v>
      </c>
      <c r="R203" s="3">
        <f t="shared" si="43"/>
        <v>0.7912956234425671</v>
      </c>
    </row>
    <row r="204" spans="1:18" x14ac:dyDescent="0.25">
      <c r="A204" s="3">
        <f t="shared" si="45"/>
        <v>1.7500000000000013</v>
      </c>
      <c r="B204" s="3">
        <f t="shared" si="34"/>
        <v>9.3967397926198224</v>
      </c>
      <c r="C204" s="3">
        <f t="shared" si="35"/>
        <v>0.21349944261267237</v>
      </c>
      <c r="D204" s="3">
        <f t="shared" si="36"/>
        <v>3486.9453239696072</v>
      </c>
      <c r="E204" s="3">
        <f t="shared" si="37"/>
        <v>29.52286165964162</v>
      </c>
      <c r="F204" s="3">
        <f t="shared" si="38"/>
        <v>33.073583221953236</v>
      </c>
      <c r="G204" s="3">
        <f t="shared" si="39"/>
        <v>6.4955361220416466E-2</v>
      </c>
      <c r="H204" s="3">
        <f t="shared" si="40"/>
        <v>1.7412734805155636</v>
      </c>
      <c r="I204" s="3">
        <f t="shared" si="44"/>
        <v>724.13458843706553</v>
      </c>
      <c r="K204" s="3">
        <f t="shared" si="46"/>
        <v>1.7500000000000013</v>
      </c>
      <c r="L204" s="3">
        <f t="shared" si="47"/>
        <v>4.2622945417440752</v>
      </c>
      <c r="M204" s="3">
        <f>L204/'Nitrous Oxide Information'!$B$1*1000</f>
        <v>96.841718168361055</v>
      </c>
      <c r="N204" s="3">
        <f>M204*'Nitrous Oxide Information'!$I$2*($D$13+273)/$F$2/1000</f>
        <v>24041.641692270863</v>
      </c>
      <c r="O204" s="3">
        <f t="shared" si="48"/>
        <v>472.91087895823262</v>
      </c>
      <c r="P204" s="3">
        <f t="shared" si="41"/>
        <v>10.083409518888182</v>
      </c>
      <c r="Q204" s="3">
        <f t="shared" si="42"/>
        <v>1.8393657252199261E-3</v>
      </c>
      <c r="R204" s="3">
        <f t="shared" si="43"/>
        <v>0.78982930415017727</v>
      </c>
    </row>
    <row r="205" spans="1:18" x14ac:dyDescent="0.25">
      <c r="A205" s="3">
        <f t="shared" si="45"/>
        <v>1.7600000000000013</v>
      </c>
      <c r="B205" s="3">
        <f t="shared" si="34"/>
        <v>9.379327057814665</v>
      </c>
      <c r="C205" s="3">
        <f t="shared" si="35"/>
        <v>0.21310381505914761</v>
      </c>
      <c r="D205" s="3">
        <f t="shared" si="36"/>
        <v>3480.4838005533643</v>
      </c>
      <c r="E205" s="3">
        <f t="shared" si="37"/>
        <v>29.468153987394228</v>
      </c>
      <c r="F205" s="3">
        <f t="shared" si="38"/>
        <v>33.073583221953243</v>
      </c>
      <c r="G205" s="3">
        <f t="shared" si="39"/>
        <v>6.495536122041648E-2</v>
      </c>
      <c r="H205" s="3">
        <f t="shared" si="40"/>
        <v>1.7380467940255024</v>
      </c>
      <c r="I205" s="3">
        <f t="shared" si="44"/>
        <v>727.61068202511649</v>
      </c>
      <c r="K205" s="3">
        <f t="shared" si="46"/>
        <v>1.7600000000000013</v>
      </c>
      <c r="L205" s="3">
        <f t="shared" si="47"/>
        <v>4.254396248702573</v>
      </c>
      <c r="M205" s="3">
        <f>L205/'Nitrous Oxide Information'!$B$1*1000</f>
        <v>96.662264528720456</v>
      </c>
      <c r="N205" s="3">
        <f>M205*'Nitrous Oxide Information'!$I$2*($D$13+273)/$F$2/1000</f>
        <v>23997.091056592217</v>
      </c>
      <c r="O205" s="3">
        <f t="shared" si="48"/>
        <v>472.03454611263857</v>
      </c>
      <c r="P205" s="3">
        <f t="shared" si="41"/>
        <v>10.083409518888184</v>
      </c>
      <c r="Q205" s="3">
        <f t="shared" si="42"/>
        <v>1.8393657252199264E-3</v>
      </c>
      <c r="R205" s="3">
        <f t="shared" si="43"/>
        <v>0.78836570203731371</v>
      </c>
    </row>
    <row r="206" spans="1:18" x14ac:dyDescent="0.25">
      <c r="A206" s="3">
        <f t="shared" si="45"/>
        <v>1.7700000000000014</v>
      </c>
      <c r="B206" s="3">
        <f t="shared" si="34"/>
        <v>9.3619465898744121</v>
      </c>
      <c r="C206" s="3">
        <f t="shared" si="35"/>
        <v>0.21270892062772936</v>
      </c>
      <c r="D206" s="3">
        <f t="shared" si="36"/>
        <v>3474.0342507360679</v>
      </c>
      <c r="E206" s="3">
        <f t="shared" si="37"/>
        <v>29.413547691816802</v>
      </c>
      <c r="F206" s="3">
        <f t="shared" si="38"/>
        <v>33.073583221953243</v>
      </c>
      <c r="G206" s="3">
        <f t="shared" si="39"/>
        <v>6.495536122041648E-2</v>
      </c>
      <c r="H206" s="3">
        <f t="shared" si="40"/>
        <v>1.7348260867832856</v>
      </c>
      <c r="I206" s="3">
        <f t="shared" si="44"/>
        <v>731.08033419868309</v>
      </c>
      <c r="K206" s="3">
        <f t="shared" si="46"/>
        <v>1.7700000000000014</v>
      </c>
      <c r="L206" s="3">
        <f t="shared" si="47"/>
        <v>4.2465125916822002</v>
      </c>
      <c r="M206" s="3">
        <f>L206/'Nitrous Oxide Information'!$B$1*1000</f>
        <v>96.483143427673653</v>
      </c>
      <c r="N206" s="3">
        <f>M206*'Nitrous Oxide Information'!$I$2*($D$13+273)/$F$2/1000</f>
        <v>23952.622975972194</v>
      </c>
      <c r="O206" s="3">
        <f t="shared" si="48"/>
        <v>471.15983716552199</v>
      </c>
      <c r="P206" s="3">
        <f t="shared" si="41"/>
        <v>10.083409518888184</v>
      </c>
      <c r="Q206" s="3">
        <f t="shared" si="42"/>
        <v>1.8393657252199264E-3</v>
      </c>
      <c r="R206" s="3">
        <f t="shared" si="43"/>
        <v>0.78690481206887619</v>
      </c>
    </row>
    <row r="207" spans="1:18" x14ac:dyDescent="0.25">
      <c r="A207" s="3">
        <f t="shared" si="45"/>
        <v>1.7800000000000014</v>
      </c>
      <c r="B207" s="3">
        <f t="shared" si="34"/>
        <v>9.3445983290065779</v>
      </c>
      <c r="C207" s="3">
        <f t="shared" si="35"/>
        <v>0.21231475795989738</v>
      </c>
      <c r="D207" s="3">
        <f t="shared" si="36"/>
        <v>3467.5966523299044</v>
      </c>
      <c r="E207" s="3">
        <f t="shared" si="37"/>
        <v>29.359042585052148</v>
      </c>
      <c r="F207" s="3">
        <f t="shared" si="38"/>
        <v>33.073583221953236</v>
      </c>
      <c r="G207" s="3">
        <f t="shared" si="39"/>
        <v>6.4955361220416466E-2</v>
      </c>
      <c r="H207" s="3">
        <f t="shared" si="40"/>
        <v>1.7316113477090007</v>
      </c>
      <c r="I207" s="3">
        <f t="shared" si="44"/>
        <v>734.54355689410113</v>
      </c>
      <c r="K207" s="3">
        <f t="shared" si="46"/>
        <v>1.7800000000000014</v>
      </c>
      <c r="L207" s="3">
        <f t="shared" si="47"/>
        <v>4.2386435435615111</v>
      </c>
      <c r="M207" s="3">
        <f>L207/'Nitrous Oxide Information'!$B$1*1000</f>
        <v>96.304354249006224</v>
      </c>
      <c r="N207" s="3">
        <f>M207*'Nitrous Oxide Information'!$I$2*($D$13+273)/$F$2/1000</f>
        <v>23908.237297431206</v>
      </c>
      <c r="O207" s="3">
        <f t="shared" si="48"/>
        <v>470.28674910769928</v>
      </c>
      <c r="P207" s="3">
        <f t="shared" si="41"/>
        <v>10.083409518888182</v>
      </c>
      <c r="Q207" s="3">
        <f t="shared" si="42"/>
        <v>1.8393657252199261E-3</v>
      </c>
      <c r="R207" s="3">
        <f t="shared" si="43"/>
        <v>0.78544662921909481</v>
      </c>
    </row>
    <row r="208" spans="1:18" x14ac:dyDescent="0.25">
      <c r="A208" s="3">
        <f t="shared" si="45"/>
        <v>1.7900000000000014</v>
      </c>
      <c r="B208" s="3">
        <f t="shared" si="34"/>
        <v>9.3272822155294879</v>
      </c>
      <c r="C208" s="3">
        <f t="shared" si="35"/>
        <v>0.211921325699649</v>
      </c>
      <c r="D208" s="3">
        <f t="shared" si="36"/>
        <v>3461.170983188179</v>
      </c>
      <c r="E208" s="3">
        <f t="shared" si="37"/>
        <v>29.304638479591198</v>
      </c>
      <c r="F208" s="3">
        <f t="shared" si="38"/>
        <v>33.073583221953236</v>
      </c>
      <c r="G208" s="3">
        <f t="shared" si="39"/>
        <v>6.4955361220416466E-2</v>
      </c>
      <c r="H208" s="3">
        <f t="shared" si="40"/>
        <v>1.7284025657432662</v>
      </c>
      <c r="I208" s="3">
        <f t="shared" si="44"/>
        <v>738.00036202558761</v>
      </c>
      <c r="K208" s="3">
        <f t="shared" si="46"/>
        <v>1.7900000000000014</v>
      </c>
      <c r="L208" s="3">
        <f t="shared" si="47"/>
        <v>4.2307890772693204</v>
      </c>
      <c r="M208" s="3">
        <f>L208/'Nitrous Oxide Information'!$B$1*1000</f>
        <v>96.125896377645702</v>
      </c>
      <c r="N208" s="3">
        <f>M208*'Nitrous Oxide Information'!$I$2*($D$13+273)/$F$2/1000</f>
        <v>23863.933868273165</v>
      </c>
      <c r="O208" s="3">
        <f t="shared" si="48"/>
        <v>469.41527893556332</v>
      </c>
      <c r="P208" s="3">
        <f t="shared" si="41"/>
        <v>10.083409518888182</v>
      </c>
      <c r="Q208" s="3">
        <f t="shared" si="42"/>
        <v>1.8393657252199261E-3</v>
      </c>
      <c r="R208" s="3">
        <f t="shared" si="43"/>
        <v>0.78399114847151274</v>
      </c>
    </row>
    <row r="209" spans="1:18" x14ac:dyDescent="0.25">
      <c r="A209" s="3">
        <f t="shared" si="45"/>
        <v>1.8000000000000014</v>
      </c>
      <c r="B209" s="3">
        <f t="shared" si="34"/>
        <v>9.3099981898720561</v>
      </c>
      <c r="C209" s="3">
        <f t="shared" si="35"/>
        <v>0.21152862249349413</v>
      </c>
      <c r="D209" s="3">
        <f t="shared" si="36"/>
        <v>3454.7572212052314</v>
      </c>
      <c r="E209" s="3">
        <f t="shared" si="37"/>
        <v>29.250335188272349</v>
      </c>
      <c r="F209" s="3">
        <f t="shared" si="38"/>
        <v>33.073583221953236</v>
      </c>
      <c r="G209" s="3">
        <f t="shared" si="39"/>
        <v>6.4955361220416466E-2</v>
      </c>
      <c r="H209" s="3">
        <f t="shared" si="40"/>
        <v>1.7251997298471957</v>
      </c>
      <c r="I209" s="3">
        <f t="shared" si="44"/>
        <v>741.45076148528199</v>
      </c>
      <c r="K209" s="3">
        <f t="shared" si="46"/>
        <v>1.8000000000000014</v>
      </c>
      <c r="L209" s="3">
        <f t="shared" si="47"/>
        <v>4.2229491657846054</v>
      </c>
      <c r="M209" s="3">
        <f>L209/'Nitrous Oxide Information'!$B$1*1000</f>
        <v>95.947769199659319</v>
      </c>
      <c r="N209" s="3">
        <f>M209*'Nitrous Oxide Information'!$I$2*($D$13+273)/$F$2/1000</f>
        <v>23819.712536084913</v>
      </c>
      <c r="O209" s="3">
        <f t="shared" si="48"/>
        <v>468.54542365107278</v>
      </c>
      <c r="P209" s="3">
        <f t="shared" si="41"/>
        <v>10.083409518888182</v>
      </c>
      <c r="Q209" s="3">
        <f t="shared" si="42"/>
        <v>1.8393657252199261E-3</v>
      </c>
      <c r="R209" s="3">
        <f t="shared" si="43"/>
        <v>0.78253836481896921</v>
      </c>
    </row>
    <row r="210" spans="1:18" x14ac:dyDescent="0.25">
      <c r="A210" s="3">
        <f t="shared" si="45"/>
        <v>1.8100000000000014</v>
      </c>
      <c r="B210" s="3">
        <f t="shared" si="34"/>
        <v>9.292746192573583</v>
      </c>
      <c r="C210" s="3">
        <f t="shared" si="35"/>
        <v>0.21113664699045084</v>
      </c>
      <c r="D210" s="3">
        <f t="shared" si="36"/>
        <v>3448.3553443163678</v>
      </c>
      <c r="E210" s="3">
        <f t="shared" si="37"/>
        <v>29.196132524280809</v>
      </c>
      <c r="F210" s="3">
        <f t="shared" si="38"/>
        <v>33.073583221953243</v>
      </c>
      <c r="G210" s="3">
        <f t="shared" si="39"/>
        <v>6.495536122041648E-2</v>
      </c>
      <c r="H210" s="3">
        <f t="shared" si="40"/>
        <v>1.7220028290023572</v>
      </c>
      <c r="I210" s="3">
        <f t="shared" si="44"/>
        <v>744.89476714328669</v>
      </c>
      <c r="K210" s="3">
        <f t="shared" si="46"/>
        <v>1.8100000000000014</v>
      </c>
      <c r="L210" s="3">
        <f t="shared" si="47"/>
        <v>4.2151237821364154</v>
      </c>
      <c r="M210" s="3">
        <f>L210/'Nitrous Oxide Information'!$B$1*1000</f>
        <v>95.76997210225197</v>
      </c>
      <c r="N210" s="3">
        <f>M210*'Nitrous Oxide Information'!$I$2*($D$13+273)/$F$2/1000</f>
        <v>23775.573148735737</v>
      </c>
      <c r="O210" s="3">
        <f t="shared" si="48"/>
        <v>467.6771802617418</v>
      </c>
      <c r="P210" s="3">
        <f t="shared" si="41"/>
        <v>10.083409518888184</v>
      </c>
      <c r="Q210" s="3">
        <f t="shared" si="42"/>
        <v>1.8393657252199264E-3</v>
      </c>
      <c r="R210" s="3">
        <f t="shared" si="43"/>
        <v>0.78108827326358166</v>
      </c>
    </row>
    <row r="211" spans="1:18" x14ac:dyDescent="0.25">
      <c r="A211" s="3">
        <f t="shared" si="45"/>
        <v>1.8200000000000014</v>
      </c>
      <c r="B211" s="3">
        <f t="shared" si="34"/>
        <v>9.2755261642835602</v>
      </c>
      <c r="C211" s="3">
        <f t="shared" si="35"/>
        <v>0.21074539784204069</v>
      </c>
      <c r="D211" s="3">
        <f t="shared" si="36"/>
        <v>3441.9653304977796</v>
      </c>
      <c r="E211" s="3">
        <f t="shared" si="37"/>
        <v>29.14203030114798</v>
      </c>
      <c r="F211" s="3">
        <f t="shared" si="38"/>
        <v>33.073583221953243</v>
      </c>
      <c r="G211" s="3">
        <f t="shared" si="39"/>
        <v>6.495536122041648E-2</v>
      </c>
      <c r="H211" s="3">
        <f t="shared" si="40"/>
        <v>1.718811852210737</v>
      </c>
      <c r="I211" s="3">
        <f t="shared" si="44"/>
        <v>748.33239084770821</v>
      </c>
      <c r="K211" s="3">
        <f t="shared" si="46"/>
        <v>1.8200000000000014</v>
      </c>
      <c r="L211" s="3">
        <f t="shared" si="47"/>
        <v>4.2073128994037798</v>
      </c>
      <c r="M211" s="3">
        <f>L211/'Nitrous Oxide Information'!$B$1*1000</f>
        <v>95.592504473764123</v>
      </c>
      <c r="N211" s="3">
        <f>M211*'Nitrous Oxide Information'!$I$2*($D$13+273)/$F$2/1000</f>
        <v>23731.515554376827</v>
      </c>
      <c r="O211" s="3">
        <f t="shared" si="48"/>
        <v>466.81054578062992</v>
      </c>
      <c r="P211" s="3">
        <f t="shared" si="41"/>
        <v>10.083409518888184</v>
      </c>
      <c r="Q211" s="3">
        <f t="shared" si="42"/>
        <v>1.8393657252199264E-3</v>
      </c>
      <c r="R211" s="3">
        <f t="shared" si="43"/>
        <v>0.779640868816729</v>
      </c>
    </row>
    <row r="212" spans="1:18" x14ac:dyDescent="0.25">
      <c r="A212" s="3">
        <f t="shared" si="45"/>
        <v>1.8300000000000014</v>
      </c>
      <c r="B212" s="3">
        <f t="shared" si="34"/>
        <v>9.2583380457614517</v>
      </c>
      <c r="C212" s="3">
        <f t="shared" si="35"/>
        <v>0.21035487370228395</v>
      </c>
      <c r="D212" s="3">
        <f t="shared" si="36"/>
        <v>3435.5871577664689</v>
      </c>
      <c r="E212" s="3">
        <f t="shared" si="37"/>
        <v>29.088028332750781</v>
      </c>
      <c r="F212" s="3">
        <f t="shared" si="38"/>
        <v>33.073583221953236</v>
      </c>
      <c r="G212" s="3">
        <f t="shared" si="39"/>
        <v>6.4955361220416466E-2</v>
      </c>
      <c r="H212" s="3">
        <f t="shared" si="40"/>
        <v>1.7156267884947007</v>
      </c>
      <c r="I212" s="3">
        <f t="shared" si="44"/>
        <v>751.76364442469765</v>
      </c>
      <c r="K212" s="3">
        <f t="shared" si="46"/>
        <v>1.8300000000000014</v>
      </c>
      <c r="L212" s="3">
        <f t="shared" si="47"/>
        <v>4.1995164907156122</v>
      </c>
      <c r="M212" s="3">
        <f>L212/'Nitrous Oxide Information'!$B$1*1000</f>
        <v>95.41536570366965</v>
      </c>
      <c r="N212" s="3">
        <f>M212*'Nitrous Oxide Information'!$I$2*($D$13+273)/$F$2/1000</f>
        <v>23687.539601440742</v>
      </c>
      <c r="O212" s="3">
        <f t="shared" si="48"/>
        <v>465.94551722633145</v>
      </c>
      <c r="P212" s="3">
        <f t="shared" si="41"/>
        <v>10.083409518888182</v>
      </c>
      <c r="Q212" s="3">
        <f t="shared" si="42"/>
        <v>1.8393657252199261E-3</v>
      </c>
      <c r="R212" s="3">
        <f t="shared" si="43"/>
        <v>0.77819614649903424</v>
      </c>
    </row>
    <row r="213" spans="1:18" x14ac:dyDescent="0.25">
      <c r="A213" s="3">
        <f t="shared" si="45"/>
        <v>1.8400000000000014</v>
      </c>
      <c r="B213" s="3">
        <f t="shared" si="34"/>
        <v>9.2411817778765037</v>
      </c>
      <c r="C213" s="3">
        <f t="shared" si="35"/>
        <v>0.2099650732276952</v>
      </c>
      <c r="D213" s="3">
        <f t="shared" si="36"/>
        <v>3429.2208041801782</v>
      </c>
      <c r="E213" s="3">
        <f t="shared" si="37"/>
        <v>29.034126433311055</v>
      </c>
      <c r="F213" s="3">
        <f t="shared" si="38"/>
        <v>33.073583221953243</v>
      </c>
      <c r="G213" s="3">
        <f t="shared" si="39"/>
        <v>6.495536122041648E-2</v>
      </c>
      <c r="H213" s="3">
        <f t="shared" si="40"/>
        <v>1.7124476268969577</v>
      </c>
      <c r="I213" s="3">
        <f t="shared" si="44"/>
        <v>755.18853967849157</v>
      </c>
      <c r="K213" s="3">
        <f t="shared" si="46"/>
        <v>1.8400000000000014</v>
      </c>
      <c r="L213" s="3">
        <f t="shared" si="47"/>
        <v>4.1917345292506214</v>
      </c>
      <c r="M213" s="3">
        <f>L213/'Nitrous Oxide Information'!$B$1*1000</f>
        <v>95.238555182573819</v>
      </c>
      <c r="N213" s="3">
        <f>M213*'Nitrous Oxide Information'!$I$2*($D$13+273)/$F$2/1000</f>
        <v>23643.645138640946</v>
      </c>
      <c r="O213" s="3">
        <f t="shared" si="48"/>
        <v>465.08209162296572</v>
      </c>
      <c r="P213" s="3">
        <f t="shared" si="41"/>
        <v>10.083409518888184</v>
      </c>
      <c r="Q213" s="3">
        <f t="shared" si="42"/>
        <v>1.8393657252199264E-3</v>
      </c>
      <c r="R213" s="3">
        <f t="shared" si="43"/>
        <v>0.77675410134034795</v>
      </c>
    </row>
    <row r="214" spans="1:18" x14ac:dyDescent="0.25">
      <c r="A214" s="3">
        <f t="shared" si="45"/>
        <v>1.8500000000000014</v>
      </c>
      <c r="B214" s="3">
        <f t="shared" si="34"/>
        <v>9.2240573016075356</v>
      </c>
      <c r="C214" s="3">
        <f t="shared" si="35"/>
        <v>0.20957599507727859</v>
      </c>
      <c r="D214" s="3">
        <f t="shared" si="36"/>
        <v>3422.8662478373067</v>
      </c>
      <c r="E214" s="3">
        <f t="shared" si="37"/>
        <v>28.98032441739489</v>
      </c>
      <c r="F214" s="3">
        <f t="shared" si="38"/>
        <v>33.073583221953243</v>
      </c>
      <c r="G214" s="3">
        <f t="shared" si="39"/>
        <v>6.495536122041648E-2</v>
      </c>
      <c r="H214" s="3">
        <f t="shared" si="40"/>
        <v>1.7092743564805211</v>
      </c>
      <c r="I214" s="3">
        <f t="shared" si="44"/>
        <v>758.60708839145263</v>
      </c>
      <c r="K214" s="3">
        <f t="shared" si="46"/>
        <v>1.8500000000000014</v>
      </c>
      <c r="L214" s="3">
        <f t="shared" si="47"/>
        <v>4.1839669882372181</v>
      </c>
      <c r="M214" s="3">
        <f>L214/'Nitrous Oxide Information'!$B$1*1000</f>
        <v>95.062072302211135</v>
      </c>
      <c r="N214" s="3">
        <f>M214*'Nitrous Oxide Information'!$I$2*($D$13+273)/$F$2/1000</f>
        <v>23599.832014971216</v>
      </c>
      <c r="O214" s="3">
        <f t="shared" si="48"/>
        <v>464.22026600016642</v>
      </c>
      <c r="P214" s="3">
        <f t="shared" si="41"/>
        <v>10.083409518888184</v>
      </c>
      <c r="Q214" s="3">
        <f t="shared" si="42"/>
        <v>1.8393657252199264E-3</v>
      </c>
      <c r="R214" s="3">
        <f t="shared" si="43"/>
        <v>0.77531472837973037</v>
      </c>
    </row>
    <row r="215" spans="1:18" x14ac:dyDescent="0.25">
      <c r="A215" s="3">
        <f t="shared" si="45"/>
        <v>1.8600000000000014</v>
      </c>
      <c r="B215" s="3">
        <f t="shared" si="34"/>
        <v>9.2069645580427295</v>
      </c>
      <c r="C215" s="3">
        <f t="shared" si="35"/>
        <v>0.20918763791252304</v>
      </c>
      <c r="D215" s="3">
        <f t="shared" si="36"/>
        <v>3416.5234668768371</v>
      </c>
      <c r="E215" s="3">
        <f t="shared" si="37"/>
        <v>28.926622099911988</v>
      </c>
      <c r="F215" s="3">
        <f t="shared" si="38"/>
        <v>33.073583221953243</v>
      </c>
      <c r="G215" s="3">
        <f t="shared" si="39"/>
        <v>6.495536122041648E-2</v>
      </c>
      <c r="H215" s="3">
        <f t="shared" si="40"/>
        <v>1.7061069663286703</v>
      </c>
      <c r="I215" s="3">
        <f t="shared" si="44"/>
        <v>762.01930232410996</v>
      </c>
      <c r="K215" s="3">
        <f t="shared" si="46"/>
        <v>1.8600000000000014</v>
      </c>
      <c r="L215" s="3">
        <f t="shared" si="47"/>
        <v>4.1762138409534204</v>
      </c>
      <c r="M215" s="3">
        <f>L215/'Nitrous Oxide Information'!$B$1*1000</f>
        <v>94.88591645544318</v>
      </c>
      <c r="N215" s="3">
        <f>M215*'Nitrous Oxide Information'!$I$2*($D$13+273)/$F$2/1000</f>
        <v>23556.100079705146</v>
      </c>
      <c r="O215" s="3">
        <f t="shared" si="48"/>
        <v>463.36003739307137</v>
      </c>
      <c r="P215" s="3">
        <f t="shared" si="41"/>
        <v>10.083409518888184</v>
      </c>
      <c r="Q215" s="3">
        <f t="shared" si="42"/>
        <v>1.8393657252199264E-3</v>
      </c>
      <c r="R215" s="3">
        <f t="shared" si="43"/>
        <v>0.7738780226654346</v>
      </c>
    </row>
    <row r="216" spans="1:18" x14ac:dyDescent="0.25">
      <c r="A216" s="3">
        <f t="shared" si="45"/>
        <v>1.8700000000000014</v>
      </c>
      <c r="B216" s="3">
        <f t="shared" si="34"/>
        <v>9.189903488379441</v>
      </c>
      <c r="C216" s="3">
        <f t="shared" si="35"/>
        <v>0.20880000039739799</v>
      </c>
      <c r="D216" s="3">
        <f t="shared" si="36"/>
        <v>3410.1924394782654</v>
      </c>
      <c r="E216" s="3">
        <f t="shared" si="37"/>
        <v>28.873019296115043</v>
      </c>
      <c r="F216" s="3">
        <f t="shared" si="38"/>
        <v>33.073583221953236</v>
      </c>
      <c r="G216" s="3">
        <f t="shared" si="39"/>
        <v>6.4955361220416466E-2</v>
      </c>
      <c r="H216" s="3">
        <f t="shared" si="40"/>
        <v>1.7029454455449147</v>
      </c>
      <c r="I216" s="3">
        <f t="shared" si="44"/>
        <v>765.42519321519978</v>
      </c>
      <c r="K216" s="3">
        <f t="shared" si="46"/>
        <v>1.8700000000000014</v>
      </c>
      <c r="L216" s="3">
        <f t="shared" si="47"/>
        <v>4.1684750607267658</v>
      </c>
      <c r="M216" s="3">
        <f>L216/'Nitrous Oxide Information'!$B$1*1000</f>
        <v>94.710087036256695</v>
      </c>
      <c r="N216" s="3">
        <f>M216*'Nitrous Oxide Information'!$I$2*($D$13+273)/$F$2/1000</f>
        <v>23512.449182395656</v>
      </c>
      <c r="O216" s="3">
        <f t="shared" si="48"/>
        <v>462.50140284231264</v>
      </c>
      <c r="P216" s="3">
        <f t="shared" si="41"/>
        <v>10.083409518888182</v>
      </c>
      <c r="Q216" s="3">
        <f t="shared" si="42"/>
        <v>1.8393657252199261E-3</v>
      </c>
      <c r="R216" s="3">
        <f t="shared" si="43"/>
        <v>0.77244397925488961</v>
      </c>
    </row>
    <row r="217" spans="1:18" x14ac:dyDescent="0.25">
      <c r="A217" s="3">
        <f t="shared" si="45"/>
        <v>1.8800000000000014</v>
      </c>
      <c r="B217" s="3">
        <f t="shared" si="34"/>
        <v>9.1728740339239927</v>
      </c>
      <c r="C217" s="3">
        <f t="shared" si="35"/>
        <v>0.20841308119834859</v>
      </c>
      <c r="D217" s="3">
        <f t="shared" si="36"/>
        <v>3403.8731438615223</v>
      </c>
      <c r="E217" s="3">
        <f t="shared" si="37"/>
        <v>28.819515821599101</v>
      </c>
      <c r="F217" s="3">
        <f t="shared" si="38"/>
        <v>33.073583221953236</v>
      </c>
      <c r="G217" s="3">
        <f t="shared" si="39"/>
        <v>6.4955361220416466E-2</v>
      </c>
      <c r="H217" s="3">
        <f t="shared" si="40"/>
        <v>1.6997897832529554</v>
      </c>
      <c r="I217" s="3">
        <f t="shared" si="44"/>
        <v>768.82477278170575</v>
      </c>
      <c r="K217" s="3">
        <f t="shared" si="46"/>
        <v>1.8800000000000014</v>
      </c>
      <c r="L217" s="3">
        <f t="shared" si="47"/>
        <v>4.1607506209342171</v>
      </c>
      <c r="M217" s="3">
        <f>L217/'Nitrous Oxide Information'!$B$1*1000</f>
        <v>94.534583439761377</v>
      </c>
      <c r="N217" s="3">
        <f>M217*'Nitrous Oxide Information'!$I$2*($D$13+273)/$F$2/1000</f>
        <v>23468.879172874451</v>
      </c>
      <c r="O217" s="3">
        <f t="shared" si="48"/>
        <v>461.64435939400619</v>
      </c>
      <c r="P217" s="3">
        <f t="shared" si="41"/>
        <v>10.083409518888182</v>
      </c>
      <c r="Q217" s="3">
        <f t="shared" si="42"/>
        <v>1.8393657252199261E-3</v>
      </c>
      <c r="R217" s="3">
        <f t="shared" si="43"/>
        <v>0.77101259321468352</v>
      </c>
    </row>
    <row r="218" spans="1:18" x14ac:dyDescent="0.25">
      <c r="A218" s="3">
        <f t="shared" si="45"/>
        <v>1.8900000000000015</v>
      </c>
      <c r="B218" s="3">
        <f t="shared" si="34"/>
        <v>9.1558761360914627</v>
      </c>
      <c r="C218" s="3">
        <f t="shared" si="35"/>
        <v>0.20802687898429106</v>
      </c>
      <c r="D218" s="3">
        <f t="shared" si="36"/>
        <v>3397.5655582868953</v>
      </c>
      <c r="E218" s="3">
        <f t="shared" si="37"/>
        <v>28.766111492300912</v>
      </c>
      <c r="F218" s="3">
        <f t="shared" si="38"/>
        <v>33.073583221953236</v>
      </c>
      <c r="G218" s="3">
        <f t="shared" si="39"/>
        <v>6.4955361220416466E-2</v>
      </c>
      <c r="H218" s="3">
        <f t="shared" si="40"/>
        <v>1.6966399685966485</v>
      </c>
      <c r="I218" s="3">
        <f t="shared" si="44"/>
        <v>772.218052718899</v>
      </c>
      <c r="K218" s="3">
        <f t="shared" si="46"/>
        <v>1.8900000000000015</v>
      </c>
      <c r="L218" s="3">
        <f t="shared" si="47"/>
        <v>4.1530404950020703</v>
      </c>
      <c r="M218" s="3">
        <f>L218/'Nitrous Oxide Information'!$B$1*1000</f>
        <v>94.359405062187776</v>
      </c>
      <c r="N218" s="3">
        <f>M218*'Nitrous Oxide Information'!$I$2*($D$13+273)/$F$2/1000</f>
        <v>23425.389901251492</v>
      </c>
      <c r="O218" s="3">
        <f t="shared" si="48"/>
        <v>460.78890409974156</v>
      </c>
      <c r="P218" s="3">
        <f t="shared" si="41"/>
        <v>10.083409518888182</v>
      </c>
      <c r="Q218" s="3">
        <f t="shared" si="42"/>
        <v>1.8393657252199261E-3</v>
      </c>
      <c r="R218" s="3">
        <f t="shared" si="43"/>
        <v>0.76958385962054621</v>
      </c>
    </row>
    <row r="219" spans="1:18" x14ac:dyDescent="0.25">
      <c r="A219" s="3">
        <f t="shared" si="45"/>
        <v>1.9000000000000015</v>
      </c>
      <c r="B219" s="3">
        <f t="shared" si="34"/>
        <v>9.1389097364054965</v>
      </c>
      <c r="C219" s="3">
        <f t="shared" si="35"/>
        <v>0.20764139242660826</v>
      </c>
      <c r="D219" s="3">
        <f t="shared" si="36"/>
        <v>3391.2696610549583</v>
      </c>
      <c r="E219" s="3">
        <f t="shared" si="37"/>
        <v>28.7128061244983</v>
      </c>
      <c r="F219" s="3">
        <f t="shared" si="38"/>
        <v>33.073583221953236</v>
      </c>
      <c r="G219" s="3">
        <f t="shared" si="39"/>
        <v>6.4955361220416466E-2</v>
      </c>
      <c r="H219" s="3">
        <f t="shared" si="40"/>
        <v>1.6934959907399663</v>
      </c>
      <c r="I219" s="3">
        <f t="shared" si="44"/>
        <v>775.60504470037893</v>
      </c>
      <c r="K219" s="3">
        <f t="shared" si="46"/>
        <v>1.9000000000000015</v>
      </c>
      <c r="L219" s="3">
        <f t="shared" si="47"/>
        <v>4.1453446564058645</v>
      </c>
      <c r="M219" s="3">
        <f>L219/'Nitrous Oxide Information'!$B$1*1000</f>
        <v>94.184551300885289</v>
      </c>
      <c r="N219" s="3">
        <f>M219*'Nitrous Oxide Information'!$I$2*($D$13+273)/$F$2/1000</f>
        <v>23381.981217914505</v>
      </c>
      <c r="O219" s="3">
        <f t="shared" si="48"/>
        <v>459.93503401657193</v>
      </c>
      <c r="P219" s="3">
        <f t="shared" si="41"/>
        <v>10.083409518888182</v>
      </c>
      <c r="Q219" s="3">
        <f t="shared" si="42"/>
        <v>1.8393657252199261E-3</v>
      </c>
      <c r="R219" s="3">
        <f t="shared" si="43"/>
        <v>0.7681577735573325</v>
      </c>
    </row>
    <row r="220" spans="1:18" x14ac:dyDescent="0.25">
      <c r="A220" s="3">
        <f t="shared" si="45"/>
        <v>1.9100000000000015</v>
      </c>
      <c r="B220" s="3">
        <f t="shared" si="34"/>
        <v>9.1219747764980976</v>
      </c>
      <c r="C220" s="3">
        <f t="shared" si="35"/>
        <v>0.20725662019914518</v>
      </c>
      <c r="D220" s="3">
        <f t="shared" si="36"/>
        <v>3384.9854305064987</v>
      </c>
      <c r="E220" s="3">
        <f t="shared" si="37"/>
        <v>28.659599534809566</v>
      </c>
      <c r="F220" s="3">
        <f t="shared" si="38"/>
        <v>33.073583221953243</v>
      </c>
      <c r="G220" s="3">
        <f t="shared" si="39"/>
        <v>6.495536122041648E-2</v>
      </c>
      <c r="H220" s="3">
        <f t="shared" si="40"/>
        <v>1.6903578388669616</v>
      </c>
      <c r="I220" s="3">
        <f t="shared" si="44"/>
        <v>778.9857603781129</v>
      </c>
      <c r="K220" s="3">
        <f t="shared" si="46"/>
        <v>1.9100000000000015</v>
      </c>
      <c r="L220" s="3">
        <f t="shared" si="47"/>
        <v>4.1376630786702915</v>
      </c>
      <c r="M220" s="3">
        <f>L220/'Nitrous Oxide Information'!$B$1*1000</f>
        <v>94.010021554320133</v>
      </c>
      <c r="N220" s="3">
        <f>M220*'Nitrous Oxide Information'!$I$2*($D$13+273)/$F$2/1000</f>
        <v>23338.652973528471</v>
      </c>
      <c r="O220" s="3">
        <f t="shared" si="48"/>
        <v>459.08274620700411</v>
      </c>
      <c r="P220" s="3">
        <f t="shared" si="41"/>
        <v>10.083409518888184</v>
      </c>
      <c r="Q220" s="3">
        <f t="shared" si="42"/>
        <v>1.8393657252199264E-3</v>
      </c>
      <c r="R220" s="3">
        <f t="shared" si="43"/>
        <v>0.76673433011900538</v>
      </c>
    </row>
    <row r="221" spans="1:18" x14ac:dyDescent="0.25">
      <c r="A221" s="3">
        <f t="shared" si="45"/>
        <v>1.9200000000000015</v>
      </c>
      <c r="B221" s="3">
        <f t="shared" si="34"/>
        <v>9.1050711981094281</v>
      </c>
      <c r="C221" s="3">
        <f t="shared" si="35"/>
        <v>0.20687256097820397</v>
      </c>
      <c r="D221" s="3">
        <f t="shared" si="36"/>
        <v>3378.7128450224332</v>
      </c>
      <c r="E221" s="3">
        <f t="shared" si="37"/>
        <v>28.606491540192803</v>
      </c>
      <c r="F221" s="3">
        <f t="shared" si="38"/>
        <v>33.073583221953236</v>
      </c>
      <c r="G221" s="3">
        <f t="shared" si="39"/>
        <v>6.4955361220416466E-2</v>
      </c>
      <c r="H221" s="3">
        <f t="shared" si="40"/>
        <v>1.6872255021817291</v>
      </c>
      <c r="I221" s="3">
        <f t="shared" si="44"/>
        <v>782.36021138247634</v>
      </c>
      <c r="K221" s="3">
        <f t="shared" si="46"/>
        <v>1.9200000000000015</v>
      </c>
      <c r="L221" s="3">
        <f t="shared" si="47"/>
        <v>4.1299957353691017</v>
      </c>
      <c r="M221" s="3">
        <f>L221/'Nitrous Oxide Information'!$B$1*1000</f>
        <v>93.835815222073066</v>
      </c>
      <c r="N221" s="3">
        <f>M221*'Nitrous Oxide Information'!$I$2*($D$13+273)/$F$2/1000</f>
        <v>23295.405019035061</v>
      </c>
      <c r="O221" s="3">
        <f t="shared" si="48"/>
        <v>458.23203773898808</v>
      </c>
      <c r="P221" s="3">
        <f t="shared" si="41"/>
        <v>10.083409518888182</v>
      </c>
      <c r="Q221" s="3">
        <f t="shared" si="42"/>
        <v>1.8393657252199261E-3</v>
      </c>
      <c r="R221" s="3">
        <f t="shared" si="43"/>
        <v>0.76531352440861877</v>
      </c>
    </row>
    <row r="222" spans="1:18" x14ac:dyDescent="0.25">
      <c r="A222" s="3">
        <f t="shared" si="45"/>
        <v>1.9300000000000015</v>
      </c>
      <c r="B222" s="3">
        <f t="shared" ref="B222:B285" si="49">L222*2.20462</f>
        <v>9.08819894308761</v>
      </c>
      <c r="C222" s="3">
        <f t="shared" ref="C222:C285" si="50">M222/453.59237</f>
        <v>0.20648921344253995</v>
      </c>
      <c r="D222" s="3">
        <f t="shared" ref="D222:D285" si="51">N222/6.89475729</f>
        <v>3372.4518830237453</v>
      </c>
      <c r="E222" s="3">
        <f t="shared" ref="E222:E285" si="52">O222/16.0184634</f>
        <v>28.553481957945294</v>
      </c>
      <c r="F222" s="3">
        <f t="shared" ref="F222:F285" si="53">P222*3.28</f>
        <v>33.073583221953243</v>
      </c>
      <c r="G222" s="3">
        <f t="shared" ref="G222:G285" si="54">Q222*35.314</f>
        <v>6.495536122041648E-2</v>
      </c>
      <c r="H222" s="3">
        <f t="shared" ref="H222:H285" si="55">R222*2.20462</f>
        <v>1.6840989699083697</v>
      </c>
      <c r="I222" s="3">
        <f t="shared" si="44"/>
        <v>785.72840932229303</v>
      </c>
      <c r="K222" s="3">
        <f t="shared" si="46"/>
        <v>1.9300000000000015</v>
      </c>
      <c r="L222" s="3">
        <f t="shared" si="47"/>
        <v>4.1223426001250152</v>
      </c>
      <c r="M222" s="3">
        <f>L222/'Nitrous Oxide Information'!$B$1*1000</f>
        <v>93.661931704837556</v>
      </c>
      <c r="N222" s="3">
        <f>M222*'Nitrous Oxide Information'!$I$2*($D$13+273)/$F$2/1000</f>
        <v>23252.237205652196</v>
      </c>
      <c r="O222" s="3">
        <f t="shared" si="48"/>
        <v>457.38290568590708</v>
      </c>
      <c r="P222" s="3">
        <f t="shared" ref="P222:P285" si="56">SQRT(2*(N222)/O222)</f>
        <v>10.083409518888184</v>
      </c>
      <c r="Q222" s="3">
        <f t="shared" ref="Q222:Q285" si="57">P222*$F$25</f>
        <v>1.8393657252199264E-3</v>
      </c>
      <c r="R222" s="3">
        <f t="shared" ref="R222:R285" si="58">Q222*O222*0.908</f>
        <v>0.76389535153830135</v>
      </c>
    </row>
    <row r="223" spans="1:18" x14ac:dyDescent="0.25">
      <c r="A223" s="3">
        <f t="shared" si="45"/>
        <v>1.9400000000000015</v>
      </c>
      <c r="B223" s="3">
        <f t="shared" si="49"/>
        <v>9.0713579533885262</v>
      </c>
      <c r="C223" s="3">
        <f t="shared" si="50"/>
        <v>0.20610657627335663</v>
      </c>
      <c r="D223" s="3">
        <f t="shared" si="51"/>
        <v>3366.2025229714036</v>
      </c>
      <c r="E223" s="3">
        <f t="shared" si="52"/>
        <v>28.500570605702894</v>
      </c>
      <c r="F223" s="3">
        <f t="shared" si="53"/>
        <v>33.073583221953236</v>
      </c>
      <c r="G223" s="3">
        <f t="shared" si="54"/>
        <v>6.4955361220416466E-2</v>
      </c>
      <c r="H223" s="3">
        <f t="shared" si="55"/>
        <v>1.6809782312909525</v>
      </c>
      <c r="I223" s="3">
        <f t="shared" ref="I223:I286" si="59">I222+$N$3*$J$1*H223</f>
        <v>789.09036578487496</v>
      </c>
      <c r="K223" s="3">
        <f t="shared" si="46"/>
        <v>1.9400000000000015</v>
      </c>
      <c r="L223" s="3">
        <f t="shared" si="47"/>
        <v>4.1147036466096321</v>
      </c>
      <c r="M223" s="3">
        <f>L223/'Nitrous Oxide Information'!$B$1*1000</f>
        <v>93.488370404417608</v>
      </c>
      <c r="N223" s="3">
        <f>M223*'Nitrous Oxide Information'!$I$2*($D$13+273)/$F$2/1000</f>
        <v>23209.149384873479</v>
      </c>
      <c r="O223" s="3">
        <f t="shared" si="48"/>
        <v>456.53534712656767</v>
      </c>
      <c r="P223" s="3">
        <f t="shared" si="56"/>
        <v>10.083409518888182</v>
      </c>
      <c r="Q223" s="3">
        <f t="shared" si="57"/>
        <v>1.8393657252199261E-3</v>
      </c>
      <c r="R223" s="3">
        <f t="shared" si="58"/>
        <v>0.76247980662923887</v>
      </c>
    </row>
    <row r="224" spans="1:18" x14ac:dyDescent="0.25">
      <c r="A224" s="3">
        <f t="shared" ref="A224:A287" si="60">$A$30+A223</f>
        <v>1.9500000000000015</v>
      </c>
      <c r="B224" s="3">
        <f t="shared" si="49"/>
        <v>9.0545481710756182</v>
      </c>
      <c r="C224" s="3">
        <f t="shared" si="50"/>
        <v>0.20572464815430147</v>
      </c>
      <c r="D224" s="3">
        <f t="shared" si="51"/>
        <v>3359.9647433662926</v>
      </c>
      <c r="E224" s="3">
        <f t="shared" si="52"/>
        <v>28.447757301439378</v>
      </c>
      <c r="F224" s="3">
        <f t="shared" si="53"/>
        <v>33.073583221953243</v>
      </c>
      <c r="G224" s="3">
        <f t="shared" si="54"/>
        <v>6.495536122041648E-2</v>
      </c>
      <c r="H224" s="3">
        <f t="shared" si="55"/>
        <v>1.6778632755934777</v>
      </c>
      <c r="I224" s="3">
        <f t="shared" si="59"/>
        <v>792.44609233606195</v>
      </c>
      <c r="K224" s="3">
        <f t="shared" ref="K224:K287" si="61">$A$30+K223</f>
        <v>1.9500000000000015</v>
      </c>
      <c r="L224" s="3">
        <f t="shared" si="47"/>
        <v>4.10707884854334</v>
      </c>
      <c r="M224" s="3">
        <f>L224/'Nitrous Oxide Information'!$B$1*1000</f>
        <v>93.31513072372573</v>
      </c>
      <c r="N224" s="3">
        <f>M224*'Nitrous Oxide Information'!$I$2*($D$13+273)/$F$2/1000</f>
        <v>23166.141408467727</v>
      </c>
      <c r="O224" s="3">
        <f t="shared" si="48"/>
        <v>455.68935914518948</v>
      </c>
      <c r="P224" s="3">
        <f t="shared" si="56"/>
        <v>10.083409518888184</v>
      </c>
      <c r="Q224" s="3">
        <f t="shared" si="57"/>
        <v>1.8393657252199264E-3</v>
      </c>
      <c r="R224" s="3">
        <f t="shared" si="58"/>
        <v>0.76106688481165818</v>
      </c>
    </row>
    <row r="225" spans="1:18" x14ac:dyDescent="0.25">
      <c r="A225" s="3">
        <f t="shared" si="60"/>
        <v>1.9600000000000015</v>
      </c>
      <c r="B225" s="3">
        <f t="shared" si="49"/>
        <v>9.0377695383196812</v>
      </c>
      <c r="C225" s="3">
        <f t="shared" si="50"/>
        <v>0.20534342777146095</v>
      </c>
      <c r="D225" s="3">
        <f t="shared" si="51"/>
        <v>3353.7385227491309</v>
      </c>
      <c r="E225" s="3">
        <f t="shared" si="52"/>
        <v>28.395041863465831</v>
      </c>
      <c r="F225" s="3">
        <f t="shared" si="53"/>
        <v>33.073583221953236</v>
      </c>
      <c r="G225" s="3">
        <f t="shared" si="54"/>
        <v>6.4955361220416466E-2</v>
      </c>
      <c r="H225" s="3">
        <f t="shared" si="55"/>
        <v>1.6747540920998401</v>
      </c>
      <c r="I225" s="3">
        <f t="shared" si="59"/>
        <v>795.79560052026159</v>
      </c>
      <c r="K225" s="3">
        <f t="shared" si="61"/>
        <v>1.9600000000000015</v>
      </c>
      <c r="L225" s="3">
        <f t="shared" si="47"/>
        <v>4.099468179695223</v>
      </c>
      <c r="M225" s="3">
        <f>L225/'Nitrous Oxide Information'!$B$1*1000</f>
        <v>93.142212066780786</v>
      </c>
      <c r="N225" s="3">
        <f>M225*'Nitrous Oxide Information'!$I$2*($D$13+273)/$F$2/1000</f>
        <v>23123.213128478401</v>
      </c>
      <c r="O225" s="3">
        <f t="shared" si="48"/>
        <v>454.84493883139527</v>
      </c>
      <c r="P225" s="3">
        <f t="shared" si="56"/>
        <v>10.083409518888182</v>
      </c>
      <c r="Q225" s="3">
        <f t="shared" si="57"/>
        <v>1.8393657252199261E-3</v>
      </c>
      <c r="R225" s="3">
        <f t="shared" si="58"/>
        <v>0.75965658122480983</v>
      </c>
    </row>
    <row r="226" spans="1:18" x14ac:dyDescent="0.25">
      <c r="A226" s="3">
        <f t="shared" si="60"/>
        <v>1.9700000000000015</v>
      </c>
      <c r="B226" s="3">
        <f t="shared" si="49"/>
        <v>9.0210219973986838</v>
      </c>
      <c r="C226" s="3">
        <f t="shared" si="50"/>
        <v>0.20496291381335666</v>
      </c>
      <c r="D226" s="3">
        <f t="shared" si="51"/>
        <v>3347.5238397004068</v>
      </c>
      <c r="E226" s="3">
        <f t="shared" si="52"/>
        <v>28.34242411043002</v>
      </c>
      <c r="F226" s="3">
        <f t="shared" si="53"/>
        <v>33.073583221953236</v>
      </c>
      <c r="G226" s="3">
        <f t="shared" si="54"/>
        <v>6.4955361220416466E-2</v>
      </c>
      <c r="H226" s="3">
        <f t="shared" si="55"/>
        <v>1.6716506701137925</v>
      </c>
      <c r="I226" s="3">
        <f t="shared" si="59"/>
        <v>799.13890186048923</v>
      </c>
      <c r="K226" s="3">
        <f t="shared" si="61"/>
        <v>1.9700000000000015</v>
      </c>
      <c r="L226" s="3">
        <f t="shared" ref="L226:L289" si="62">L225-R225*$J$1</f>
        <v>4.0918716138829749</v>
      </c>
      <c r="M226" s="3">
        <f>L226/'Nitrous Oxide Information'!$B$1*1000</f>
        <v>92.969613838706181</v>
      </c>
      <c r="N226" s="3">
        <f>M226*'Nitrous Oxide Information'!$I$2*($D$13+273)/$F$2/1000</f>
        <v>23080.364397223173</v>
      </c>
      <c r="O226" s="3">
        <f t="shared" ref="O226:O289" si="63">L226/$F$2</f>
        <v>454.00208328020091</v>
      </c>
      <c r="P226" s="3">
        <f t="shared" si="56"/>
        <v>10.083409518888182</v>
      </c>
      <c r="Q226" s="3">
        <f t="shared" si="57"/>
        <v>1.8393657252199261E-3</v>
      </c>
      <c r="R226" s="3">
        <f t="shared" si="58"/>
        <v>0.75824889101695203</v>
      </c>
    </row>
    <row r="227" spans="1:18" x14ac:dyDescent="0.25">
      <c r="A227" s="3">
        <f t="shared" si="60"/>
        <v>1.9800000000000015</v>
      </c>
      <c r="B227" s="3">
        <f t="shared" si="49"/>
        <v>9.0043054906975453</v>
      </c>
      <c r="C227" s="3">
        <f t="shared" si="50"/>
        <v>0.20458310497094015</v>
      </c>
      <c r="D227" s="3">
        <f t="shared" si="51"/>
        <v>3341.3206728402993</v>
      </c>
      <c r="E227" s="3">
        <f t="shared" si="52"/>
        <v>28.289903861315775</v>
      </c>
      <c r="F227" s="3">
        <f t="shared" si="53"/>
        <v>33.073583221953236</v>
      </c>
      <c r="G227" s="3">
        <f t="shared" si="54"/>
        <v>6.4955361220416466E-2</v>
      </c>
      <c r="H227" s="3">
        <f t="shared" si="55"/>
        <v>1.6685529989589085</v>
      </c>
      <c r="I227" s="3">
        <f t="shared" si="59"/>
        <v>802.476007858407</v>
      </c>
      <c r="K227" s="3">
        <f t="shared" si="61"/>
        <v>1.9800000000000015</v>
      </c>
      <c r="L227" s="3">
        <f t="shared" si="62"/>
        <v>4.0842891249728055</v>
      </c>
      <c r="M227" s="3">
        <f>L227/'Nitrous Oxide Information'!$B$1*1000</f>
        <v>92.797335445727526</v>
      </c>
      <c r="N227" s="3">
        <f>M227*'Nitrous Oxide Information'!$I$2*($D$13+273)/$F$2/1000</f>
        <v>23037.595067293358</v>
      </c>
      <c r="O227" s="3">
        <f t="shared" si="63"/>
        <v>453.16078959200547</v>
      </c>
      <c r="P227" s="3">
        <f t="shared" si="56"/>
        <v>10.083409518888182</v>
      </c>
      <c r="Q227" s="3">
        <f t="shared" si="57"/>
        <v>1.8393657252199261E-3</v>
      </c>
      <c r="R227" s="3">
        <f t="shared" si="58"/>
        <v>0.75684380934533324</v>
      </c>
    </row>
    <row r="228" spans="1:18" x14ac:dyDescent="0.25">
      <c r="A228" s="3">
        <f t="shared" si="60"/>
        <v>1.9900000000000015</v>
      </c>
      <c r="B228" s="3">
        <f t="shared" si="49"/>
        <v>8.9876199607079563</v>
      </c>
      <c r="C228" s="3">
        <f t="shared" si="50"/>
        <v>0.20420399993758889</v>
      </c>
      <c r="D228" s="3">
        <f t="shared" si="51"/>
        <v>3335.1290008286032</v>
      </c>
      <c r="E228" s="3">
        <f t="shared" si="52"/>
        <v>28.237480935442342</v>
      </c>
      <c r="F228" s="3">
        <f t="shared" si="53"/>
        <v>33.073583221953243</v>
      </c>
      <c r="G228" s="3">
        <f t="shared" si="54"/>
        <v>6.495536122041648E-2</v>
      </c>
      <c r="H228" s="3">
        <f t="shared" si="55"/>
        <v>1.6654610679785447</v>
      </c>
      <c r="I228" s="3">
        <f t="shared" si="59"/>
        <v>805.80692999436405</v>
      </c>
      <c r="K228" s="3">
        <f t="shared" si="61"/>
        <v>1.9900000000000015</v>
      </c>
      <c r="L228" s="3">
        <f t="shared" si="62"/>
        <v>4.0767206868793524</v>
      </c>
      <c r="M228" s="3">
        <f>L228/'Nitrous Oxide Information'!$B$1*1000</f>
        <v>92.625376295170796</v>
      </c>
      <c r="N228" s="3">
        <f>M228*'Nitrous Oxide Information'!$I$2*($D$13+273)/$F$2/1000</f>
        <v>22994.904991553431</v>
      </c>
      <c r="O228" s="3">
        <f t="shared" si="63"/>
        <v>452.32105487258099</v>
      </c>
      <c r="P228" s="3">
        <f t="shared" si="56"/>
        <v>10.083409518888184</v>
      </c>
      <c r="Q228" s="3">
        <f t="shared" si="57"/>
        <v>1.8393657252199264E-3</v>
      </c>
      <c r="R228" s="3">
        <f t="shared" si="58"/>
        <v>0.75544133137617586</v>
      </c>
    </row>
    <row r="229" spans="1:18" x14ac:dyDescent="0.25">
      <c r="A229" s="3">
        <f t="shared" si="60"/>
        <v>2.0000000000000013</v>
      </c>
      <c r="B229" s="3">
        <f t="shared" si="49"/>
        <v>8.9709653500281714</v>
      </c>
      <c r="C229" s="3">
        <f t="shared" si="50"/>
        <v>0.2038255974091015</v>
      </c>
      <c r="D229" s="3">
        <f t="shared" si="51"/>
        <v>3328.9488023646609</v>
      </c>
      <c r="E229" s="3">
        <f t="shared" si="52"/>
        <v>28.1851551524638</v>
      </c>
      <c r="F229" s="3">
        <f t="shared" si="53"/>
        <v>33.073583221953236</v>
      </c>
      <c r="G229" s="3">
        <f t="shared" si="54"/>
        <v>6.4955361220416466E-2</v>
      </c>
      <c r="H229" s="3">
        <f t="shared" si="55"/>
        <v>1.662374866535806</v>
      </c>
      <c r="I229" s="3">
        <f t="shared" si="59"/>
        <v>809.13167972743565</v>
      </c>
      <c r="K229" s="3">
        <f t="shared" si="61"/>
        <v>2.0000000000000013</v>
      </c>
      <c r="L229" s="3">
        <f t="shared" si="62"/>
        <v>4.0691662735655907</v>
      </c>
      <c r="M229" s="3">
        <f>L229/'Nitrous Oxide Information'!$B$1*1000</f>
        <v>92.453735795460219</v>
      </c>
      <c r="N229" s="3">
        <f>M229*'Nitrous Oxide Information'!$I$2*($D$13+273)/$F$2/1000</f>
        <v>22952.294023140515</v>
      </c>
      <c r="O229" s="3">
        <f t="shared" si="63"/>
        <v>451.48287623306283</v>
      </c>
      <c r="P229" s="3">
        <f t="shared" si="56"/>
        <v>10.083409518888182</v>
      </c>
      <c r="Q229" s="3">
        <f t="shared" si="57"/>
        <v>1.8393657252199261E-3</v>
      </c>
      <c r="R229" s="3">
        <f t="shared" si="58"/>
        <v>0.75404145228465957</v>
      </c>
    </row>
    <row r="230" spans="1:18" x14ac:dyDescent="0.25">
      <c r="A230" s="3">
        <f t="shared" si="60"/>
        <v>2.0100000000000011</v>
      </c>
      <c r="B230" s="3">
        <f t="shared" si="49"/>
        <v>8.9543416013628132</v>
      </c>
      <c r="C230" s="3">
        <f t="shared" si="50"/>
        <v>0.20344789608369346</v>
      </c>
      <c r="D230" s="3">
        <f t="shared" si="51"/>
        <v>3322.7800561872855</v>
      </c>
      <c r="E230" s="3">
        <f t="shared" si="52"/>
        <v>28.132926332368395</v>
      </c>
      <c r="F230" s="3">
        <f t="shared" si="53"/>
        <v>33.073583221953243</v>
      </c>
      <c r="G230" s="3">
        <f t="shared" si="54"/>
        <v>6.495536122041648E-2</v>
      </c>
      <c r="H230" s="3">
        <f t="shared" si="55"/>
        <v>1.6592943840135086</v>
      </c>
      <c r="I230" s="3">
        <f t="shared" si="59"/>
        <v>812.45026849546264</v>
      </c>
      <c r="K230" s="3">
        <f t="shared" si="61"/>
        <v>2.0100000000000011</v>
      </c>
      <c r="L230" s="3">
        <f t="shared" si="62"/>
        <v>4.0616258590427439</v>
      </c>
      <c r="M230" s="3">
        <f>L230/'Nitrous Oxide Information'!$B$1*1000</f>
        <v>92.282413356116237</v>
      </c>
      <c r="N230" s="3">
        <f>M230*'Nitrous Oxide Information'!$I$2*($D$13+273)/$F$2/1000</f>
        <v>22909.762015463897</v>
      </c>
      <c r="O230" s="3">
        <f t="shared" si="63"/>
        <v>450.64625078993942</v>
      </c>
      <c r="P230" s="3">
        <f t="shared" si="56"/>
        <v>10.083409518888184</v>
      </c>
      <c r="Q230" s="3">
        <f t="shared" si="57"/>
        <v>1.8393657252199264E-3</v>
      </c>
      <c r="R230" s="3">
        <f t="shared" si="58"/>
        <v>0.75264416725490502</v>
      </c>
    </row>
    <row r="231" spans="1:18" x14ac:dyDescent="0.25">
      <c r="A231" s="3">
        <f t="shared" si="60"/>
        <v>2.0200000000000009</v>
      </c>
      <c r="B231" s="3">
        <f t="shared" si="49"/>
        <v>8.937748657522679</v>
      </c>
      <c r="C231" s="3">
        <f t="shared" si="50"/>
        <v>0.20307089466199246</v>
      </c>
      <c r="D231" s="3">
        <f t="shared" si="51"/>
        <v>3316.6227410746878</v>
      </c>
      <c r="E231" s="3">
        <f t="shared" si="52"/>
        <v>28.080794295477979</v>
      </c>
      <c r="F231" s="3">
        <f t="shared" si="53"/>
        <v>33.073583221953243</v>
      </c>
      <c r="G231" s="3">
        <f t="shared" si="54"/>
        <v>6.495536122041648E-2</v>
      </c>
      <c r="H231" s="3">
        <f t="shared" si="55"/>
        <v>1.6562196098141417</v>
      </c>
      <c r="I231" s="3">
        <f t="shared" si="59"/>
        <v>815.76270771509087</v>
      </c>
      <c r="K231" s="3">
        <f t="shared" si="61"/>
        <v>2.0200000000000009</v>
      </c>
      <c r="L231" s="3">
        <f t="shared" si="62"/>
        <v>4.0540994173701952</v>
      </c>
      <c r="M231" s="3">
        <f>L231/'Nitrous Oxide Information'!$B$1*1000</f>
        <v>92.111408387753514</v>
      </c>
      <c r="N231" s="3">
        <f>M231*'Nitrous Oxide Information'!$I$2*($D$13+273)/$F$2/1000</f>
        <v>22867.308822204486</v>
      </c>
      <c r="O231" s="3">
        <f t="shared" si="63"/>
        <v>449.81117566504287</v>
      </c>
      <c r="P231" s="3">
        <f t="shared" si="56"/>
        <v>10.083409518888184</v>
      </c>
      <c r="Q231" s="3">
        <f t="shared" si="57"/>
        <v>1.8393657252199264E-3</v>
      </c>
      <c r="R231" s="3">
        <f t="shared" si="58"/>
        <v>0.75124947147995658</v>
      </c>
    </row>
    <row r="232" spans="1:18" x14ac:dyDescent="0.25">
      <c r="A232" s="3">
        <f t="shared" si="60"/>
        <v>2.0300000000000007</v>
      </c>
      <c r="B232" s="3">
        <f t="shared" si="49"/>
        <v>8.9211864614245364</v>
      </c>
      <c r="C232" s="3">
        <f t="shared" si="50"/>
        <v>0.20269459184703401</v>
      </c>
      <c r="D232" s="3">
        <f t="shared" si="51"/>
        <v>3310.4768358444035</v>
      </c>
      <c r="E232" s="3">
        <f t="shared" si="52"/>
        <v>28.028758862447333</v>
      </c>
      <c r="F232" s="3">
        <f t="shared" si="53"/>
        <v>33.073583221953243</v>
      </c>
      <c r="G232" s="3">
        <f t="shared" si="54"/>
        <v>6.495536122041648E-2</v>
      </c>
      <c r="H232" s="3">
        <f t="shared" si="55"/>
        <v>1.6531505333598335</v>
      </c>
      <c r="I232" s="3">
        <f t="shared" si="59"/>
        <v>819.06900878181057</v>
      </c>
      <c r="K232" s="3">
        <f t="shared" si="61"/>
        <v>2.0300000000000007</v>
      </c>
      <c r="L232" s="3">
        <f t="shared" si="62"/>
        <v>4.0465869226553952</v>
      </c>
      <c r="M232" s="3">
        <f>L232/'Nitrous Oxide Information'!$B$1*1000</f>
        <v>91.94072030207883</v>
      </c>
      <c r="N232" s="3">
        <f>M232*'Nitrous Oxide Information'!$I$2*($D$13+273)/$F$2/1000</f>
        <v>22824.934297314336</v>
      </c>
      <c r="O232" s="3">
        <f t="shared" si="63"/>
        <v>448.97764798553828</v>
      </c>
      <c r="P232" s="3">
        <f t="shared" si="56"/>
        <v>10.083409518888184</v>
      </c>
      <c r="Q232" s="3">
        <f t="shared" si="57"/>
        <v>1.8393657252199264E-3</v>
      </c>
      <c r="R232" s="3">
        <f t="shared" si="58"/>
        <v>0.74985736016176652</v>
      </c>
    </row>
    <row r="233" spans="1:18" x14ac:dyDescent="0.25">
      <c r="A233" s="3">
        <f t="shared" si="60"/>
        <v>2.0400000000000005</v>
      </c>
      <c r="B233" s="3">
        <f t="shared" si="49"/>
        <v>8.9046549560909387</v>
      </c>
      <c r="C233" s="3">
        <f t="shared" si="50"/>
        <v>0.20231898634425696</v>
      </c>
      <c r="D233" s="3">
        <f t="shared" si="51"/>
        <v>3304.3423193532208</v>
      </c>
      <c r="E233" s="3">
        <f t="shared" si="52"/>
        <v>27.976819854263582</v>
      </c>
      <c r="F233" s="3">
        <f t="shared" si="53"/>
        <v>33.073583221953236</v>
      </c>
      <c r="G233" s="3">
        <f t="shared" si="54"/>
        <v>6.4955361220416466E-2</v>
      </c>
      <c r="H233" s="3">
        <f t="shared" si="55"/>
        <v>1.6500871440923124</v>
      </c>
      <c r="I233" s="3">
        <f t="shared" si="59"/>
        <v>822.36918306999519</v>
      </c>
      <c r="K233" s="3">
        <f t="shared" si="61"/>
        <v>2.0400000000000005</v>
      </c>
      <c r="L233" s="3">
        <f t="shared" si="62"/>
        <v>4.0390883490537774</v>
      </c>
      <c r="M233" s="3">
        <f>L233/'Nitrous Oxide Information'!$B$1*1000</f>
        <v>91.770348511889154</v>
      </c>
      <c r="N233" s="3">
        <f>M233*'Nitrous Oxide Information'!$I$2*($D$13+273)/$F$2/1000</f>
        <v>22782.638295016128</v>
      </c>
      <c r="O233" s="3">
        <f t="shared" si="63"/>
        <v>448.14566488391455</v>
      </c>
      <c r="P233" s="3">
        <f t="shared" si="56"/>
        <v>10.083409518888182</v>
      </c>
      <c r="Q233" s="3">
        <f t="shared" si="57"/>
        <v>1.8393657252199261E-3</v>
      </c>
      <c r="R233" s="3">
        <f t="shared" si="58"/>
        <v>0.74846782851117766</v>
      </c>
    </row>
    <row r="234" spans="1:18" x14ac:dyDescent="0.25">
      <c r="A234" s="3">
        <f t="shared" si="60"/>
        <v>2.0500000000000003</v>
      </c>
      <c r="B234" s="3">
        <f t="shared" si="49"/>
        <v>8.8881540846500151</v>
      </c>
      <c r="C234" s="3">
        <f t="shared" si="50"/>
        <v>0.20194407686149921</v>
      </c>
      <c r="D234" s="3">
        <f t="shared" si="51"/>
        <v>3298.2191704971106</v>
      </c>
      <c r="E234" s="3">
        <f t="shared" si="52"/>
        <v>27.92497709224558</v>
      </c>
      <c r="F234" s="3">
        <f t="shared" si="53"/>
        <v>33.073583221953236</v>
      </c>
      <c r="G234" s="3">
        <f t="shared" si="54"/>
        <v>6.4955361220416466E-2</v>
      </c>
      <c r="H234" s="3">
        <f t="shared" si="55"/>
        <v>1.6470294314728737</v>
      </c>
      <c r="I234" s="3">
        <f t="shared" si="59"/>
        <v>825.66324193294099</v>
      </c>
      <c r="K234" s="3">
        <f t="shared" si="61"/>
        <v>2.0500000000000003</v>
      </c>
      <c r="L234" s="3">
        <f t="shared" si="62"/>
        <v>4.031603670768666</v>
      </c>
      <c r="M234" s="3">
        <f>L234/'Nitrous Oxide Information'!$B$1*1000</f>
        <v>91.60029243106959</v>
      </c>
      <c r="N234" s="3">
        <f>M234*'Nitrous Oxide Information'!$I$2*($D$13+273)/$F$2/1000</f>
        <v>22740.420669802708</v>
      </c>
      <c r="O234" s="3">
        <f t="shared" si="63"/>
        <v>447.31522349797427</v>
      </c>
      <c r="P234" s="3">
        <f t="shared" si="56"/>
        <v>10.083409518888182</v>
      </c>
      <c r="Q234" s="3">
        <f t="shared" si="57"/>
        <v>1.8393657252199261E-3</v>
      </c>
      <c r="R234" s="3">
        <f t="shared" si="58"/>
        <v>0.74708087174790838</v>
      </c>
    </row>
    <row r="235" spans="1:18" x14ac:dyDescent="0.25">
      <c r="A235" s="3">
        <f t="shared" si="60"/>
        <v>2.06</v>
      </c>
      <c r="B235" s="3">
        <f t="shared" si="49"/>
        <v>8.8716837903352861</v>
      </c>
      <c r="C235" s="3">
        <f t="shared" si="50"/>
        <v>0.20156986210899291</v>
      </c>
      <c r="D235" s="3">
        <f t="shared" si="51"/>
        <v>3292.107368211146</v>
      </c>
      <c r="E235" s="3">
        <f t="shared" si="52"/>
        <v>27.873230398043276</v>
      </c>
      <c r="F235" s="3">
        <f t="shared" si="53"/>
        <v>33.073583221953236</v>
      </c>
      <c r="G235" s="3">
        <f t="shared" si="54"/>
        <v>6.4955361220416466E-2</v>
      </c>
      <c r="H235" s="3">
        <f t="shared" si="55"/>
        <v>1.64397738498234</v>
      </c>
      <c r="I235" s="3">
        <f t="shared" si="59"/>
        <v>828.95119670290569</v>
      </c>
      <c r="K235" s="3">
        <f t="shared" si="61"/>
        <v>2.06</v>
      </c>
      <c r="L235" s="3">
        <f t="shared" si="62"/>
        <v>4.0241328620511867</v>
      </c>
      <c r="M235" s="3">
        <f>L235/'Nitrous Oxide Information'!$B$1*1000</f>
        <v>91.430551474591297</v>
      </c>
      <c r="N235" s="3">
        <f>M235*'Nitrous Oxide Information'!$I$2*($D$13+273)/$F$2/1000</f>
        <v>22698.281276436515</v>
      </c>
      <c r="O235" s="3">
        <f t="shared" si="63"/>
        <v>446.48632097082367</v>
      </c>
      <c r="P235" s="3">
        <f t="shared" si="56"/>
        <v>10.083409518888182</v>
      </c>
      <c r="Q235" s="3">
        <f t="shared" si="57"/>
        <v>1.8393657252199261E-3</v>
      </c>
      <c r="R235" s="3">
        <f t="shared" si="58"/>
        <v>0.74569648510053443</v>
      </c>
    </row>
    <row r="236" spans="1:18" x14ac:dyDescent="0.25">
      <c r="A236" s="3">
        <f t="shared" si="60"/>
        <v>2.0699999999999998</v>
      </c>
      <c r="B236" s="3">
        <f t="shared" si="49"/>
        <v>8.8552440164854627</v>
      </c>
      <c r="C236" s="3">
        <f t="shared" si="50"/>
        <v>0.20119634079936036</v>
      </c>
      <c r="D236" s="3">
        <f t="shared" si="51"/>
        <v>3286.0068914694384</v>
      </c>
      <c r="E236" s="3">
        <f t="shared" si="52"/>
        <v>27.821579593637114</v>
      </c>
      <c r="F236" s="3">
        <f t="shared" si="53"/>
        <v>33.073583221953243</v>
      </c>
      <c r="G236" s="3">
        <f t="shared" si="54"/>
        <v>6.495536122041648E-2</v>
      </c>
      <c r="H236" s="3">
        <f t="shared" si="55"/>
        <v>1.6409309941210273</v>
      </c>
      <c r="I236" s="3">
        <f t="shared" si="59"/>
        <v>832.23305869114779</v>
      </c>
      <c r="K236" s="3">
        <f t="shared" si="61"/>
        <v>2.0699999999999998</v>
      </c>
      <c r="L236" s="3">
        <f t="shared" si="62"/>
        <v>4.016675897200181</v>
      </c>
      <c r="M236" s="3">
        <f>L236/'Nitrous Oxide Information'!$B$1*1000</f>
        <v>91.261125058509563</v>
      </c>
      <c r="N236" s="3">
        <f>M236*'Nitrous Oxide Information'!$I$2*($D$13+273)/$F$2/1000</f>
        <v>22656.21996994915</v>
      </c>
      <c r="O236" s="3">
        <f t="shared" si="63"/>
        <v>445.65895445086306</v>
      </c>
      <c r="P236" s="3">
        <f t="shared" si="56"/>
        <v>10.083409518888184</v>
      </c>
      <c r="Q236" s="3">
        <f t="shared" si="57"/>
        <v>1.8393657252199264E-3</v>
      </c>
      <c r="R236" s="3">
        <f t="shared" si="58"/>
        <v>0.74431466380647338</v>
      </c>
    </row>
    <row r="237" spans="1:18" x14ac:dyDescent="0.25">
      <c r="A237" s="3">
        <f t="shared" si="60"/>
        <v>2.0799999999999996</v>
      </c>
      <c r="B237" s="3">
        <f t="shared" si="49"/>
        <v>8.8388347065442527</v>
      </c>
      <c r="C237" s="3">
        <f t="shared" si="50"/>
        <v>0.20082351164760939</v>
      </c>
      <c r="D237" s="3">
        <f t="shared" si="51"/>
        <v>3279.9177192850589</v>
      </c>
      <c r="E237" s="3">
        <f t="shared" si="52"/>
        <v>27.770024501337442</v>
      </c>
      <c r="F237" s="3">
        <f t="shared" si="53"/>
        <v>33.073583221953243</v>
      </c>
      <c r="G237" s="3">
        <f t="shared" si="54"/>
        <v>6.495536122041648E-2</v>
      </c>
      <c r="H237" s="3">
        <f t="shared" si="55"/>
        <v>1.6378902484087079</v>
      </c>
      <c r="I237" s="3">
        <f t="shared" si="59"/>
        <v>835.50883918796524</v>
      </c>
      <c r="K237" s="3">
        <f t="shared" si="61"/>
        <v>2.0799999999999996</v>
      </c>
      <c r="L237" s="3">
        <f t="shared" si="62"/>
        <v>4.0092327505621164</v>
      </c>
      <c r="M237" s="3">
        <f>L237/'Nitrous Oxide Information'!$B$1*1000</f>
        <v>91.092012599961748</v>
      </c>
      <c r="N237" s="3">
        <f>M237*'Nitrous Oxide Information'!$I$2*($D$13+273)/$F$2/1000</f>
        <v>22614.236605640835</v>
      </c>
      <c r="O237" s="3">
        <f t="shared" si="63"/>
        <v>444.83312109177712</v>
      </c>
      <c r="P237" s="3">
        <f t="shared" si="56"/>
        <v>10.083409518888184</v>
      </c>
      <c r="Q237" s="3">
        <f t="shared" si="57"/>
        <v>1.8393657252199264E-3</v>
      </c>
      <c r="R237" s="3">
        <f t="shared" si="58"/>
        <v>0.74293540311196848</v>
      </c>
    </row>
    <row r="238" spans="1:18" x14ac:dyDescent="0.25">
      <c r="A238" s="3">
        <f t="shared" si="60"/>
        <v>2.0899999999999994</v>
      </c>
      <c r="B238" s="3">
        <f t="shared" si="49"/>
        <v>8.8224558040601639</v>
      </c>
      <c r="C238" s="3">
        <f t="shared" si="50"/>
        <v>0.200451373371129</v>
      </c>
      <c r="D238" s="3">
        <f t="shared" si="51"/>
        <v>3273.8398307099701</v>
      </c>
      <c r="E238" s="3">
        <f t="shared" si="52"/>
        <v>27.718564943783846</v>
      </c>
      <c r="F238" s="3">
        <f t="shared" si="53"/>
        <v>33.073583221953243</v>
      </c>
      <c r="G238" s="3">
        <f t="shared" si="54"/>
        <v>6.495536122041648E-2</v>
      </c>
      <c r="H238" s="3">
        <f t="shared" si="55"/>
        <v>1.6348551373845746</v>
      </c>
      <c r="I238" s="3">
        <f t="shared" si="59"/>
        <v>838.77854946273442</v>
      </c>
      <c r="K238" s="3">
        <f t="shared" si="61"/>
        <v>2.0899999999999994</v>
      </c>
      <c r="L238" s="3">
        <f t="shared" si="62"/>
        <v>4.0018033965309963</v>
      </c>
      <c r="M238" s="3">
        <f>L238/'Nitrous Oxide Information'!$B$1*1000</f>
        <v>90.923213517165294</v>
      </c>
      <c r="N238" s="3">
        <f>M238*'Nitrous Oxide Information'!$I$2*($D$13+273)/$F$2/1000</f>
        <v>22572.331039079934</v>
      </c>
      <c r="O238" s="3">
        <f t="shared" si="63"/>
        <v>444.00881805252465</v>
      </c>
      <c r="P238" s="3">
        <f t="shared" si="56"/>
        <v>10.083409518888184</v>
      </c>
      <c r="Q238" s="3">
        <f t="shared" si="57"/>
        <v>1.8393657252199264E-3</v>
      </c>
      <c r="R238" s="3">
        <f t="shared" si="58"/>
        <v>0.74155869827207166</v>
      </c>
    </row>
    <row r="239" spans="1:18" x14ac:dyDescent="0.25">
      <c r="A239" s="3">
        <f t="shared" si="60"/>
        <v>2.0999999999999992</v>
      </c>
      <c r="B239" s="3">
        <f t="shared" si="49"/>
        <v>8.8061072526863189</v>
      </c>
      <c r="C239" s="3">
        <f t="shared" si="50"/>
        <v>0.20007992468968505</v>
      </c>
      <c r="D239" s="3">
        <f t="shared" si="51"/>
        <v>3267.7732048349535</v>
      </c>
      <c r="E239" s="3">
        <f t="shared" si="52"/>
        <v>27.667200743944594</v>
      </c>
      <c r="F239" s="3">
        <f t="shared" si="53"/>
        <v>33.073583221953243</v>
      </c>
      <c r="G239" s="3">
        <f t="shared" si="54"/>
        <v>6.495536122041648E-2</v>
      </c>
      <c r="H239" s="3">
        <f t="shared" si="55"/>
        <v>1.6318256506072053</v>
      </c>
      <c r="I239" s="3">
        <f t="shared" si="59"/>
        <v>842.04220076394881</v>
      </c>
      <c r="K239" s="3">
        <f t="shared" si="61"/>
        <v>2.0999999999999992</v>
      </c>
      <c r="L239" s="3">
        <f t="shared" si="62"/>
        <v>3.9943878095482757</v>
      </c>
      <c r="M239" s="3">
        <f>L239/'Nitrous Oxide Information'!$B$1*1000</f>
        <v>90.754727229415764</v>
      </c>
      <c r="N239" s="3">
        <f>M239*'Nitrous Oxide Information'!$I$2*($D$13+273)/$F$2/1000</f>
        <v>22530.50312610246</v>
      </c>
      <c r="O239" s="3">
        <f t="shared" si="63"/>
        <v>443.18604249732931</v>
      </c>
      <c r="P239" s="3">
        <f t="shared" si="56"/>
        <v>10.083409518888184</v>
      </c>
      <c r="Q239" s="3">
        <f t="shared" si="57"/>
        <v>1.8393657252199264E-3</v>
      </c>
      <c r="R239" s="3">
        <f t="shared" si="58"/>
        <v>0.74018454455062799</v>
      </c>
    </row>
    <row r="240" spans="1:18" x14ac:dyDescent="0.25">
      <c r="A240" s="3">
        <f t="shared" si="60"/>
        <v>2.109999999999999</v>
      </c>
      <c r="B240" s="3">
        <f t="shared" si="49"/>
        <v>8.7897889961802473</v>
      </c>
      <c r="C240" s="3">
        <f t="shared" si="50"/>
        <v>0.19970916432541561</v>
      </c>
      <c r="D240" s="3">
        <f t="shared" si="51"/>
        <v>3261.7178207895345</v>
      </c>
      <c r="E240" s="3">
        <f t="shared" si="52"/>
        <v>27.615931725115992</v>
      </c>
      <c r="F240" s="3">
        <f t="shared" si="53"/>
        <v>33.073583221953243</v>
      </c>
      <c r="G240" s="3">
        <f t="shared" si="54"/>
        <v>6.495536122041648E-2</v>
      </c>
      <c r="H240" s="3">
        <f t="shared" si="55"/>
        <v>1.6288017776545254</v>
      </c>
      <c r="I240" s="3">
        <f t="shared" si="59"/>
        <v>845.29980431925787</v>
      </c>
      <c r="K240" s="3">
        <f t="shared" si="61"/>
        <v>2.109999999999999</v>
      </c>
      <c r="L240" s="3">
        <f t="shared" si="62"/>
        <v>3.9869859641027694</v>
      </c>
      <c r="M240" s="3">
        <f>L240/'Nitrous Oxide Information'!$B$1*1000</f>
        <v>90.586553157084722</v>
      </c>
      <c r="N240" s="3">
        <f>M240*'Nitrous Oxide Information'!$I$2*($D$13+273)/$F$2/1000</f>
        <v>22488.752722811558</v>
      </c>
      <c r="O240" s="3">
        <f t="shared" si="63"/>
        <v>442.36479159566943</v>
      </c>
      <c r="P240" s="3">
        <f t="shared" si="56"/>
        <v>10.083409518888184</v>
      </c>
      <c r="Q240" s="3">
        <f t="shared" si="57"/>
        <v>1.8393657252199264E-3</v>
      </c>
      <c r="R240" s="3">
        <f t="shared" si="58"/>
        <v>0.7388129372202582</v>
      </c>
    </row>
    <row r="241" spans="1:18" x14ac:dyDescent="0.25">
      <c r="A241" s="3">
        <f t="shared" si="60"/>
        <v>2.1199999999999988</v>
      </c>
      <c r="B241" s="3">
        <f t="shared" si="49"/>
        <v>8.7735009784037015</v>
      </c>
      <c r="C241" s="3">
        <f t="shared" si="50"/>
        <v>0.19933909100282673</v>
      </c>
      <c r="D241" s="3">
        <f t="shared" si="51"/>
        <v>3255.6736577419133</v>
      </c>
      <c r="E241" s="3">
        <f t="shared" si="52"/>
        <v>27.564757710921793</v>
      </c>
      <c r="F241" s="3">
        <f t="shared" si="53"/>
        <v>33.073583221953236</v>
      </c>
      <c r="G241" s="3">
        <f t="shared" si="54"/>
        <v>6.4955361220416466E-2</v>
      </c>
      <c r="H241" s="3">
        <f t="shared" si="55"/>
        <v>1.6257835081237737</v>
      </c>
      <c r="I241" s="3">
        <f t="shared" si="59"/>
        <v>848.55137133550545</v>
      </c>
      <c r="K241" s="3">
        <f t="shared" si="61"/>
        <v>2.1199999999999988</v>
      </c>
      <c r="L241" s="3">
        <f t="shared" si="62"/>
        <v>3.9795978347305669</v>
      </c>
      <c r="M241" s="3">
        <f>L241/'Nitrous Oxide Information'!$B$1*1000</f>
        <v>90.418690721617864</v>
      </c>
      <c r="N241" s="3">
        <f>M241*'Nitrous Oxide Information'!$I$2*($D$13+273)/$F$2/1000</f>
        <v>22447.079685577024</v>
      </c>
      <c r="O241" s="3">
        <f t="shared" si="63"/>
        <v>441.54506252226855</v>
      </c>
      <c r="P241" s="3">
        <f t="shared" si="56"/>
        <v>10.083409518888182</v>
      </c>
      <c r="Q241" s="3">
        <f t="shared" si="57"/>
        <v>1.8393657252199261E-3</v>
      </c>
      <c r="R241" s="3">
        <f t="shared" si="58"/>
        <v>0.73744387156234359</v>
      </c>
    </row>
    <row r="242" spans="1:18" x14ac:dyDescent="0.25">
      <c r="A242" s="3">
        <f t="shared" si="60"/>
        <v>2.1299999999999986</v>
      </c>
      <c r="B242" s="3">
        <f t="shared" si="49"/>
        <v>8.757243143322464</v>
      </c>
      <c r="C242" s="3">
        <f t="shared" si="50"/>
        <v>0.19896970344878817</v>
      </c>
      <c r="D242" s="3">
        <f t="shared" si="51"/>
        <v>3249.6406948988952</v>
      </c>
      <c r="E242" s="3">
        <f t="shared" si="52"/>
        <v>27.513678525312585</v>
      </c>
      <c r="F242" s="3">
        <f t="shared" si="53"/>
        <v>33.073583221953236</v>
      </c>
      <c r="G242" s="3">
        <f t="shared" si="54"/>
        <v>6.4955361220416466E-2</v>
      </c>
      <c r="H242" s="3">
        <f t="shared" si="55"/>
        <v>1.6227708316314664</v>
      </c>
      <c r="I242" s="3">
        <f t="shared" si="59"/>
        <v>851.79691299876833</v>
      </c>
      <c r="K242" s="3">
        <f t="shared" si="61"/>
        <v>2.1299999999999986</v>
      </c>
      <c r="L242" s="3">
        <f t="shared" si="62"/>
        <v>3.9722233960149436</v>
      </c>
      <c r="M242" s="3">
        <f>L242/'Nitrous Oxide Information'!$B$1*1000</f>
        <v>90.251139345533005</v>
      </c>
      <c r="N242" s="3">
        <f>M242*'Nitrous Oxide Information'!$I$2*($D$13+273)/$F$2/1000</f>
        <v>22405.483871034823</v>
      </c>
      <c r="O242" s="3">
        <f t="shared" si="63"/>
        <v>440.72685245708567</v>
      </c>
      <c r="P242" s="3">
        <f t="shared" si="56"/>
        <v>10.083409518888182</v>
      </c>
      <c r="Q242" s="3">
        <f t="shared" si="57"/>
        <v>1.8393657252199261E-3</v>
      </c>
      <c r="R242" s="3">
        <f t="shared" si="58"/>
        <v>0.73607734286700954</v>
      </c>
    </row>
    <row r="243" spans="1:18" x14ac:dyDescent="0.25">
      <c r="A243" s="3">
        <f t="shared" si="60"/>
        <v>2.1399999999999983</v>
      </c>
      <c r="B243" s="3">
        <f t="shared" si="49"/>
        <v>8.7410154350061493</v>
      </c>
      <c r="C243" s="3">
        <f t="shared" si="50"/>
        <v>0.19860100039252865</v>
      </c>
      <c r="D243" s="3">
        <f t="shared" si="51"/>
        <v>3243.6189115058123</v>
      </c>
      <c r="E243" s="3">
        <f t="shared" si="52"/>
        <v>27.462693992565189</v>
      </c>
      <c r="F243" s="3">
        <f t="shared" si="53"/>
        <v>33.073583221953236</v>
      </c>
      <c r="G243" s="3">
        <f t="shared" si="54"/>
        <v>6.4955361220416466E-2</v>
      </c>
      <c r="H243" s="3">
        <f t="shared" si="55"/>
        <v>1.61976373781336</v>
      </c>
      <c r="I243" s="3">
        <f t="shared" si="59"/>
        <v>855.03644047439502</v>
      </c>
      <c r="K243" s="3">
        <f t="shared" si="61"/>
        <v>2.1399999999999983</v>
      </c>
      <c r="L243" s="3">
        <f t="shared" si="62"/>
        <v>3.9648626225862733</v>
      </c>
      <c r="M243" s="3">
        <f>L243/'Nitrous Oxide Information'!$B$1*1000</f>
        <v>90.083898452417998</v>
      </c>
      <c r="N243" s="3">
        <f>M243*'Nitrous Oxide Information'!$I$2*($D$13+273)/$F$2/1000</f>
        <v>22363.965136086565</v>
      </c>
      <c r="O243" s="3">
        <f t="shared" si="63"/>
        <v>439.9101585853054</v>
      </c>
      <c r="P243" s="3">
        <f t="shared" si="56"/>
        <v>10.083409518888182</v>
      </c>
      <c r="Q243" s="3">
        <f t="shared" si="57"/>
        <v>1.8393657252199261E-3</v>
      </c>
      <c r="R243" s="3">
        <f t="shared" si="58"/>
        <v>0.7347133464331087</v>
      </c>
    </row>
    <row r="244" spans="1:18" x14ac:dyDescent="0.25">
      <c r="A244" s="3">
        <f t="shared" si="60"/>
        <v>2.1499999999999981</v>
      </c>
      <c r="B244" s="3">
        <f t="shared" si="49"/>
        <v>8.724817797628015</v>
      </c>
      <c r="C244" s="3">
        <f t="shared" si="50"/>
        <v>0.19823298056563191</v>
      </c>
      <c r="D244" s="3">
        <f t="shared" si="51"/>
        <v>3237.6082868464605</v>
      </c>
      <c r="E244" s="3">
        <f t="shared" si="52"/>
        <v>27.411803937282055</v>
      </c>
      <c r="F244" s="3">
        <f t="shared" si="53"/>
        <v>33.073583221953243</v>
      </c>
      <c r="G244" s="3">
        <f t="shared" si="54"/>
        <v>6.495536122041648E-2</v>
      </c>
      <c r="H244" s="3">
        <f t="shared" si="55"/>
        <v>1.6167622163244175</v>
      </c>
      <c r="I244" s="3">
        <f t="shared" si="59"/>
        <v>858.26996490704391</v>
      </c>
      <c r="K244" s="3">
        <f t="shared" si="61"/>
        <v>2.1499999999999981</v>
      </c>
      <c r="L244" s="3">
        <f t="shared" si="62"/>
        <v>3.9575154891219424</v>
      </c>
      <c r="M244" s="3">
        <f>L244/'Nitrous Oxide Information'!$B$1*1000</f>
        <v>89.916967466928924</v>
      </c>
      <c r="N244" s="3">
        <f>M244*'Nitrous Oxide Information'!$I$2*($D$13+273)/$F$2/1000</f>
        <v>22322.523337899045</v>
      </c>
      <c r="O244" s="3">
        <f t="shared" si="63"/>
        <v>439.09497809732852</v>
      </c>
      <c r="P244" s="3">
        <f t="shared" si="56"/>
        <v>10.083409518888184</v>
      </c>
      <c r="Q244" s="3">
        <f t="shared" si="57"/>
        <v>1.8393657252199264E-3</v>
      </c>
      <c r="R244" s="3">
        <f t="shared" si="58"/>
        <v>0.73335187756820575</v>
      </c>
    </row>
    <row r="245" spans="1:18" x14ac:dyDescent="0.25">
      <c r="A245" s="3">
        <f t="shared" si="60"/>
        <v>2.1599999999999979</v>
      </c>
      <c r="B245" s="3">
        <f t="shared" si="49"/>
        <v>8.708650175464772</v>
      </c>
      <c r="C245" s="3">
        <f t="shared" si="50"/>
        <v>0.19786564270203205</v>
      </c>
      <c r="D245" s="3">
        <f t="shared" si="51"/>
        <v>3231.6088002430211</v>
      </c>
      <c r="E245" s="3">
        <f t="shared" si="52"/>
        <v>27.361008184390641</v>
      </c>
      <c r="F245" s="3">
        <f t="shared" si="53"/>
        <v>33.073583221953243</v>
      </c>
      <c r="G245" s="3">
        <f t="shared" si="54"/>
        <v>6.495536122041648E-2</v>
      </c>
      <c r="H245" s="3">
        <f t="shared" si="55"/>
        <v>1.613766256838771</v>
      </c>
      <c r="I245" s="3">
        <f t="shared" si="59"/>
        <v>861.4974974207214</v>
      </c>
      <c r="K245" s="3">
        <f t="shared" si="61"/>
        <v>2.1599999999999979</v>
      </c>
      <c r="L245" s="3">
        <f t="shared" si="62"/>
        <v>3.9501819703462604</v>
      </c>
      <c r="M245" s="3">
        <f>L245/'Nitrous Oxide Information'!$B$1*1000</f>
        <v>89.75034581478792</v>
      </c>
      <c r="N245" s="3">
        <f>M245*'Nitrous Oxide Information'!$I$2*($D$13+273)/$F$2/1000</f>
        <v>22281.158333903724</v>
      </c>
      <c r="O245" s="3">
        <f t="shared" si="63"/>
        <v>438.28130818876201</v>
      </c>
      <c r="P245" s="3">
        <f t="shared" si="56"/>
        <v>10.083409518888184</v>
      </c>
      <c r="Q245" s="3">
        <f t="shared" si="57"/>
        <v>1.8393657252199264E-3</v>
      </c>
      <c r="R245" s="3">
        <f t="shared" si="58"/>
        <v>0.73199293158855994</v>
      </c>
    </row>
    <row r="246" spans="1:18" x14ac:dyDescent="0.25">
      <c r="A246" s="3">
        <f t="shared" si="60"/>
        <v>2.1699999999999977</v>
      </c>
      <c r="B246" s="3">
        <f t="shared" si="49"/>
        <v>8.6925125128963838</v>
      </c>
      <c r="C246" s="3">
        <f t="shared" si="50"/>
        <v>0.19749898553800926</v>
      </c>
      <c r="D246" s="3">
        <f t="shared" si="51"/>
        <v>3225.6204310559938</v>
      </c>
      <c r="E246" s="3">
        <f t="shared" si="52"/>
        <v>27.310306559142845</v>
      </c>
      <c r="F246" s="3">
        <f t="shared" si="53"/>
        <v>33.073583221953243</v>
      </c>
      <c r="G246" s="3">
        <f t="shared" si="54"/>
        <v>6.495536122041648E-2</v>
      </c>
      <c r="H246" s="3">
        <f t="shared" si="55"/>
        <v>1.6107758490496873</v>
      </c>
      <c r="I246" s="3">
        <f t="shared" si="59"/>
        <v>864.71904911882075</v>
      </c>
      <c r="K246" s="3">
        <f t="shared" si="61"/>
        <v>2.1699999999999977</v>
      </c>
      <c r="L246" s="3">
        <f t="shared" si="62"/>
        <v>3.942862041030375</v>
      </c>
      <c r="M246" s="3">
        <f>L246/'Nitrous Oxide Information'!$B$1*1000</f>
        <v>89.584032922781347</v>
      </c>
      <c r="N246" s="3">
        <f>M246*'Nitrous Oxide Information'!$I$2*($D$13+273)/$F$2/1000</f>
        <v>22239.869981796255</v>
      </c>
      <c r="O246" s="3">
        <f t="shared" si="63"/>
        <v>437.46914606040963</v>
      </c>
      <c r="P246" s="3">
        <f t="shared" si="56"/>
        <v>10.083409518888184</v>
      </c>
      <c r="Q246" s="3">
        <f t="shared" si="57"/>
        <v>1.8393657252199264E-3</v>
      </c>
      <c r="R246" s="3">
        <f t="shared" si="58"/>
        <v>0.73063650381911049</v>
      </c>
    </row>
    <row r="247" spans="1:18" x14ac:dyDescent="0.25">
      <c r="A247" s="3">
        <f t="shared" si="60"/>
        <v>2.1799999999999975</v>
      </c>
      <c r="B247" s="3">
        <f t="shared" si="49"/>
        <v>8.6764047544058869</v>
      </c>
      <c r="C247" s="3">
        <f t="shared" si="50"/>
        <v>0.19713300781218548</v>
      </c>
      <c r="D247" s="3">
        <f t="shared" si="51"/>
        <v>3219.6431586841236</v>
      </c>
      <c r="E247" s="3">
        <f t="shared" si="52"/>
        <v>27.259698887114368</v>
      </c>
      <c r="F247" s="3">
        <f t="shared" si="53"/>
        <v>33.073583221953236</v>
      </c>
      <c r="G247" s="3">
        <f t="shared" si="54"/>
        <v>6.4955361220416466E-2</v>
      </c>
      <c r="H247" s="3">
        <f t="shared" si="55"/>
        <v>1.6077909826695327</v>
      </c>
      <c r="I247" s="3">
        <f t="shared" si="59"/>
        <v>867.93463108415983</v>
      </c>
      <c r="K247" s="3">
        <f t="shared" si="61"/>
        <v>2.1799999999999975</v>
      </c>
      <c r="L247" s="3">
        <f t="shared" si="62"/>
        <v>3.9355556759921839</v>
      </c>
      <c r="M247" s="3">
        <f>L247/'Nitrous Oxide Information'!$B$1*1000</f>
        <v>89.418028218757726</v>
      </c>
      <c r="N247" s="3">
        <f>M247*'Nitrous Oxide Information'!$I$2*($D$13+273)/$F$2/1000</f>
        <v>22198.65813953599</v>
      </c>
      <c r="O247" s="3">
        <f t="shared" si="63"/>
        <v>436.65848891826226</v>
      </c>
      <c r="P247" s="3">
        <f t="shared" si="56"/>
        <v>10.083409518888182</v>
      </c>
      <c r="Q247" s="3">
        <f t="shared" si="57"/>
        <v>1.8393657252199261E-3</v>
      </c>
      <c r="R247" s="3">
        <f t="shared" si="58"/>
        <v>0.7292825895934596</v>
      </c>
    </row>
    <row r="248" spans="1:18" x14ac:dyDescent="0.25">
      <c r="A248" s="3">
        <f t="shared" si="60"/>
        <v>2.1899999999999973</v>
      </c>
      <c r="B248" s="3">
        <f t="shared" si="49"/>
        <v>8.6603268445791937</v>
      </c>
      <c r="C248" s="3">
        <f t="shared" si="50"/>
        <v>0.19676770826552015</v>
      </c>
      <c r="D248" s="3">
        <f t="shared" si="51"/>
        <v>3213.6769625643351</v>
      </c>
      <c r="E248" s="3">
        <f t="shared" si="52"/>
        <v>27.209184994204133</v>
      </c>
      <c r="F248" s="3">
        <f t="shared" si="53"/>
        <v>33.073583221953243</v>
      </c>
      <c r="G248" s="3">
        <f t="shared" si="54"/>
        <v>6.495536122041648E-2</v>
      </c>
      <c r="H248" s="3">
        <f t="shared" si="55"/>
        <v>1.6048116474297367</v>
      </c>
      <c r="I248" s="3">
        <f t="shared" si="59"/>
        <v>871.14425437901934</v>
      </c>
      <c r="K248" s="3">
        <f t="shared" si="61"/>
        <v>2.1899999999999973</v>
      </c>
      <c r="L248" s="3">
        <f t="shared" si="62"/>
        <v>3.9282628500962495</v>
      </c>
      <c r="M248" s="3">
        <f>L248/'Nitrous Oxide Information'!$B$1*1000</f>
        <v>89.25233113162588</v>
      </c>
      <c r="N248" s="3">
        <f>M248*'Nitrous Oxide Information'!$I$2*($D$13+273)/$F$2/1000</f>
        <v>22157.522665345507</v>
      </c>
      <c r="O248" s="3">
        <f t="shared" si="63"/>
        <v>435.84933397348817</v>
      </c>
      <c r="P248" s="3">
        <f t="shared" si="56"/>
        <v>10.083409518888184</v>
      </c>
      <c r="Q248" s="3">
        <f t="shared" si="57"/>
        <v>1.8393657252199264E-3</v>
      </c>
      <c r="R248" s="3">
        <f t="shared" si="58"/>
        <v>0.72793118425385639</v>
      </c>
    </row>
    <row r="249" spans="1:18" x14ac:dyDescent="0.25">
      <c r="A249" s="3">
        <f t="shared" si="60"/>
        <v>2.1999999999999971</v>
      </c>
      <c r="B249" s="3">
        <f t="shared" si="49"/>
        <v>8.6442787281048954</v>
      </c>
      <c r="C249" s="3">
        <f t="shared" si="50"/>
        <v>0.19640308564130565</v>
      </c>
      <c r="D249" s="3">
        <f t="shared" si="51"/>
        <v>3207.7218221716507</v>
      </c>
      <c r="E249" s="3">
        <f t="shared" si="52"/>
        <v>27.158764706633697</v>
      </c>
      <c r="F249" s="3">
        <f t="shared" si="53"/>
        <v>33.073583221953236</v>
      </c>
      <c r="G249" s="3">
        <f t="shared" si="54"/>
        <v>6.4955361220416466E-2</v>
      </c>
      <c r="H249" s="3">
        <f t="shared" si="55"/>
        <v>1.6018378330807572</v>
      </c>
      <c r="I249" s="3">
        <f t="shared" si="59"/>
        <v>874.34793004518087</v>
      </c>
      <c r="K249" s="3">
        <f t="shared" si="61"/>
        <v>2.1999999999999971</v>
      </c>
      <c r="L249" s="3">
        <f t="shared" si="62"/>
        <v>3.920983538253711</v>
      </c>
      <c r="M249" s="3">
        <f>L249/'Nitrous Oxide Information'!$B$1*1000</f>
        <v>89.086941091352799</v>
      </c>
      <c r="N249" s="3">
        <f>M249*'Nitrous Oxide Information'!$I$2*($D$13+273)/$F$2/1000</f>
        <v>22116.463417710074</v>
      </c>
      <c r="O249" s="3">
        <f t="shared" si="63"/>
        <v>435.04167844242363</v>
      </c>
      <c r="P249" s="3">
        <f t="shared" si="56"/>
        <v>10.083409518888182</v>
      </c>
      <c r="Q249" s="3">
        <f t="shared" si="57"/>
        <v>1.8393657252199261E-3</v>
      </c>
      <c r="R249" s="3">
        <f t="shared" si="58"/>
        <v>0.72658228315118134</v>
      </c>
    </row>
    <row r="250" spans="1:18" x14ac:dyDescent="0.25">
      <c r="A250" s="3">
        <f t="shared" si="60"/>
        <v>2.2099999999999969</v>
      </c>
      <c r="B250" s="3">
        <f t="shared" si="49"/>
        <v>8.628260349774088</v>
      </c>
      <c r="C250" s="3">
        <f t="shared" si="50"/>
        <v>0.19603913868516323</v>
      </c>
      <c r="D250" s="3">
        <f t="shared" si="51"/>
        <v>3201.7777170191325</v>
      </c>
      <c r="E250" s="3">
        <f t="shared" si="52"/>
        <v>27.108437850946615</v>
      </c>
      <c r="F250" s="3">
        <f t="shared" si="53"/>
        <v>33.073583221953236</v>
      </c>
      <c r="G250" s="3">
        <f t="shared" si="54"/>
        <v>6.4955361220416466E-2</v>
      </c>
      <c r="H250" s="3">
        <f t="shared" si="55"/>
        <v>1.5988695293920454</v>
      </c>
      <c r="I250" s="3">
        <f t="shared" si="59"/>
        <v>877.545669103965</v>
      </c>
      <c r="K250" s="3">
        <f t="shared" si="61"/>
        <v>2.2099999999999969</v>
      </c>
      <c r="L250" s="3">
        <f t="shared" si="62"/>
        <v>3.9137177154221994</v>
      </c>
      <c r="M250" s="3">
        <f>L250/'Nitrous Oxide Information'!$B$1*1000</f>
        <v>88.92185752896188</v>
      </c>
      <c r="N250" s="3">
        <f>M250*'Nitrous Oxide Information'!$I$2*($D$13+273)/$F$2/1000</f>
        <v>22075.480255377221</v>
      </c>
      <c r="O250" s="3">
        <f t="shared" si="63"/>
        <v>434.23551954656307</v>
      </c>
      <c r="P250" s="3">
        <f t="shared" si="56"/>
        <v>10.083409518888182</v>
      </c>
      <c r="Q250" s="3">
        <f t="shared" si="57"/>
        <v>1.8393657252199261E-3</v>
      </c>
      <c r="R250" s="3">
        <f t="shared" si="58"/>
        <v>0.72523588164493002</v>
      </c>
    </row>
    <row r="251" spans="1:18" x14ac:dyDescent="0.25">
      <c r="A251" s="3">
        <f t="shared" si="60"/>
        <v>2.2199999999999966</v>
      </c>
      <c r="B251" s="3">
        <f t="shared" si="49"/>
        <v>8.6122716544801676</v>
      </c>
      <c r="C251" s="3">
        <f t="shared" si="50"/>
        <v>0.19567586614503857</v>
      </c>
      <c r="D251" s="3">
        <f t="shared" si="51"/>
        <v>3195.8446266578039</v>
      </c>
      <c r="E251" s="3">
        <f t="shared" si="52"/>
        <v>27.058204254007887</v>
      </c>
      <c r="F251" s="3">
        <f t="shared" si="53"/>
        <v>33.073583221953243</v>
      </c>
      <c r="G251" s="3">
        <f t="shared" si="54"/>
        <v>6.495536122041648E-2</v>
      </c>
      <c r="H251" s="3">
        <f t="shared" si="55"/>
        <v>1.5959067261520097</v>
      </c>
      <c r="I251" s="3">
        <f t="shared" si="59"/>
        <v>880.73748255626901</v>
      </c>
      <c r="K251" s="3">
        <f t="shared" si="61"/>
        <v>2.2199999999999966</v>
      </c>
      <c r="L251" s="3">
        <f t="shared" si="62"/>
        <v>3.9064653566057501</v>
      </c>
      <c r="M251" s="3">
        <f>L251/'Nitrous Oxide Information'!$B$1*1000</f>
        <v>88.75707987653081</v>
      </c>
      <c r="N251" s="3">
        <f>M251*'Nitrous Oxide Information'!$I$2*($D$13+273)/$F$2/1000</f>
        <v>22034.573037356222</v>
      </c>
      <c r="O251" s="3">
        <f t="shared" si="63"/>
        <v>433.43085451254967</v>
      </c>
      <c r="P251" s="3">
        <f t="shared" si="56"/>
        <v>10.083409518888184</v>
      </c>
      <c r="Q251" s="3">
        <f t="shared" si="57"/>
        <v>1.8393657252199264E-3</v>
      </c>
      <c r="R251" s="3">
        <f t="shared" si="58"/>
        <v>0.72389197510319681</v>
      </c>
    </row>
    <row r="252" spans="1:18" x14ac:dyDescent="0.25">
      <c r="A252" s="3">
        <f t="shared" si="60"/>
        <v>2.2299999999999964</v>
      </c>
      <c r="B252" s="3">
        <f t="shared" si="49"/>
        <v>8.5963125872186481</v>
      </c>
      <c r="C252" s="3">
        <f t="shared" si="50"/>
        <v>0.19531326677119737</v>
      </c>
      <c r="D252" s="3">
        <f t="shared" si="51"/>
        <v>3189.9225306765807</v>
      </c>
      <c r="E252" s="3">
        <f t="shared" si="52"/>
        <v>27.008063743003333</v>
      </c>
      <c r="F252" s="3">
        <f t="shared" si="53"/>
        <v>33.073583221953243</v>
      </c>
      <c r="G252" s="3">
        <f t="shared" si="54"/>
        <v>6.495536122041648E-2</v>
      </c>
      <c r="H252" s="3">
        <f t="shared" si="55"/>
        <v>1.5929494131679816</v>
      </c>
      <c r="I252" s="3">
        <f t="shared" si="59"/>
        <v>883.92338138260493</v>
      </c>
      <c r="K252" s="3">
        <f t="shared" si="61"/>
        <v>2.2299999999999964</v>
      </c>
      <c r="L252" s="3">
        <f t="shared" si="62"/>
        <v>3.8992264368547183</v>
      </c>
      <c r="M252" s="3">
        <f>L252/'Nitrous Oxide Information'!$B$1*1000</f>
        <v>88.59260756718966</v>
      </c>
      <c r="N252" s="3">
        <f>M252*'Nitrous Oxide Information'!$I$2*($D$13+273)/$F$2/1000</f>
        <v>21993.741622917605</v>
      </c>
      <c r="O252" s="3">
        <f t="shared" si="63"/>
        <v>432.62768057216596</v>
      </c>
      <c r="P252" s="3">
        <f t="shared" si="56"/>
        <v>10.083409518888184</v>
      </c>
      <c r="Q252" s="3">
        <f t="shared" si="57"/>
        <v>1.8393657252199264E-3</v>
      </c>
      <c r="R252" s="3">
        <f t="shared" si="58"/>
        <v>0.72255055890265973</v>
      </c>
    </row>
    <row r="253" spans="1:18" x14ac:dyDescent="0.25">
      <c r="A253" s="3">
        <f t="shared" si="60"/>
        <v>2.2399999999999962</v>
      </c>
      <c r="B253" s="3">
        <f t="shared" si="49"/>
        <v>8.5803830930869687</v>
      </c>
      <c r="C253" s="3">
        <f t="shared" si="50"/>
        <v>0.19495133931622124</v>
      </c>
      <c r="D253" s="3">
        <f t="shared" si="51"/>
        <v>3184.0114087022025</v>
      </c>
      <c r="E253" s="3">
        <f t="shared" si="52"/>
        <v>26.958016145439014</v>
      </c>
      <c r="F253" s="3">
        <f t="shared" si="53"/>
        <v>33.073583221953236</v>
      </c>
      <c r="G253" s="3">
        <f t="shared" si="54"/>
        <v>6.4955361220416466E-2</v>
      </c>
      <c r="H253" s="3">
        <f t="shared" si="55"/>
        <v>1.5899975802661799</v>
      </c>
      <c r="I253" s="3">
        <f t="shared" si="59"/>
        <v>887.1033765431373</v>
      </c>
      <c r="K253" s="3">
        <f t="shared" si="61"/>
        <v>2.2399999999999962</v>
      </c>
      <c r="L253" s="3">
        <f t="shared" si="62"/>
        <v>3.8920009312656916</v>
      </c>
      <c r="M253" s="3">
        <f>L253/'Nitrous Oxide Information'!$B$1*1000</f>
        <v>88.428440035118982</v>
      </c>
      <c r="N253" s="3">
        <f>M253*'Nitrous Oxide Information'!$I$2*($D$13+273)/$F$2/1000</f>
        <v>21952.985871592682</v>
      </c>
      <c r="O253" s="3">
        <f t="shared" si="63"/>
        <v>431.82599496232399</v>
      </c>
      <c r="P253" s="3">
        <f t="shared" si="56"/>
        <v>10.083409518888182</v>
      </c>
      <c r="Q253" s="3">
        <f t="shared" si="57"/>
        <v>1.8393657252199261E-3</v>
      </c>
      <c r="R253" s="3">
        <f t="shared" si="58"/>
        <v>0.72121162842856368</v>
      </c>
    </row>
    <row r="254" spans="1:18" x14ac:dyDescent="0.25">
      <c r="A254" s="3">
        <f t="shared" si="60"/>
        <v>2.249999999999996</v>
      </c>
      <c r="B254" s="3">
        <f t="shared" si="49"/>
        <v>8.5644831172843059</v>
      </c>
      <c r="C254" s="3">
        <f t="shared" si="50"/>
        <v>0.19459008253500343</v>
      </c>
      <c r="D254" s="3">
        <f t="shared" si="51"/>
        <v>3178.1112403991642</v>
      </c>
      <c r="E254" s="3">
        <f t="shared" si="52"/>
        <v>26.90806128914063</v>
      </c>
      <c r="F254" s="3">
        <f t="shared" si="53"/>
        <v>33.073583221953243</v>
      </c>
      <c r="G254" s="3">
        <f t="shared" si="54"/>
        <v>6.495536122041648E-2</v>
      </c>
      <c r="H254" s="3">
        <f t="shared" si="55"/>
        <v>1.5870512172916773</v>
      </c>
      <c r="I254" s="3">
        <f t="shared" si="59"/>
        <v>890.27747897772065</v>
      </c>
      <c r="K254" s="3">
        <f t="shared" si="61"/>
        <v>2.249999999999996</v>
      </c>
      <c r="L254" s="3">
        <f t="shared" si="62"/>
        <v>3.8847888149814058</v>
      </c>
      <c r="M254" s="3">
        <f>L254/'Nitrous Oxide Information'!$B$1*1000</f>
        <v>88.264576715547818</v>
      </c>
      <c r="N254" s="3">
        <f>M254*'Nitrous Oxide Information'!$I$2*($D$13+273)/$F$2/1000</f>
        <v>21912.30564317308</v>
      </c>
      <c r="O254" s="3">
        <f t="shared" si="63"/>
        <v>431.02579492505606</v>
      </c>
      <c r="P254" s="3">
        <f t="shared" si="56"/>
        <v>10.083409518888184</v>
      </c>
      <c r="Q254" s="3">
        <f t="shared" si="57"/>
        <v>1.8393657252199264E-3</v>
      </c>
      <c r="R254" s="3">
        <f t="shared" si="58"/>
        <v>0.71987517907470555</v>
      </c>
    </row>
    <row r="255" spans="1:18" x14ac:dyDescent="0.25">
      <c r="A255" s="3">
        <f t="shared" si="60"/>
        <v>2.2599999999999958</v>
      </c>
      <c r="B255" s="3">
        <f t="shared" si="49"/>
        <v>8.5486126051113889</v>
      </c>
      <c r="C255" s="3">
        <f t="shared" si="50"/>
        <v>0.19422949518474428</v>
      </c>
      <c r="D255" s="3">
        <f t="shared" si="51"/>
        <v>3172.2220054696386</v>
      </c>
      <c r="E255" s="3">
        <f t="shared" si="52"/>
        <v>26.858199002252928</v>
      </c>
      <c r="F255" s="3">
        <f t="shared" si="53"/>
        <v>33.073583221953236</v>
      </c>
      <c r="G255" s="3">
        <f t="shared" si="54"/>
        <v>6.4955361220416466E-2</v>
      </c>
      <c r="H255" s="3">
        <f t="shared" si="55"/>
        <v>1.5841103141083617</v>
      </c>
      <c r="I255" s="3">
        <f t="shared" si="59"/>
        <v>893.44569960593742</v>
      </c>
      <c r="K255" s="3">
        <f t="shared" si="61"/>
        <v>2.2599999999999958</v>
      </c>
      <c r="L255" s="3">
        <f t="shared" si="62"/>
        <v>3.8775900631906586</v>
      </c>
      <c r="M255" s="3">
        <f>L255/'Nitrous Oxide Information'!$B$1*1000</f>
        <v>88.101017044751742</v>
      </c>
      <c r="N255" s="3">
        <f>M255*'Nitrous Oxide Information'!$I$2*($D$13+273)/$F$2/1000</f>
        <v>21871.700797710211</v>
      </c>
      <c r="O255" s="3">
        <f t="shared" si="63"/>
        <v>430.22707770750509</v>
      </c>
      <c r="P255" s="3">
        <f t="shared" si="56"/>
        <v>10.083409518888182</v>
      </c>
      <c r="Q255" s="3">
        <f t="shared" si="57"/>
        <v>1.8393657252199261E-3</v>
      </c>
      <c r="R255" s="3">
        <f t="shared" si="58"/>
        <v>0.71854120624341689</v>
      </c>
    </row>
    <row r="256" spans="1:18" x14ac:dyDescent="0.25">
      <c r="A256" s="3">
        <f t="shared" si="60"/>
        <v>2.2699999999999956</v>
      </c>
      <c r="B256" s="3">
        <f t="shared" si="49"/>
        <v>8.5327715019703056</v>
      </c>
      <c r="C256" s="3">
        <f t="shared" si="50"/>
        <v>0.19386957602494723</v>
      </c>
      <c r="D256" s="3">
        <f t="shared" si="51"/>
        <v>3166.3436836534161</v>
      </c>
      <c r="E256" s="3">
        <f t="shared" si="52"/>
        <v>26.808429113239121</v>
      </c>
      <c r="F256" s="3">
        <f t="shared" si="53"/>
        <v>33.073583221953236</v>
      </c>
      <c r="G256" s="3">
        <f t="shared" si="54"/>
        <v>6.4955361220416466E-2</v>
      </c>
      <c r="H256" s="3">
        <f t="shared" si="55"/>
        <v>1.5811748605989067</v>
      </c>
      <c r="I256" s="3">
        <f t="shared" si="59"/>
        <v>896.60804932713518</v>
      </c>
      <c r="K256" s="3">
        <f t="shared" si="61"/>
        <v>2.2699999999999956</v>
      </c>
      <c r="L256" s="3">
        <f t="shared" si="62"/>
        <v>3.8704046511282244</v>
      </c>
      <c r="M256" s="3">
        <f>L256/'Nitrous Oxide Information'!$B$1*1000</f>
        <v>87.937760460050995</v>
      </c>
      <c r="N256" s="3">
        <f>M256*'Nitrous Oxide Information'!$I$2*($D$13+273)/$F$2/1000</f>
        <v>21831.171195514846</v>
      </c>
      <c r="O256" s="3">
        <f t="shared" si="63"/>
        <v>429.42984056191534</v>
      </c>
      <c r="P256" s="3">
        <f t="shared" si="56"/>
        <v>10.083409518888182</v>
      </c>
      <c r="Q256" s="3">
        <f t="shared" si="57"/>
        <v>1.8393657252199261E-3</v>
      </c>
      <c r="R256" s="3">
        <f t="shared" si="58"/>
        <v>0.71720970534555017</v>
      </c>
    </row>
    <row r="257" spans="1:18" x14ac:dyDescent="0.25">
      <c r="A257" s="3">
        <f t="shared" si="60"/>
        <v>2.2799999999999954</v>
      </c>
      <c r="B257" s="3">
        <f t="shared" si="49"/>
        <v>8.5169597533643167</v>
      </c>
      <c r="C257" s="3">
        <f t="shared" si="50"/>
        <v>0.19351032381741437</v>
      </c>
      <c r="D257" s="3">
        <f t="shared" si="51"/>
        <v>3160.4762547278283</v>
      </c>
      <c r="E257" s="3">
        <f t="shared" si="52"/>
        <v>26.758751450880279</v>
      </c>
      <c r="F257" s="3">
        <f t="shared" si="53"/>
        <v>33.073583221953236</v>
      </c>
      <c r="G257" s="3">
        <f t="shared" si="54"/>
        <v>6.4955361220416466E-2</v>
      </c>
      <c r="H257" s="3">
        <f t="shared" si="55"/>
        <v>1.5782448466647321</v>
      </c>
      <c r="I257" s="3">
        <f t="shared" si="59"/>
        <v>899.76453902046467</v>
      </c>
      <c r="K257" s="3">
        <f t="shared" si="61"/>
        <v>2.2799999999999954</v>
      </c>
      <c r="L257" s="3">
        <f t="shared" si="62"/>
        <v>3.8632325540747687</v>
      </c>
      <c r="M257" s="3">
        <f>L257/'Nitrous Oxide Information'!$B$1*1000</f>
        <v>87.77480639980844</v>
      </c>
      <c r="N257" s="3">
        <f>M257*'Nitrous Oxide Information'!$I$2*($D$13+273)/$F$2/1000</f>
        <v>21790.716697156593</v>
      </c>
      <c r="O257" s="3">
        <f t="shared" si="63"/>
        <v>428.63408074562267</v>
      </c>
      <c r="P257" s="3">
        <f t="shared" si="56"/>
        <v>10.083409518888182</v>
      </c>
      <c r="Q257" s="3">
        <f t="shared" si="57"/>
        <v>1.8393657252199261E-3</v>
      </c>
      <c r="R257" s="3">
        <f t="shared" si="58"/>
        <v>0.715880671800461</v>
      </c>
    </row>
    <row r="258" spans="1:18" x14ac:dyDescent="0.25">
      <c r="A258" s="3">
        <f t="shared" si="60"/>
        <v>2.2899999999999952</v>
      </c>
      <c r="B258" s="3">
        <f t="shared" si="49"/>
        <v>8.5011773048976682</v>
      </c>
      <c r="C258" s="3">
        <f t="shared" si="50"/>
        <v>0.19315173732624233</v>
      </c>
      <c r="D258" s="3">
        <f t="shared" si="51"/>
        <v>3154.6196985076822</v>
      </c>
      <c r="E258" s="3">
        <f t="shared" si="52"/>
        <v>26.709165844274761</v>
      </c>
      <c r="F258" s="3">
        <f t="shared" si="53"/>
        <v>33.073583221953243</v>
      </c>
      <c r="G258" s="3">
        <f t="shared" si="54"/>
        <v>6.495536122041648E-2</v>
      </c>
      <c r="H258" s="3">
        <f t="shared" si="55"/>
        <v>1.5753202622259719</v>
      </c>
      <c r="I258" s="3">
        <f t="shared" si="59"/>
        <v>902.91517954491655</v>
      </c>
      <c r="K258" s="3">
        <f t="shared" si="61"/>
        <v>2.2899999999999952</v>
      </c>
      <c r="L258" s="3">
        <f t="shared" si="62"/>
        <v>3.8560737473567643</v>
      </c>
      <c r="M258" s="3">
        <f>L258/'Nitrous Oxide Information'!$B$1*1000</f>
        <v>87.612154303427729</v>
      </c>
      <c r="N258" s="3">
        <f>M258*'Nitrous Oxide Information'!$I$2*($D$13+273)/$F$2/1000</f>
        <v>21750.337163463446</v>
      </c>
      <c r="O258" s="3">
        <f t="shared" si="63"/>
        <v>427.8397955210454</v>
      </c>
      <c r="P258" s="3">
        <f t="shared" si="56"/>
        <v>10.083409518888184</v>
      </c>
      <c r="Q258" s="3">
        <f t="shared" si="57"/>
        <v>1.8393657252199264E-3</v>
      </c>
      <c r="R258" s="3">
        <f t="shared" si="58"/>
        <v>0.71455410103599348</v>
      </c>
    </row>
    <row r="259" spans="1:18" x14ac:dyDescent="0.25">
      <c r="A259" s="3">
        <f t="shared" si="60"/>
        <v>2.2999999999999949</v>
      </c>
      <c r="B259" s="3">
        <f t="shared" si="49"/>
        <v>8.4854241022754096</v>
      </c>
      <c r="C259" s="3">
        <f t="shared" si="50"/>
        <v>0.19279381531781783</v>
      </c>
      <c r="D259" s="3">
        <f t="shared" si="51"/>
        <v>3148.7739948451867</v>
      </c>
      <c r="E259" s="3">
        <f t="shared" si="52"/>
        <v>26.659672122837616</v>
      </c>
      <c r="F259" s="3">
        <f t="shared" si="53"/>
        <v>33.073583221953243</v>
      </c>
      <c r="G259" s="3">
        <f t="shared" si="54"/>
        <v>6.495536122041648E-2</v>
      </c>
      <c r="H259" s="3">
        <f t="shared" si="55"/>
        <v>1.5724010972214377</v>
      </c>
      <c r="I259" s="3">
        <f t="shared" si="59"/>
        <v>906.05998173935939</v>
      </c>
      <c r="K259" s="3">
        <f t="shared" si="61"/>
        <v>2.2999999999999949</v>
      </c>
      <c r="L259" s="3">
        <f t="shared" si="62"/>
        <v>3.8489282063464043</v>
      </c>
      <c r="M259" s="3">
        <f>L259/'Nitrous Oxide Information'!$B$1*1000</f>
        <v>87.4498036113513</v>
      </c>
      <c r="N259" s="3">
        <f>M259*'Nitrous Oxide Information'!$I$2*($D$13+273)/$F$2/1000</f>
        <v>21710.032455521276</v>
      </c>
      <c r="O259" s="3">
        <f t="shared" si="63"/>
        <v>427.0469821556747</v>
      </c>
      <c r="P259" s="3">
        <f t="shared" si="56"/>
        <v>10.083409518888184</v>
      </c>
      <c r="Q259" s="3">
        <f t="shared" si="57"/>
        <v>1.8393657252199264E-3</v>
      </c>
      <c r="R259" s="3">
        <f t="shared" si="58"/>
        <v>0.71322998848846419</v>
      </c>
    </row>
    <row r="260" spans="1:18" x14ac:dyDescent="0.25">
      <c r="A260" s="3">
        <f t="shared" si="60"/>
        <v>2.3099999999999947</v>
      </c>
      <c r="B260" s="3">
        <f t="shared" si="49"/>
        <v>8.4697000913031939</v>
      </c>
      <c r="C260" s="3">
        <f t="shared" si="50"/>
        <v>0.1924365565608136</v>
      </c>
      <c r="D260" s="3">
        <f t="shared" si="51"/>
        <v>3142.9391236298875</v>
      </c>
      <c r="E260" s="3">
        <f t="shared" si="52"/>
        <v>26.610270116299986</v>
      </c>
      <c r="F260" s="3">
        <f t="shared" si="53"/>
        <v>33.073583221953236</v>
      </c>
      <c r="G260" s="3">
        <f t="shared" si="54"/>
        <v>6.4955361220416466E-2</v>
      </c>
      <c r="H260" s="3">
        <f t="shared" si="55"/>
        <v>1.5694873416085859</v>
      </c>
      <c r="I260" s="3">
        <f t="shared" si="59"/>
        <v>909.19895642257654</v>
      </c>
      <c r="K260" s="3">
        <f t="shared" si="61"/>
        <v>2.3099999999999947</v>
      </c>
      <c r="L260" s="3">
        <f t="shared" si="62"/>
        <v>3.8417959064615195</v>
      </c>
      <c r="M260" s="3">
        <f>L260/'Nitrous Oxide Information'!$B$1*1000</f>
        <v>87.287753765058497</v>
      </c>
      <c r="N260" s="3">
        <f>M260*'Nitrous Oxide Information'!$I$2*($D$13+273)/$F$2/1000</f>
        <v>21669.80243467338</v>
      </c>
      <c r="O260" s="3">
        <f t="shared" si="63"/>
        <v>426.25563792206515</v>
      </c>
      <c r="P260" s="3">
        <f t="shared" si="56"/>
        <v>10.083409518888182</v>
      </c>
      <c r="Q260" s="3">
        <f t="shared" si="57"/>
        <v>1.8393657252199261E-3</v>
      </c>
      <c r="R260" s="3">
        <f t="shared" si="58"/>
        <v>0.71190832960264627</v>
      </c>
    </row>
    <row r="261" spans="1:18" x14ac:dyDescent="0.25">
      <c r="A261" s="3">
        <f t="shared" si="60"/>
        <v>2.3199999999999945</v>
      </c>
      <c r="B261" s="3">
        <f t="shared" si="49"/>
        <v>8.4540052178871079</v>
      </c>
      <c r="C261" s="3">
        <f t="shared" si="50"/>
        <v>0.19207995982618414</v>
      </c>
      <c r="D261" s="3">
        <f t="shared" si="51"/>
        <v>3137.1150647885966</v>
      </c>
      <c r="E261" s="3">
        <f t="shared" si="52"/>
        <v>26.560959654708554</v>
      </c>
      <c r="F261" s="3">
        <f t="shared" si="53"/>
        <v>33.073583221953236</v>
      </c>
      <c r="G261" s="3">
        <f t="shared" si="54"/>
        <v>6.4955361220416466E-2</v>
      </c>
      <c r="H261" s="3">
        <f t="shared" si="55"/>
        <v>1.5665789853634824</v>
      </c>
      <c r="I261" s="3">
        <f t="shared" si="59"/>
        <v>912.33211439330353</v>
      </c>
      <c r="K261" s="3">
        <f t="shared" si="61"/>
        <v>2.3199999999999945</v>
      </c>
      <c r="L261" s="3">
        <f t="shared" si="62"/>
        <v>3.8346768231654931</v>
      </c>
      <c r="M261" s="3">
        <f>L261/'Nitrous Oxide Information'!$B$1*1000</f>
        <v>87.126004207063659</v>
      </c>
      <c r="N261" s="3">
        <f>M261*'Nitrous Oxide Information'!$I$2*($D$13+273)/$F$2/1000</f>
        <v>21629.646962520001</v>
      </c>
      <c r="O261" s="3">
        <f t="shared" si="63"/>
        <v>425.46576009782564</v>
      </c>
      <c r="P261" s="3">
        <f t="shared" si="56"/>
        <v>10.083409518888182</v>
      </c>
      <c r="Q261" s="3">
        <f t="shared" si="57"/>
        <v>1.8393657252199261E-3</v>
      </c>
      <c r="R261" s="3">
        <f t="shared" si="58"/>
        <v>0.71058911983175443</v>
      </c>
    </row>
    <row r="262" spans="1:18" x14ac:dyDescent="0.25">
      <c r="A262" s="3">
        <f t="shared" si="60"/>
        <v>2.3299999999999943</v>
      </c>
      <c r="B262" s="3">
        <f t="shared" si="49"/>
        <v>8.4383394280334745</v>
      </c>
      <c r="C262" s="3">
        <f t="shared" si="50"/>
        <v>0.19172402388716145</v>
      </c>
      <c r="D262" s="3">
        <f t="shared" si="51"/>
        <v>3131.3017982853225</v>
      </c>
      <c r="E262" s="3">
        <f t="shared" si="52"/>
        <v>26.511740568424912</v>
      </c>
      <c r="F262" s="3">
        <f t="shared" si="53"/>
        <v>33.073583221953243</v>
      </c>
      <c r="G262" s="3">
        <f t="shared" si="54"/>
        <v>6.495536122041648E-2</v>
      </c>
      <c r="H262" s="3">
        <f t="shared" si="55"/>
        <v>1.5636760184807676</v>
      </c>
      <c r="I262" s="3">
        <f t="shared" si="59"/>
        <v>915.45946643026502</v>
      </c>
      <c r="K262" s="3">
        <f t="shared" si="61"/>
        <v>2.3299999999999943</v>
      </c>
      <c r="L262" s="3">
        <f t="shared" si="62"/>
        <v>3.8275709319671756</v>
      </c>
      <c r="M262" s="3">
        <f>L262/'Nitrous Oxide Information'!$B$1*1000</f>
        <v>86.96455438091418</v>
      </c>
      <c r="N262" s="3">
        <f>M262*'Nitrous Oxide Information'!$I$2*($D$13+273)/$F$2/1000</f>
        <v>21589.565900917838</v>
      </c>
      <c r="O262" s="3">
        <f t="shared" si="63"/>
        <v>424.67734596560967</v>
      </c>
      <c r="P262" s="3">
        <f t="shared" si="56"/>
        <v>10.083409518888184</v>
      </c>
      <c r="Q262" s="3">
        <f t="shared" si="57"/>
        <v>1.8393657252199264E-3</v>
      </c>
      <c r="R262" s="3">
        <f t="shared" si="58"/>
        <v>0.70927235463742855</v>
      </c>
    </row>
    <row r="263" spans="1:18" x14ac:dyDescent="0.25">
      <c r="A263" s="3">
        <f t="shared" si="60"/>
        <v>2.3399999999999941</v>
      </c>
      <c r="B263" s="3">
        <f t="shared" si="49"/>
        <v>8.4227026678486663</v>
      </c>
      <c r="C263" s="3">
        <f t="shared" si="50"/>
        <v>0.19136874751925068</v>
      </c>
      <c r="D263" s="3">
        <f t="shared" si="51"/>
        <v>3125.4993041212006</v>
      </c>
      <c r="E263" s="3">
        <f t="shared" si="52"/>
        <v>26.462612688125017</v>
      </c>
      <c r="F263" s="3">
        <f t="shared" si="53"/>
        <v>33.073583221953243</v>
      </c>
      <c r="G263" s="3">
        <f t="shared" si="54"/>
        <v>6.495536122041648E-2</v>
      </c>
      <c r="H263" s="3">
        <f t="shared" si="55"/>
        <v>1.5607784309736223</v>
      </c>
      <c r="I263" s="3">
        <f t="shared" si="59"/>
        <v>918.58102329221231</v>
      </c>
      <c r="K263" s="3">
        <f t="shared" si="61"/>
        <v>2.3399999999999941</v>
      </c>
      <c r="L263" s="3">
        <f t="shared" si="62"/>
        <v>3.8204782084208011</v>
      </c>
      <c r="M263" s="3">
        <f>L263/'Nitrous Oxide Information'!$B$1*1000</f>
        <v>86.803403731188538</v>
      </c>
      <c r="N263" s="3">
        <f>M263*'Nitrous Oxide Information'!$I$2*($D$13+273)/$F$2/1000</f>
        <v>21549.559111979575</v>
      </c>
      <c r="O263" s="3">
        <f t="shared" si="63"/>
        <v>423.89039281310625</v>
      </c>
      <c r="P263" s="3">
        <f t="shared" si="56"/>
        <v>10.083409518888184</v>
      </c>
      <c r="Q263" s="3">
        <f t="shared" si="57"/>
        <v>1.8393657252199264E-3</v>
      </c>
      <c r="R263" s="3">
        <f t="shared" si="58"/>
        <v>0.7079580294897182</v>
      </c>
    </row>
    <row r="264" spans="1:18" x14ac:dyDescent="0.25">
      <c r="A264" s="3">
        <f t="shared" si="60"/>
        <v>2.3499999999999939</v>
      </c>
      <c r="B264" s="3">
        <f t="shared" si="49"/>
        <v>8.4070948835389299</v>
      </c>
      <c r="C264" s="3">
        <f t="shared" si="50"/>
        <v>0.19101412950022617</v>
      </c>
      <c r="D264" s="3">
        <f t="shared" si="51"/>
        <v>3119.7075623344258</v>
      </c>
      <c r="E264" s="3">
        <f t="shared" si="52"/>
        <v>26.413575844798597</v>
      </c>
      <c r="F264" s="3">
        <f t="shared" si="53"/>
        <v>33.073583221953236</v>
      </c>
      <c r="G264" s="3">
        <f t="shared" si="54"/>
        <v>6.4955361220416466E-2</v>
      </c>
      <c r="H264" s="3">
        <f t="shared" si="55"/>
        <v>1.5578862128737347</v>
      </c>
      <c r="I264" s="3">
        <f t="shared" si="59"/>
        <v>921.69679571795973</v>
      </c>
      <c r="K264" s="3">
        <f t="shared" si="61"/>
        <v>2.3499999999999939</v>
      </c>
      <c r="L264" s="3">
        <f t="shared" si="62"/>
        <v>3.813398628125904</v>
      </c>
      <c r="M264" s="3">
        <f>L264/'Nitrous Oxide Information'!$B$1*1000</f>
        <v>86.642551703494505</v>
      </c>
      <c r="N264" s="3">
        <f>M264*'Nitrous Oxide Information'!$I$2*($D$13+273)/$F$2/1000</f>
        <v>21509.626458073413</v>
      </c>
      <c r="O264" s="3">
        <f t="shared" si="63"/>
        <v>423.10489793303043</v>
      </c>
      <c r="P264" s="3">
        <f t="shared" si="56"/>
        <v>10.083409518888182</v>
      </c>
      <c r="Q264" s="3">
        <f t="shared" si="57"/>
        <v>1.8393657252199261E-3</v>
      </c>
      <c r="R264" s="3">
        <f t="shared" si="58"/>
        <v>0.7066461398670677</v>
      </c>
    </row>
    <row r="265" spans="1:18" x14ac:dyDescent="0.25">
      <c r="A265" s="3">
        <f t="shared" si="60"/>
        <v>2.3599999999999937</v>
      </c>
      <c r="B265" s="3">
        <f t="shared" si="49"/>
        <v>8.391516021410192</v>
      </c>
      <c r="C265" s="3">
        <f t="shared" si="50"/>
        <v>0.19066016861012711</v>
      </c>
      <c r="D265" s="3">
        <f t="shared" si="51"/>
        <v>3113.9265530001849</v>
      </c>
      <c r="E265" s="3">
        <f t="shared" si="52"/>
        <v>26.364629869748548</v>
      </c>
      <c r="F265" s="3">
        <f t="shared" si="53"/>
        <v>33.073583221953236</v>
      </c>
      <c r="G265" s="3">
        <f t="shared" si="54"/>
        <v>6.4955361220416466E-2</v>
      </c>
      <c r="H265" s="3">
        <f t="shared" si="55"/>
        <v>1.5549993542312632</v>
      </c>
      <c r="I265" s="3">
        <f t="shared" si="59"/>
        <v>924.80679442642224</v>
      </c>
      <c r="K265" s="3">
        <f t="shared" si="61"/>
        <v>2.3599999999999937</v>
      </c>
      <c r="L265" s="3">
        <f t="shared" si="62"/>
        <v>3.8063321667272332</v>
      </c>
      <c r="M265" s="3">
        <f>L265/'Nitrous Oxide Information'!$B$1*1000</f>
        <v>86.481997744467165</v>
      </c>
      <c r="N265" s="3">
        <f>M265*'Nitrous Oxide Information'!$I$2*($D$13+273)/$F$2/1000</f>
        <v>21469.767801822596</v>
      </c>
      <c r="O265" s="3">
        <f t="shared" si="63"/>
        <v>422.32085862311391</v>
      </c>
      <c r="P265" s="3">
        <f t="shared" si="56"/>
        <v>10.083409518888182</v>
      </c>
      <c r="Q265" s="3">
        <f t="shared" si="57"/>
        <v>1.8393657252199261E-3</v>
      </c>
      <c r="R265" s="3">
        <f t="shared" si="58"/>
        <v>0.70533668125629967</v>
      </c>
    </row>
    <row r="266" spans="1:18" x14ac:dyDescent="0.25">
      <c r="A266" s="3">
        <f t="shared" si="60"/>
        <v>2.3699999999999934</v>
      </c>
      <c r="B266" s="3">
        <f t="shared" si="49"/>
        <v>8.3759660278678787</v>
      </c>
      <c r="C266" s="3">
        <f t="shared" si="50"/>
        <v>0.19030686363125326</v>
      </c>
      <c r="D266" s="3">
        <f t="shared" si="51"/>
        <v>3108.1562562305853</v>
      </c>
      <c r="E266" s="3">
        <f t="shared" si="52"/>
        <v>26.315774594590394</v>
      </c>
      <c r="F266" s="3">
        <f t="shared" si="53"/>
        <v>33.073583221953236</v>
      </c>
      <c r="G266" s="3">
        <f t="shared" si="54"/>
        <v>6.4955361220416466E-2</v>
      </c>
      <c r="H266" s="3">
        <f t="shared" si="55"/>
        <v>1.5521178451148054</v>
      </c>
      <c r="I266" s="3">
        <f t="shared" si="59"/>
        <v>927.91103011665189</v>
      </c>
      <c r="K266" s="3">
        <f t="shared" si="61"/>
        <v>2.3699999999999934</v>
      </c>
      <c r="L266" s="3">
        <f t="shared" si="62"/>
        <v>3.7992787999146702</v>
      </c>
      <c r="M266" s="3">
        <f>L266/'Nitrous Oxide Information'!$B$1*1000</f>
        <v>86.321741301766977</v>
      </c>
      <c r="N266" s="3">
        <f>M266*'Nitrous Oxide Information'!$I$2*($D$13+273)/$F$2/1000</f>
        <v>21429.983006104936</v>
      </c>
      <c r="O266" s="3">
        <f t="shared" si="63"/>
        <v>421.53827218609609</v>
      </c>
      <c r="P266" s="3">
        <f t="shared" si="56"/>
        <v>10.083409518888182</v>
      </c>
      <c r="Q266" s="3">
        <f t="shared" si="57"/>
        <v>1.8393657252199261E-3</v>
      </c>
      <c r="R266" s="3">
        <f t="shared" si="58"/>
        <v>0.70402964915260025</v>
      </c>
    </row>
    <row r="267" spans="1:18" x14ac:dyDescent="0.25">
      <c r="A267" s="3">
        <f t="shared" si="60"/>
        <v>2.3799999999999932</v>
      </c>
      <c r="B267" s="3">
        <f t="shared" si="49"/>
        <v>8.3604448494167318</v>
      </c>
      <c r="C267" s="3">
        <f t="shared" si="50"/>
        <v>0.18995421334816101</v>
      </c>
      <c r="D267" s="3">
        <f t="shared" si="51"/>
        <v>3102.3966521745874</v>
      </c>
      <c r="E267" s="3">
        <f t="shared" si="52"/>
        <v>26.267009851251675</v>
      </c>
      <c r="F267" s="3">
        <f t="shared" si="53"/>
        <v>33.073583221953236</v>
      </c>
      <c r="G267" s="3">
        <f t="shared" si="54"/>
        <v>6.4955361220416466E-2</v>
      </c>
      <c r="H267" s="3">
        <f t="shared" si="55"/>
        <v>1.5492416756113612</v>
      </c>
      <c r="I267" s="3">
        <f t="shared" si="59"/>
        <v>931.00951346787463</v>
      </c>
      <c r="K267" s="3">
        <f t="shared" si="61"/>
        <v>2.3799999999999932</v>
      </c>
      <c r="L267" s="3">
        <f t="shared" si="62"/>
        <v>3.7922385034231443</v>
      </c>
      <c r="M267" s="3">
        <f>L267/'Nitrous Oxide Information'!$B$1*1000</f>
        <v>86.161781824077991</v>
      </c>
      <c r="N267" s="3">
        <f>M267*'Nitrous Oxide Information'!$I$2*($D$13+273)/$F$2/1000</f>
        <v>21390.271934052333</v>
      </c>
      <c r="O267" s="3">
        <f t="shared" si="63"/>
        <v>420.75713592971442</v>
      </c>
      <c r="P267" s="3">
        <f t="shared" si="56"/>
        <v>10.083409518888182</v>
      </c>
      <c r="Q267" s="3">
        <f t="shared" si="57"/>
        <v>1.8393657252199261E-3</v>
      </c>
      <c r="R267" s="3">
        <f t="shared" si="58"/>
        <v>0.7027250390595029</v>
      </c>
    </row>
    <row r="268" spans="1:18" x14ac:dyDescent="0.25">
      <c r="A268" s="3">
        <f t="shared" si="60"/>
        <v>2.389999999999993</v>
      </c>
      <c r="B268" s="3">
        <f t="shared" si="49"/>
        <v>8.3449524326606177</v>
      </c>
      <c r="C268" s="3">
        <f t="shared" si="50"/>
        <v>0.18960221654765885</v>
      </c>
      <c r="D268" s="3">
        <f t="shared" si="51"/>
        <v>3096.6477210179382</v>
      </c>
      <c r="E268" s="3">
        <f t="shared" si="52"/>
        <v>26.218335471971375</v>
      </c>
      <c r="F268" s="3">
        <f t="shared" si="53"/>
        <v>33.073583221953236</v>
      </c>
      <c r="G268" s="3">
        <f t="shared" si="54"/>
        <v>6.4955361220416466E-2</v>
      </c>
      <c r="H268" s="3">
        <f t="shared" si="55"/>
        <v>1.5463708358263004</v>
      </c>
      <c r="I268" s="3">
        <f t="shared" si="59"/>
        <v>934.10225513952719</v>
      </c>
      <c r="K268" s="3">
        <f t="shared" si="61"/>
        <v>2.389999999999993</v>
      </c>
      <c r="L268" s="3">
        <f t="shared" si="62"/>
        <v>3.7852112530325495</v>
      </c>
      <c r="M268" s="3">
        <f>L268/'Nitrous Oxide Information'!$B$1*1000</f>
        <v>86.002118761105805</v>
      </c>
      <c r="N268" s="3">
        <f>M268*'Nitrous Oxide Information'!$I$2*($D$13+273)/$F$2/1000</f>
        <v>21350.634449050318</v>
      </c>
      <c r="O268" s="3">
        <f t="shared" si="63"/>
        <v>419.97744716669524</v>
      </c>
      <c r="P268" s="3">
        <f t="shared" si="56"/>
        <v>10.083409518888182</v>
      </c>
      <c r="Q268" s="3">
        <f t="shared" si="57"/>
        <v>1.8393657252199261E-3</v>
      </c>
      <c r="R268" s="3">
        <f t="shared" si="58"/>
        <v>0.70142284648887365</v>
      </c>
    </row>
    <row r="269" spans="1:18" x14ac:dyDescent="0.25">
      <c r="A269" s="3">
        <f t="shared" si="60"/>
        <v>2.3999999999999928</v>
      </c>
      <c r="B269" s="3">
        <f t="shared" si="49"/>
        <v>8.3294887243023563</v>
      </c>
      <c r="C269" s="3">
        <f t="shared" si="50"/>
        <v>0.18925087201880353</v>
      </c>
      <c r="D269" s="3">
        <f t="shared" si="51"/>
        <v>3090.9094429831007</v>
      </c>
      <c r="E269" s="3">
        <f t="shared" si="52"/>
        <v>26.169751289299359</v>
      </c>
      <c r="F269" s="3">
        <f t="shared" si="53"/>
        <v>33.073583221953236</v>
      </c>
      <c r="G269" s="3">
        <f t="shared" si="54"/>
        <v>6.4955361220416466E-2</v>
      </c>
      <c r="H269" s="3">
        <f t="shared" si="55"/>
        <v>1.5435053158833287</v>
      </c>
      <c r="I269" s="3">
        <f t="shared" si="59"/>
        <v>937.18926577129389</v>
      </c>
      <c r="K269" s="3">
        <f t="shared" si="61"/>
        <v>2.3999999999999928</v>
      </c>
      <c r="L269" s="3">
        <f t="shared" si="62"/>
        <v>3.7781970245676608</v>
      </c>
      <c r="M269" s="3">
        <f>L269/'Nitrous Oxide Information'!$B$1*1000</f>
        <v>85.842751563575774</v>
      </c>
      <c r="N269" s="3">
        <f>M269*'Nitrous Oxide Information'!$I$2*($D$13+273)/$F$2/1000</f>
        <v>21311.070414737573</v>
      </c>
      <c r="O269" s="3">
        <f t="shared" si="63"/>
        <v>419.19920321474467</v>
      </c>
      <c r="P269" s="3">
        <f t="shared" si="56"/>
        <v>10.083409518888182</v>
      </c>
      <c r="Q269" s="3">
        <f t="shared" si="57"/>
        <v>1.8393657252199261E-3</v>
      </c>
      <c r="R269" s="3">
        <f t="shared" si="58"/>
        <v>0.70012306696089521</v>
      </c>
    </row>
    <row r="270" spans="1:18" x14ac:dyDescent="0.25">
      <c r="A270" s="3">
        <f t="shared" si="60"/>
        <v>2.4099999999999926</v>
      </c>
      <c r="B270" s="3">
        <f t="shared" si="49"/>
        <v>8.3140536711435225</v>
      </c>
      <c r="C270" s="3">
        <f t="shared" si="50"/>
        <v>0.1889001785528957</v>
      </c>
      <c r="D270" s="3">
        <f t="shared" si="51"/>
        <v>3085.1817983291876</v>
      </c>
      <c r="E270" s="3">
        <f t="shared" si="52"/>
        <v>26.121257136095782</v>
      </c>
      <c r="F270" s="3">
        <f t="shared" si="53"/>
        <v>33.073583221953243</v>
      </c>
      <c r="G270" s="3">
        <f t="shared" si="54"/>
        <v>6.495536122041648E-2</v>
      </c>
      <c r="H270" s="3">
        <f t="shared" si="55"/>
        <v>1.5406451059244519</v>
      </c>
      <c r="I270" s="3">
        <f t="shared" si="59"/>
        <v>940.2705559831428</v>
      </c>
      <c r="K270" s="3">
        <f t="shared" si="61"/>
        <v>2.4099999999999926</v>
      </c>
      <c r="L270" s="3">
        <f t="shared" si="62"/>
        <v>3.7711957938980518</v>
      </c>
      <c r="M270" s="3">
        <f>L270/'Nitrous Oxide Information'!$B$1*1000</f>
        <v>85.683679683231134</v>
      </c>
      <c r="N270" s="3">
        <f>M270*'Nitrous Oxide Information'!$I$2*($D$13+273)/$F$2/1000</f>
        <v>21271.579695005476</v>
      </c>
      <c r="O270" s="3">
        <f t="shared" si="63"/>
        <v>418.42240139653916</v>
      </c>
      <c r="P270" s="3">
        <f t="shared" si="56"/>
        <v>10.083409518888184</v>
      </c>
      <c r="Q270" s="3">
        <f t="shared" si="57"/>
        <v>1.8393657252199264E-3</v>
      </c>
      <c r="R270" s="3">
        <f t="shared" si="58"/>
        <v>0.69882569600405153</v>
      </c>
    </row>
    <row r="271" spans="1:18" x14ac:dyDescent="0.25">
      <c r="A271" s="3">
        <f t="shared" si="60"/>
        <v>2.4199999999999924</v>
      </c>
      <c r="B271" s="3">
        <f t="shared" si="49"/>
        <v>8.2986472200842769</v>
      </c>
      <c r="C271" s="3">
        <f t="shared" si="50"/>
        <v>0.18855013494347583</v>
      </c>
      <c r="D271" s="3">
        <f t="shared" si="51"/>
        <v>3079.4647673518921</v>
      </c>
      <c r="E271" s="3">
        <f t="shared" si="52"/>
        <v>26.072852845530523</v>
      </c>
      <c r="F271" s="3">
        <f t="shared" si="53"/>
        <v>33.073583221953243</v>
      </c>
      <c r="G271" s="3">
        <f t="shared" si="54"/>
        <v>6.495536122041648E-2</v>
      </c>
      <c r="H271" s="3">
        <f t="shared" si="55"/>
        <v>1.5377901961099447</v>
      </c>
      <c r="I271" s="3">
        <f t="shared" si="59"/>
        <v>943.34613637536268</v>
      </c>
      <c r="K271" s="3">
        <f t="shared" si="61"/>
        <v>2.4199999999999924</v>
      </c>
      <c r="L271" s="3">
        <f t="shared" si="62"/>
        <v>3.7642075369380112</v>
      </c>
      <c r="M271" s="3">
        <f>L271/'Nitrous Oxide Information'!$B$1*1000</f>
        <v>85.524902572831024</v>
      </c>
      <c r="N271" s="3">
        <f>M271*'Nitrous Oxide Information'!$I$2*($D$13+273)/$F$2/1000</f>
        <v>21232.162153997611</v>
      </c>
      <c r="O271" s="3">
        <f t="shared" si="63"/>
        <v>417.64703903971656</v>
      </c>
      <c r="P271" s="3">
        <f t="shared" si="56"/>
        <v>10.083409518888184</v>
      </c>
      <c r="Q271" s="3">
        <f t="shared" si="57"/>
        <v>1.8393657252199264E-3</v>
      </c>
      <c r="R271" s="3">
        <f t="shared" si="58"/>
        <v>0.69753072915511283</v>
      </c>
    </row>
    <row r="272" spans="1:18" x14ac:dyDescent="0.25">
      <c r="A272" s="3">
        <f t="shared" si="60"/>
        <v>2.4299999999999922</v>
      </c>
      <c r="B272" s="3">
        <f t="shared" si="49"/>
        <v>8.2832693181231782</v>
      </c>
      <c r="C272" s="3">
        <f t="shared" si="50"/>
        <v>0.18820073998631998</v>
      </c>
      <c r="D272" s="3">
        <f t="shared" si="51"/>
        <v>3073.758330383419</v>
      </c>
      <c r="E272" s="3">
        <f t="shared" si="52"/>
        <v>26.0245382510826</v>
      </c>
      <c r="F272" s="3">
        <f t="shared" si="53"/>
        <v>33.073583221953236</v>
      </c>
      <c r="G272" s="3">
        <f t="shared" si="54"/>
        <v>6.4955361220416466E-2</v>
      </c>
      <c r="H272" s="3">
        <f t="shared" si="55"/>
        <v>1.5349405766183137</v>
      </c>
      <c r="I272" s="3">
        <f t="shared" si="59"/>
        <v>946.41601752859935</v>
      </c>
      <c r="K272" s="3">
        <f t="shared" si="61"/>
        <v>2.4299999999999922</v>
      </c>
      <c r="L272" s="3">
        <f t="shared" si="62"/>
        <v>3.7572322296464602</v>
      </c>
      <c r="M272" s="3">
        <f>L272/'Nitrous Oxide Information'!$B$1*1000</f>
        <v>85.366419686148646</v>
      </c>
      <c r="N272" s="3">
        <f>M272*'Nitrous Oxide Information'!$I$2*($D$13+273)/$F$2/1000</f>
        <v>21192.817656109306</v>
      </c>
      <c r="O272" s="3">
        <f t="shared" si="63"/>
        <v>416.87311347686671</v>
      </c>
      <c r="P272" s="3">
        <f t="shared" si="56"/>
        <v>10.083409518888182</v>
      </c>
      <c r="Q272" s="3">
        <f t="shared" si="57"/>
        <v>1.8393657252199261E-3</v>
      </c>
      <c r="R272" s="3">
        <f t="shared" si="58"/>
        <v>0.69623816195911947</v>
      </c>
    </row>
    <row r="273" spans="1:18" x14ac:dyDescent="0.25">
      <c r="A273" s="3">
        <f t="shared" si="60"/>
        <v>2.439999999999992</v>
      </c>
      <c r="B273" s="3">
        <f t="shared" si="49"/>
        <v>8.2679199123569944</v>
      </c>
      <c r="C273" s="3">
        <f t="shared" si="50"/>
        <v>0.18785199247943576</v>
      </c>
      <c r="D273" s="3">
        <f t="shared" si="51"/>
        <v>3068.0624677924234</v>
      </c>
      <c r="E273" s="3">
        <f t="shared" si="52"/>
        <v>25.97631318653962</v>
      </c>
      <c r="F273" s="3">
        <f t="shared" si="53"/>
        <v>33.073583221953236</v>
      </c>
      <c r="G273" s="3">
        <f t="shared" si="54"/>
        <v>6.4955361220416466E-2</v>
      </c>
      <c r="H273" s="3">
        <f t="shared" si="55"/>
        <v>1.5320962376462675</v>
      </c>
      <c r="I273" s="3">
        <f t="shared" si="59"/>
        <v>949.4802100038919</v>
      </c>
      <c r="K273" s="3">
        <f t="shared" si="61"/>
        <v>2.439999999999992</v>
      </c>
      <c r="L273" s="3">
        <f t="shared" si="62"/>
        <v>3.750269848026869</v>
      </c>
      <c r="M273" s="3">
        <f>L273/'Nitrous Oxide Information'!$B$1*1000</f>
        <v>85.208230477969451</v>
      </c>
      <c r="N273" s="3">
        <f>M273*'Nitrous Oxide Information'!$I$2*($D$13+273)/$F$2/1000</f>
        <v>21153.546065987201</v>
      </c>
      <c r="O273" s="3">
        <f t="shared" si="63"/>
        <v>416.1006220455223</v>
      </c>
      <c r="P273" s="3">
        <f t="shared" si="56"/>
        <v>10.083409518888182</v>
      </c>
      <c r="Q273" s="3">
        <f t="shared" si="57"/>
        <v>1.8393657252199261E-3</v>
      </c>
      <c r="R273" s="3">
        <f t="shared" si="58"/>
        <v>0.6949479899693678</v>
      </c>
    </row>
    <row r="274" spans="1:18" x14ac:dyDescent="0.25">
      <c r="A274" s="3">
        <f t="shared" si="60"/>
        <v>2.4499999999999917</v>
      </c>
      <c r="B274" s="3">
        <f t="shared" si="49"/>
        <v>8.2525989499805323</v>
      </c>
      <c r="C274" s="3">
        <f t="shared" si="50"/>
        <v>0.18750389122305813</v>
      </c>
      <c r="D274" s="3">
        <f t="shared" si="51"/>
        <v>3062.3771599839342</v>
      </c>
      <c r="E274" s="3">
        <f t="shared" si="52"/>
        <v>25.928177485997164</v>
      </c>
      <c r="F274" s="3">
        <f t="shared" si="53"/>
        <v>33.073583221953236</v>
      </c>
      <c r="G274" s="3">
        <f t="shared" si="54"/>
        <v>6.4955361220416466E-2</v>
      </c>
      <c r="H274" s="3">
        <f t="shared" si="55"/>
        <v>1.5292571694086792</v>
      </c>
      <c r="I274" s="3">
        <f t="shared" si="59"/>
        <v>952.5387243427092</v>
      </c>
      <c r="K274" s="3">
        <f t="shared" si="61"/>
        <v>2.4499999999999917</v>
      </c>
      <c r="L274" s="3">
        <f t="shared" si="62"/>
        <v>3.7433203681271752</v>
      </c>
      <c r="M274" s="3">
        <f>L274/'Nitrous Oxide Information'!$B$1*1000</f>
        <v>85.050334404089142</v>
      </c>
      <c r="N274" s="3">
        <f>M274*'Nitrous Oxide Information'!$I$2*($D$13+273)/$F$2/1000</f>
        <v>21114.347248528728</v>
      </c>
      <c r="O274" s="3">
        <f t="shared" si="63"/>
        <v>415.32956208814966</v>
      </c>
      <c r="P274" s="3">
        <f t="shared" si="56"/>
        <v>10.083409518888182</v>
      </c>
      <c r="Q274" s="3">
        <f t="shared" si="57"/>
        <v>1.8393657252199261E-3</v>
      </c>
      <c r="R274" s="3">
        <f t="shared" si="58"/>
        <v>0.69366020874739376</v>
      </c>
    </row>
    <row r="275" spans="1:18" x14ac:dyDescent="0.25">
      <c r="A275" s="3">
        <f t="shared" si="60"/>
        <v>2.4599999999999915</v>
      </c>
      <c r="B275" s="3">
        <f t="shared" si="49"/>
        <v>8.2373063782864442</v>
      </c>
      <c r="C275" s="3">
        <f t="shared" si="50"/>
        <v>0.1871564350196453</v>
      </c>
      <c r="D275" s="3">
        <f t="shared" si="51"/>
        <v>3056.702387399293</v>
      </c>
      <c r="E275" s="3">
        <f t="shared" si="52"/>
        <v>25.880130983858276</v>
      </c>
      <c r="F275" s="3">
        <f t="shared" si="53"/>
        <v>33.073583221953243</v>
      </c>
      <c r="G275" s="3">
        <f t="shared" si="54"/>
        <v>6.495536122041648E-2</v>
      </c>
      <c r="H275" s="3">
        <f t="shared" si="55"/>
        <v>1.5264233621385543</v>
      </c>
      <c r="I275" s="3">
        <f t="shared" si="59"/>
        <v>955.59157106698626</v>
      </c>
      <c r="K275" s="3">
        <f t="shared" si="61"/>
        <v>2.4599999999999915</v>
      </c>
      <c r="L275" s="3">
        <f t="shared" si="62"/>
        <v>3.736383766039701</v>
      </c>
      <c r="M275" s="3">
        <f>L275/'Nitrous Oxide Information'!$B$1*1000</f>
        <v>84.892730921311909</v>
      </c>
      <c r="N275" s="3">
        <f>M275*'Nitrous Oxide Information'!$I$2*($D$13+273)/$F$2/1000</f>
        <v>21075.221068881681</v>
      </c>
      <c r="O275" s="3">
        <f t="shared" si="63"/>
        <v>414.55993095213984</v>
      </c>
      <c r="P275" s="3">
        <f t="shared" si="56"/>
        <v>10.083409518888184</v>
      </c>
      <c r="Q275" s="3">
        <f t="shared" si="57"/>
        <v>1.8393657252199264E-3</v>
      </c>
      <c r="R275" s="3">
        <f t="shared" si="58"/>
        <v>0.69237481386295796</v>
      </c>
    </row>
    <row r="276" spans="1:18" x14ac:dyDescent="0.25">
      <c r="A276" s="3">
        <f t="shared" si="60"/>
        <v>2.4699999999999913</v>
      </c>
      <c r="B276" s="3">
        <f t="shared" si="49"/>
        <v>8.2220421446650587</v>
      </c>
      <c r="C276" s="3">
        <f t="shared" si="50"/>
        <v>0.1868096226738746</v>
      </c>
      <c r="D276" s="3">
        <f t="shared" si="51"/>
        <v>3051.0381305160845</v>
      </c>
      <c r="E276" s="3">
        <f t="shared" si="52"/>
        <v>25.832173514832842</v>
      </c>
      <c r="F276" s="3">
        <f t="shared" si="53"/>
        <v>33.073583221953243</v>
      </c>
      <c r="G276" s="3">
        <f t="shared" si="54"/>
        <v>6.495536122041648E-2</v>
      </c>
      <c r="H276" s="3">
        <f t="shared" si="55"/>
        <v>1.5235948060869979</v>
      </c>
      <c r="I276" s="3">
        <f t="shared" si="59"/>
        <v>958.63876067916021</v>
      </c>
      <c r="K276" s="3">
        <f t="shared" si="61"/>
        <v>2.4699999999999913</v>
      </c>
      <c r="L276" s="3">
        <f t="shared" si="62"/>
        <v>3.7294600179010713</v>
      </c>
      <c r="M276" s="3">
        <f>L276/'Nitrous Oxide Information'!$B$1*1000</f>
        <v>84.735419487448524</v>
      </c>
      <c r="N276" s="3">
        <f>M276*'Nitrous Oxide Information'!$I$2*($D$13+273)/$F$2/1000</f>
        <v>21036.167392443745</v>
      </c>
      <c r="O276" s="3">
        <f t="shared" si="63"/>
        <v>413.79172598979926</v>
      </c>
      <c r="P276" s="3">
        <f t="shared" si="56"/>
        <v>10.083409518888184</v>
      </c>
      <c r="Q276" s="3">
        <f t="shared" si="57"/>
        <v>1.8393657252199264E-3</v>
      </c>
      <c r="R276" s="3">
        <f t="shared" si="58"/>
        <v>0.69109180089403077</v>
      </c>
    </row>
    <row r="277" spans="1:18" x14ac:dyDescent="0.25">
      <c r="A277" s="3">
        <f t="shared" si="60"/>
        <v>2.4799999999999911</v>
      </c>
      <c r="B277" s="3">
        <f t="shared" si="49"/>
        <v>8.2068061966041892</v>
      </c>
      <c r="C277" s="3">
        <f t="shared" si="50"/>
        <v>0.18646345299263833</v>
      </c>
      <c r="D277" s="3">
        <f t="shared" si="51"/>
        <v>3045.3843698480678</v>
      </c>
      <c r="E277" s="3">
        <f t="shared" si="52"/>
        <v>25.784304913937049</v>
      </c>
      <c r="F277" s="3">
        <f t="shared" si="53"/>
        <v>33.073583221953243</v>
      </c>
      <c r="G277" s="3">
        <f t="shared" si="54"/>
        <v>6.495536122041648E-2</v>
      </c>
      <c r="H277" s="3">
        <f t="shared" si="55"/>
        <v>1.5207714915231807</v>
      </c>
      <c r="I277" s="3">
        <f t="shared" si="59"/>
        <v>961.6803036622066</v>
      </c>
      <c r="K277" s="3">
        <f t="shared" si="61"/>
        <v>2.4799999999999911</v>
      </c>
      <c r="L277" s="3">
        <f t="shared" si="62"/>
        <v>3.7225490998921309</v>
      </c>
      <c r="M277" s="3">
        <f>L277/'Nitrous Oxide Information'!$B$1*1000</f>
        <v>84.578399561314413</v>
      </c>
      <c r="N277" s="3">
        <f>M277*'Nitrous Oxide Information'!$I$2*($D$13+273)/$F$2/1000</f>
        <v>20997.186084862024</v>
      </c>
      <c r="O277" s="3">
        <f t="shared" si="63"/>
        <v>413.02494455834079</v>
      </c>
      <c r="P277" s="3">
        <f t="shared" si="56"/>
        <v>10.083409518888184</v>
      </c>
      <c r="Q277" s="3">
        <f t="shared" si="57"/>
        <v>1.8393657252199264E-3</v>
      </c>
      <c r="R277" s="3">
        <f t="shared" si="58"/>
        <v>0.6898111654267769</v>
      </c>
    </row>
    <row r="278" spans="1:18" x14ac:dyDescent="0.25">
      <c r="A278" s="3">
        <f t="shared" si="60"/>
        <v>2.4899999999999909</v>
      </c>
      <c r="B278" s="3">
        <f t="shared" si="49"/>
        <v>8.191598481688958</v>
      </c>
      <c r="C278" s="3">
        <f t="shared" si="50"/>
        <v>0.18611792478503972</v>
      </c>
      <c r="D278" s="3">
        <f t="shared" si="51"/>
        <v>3039.7410859451147</v>
      </c>
      <c r="E278" s="3">
        <f t="shared" si="52"/>
        <v>25.736525016492799</v>
      </c>
      <c r="F278" s="3">
        <f t="shared" si="53"/>
        <v>33.073583221953243</v>
      </c>
      <c r="G278" s="3">
        <f t="shared" si="54"/>
        <v>6.495536122041648E-2</v>
      </c>
      <c r="H278" s="3">
        <f t="shared" si="55"/>
        <v>1.5179534087343043</v>
      </c>
      <c r="I278" s="3">
        <f t="shared" si="59"/>
        <v>964.71621047967517</v>
      </c>
      <c r="K278" s="3">
        <f t="shared" si="61"/>
        <v>2.4899999999999909</v>
      </c>
      <c r="L278" s="3">
        <f t="shared" si="62"/>
        <v>3.7156509882378632</v>
      </c>
      <c r="M278" s="3">
        <f>L278/'Nitrous Oxide Information'!$B$1*1000</f>
        <v>84.421670602727914</v>
      </c>
      <c r="N278" s="3">
        <f>M278*'Nitrous Oxide Information'!$I$2*($D$13+273)/$F$2/1000</f>
        <v>20958.277012032599</v>
      </c>
      <c r="O278" s="3">
        <f t="shared" si="63"/>
        <v>412.25958401987435</v>
      </c>
      <c r="P278" s="3">
        <f t="shared" si="56"/>
        <v>10.083409518888184</v>
      </c>
      <c r="Q278" s="3">
        <f t="shared" si="57"/>
        <v>1.8393657252199264E-3</v>
      </c>
      <c r="R278" s="3">
        <f t="shared" si="58"/>
        <v>0.68853290305553994</v>
      </c>
    </row>
    <row r="279" spans="1:18" x14ac:dyDescent="0.25">
      <c r="A279" s="3">
        <f t="shared" si="60"/>
        <v>2.4999999999999907</v>
      </c>
      <c r="B279" s="3">
        <f t="shared" si="49"/>
        <v>8.1764189476016149</v>
      </c>
      <c r="C279" s="3">
        <f t="shared" si="50"/>
        <v>0.1857730368623888</v>
      </c>
      <c r="D279" s="3">
        <f t="shared" si="51"/>
        <v>3034.1082593931364</v>
      </c>
      <c r="E279" s="3">
        <f t="shared" si="52"/>
        <v>25.688833658127166</v>
      </c>
      <c r="F279" s="3">
        <f t="shared" si="53"/>
        <v>33.073583221953236</v>
      </c>
      <c r="G279" s="3">
        <f t="shared" si="54"/>
        <v>6.4955361220416466E-2</v>
      </c>
      <c r="H279" s="3">
        <f t="shared" si="55"/>
        <v>1.5151405480255684</v>
      </c>
      <c r="I279" s="3">
        <f t="shared" si="59"/>
        <v>967.74649157572628</v>
      </c>
      <c r="K279" s="3">
        <f t="shared" si="61"/>
        <v>2.4999999999999907</v>
      </c>
      <c r="L279" s="3">
        <f t="shared" si="62"/>
        <v>3.7087656592073079</v>
      </c>
      <c r="M279" s="3">
        <f>L279/'Nitrous Oxide Information'!$B$1*1000</f>
        <v>84.265232072508297</v>
      </c>
      <c r="N279" s="3">
        <f>M279*'Nitrous Oxide Information'!$I$2*($D$13+273)/$F$2/1000</f>
        <v>20919.440040100038</v>
      </c>
      <c r="O279" s="3">
        <f t="shared" si="63"/>
        <v>411.49564174139817</v>
      </c>
      <c r="P279" s="3">
        <f t="shared" si="56"/>
        <v>10.083409518888182</v>
      </c>
      <c r="Q279" s="3">
        <f t="shared" si="57"/>
        <v>1.8393657252199261E-3</v>
      </c>
      <c r="R279" s="3">
        <f t="shared" si="58"/>
        <v>0.68725700938282719</v>
      </c>
    </row>
    <row r="280" spans="1:18" x14ac:dyDescent="0.25">
      <c r="A280" s="3">
        <f t="shared" si="60"/>
        <v>2.5099999999999905</v>
      </c>
      <c r="B280" s="3">
        <f t="shared" si="49"/>
        <v>8.1612675421213599</v>
      </c>
      <c r="C280" s="3">
        <f t="shared" si="50"/>
        <v>0.18542878803819834</v>
      </c>
      <c r="D280" s="3">
        <f t="shared" si="51"/>
        <v>3028.4858708140209</v>
      </c>
      <c r="E280" s="3">
        <f t="shared" si="52"/>
        <v>25.641230674771808</v>
      </c>
      <c r="F280" s="3">
        <f t="shared" si="53"/>
        <v>33.073583221953236</v>
      </c>
      <c r="G280" s="3">
        <f t="shared" si="54"/>
        <v>6.4955361220416466E-2</v>
      </c>
      <c r="H280" s="3">
        <f t="shared" si="55"/>
        <v>1.5123328997201395</v>
      </c>
      <c r="I280" s="3">
        <f t="shared" si="59"/>
        <v>970.77115737516658</v>
      </c>
      <c r="K280" s="3">
        <f t="shared" si="61"/>
        <v>2.5099999999999905</v>
      </c>
      <c r="L280" s="3">
        <f t="shared" si="62"/>
        <v>3.7018930891134798</v>
      </c>
      <c r="M280" s="3">
        <f>L280/'Nitrous Oxide Information'!$B$1*1000</f>
        <v>84.109083432474037</v>
      </c>
      <c r="N280" s="3">
        <f>M280*'Nitrous Oxide Information'!$I$2*($D$13+273)/$F$2/1000</f>
        <v>20880.67503545697</v>
      </c>
      <c r="O280" s="3">
        <f t="shared" si="63"/>
        <v>410.73311509478958</v>
      </c>
      <c r="P280" s="3">
        <f t="shared" si="56"/>
        <v>10.083409518888182</v>
      </c>
      <c r="Q280" s="3">
        <f t="shared" si="57"/>
        <v>1.8393657252199261E-3</v>
      </c>
      <c r="R280" s="3">
        <f t="shared" si="58"/>
        <v>0.68598348001929565</v>
      </c>
    </row>
    <row r="281" spans="1:18" x14ac:dyDescent="0.25">
      <c r="A281" s="3">
        <f t="shared" si="60"/>
        <v>2.5199999999999902</v>
      </c>
      <c r="B281" s="3">
        <f t="shared" si="49"/>
        <v>8.1461442131241579</v>
      </c>
      <c r="C281" s="3">
        <f t="shared" si="50"/>
        <v>0.18508517712817968</v>
      </c>
      <c r="D281" s="3">
        <f t="shared" si="51"/>
        <v>3022.8739008655648</v>
      </c>
      <c r="E281" s="3">
        <f t="shared" si="52"/>
        <v>25.593715902662414</v>
      </c>
      <c r="F281" s="3">
        <f t="shared" si="53"/>
        <v>33.073583221953236</v>
      </c>
      <c r="G281" s="3">
        <f t="shared" si="54"/>
        <v>6.4955361220416466E-2</v>
      </c>
      <c r="H281" s="3">
        <f t="shared" si="55"/>
        <v>1.5095304541591141</v>
      </c>
      <c r="I281" s="3">
        <f t="shared" si="59"/>
        <v>973.79021828348482</v>
      </c>
      <c r="K281" s="3">
        <f t="shared" si="61"/>
        <v>2.5199999999999902</v>
      </c>
      <c r="L281" s="3">
        <f t="shared" si="62"/>
        <v>3.6950332543132869</v>
      </c>
      <c r="M281" s="3">
        <f>L281/'Nitrous Oxide Information'!$B$1*1000</f>
        <v>83.953224145440814</v>
      </c>
      <c r="N281" s="3">
        <f>M281*'Nitrous Oxide Information'!$I$2*($D$13+273)/$F$2/1000</f>
        <v>20841.98186474359</v>
      </c>
      <c r="O281" s="3">
        <f t="shared" si="63"/>
        <v>409.97200145679585</v>
      </c>
      <c r="P281" s="3">
        <f t="shared" si="56"/>
        <v>10.083409518888182</v>
      </c>
      <c r="Q281" s="3">
        <f t="shared" si="57"/>
        <v>1.8393657252199261E-3</v>
      </c>
      <c r="R281" s="3">
        <f t="shared" si="58"/>
        <v>0.68471231058373516</v>
      </c>
    </row>
    <row r="282" spans="1:18" x14ac:dyDescent="0.25">
      <c r="A282" s="3">
        <f t="shared" si="60"/>
        <v>2.52999999999999</v>
      </c>
      <c r="B282" s="3">
        <f t="shared" si="49"/>
        <v>8.1310489085825655</v>
      </c>
      <c r="C282" s="3">
        <f t="shared" si="50"/>
        <v>0.1847422029502388</v>
      </c>
      <c r="D282" s="3">
        <f t="shared" si="51"/>
        <v>3017.272330241407</v>
      </c>
      <c r="E282" s="3">
        <f t="shared" si="52"/>
        <v>25.546289178338132</v>
      </c>
      <c r="F282" s="3">
        <f t="shared" si="53"/>
        <v>33.073583221953243</v>
      </c>
      <c r="G282" s="3">
        <f t="shared" si="54"/>
        <v>6.495536122041648E-2</v>
      </c>
      <c r="H282" s="3">
        <f t="shared" si="55"/>
        <v>1.5067332017014878</v>
      </c>
      <c r="I282" s="3">
        <f t="shared" si="59"/>
        <v>976.80368468688778</v>
      </c>
      <c r="K282" s="3">
        <f t="shared" si="61"/>
        <v>2.52999999999999</v>
      </c>
      <c r="L282" s="3">
        <f t="shared" si="62"/>
        <v>3.6881861312074493</v>
      </c>
      <c r="M282" s="3">
        <f>L282/'Nitrous Oxide Information'!$B$1*1000</f>
        <v>83.797653675219806</v>
      </c>
      <c r="N282" s="3">
        <f>M282*'Nitrous Oxide Information'!$I$2*($D$13+273)/$F$2/1000</f>
        <v>20803.36039484723</v>
      </c>
      <c r="O282" s="3">
        <f t="shared" si="63"/>
        <v>409.21229820902551</v>
      </c>
      <c r="P282" s="3">
        <f t="shared" si="56"/>
        <v>10.083409518888184</v>
      </c>
      <c r="Q282" s="3">
        <f t="shared" si="57"/>
        <v>1.8393657252199264E-3</v>
      </c>
      <c r="R282" s="3">
        <f t="shared" si="58"/>
        <v>0.68344349670305449</v>
      </c>
    </row>
    <row r="283" spans="1:18" x14ac:dyDescent="0.25">
      <c r="A283" s="3">
        <f t="shared" si="60"/>
        <v>2.5399999999999898</v>
      </c>
      <c r="B283" s="3">
        <f t="shared" si="49"/>
        <v>8.1159815765655523</v>
      </c>
      <c r="C283" s="3">
        <f t="shared" si="50"/>
        <v>0.18439986432447211</v>
      </c>
      <c r="D283" s="3">
        <f t="shared" si="51"/>
        <v>3011.6811396709613</v>
      </c>
      <c r="E283" s="3">
        <f t="shared" si="52"/>
        <v>25.498950338641031</v>
      </c>
      <c r="F283" s="3">
        <f t="shared" si="53"/>
        <v>33.073583221953243</v>
      </c>
      <c r="G283" s="3">
        <f t="shared" si="54"/>
        <v>6.495536122041648E-2</v>
      </c>
      <c r="H283" s="3">
        <f t="shared" si="55"/>
        <v>1.5039411327241223</v>
      </c>
      <c r="I283" s="3">
        <f t="shared" si="59"/>
        <v>979.81156695233597</v>
      </c>
      <c r="K283" s="3">
        <f t="shared" si="61"/>
        <v>2.5399999999999898</v>
      </c>
      <c r="L283" s="3">
        <f t="shared" si="62"/>
        <v>3.6813516962404189</v>
      </c>
      <c r="M283" s="3">
        <f>L283/'Nitrous Oxide Information'!$B$1*1000</f>
        <v>83.642371486615758</v>
      </c>
      <c r="N283" s="3">
        <f>M283*'Nitrous Oxide Information'!$I$2*($D$13+273)/$F$2/1000</f>
        <v>20764.81049290187</v>
      </c>
      <c r="O283" s="3">
        <f t="shared" si="63"/>
        <v>408.45400273793899</v>
      </c>
      <c r="P283" s="3">
        <f t="shared" si="56"/>
        <v>10.083409518888184</v>
      </c>
      <c r="Q283" s="3">
        <f t="shared" si="57"/>
        <v>1.8393657252199264E-3</v>
      </c>
      <c r="R283" s="3">
        <f t="shared" si="58"/>
        <v>0.68217703401226626</v>
      </c>
    </row>
    <row r="284" spans="1:18" x14ac:dyDescent="0.25">
      <c r="A284" s="3">
        <f t="shared" si="60"/>
        <v>2.5499999999999896</v>
      </c>
      <c r="B284" s="3">
        <f t="shared" si="49"/>
        <v>8.10094216523831</v>
      </c>
      <c r="C284" s="3">
        <f t="shared" si="50"/>
        <v>0.18405816007316245</v>
      </c>
      <c r="D284" s="3">
        <f t="shared" si="51"/>
        <v>3006.1003099193526</v>
      </c>
      <c r="E284" s="3">
        <f t="shared" si="52"/>
        <v>25.451699220715501</v>
      </c>
      <c r="F284" s="3">
        <f t="shared" si="53"/>
        <v>33.073583221953243</v>
      </c>
      <c r="G284" s="3">
        <f t="shared" si="54"/>
        <v>6.495536122041648E-2</v>
      </c>
      <c r="H284" s="3">
        <f t="shared" si="55"/>
        <v>1.5011542376217104</v>
      </c>
      <c r="I284" s="3">
        <f t="shared" si="59"/>
        <v>982.81387542757943</v>
      </c>
      <c r="K284" s="3">
        <f t="shared" si="61"/>
        <v>2.5499999999999896</v>
      </c>
      <c r="L284" s="3">
        <f t="shared" si="62"/>
        <v>3.6745299259002961</v>
      </c>
      <c r="M284" s="3">
        <f>L284/'Nitrous Oxide Information'!$B$1*1000</f>
        <v>83.487377045425134</v>
      </c>
      <c r="N284" s="3">
        <f>M284*'Nitrous Oxide Information'!$I$2*($D$13+273)/$F$2/1000</f>
        <v>20726.332026287717</v>
      </c>
      <c r="O284" s="3">
        <f t="shared" si="63"/>
        <v>407.69711243483982</v>
      </c>
      <c r="P284" s="3">
        <f t="shared" si="56"/>
        <v>10.083409518888184</v>
      </c>
      <c r="Q284" s="3">
        <f t="shared" si="57"/>
        <v>1.8393657252199264E-3</v>
      </c>
      <c r="R284" s="3">
        <f t="shared" si="58"/>
        <v>0.6809129181544713</v>
      </c>
    </row>
    <row r="285" spans="1:18" x14ac:dyDescent="0.25">
      <c r="A285" s="3">
        <f t="shared" si="60"/>
        <v>2.5599999999999894</v>
      </c>
      <c r="B285" s="3">
        <f t="shared" si="49"/>
        <v>8.0859306228620937</v>
      </c>
      <c r="C285" s="3">
        <f t="shared" si="50"/>
        <v>0.18371708902077508</v>
      </c>
      <c r="D285" s="3">
        <f t="shared" si="51"/>
        <v>3000.5298217873483</v>
      </c>
      <c r="E285" s="3">
        <f t="shared" si="52"/>
        <v>25.404535662007728</v>
      </c>
      <c r="F285" s="3">
        <f t="shared" si="53"/>
        <v>33.073583221953243</v>
      </c>
      <c r="G285" s="3">
        <f t="shared" si="54"/>
        <v>6.495536122041648E-2</v>
      </c>
      <c r="H285" s="3">
        <f t="shared" si="55"/>
        <v>1.4983725068067451</v>
      </c>
      <c r="I285" s="3">
        <f t="shared" si="59"/>
        <v>985.8106204411929</v>
      </c>
      <c r="K285" s="3">
        <f t="shared" si="61"/>
        <v>2.5599999999999894</v>
      </c>
      <c r="L285" s="3">
        <f t="shared" si="62"/>
        <v>3.6677207967187515</v>
      </c>
      <c r="M285" s="3">
        <f>L285/'Nitrous Oxide Information'!$B$1*1000</f>
        <v>83.332669818434354</v>
      </c>
      <c r="N285" s="3">
        <f>M285*'Nitrous Oxide Information'!$I$2*($D$13+273)/$F$2/1000</f>
        <v>20687.92486263072</v>
      </c>
      <c r="O285" s="3">
        <f t="shared" si="63"/>
        <v>406.94162469586558</v>
      </c>
      <c r="P285" s="3">
        <f t="shared" si="56"/>
        <v>10.083409518888184</v>
      </c>
      <c r="Q285" s="3">
        <f t="shared" si="57"/>
        <v>1.8393657252199264E-3</v>
      </c>
      <c r="R285" s="3">
        <f t="shared" si="58"/>
        <v>0.67965114478084443</v>
      </c>
    </row>
    <row r="286" spans="1:18" x14ac:dyDescent="0.25">
      <c r="A286" s="3">
        <f t="shared" si="60"/>
        <v>2.5699999999999892</v>
      </c>
      <c r="B286" s="3">
        <f t="shared" ref="B286:B349" si="64">L286*2.20462</f>
        <v>8.0709468977940251</v>
      </c>
      <c r="C286" s="3">
        <f t="shared" ref="C286:C349" si="65">M286/453.59237</f>
        <v>0.18337664999395364</v>
      </c>
      <c r="D286" s="3">
        <f t="shared" ref="D286:D349" si="66">N286/6.89475729</f>
        <v>2994.9696561112928</v>
      </c>
      <c r="E286" s="3">
        <f t="shared" ref="E286:E349" si="67">O286/16.0184634</f>
        <v>25.357459500265112</v>
      </c>
      <c r="F286" s="3">
        <f t="shared" ref="F286:F349" si="68">P286*3.28</f>
        <v>33.073583221953236</v>
      </c>
      <c r="G286" s="3">
        <f t="shared" ref="G286:G349" si="69">Q286*35.314</f>
        <v>6.4955361220416466E-2</v>
      </c>
      <c r="H286" s="3">
        <f t="shared" ref="H286:H349" si="70">R286*2.20462</f>
        <v>1.4955959307094848</v>
      </c>
      <c r="I286" s="3">
        <f t="shared" si="59"/>
        <v>988.80181230261189</v>
      </c>
      <c r="K286" s="3">
        <f t="shared" si="61"/>
        <v>2.5699999999999892</v>
      </c>
      <c r="L286" s="3">
        <f t="shared" si="62"/>
        <v>3.6609242852709429</v>
      </c>
      <c r="M286" s="3">
        <f>L286/'Nitrous Oxide Information'!$B$1*1000</f>
        <v>83.178249273417919</v>
      </c>
      <c r="N286" s="3">
        <f>M286*'Nitrous Oxide Information'!$I$2*($D$13+273)/$F$2/1000</f>
        <v>20649.58886980213</v>
      </c>
      <c r="O286" s="3">
        <f t="shared" si="63"/>
        <v>406.18753692197902</v>
      </c>
      <c r="P286" s="3">
        <f t="shared" ref="P286:P349" si="71">SQRT(2*(N286)/O286)</f>
        <v>10.083409518888182</v>
      </c>
      <c r="Q286" s="3">
        <f t="shared" ref="Q286:Q349" si="72">P286*$F$25</f>
        <v>1.8393657252199261E-3</v>
      </c>
      <c r="R286" s="3">
        <f t="shared" ref="R286:R349" si="73">Q286*O286*0.908</f>
        <v>0.67839170955061867</v>
      </c>
    </row>
    <row r="287" spans="1:18" x14ac:dyDescent="0.25">
      <c r="A287" s="3">
        <f t="shared" si="60"/>
        <v>2.579999999999989</v>
      </c>
      <c r="B287" s="3">
        <f t="shared" si="64"/>
        <v>8.0559909384869304</v>
      </c>
      <c r="C287" s="3">
        <f t="shared" si="65"/>
        <v>0.18303684182151597</v>
      </c>
      <c r="D287" s="3">
        <f t="shared" si="66"/>
        <v>2989.4197937630438</v>
      </c>
      <c r="E287" s="3">
        <f t="shared" si="67"/>
        <v>25.310470573535717</v>
      </c>
      <c r="F287" s="3">
        <f t="shared" si="68"/>
        <v>33.073583221953236</v>
      </c>
      <c r="G287" s="3">
        <f t="shared" si="69"/>
        <v>6.4955361220416466E-2</v>
      </c>
      <c r="H287" s="3">
        <f t="shared" si="70"/>
        <v>1.4928244997779221</v>
      </c>
      <c r="I287" s="3">
        <f t="shared" ref="I287:I350" si="74">I286+$N$3*$J$1*H287</f>
        <v>991.78746130216769</v>
      </c>
      <c r="K287" s="3">
        <f t="shared" si="61"/>
        <v>2.579999999999989</v>
      </c>
      <c r="L287" s="3">
        <f t="shared" si="62"/>
        <v>3.6541403681754367</v>
      </c>
      <c r="M287" s="3">
        <f>L287/'Nitrous Oxide Information'!$B$1*1000</f>
        <v>83.024114879136548</v>
      </c>
      <c r="N287" s="3">
        <f>M287*'Nitrous Oxide Information'!$I$2*($D$13+273)/$F$2/1000</f>
        <v>20611.323915918045</v>
      </c>
      <c r="O287" s="3">
        <f t="shared" si="63"/>
        <v>405.43484651895892</v>
      </c>
      <c r="P287" s="3">
        <f t="shared" si="71"/>
        <v>10.083409518888182</v>
      </c>
      <c r="Q287" s="3">
        <f t="shared" si="72"/>
        <v>1.8393657252199261E-3</v>
      </c>
      <c r="R287" s="3">
        <f t="shared" si="73"/>
        <v>0.67713460813107118</v>
      </c>
    </row>
    <row r="288" spans="1:18" x14ac:dyDescent="0.25">
      <c r="A288" s="3">
        <f t="shared" ref="A288:A351" si="75">$A$30+A287</f>
        <v>2.5899999999999888</v>
      </c>
      <c r="B288" s="3">
        <f t="shared" si="64"/>
        <v>8.0410626934891507</v>
      </c>
      <c r="C288" s="3">
        <f t="shared" si="65"/>
        <v>0.1826976633344502</v>
      </c>
      <c r="D288" s="3">
        <f t="shared" si="66"/>
        <v>2983.8802156499028</v>
      </c>
      <c r="E288" s="3">
        <f t="shared" si="67"/>
        <v>25.263568720167719</v>
      </c>
      <c r="F288" s="3">
        <f t="shared" si="68"/>
        <v>33.073583221953236</v>
      </c>
      <c r="G288" s="3">
        <f t="shared" si="69"/>
        <v>6.4955361220416466E-2</v>
      </c>
      <c r="H288" s="3">
        <f t="shared" si="70"/>
        <v>1.4900582044777491</v>
      </c>
      <c r="I288" s="3">
        <f t="shared" si="74"/>
        <v>994.76757771112318</v>
      </c>
      <c r="K288" s="3">
        <f t="shared" ref="K288:K351" si="76">$A$30+K287</f>
        <v>2.5899999999999888</v>
      </c>
      <c r="L288" s="3">
        <f t="shared" si="62"/>
        <v>3.6473690220941259</v>
      </c>
      <c r="M288" s="3">
        <f>L288/'Nitrous Oxide Information'!$B$1*1000</f>
        <v>82.870266105335375</v>
      </c>
      <c r="N288" s="3">
        <f>M288*'Nitrous Oxide Information'!$I$2*($D$13+273)/$F$2/1000</f>
        <v>20573.12986933894</v>
      </c>
      <c r="O288" s="3">
        <f t="shared" si="63"/>
        <v>404.68355089739151</v>
      </c>
      <c r="P288" s="3">
        <f t="shared" si="71"/>
        <v>10.083409518888182</v>
      </c>
      <c r="Q288" s="3">
        <f t="shared" si="72"/>
        <v>1.8393657252199261E-3</v>
      </c>
      <c r="R288" s="3">
        <f t="shared" si="73"/>
        <v>0.67587983619750758</v>
      </c>
    </row>
    <row r="289" spans="1:18" x14ac:dyDescent="0.25">
      <c r="A289" s="3">
        <f t="shared" si="75"/>
        <v>2.5999999999999885</v>
      </c>
      <c r="B289" s="3">
        <f t="shared" si="64"/>
        <v>8.0261621114443731</v>
      </c>
      <c r="C289" s="3">
        <f t="shared" si="65"/>
        <v>0.18235911336591079</v>
      </c>
      <c r="D289" s="3">
        <f t="shared" si="66"/>
        <v>2978.3509027145515</v>
      </c>
      <c r="E289" s="3">
        <f t="shared" si="67"/>
        <v>25.21675377880884</v>
      </c>
      <c r="F289" s="3">
        <f t="shared" si="68"/>
        <v>33.073583221953243</v>
      </c>
      <c r="G289" s="3">
        <f t="shared" si="69"/>
        <v>6.495536122041648E-2</v>
      </c>
      <c r="H289" s="3">
        <f t="shared" si="70"/>
        <v>1.4872970352923263</v>
      </c>
      <c r="I289" s="3">
        <f t="shared" si="74"/>
        <v>997.74217178170784</v>
      </c>
      <c r="K289" s="3">
        <f t="shared" si="76"/>
        <v>2.5999999999999885</v>
      </c>
      <c r="L289" s="3">
        <f t="shared" si="62"/>
        <v>3.6406102237321507</v>
      </c>
      <c r="M289" s="3">
        <f>L289/'Nitrous Oxide Information'!$B$1*1000</f>
        <v>82.716702422742159</v>
      </c>
      <c r="N289" s="3">
        <f>M289*'Nitrous Oxide Information'!$I$2*($D$13+273)/$F$2/1000</f>
        <v>20535.006598669235</v>
      </c>
      <c r="O289" s="3">
        <f t="shared" si="63"/>
        <v>403.93364747266116</v>
      </c>
      <c r="P289" s="3">
        <f t="shared" si="71"/>
        <v>10.083409518888184</v>
      </c>
      <c r="Q289" s="3">
        <f t="shared" si="72"/>
        <v>1.8393657252199264E-3</v>
      </c>
      <c r="R289" s="3">
        <f t="shared" si="73"/>
        <v>0.67462738943324763</v>
      </c>
    </row>
    <row r="290" spans="1:18" x14ac:dyDescent="0.25">
      <c r="A290" s="3">
        <f t="shared" si="75"/>
        <v>2.6099999999999883</v>
      </c>
      <c r="B290" s="3">
        <f t="shared" si="64"/>
        <v>8.0112891410914493</v>
      </c>
      <c r="C290" s="3">
        <f t="shared" si="65"/>
        <v>0.1820211907512144</v>
      </c>
      <c r="D290" s="3">
        <f t="shared" si="66"/>
        <v>2972.8318359349864</v>
      </c>
      <c r="E290" s="3">
        <f t="shared" si="67"/>
        <v>25.170025588405807</v>
      </c>
      <c r="F290" s="3">
        <f t="shared" si="68"/>
        <v>33.073583221953243</v>
      </c>
      <c r="G290" s="3">
        <f t="shared" si="69"/>
        <v>6.495536122041648E-2</v>
      </c>
      <c r="H290" s="3">
        <f t="shared" si="70"/>
        <v>1.484540982722649</v>
      </c>
      <c r="I290" s="3">
        <f t="shared" si="74"/>
        <v>1000.7112537471531</v>
      </c>
      <c r="K290" s="3">
        <f t="shared" si="76"/>
        <v>2.6099999999999883</v>
      </c>
      <c r="L290" s="3">
        <f t="shared" ref="L290:L353" si="77">L289-R289*$J$1</f>
        <v>3.633863949837818</v>
      </c>
      <c r="M290" s="3">
        <f>L290/'Nitrous Oxide Information'!$B$1*1000</f>
        <v>82.56342330306542</v>
      </c>
      <c r="N290" s="3">
        <f>M290*'Nitrous Oxide Information'!$I$2*($D$13+273)/$F$2/1000</f>
        <v>20496.953972756834</v>
      </c>
      <c r="O290" s="3">
        <f t="shared" ref="O290:O353" si="78">L290/$F$2</f>
        <v>403.18513366494193</v>
      </c>
      <c r="P290" s="3">
        <f t="shared" si="71"/>
        <v>10.083409518888184</v>
      </c>
      <c r="Q290" s="3">
        <f t="shared" si="72"/>
        <v>1.8393657252199264E-3</v>
      </c>
      <c r="R290" s="3">
        <f t="shared" si="73"/>
        <v>0.67337726352961014</v>
      </c>
    </row>
    <row r="291" spans="1:18" x14ac:dyDescent="0.25">
      <c r="A291" s="3">
        <f t="shared" si="75"/>
        <v>2.6199999999999881</v>
      </c>
      <c r="B291" s="3">
        <f t="shared" si="64"/>
        <v>7.9964437312642227</v>
      </c>
      <c r="C291" s="3">
        <f t="shared" si="65"/>
        <v>0.18168389432783583</v>
      </c>
      <c r="D291" s="3">
        <f t="shared" si="66"/>
        <v>2967.3229963244526</v>
      </c>
      <c r="E291" s="3">
        <f t="shared" si="67"/>
        <v>25.123383988203773</v>
      </c>
      <c r="F291" s="3">
        <f t="shared" si="68"/>
        <v>33.073583221953236</v>
      </c>
      <c r="G291" s="3">
        <f t="shared" si="69"/>
        <v>6.4955361220416466E-2</v>
      </c>
      <c r="H291" s="3">
        <f t="shared" si="70"/>
        <v>1.4817900372873141</v>
      </c>
      <c r="I291" s="3">
        <f t="shared" si="74"/>
        <v>1003.6748338217278</v>
      </c>
      <c r="K291" s="3">
        <f t="shared" si="76"/>
        <v>2.6199999999999881</v>
      </c>
      <c r="L291" s="3">
        <f t="shared" si="77"/>
        <v>3.6271301772025217</v>
      </c>
      <c r="M291" s="3">
        <f>L291/'Nitrous Oxide Information'!$B$1*1000</f>
        <v>82.410428218992607</v>
      </c>
      <c r="N291" s="3">
        <f>M291*'Nitrous Oxide Information'!$I$2*($D$13+273)/$F$2/1000</f>
        <v>20458.971860692662</v>
      </c>
      <c r="O291" s="3">
        <f t="shared" si="78"/>
        <v>402.43800689918822</v>
      </c>
      <c r="P291" s="3">
        <f t="shared" si="71"/>
        <v>10.083409518888182</v>
      </c>
      <c r="Q291" s="3">
        <f t="shared" si="72"/>
        <v>1.8393657252199261E-3</v>
      </c>
      <c r="R291" s="3">
        <f t="shared" si="73"/>
        <v>0.67212945418589787</v>
      </c>
    </row>
    <row r="292" spans="1:18" x14ac:dyDescent="0.25">
      <c r="A292" s="3">
        <f t="shared" si="75"/>
        <v>2.6299999999999879</v>
      </c>
      <c r="B292" s="3">
        <f t="shared" si="64"/>
        <v>7.9816258308913497</v>
      </c>
      <c r="C292" s="3">
        <f t="shared" si="65"/>
        <v>0.18134722293540426</v>
      </c>
      <c r="D292" s="3">
        <f t="shared" si="66"/>
        <v>2961.8243649313799</v>
      </c>
      <c r="E292" s="3">
        <f t="shared" si="67"/>
        <v>25.076828817745795</v>
      </c>
      <c r="F292" s="3">
        <f t="shared" si="68"/>
        <v>33.073583221953243</v>
      </c>
      <c r="G292" s="3">
        <f t="shared" si="69"/>
        <v>6.495536122041648E-2</v>
      </c>
      <c r="H292" s="3">
        <f t="shared" si="70"/>
        <v>1.4790441895224895</v>
      </c>
      <c r="I292" s="3">
        <f t="shared" si="74"/>
        <v>1006.6329222007728</v>
      </c>
      <c r="K292" s="3">
        <f t="shared" si="76"/>
        <v>2.6299999999999879</v>
      </c>
      <c r="L292" s="3">
        <f t="shared" si="77"/>
        <v>3.6204088826606626</v>
      </c>
      <c r="M292" s="3">
        <f>L292/'Nitrous Oxide Information'!$B$1*1000</f>
        <v>82.257716644188378</v>
      </c>
      <c r="N292" s="3">
        <f>M292*'Nitrous Oxide Information'!$I$2*($D$13+273)/$F$2/1000</f>
        <v>20421.060131810253</v>
      </c>
      <c r="O292" s="3">
        <f t="shared" si="78"/>
        <v>401.69226460512635</v>
      </c>
      <c r="P292" s="3">
        <f t="shared" si="71"/>
        <v>10.083409518888184</v>
      </c>
      <c r="Q292" s="3">
        <f t="shared" si="72"/>
        <v>1.8393657252199264E-3</v>
      </c>
      <c r="R292" s="3">
        <f t="shared" si="73"/>
        <v>0.67088395710938376</v>
      </c>
    </row>
    <row r="293" spans="1:18" x14ac:dyDescent="0.25">
      <c r="A293" s="3">
        <f t="shared" si="75"/>
        <v>2.6399999999999877</v>
      </c>
      <c r="B293" s="3">
        <f t="shared" si="64"/>
        <v>7.9668353889961248</v>
      </c>
      <c r="C293" s="3">
        <f t="shared" si="65"/>
        <v>0.18101117541569897</v>
      </c>
      <c r="D293" s="3">
        <f t="shared" si="66"/>
        <v>2956.3359228393142</v>
      </c>
      <c r="E293" s="3">
        <f t="shared" si="67"/>
        <v>25.030359916872257</v>
      </c>
      <c r="F293" s="3">
        <f t="shared" si="68"/>
        <v>33.073583221953236</v>
      </c>
      <c r="G293" s="3">
        <f t="shared" si="69"/>
        <v>6.4955361220416466E-2</v>
      </c>
      <c r="H293" s="3">
        <f t="shared" si="70"/>
        <v>1.4763034299818782</v>
      </c>
      <c r="I293" s="3">
        <f t="shared" si="74"/>
        <v>1009.5855290607366</v>
      </c>
      <c r="K293" s="3">
        <f t="shared" si="76"/>
        <v>2.6399999999999877</v>
      </c>
      <c r="L293" s="3">
        <f t="shared" si="77"/>
        <v>3.6137000430895689</v>
      </c>
      <c r="M293" s="3">
        <f>L293/'Nitrous Oxide Information'!$B$1*1000</f>
        <v>82.105288053292639</v>
      </c>
      <c r="N293" s="3">
        <f>M293*'Nitrous Oxide Information'!$I$2*($D$13+273)/$F$2/1000</f>
        <v>20383.218655685239</v>
      </c>
      <c r="O293" s="3">
        <f t="shared" si="78"/>
        <v>400.94790421724531</v>
      </c>
      <c r="P293" s="3">
        <f t="shared" si="71"/>
        <v>10.083409518888182</v>
      </c>
      <c r="Q293" s="3">
        <f t="shared" si="72"/>
        <v>1.8393657252199261E-3</v>
      </c>
      <c r="R293" s="3">
        <f t="shared" si="73"/>
        <v>0.66964076801529437</v>
      </c>
    </row>
    <row r="294" spans="1:18" x14ac:dyDescent="0.25">
      <c r="A294" s="3">
        <f t="shared" si="75"/>
        <v>2.6499999999999875</v>
      </c>
      <c r="B294" s="3">
        <f t="shared" si="64"/>
        <v>7.9520723546963055</v>
      </c>
      <c r="C294" s="3">
        <f t="shared" si="65"/>
        <v>0.18067575061264565</v>
      </c>
      <c r="D294" s="3">
        <f t="shared" si="66"/>
        <v>2950.857651166858</v>
      </c>
      <c r="E294" s="3">
        <f t="shared" si="67"/>
        <v>24.98397712572033</v>
      </c>
      <c r="F294" s="3">
        <f t="shared" si="68"/>
        <v>33.073583221953243</v>
      </c>
      <c r="G294" s="3">
        <f t="shared" si="69"/>
        <v>6.495536122041648E-2</v>
      </c>
      <c r="H294" s="3">
        <f t="shared" si="70"/>
        <v>1.4735677492366899</v>
      </c>
      <c r="I294" s="3">
        <f t="shared" si="74"/>
        <v>1012.5326645592099</v>
      </c>
      <c r="K294" s="3">
        <f t="shared" si="76"/>
        <v>2.6499999999999875</v>
      </c>
      <c r="L294" s="3">
        <f t="shared" si="77"/>
        <v>3.6070036354094159</v>
      </c>
      <c r="M294" s="3">
        <f>L294/'Nitrous Oxide Information'!$B$1*1000</f>
        <v>81.953141921918899</v>
      </c>
      <c r="N294" s="3">
        <f>M294*'Nitrous Oxide Information'!$I$2*($D$13+273)/$F$2/1000</f>
        <v>20345.447302134973</v>
      </c>
      <c r="O294" s="3">
        <f t="shared" si="78"/>
        <v>400.20492317478835</v>
      </c>
      <c r="P294" s="3">
        <f t="shared" si="71"/>
        <v>10.083409518888184</v>
      </c>
      <c r="Q294" s="3">
        <f t="shared" si="72"/>
        <v>1.8393657252199264E-3</v>
      </c>
      <c r="R294" s="3">
        <f t="shared" si="73"/>
        <v>0.66839988262679739</v>
      </c>
    </row>
    <row r="295" spans="1:18" x14ac:dyDescent="0.25">
      <c r="A295" s="3">
        <f t="shared" si="75"/>
        <v>2.6599999999999873</v>
      </c>
      <c r="B295" s="3">
        <f t="shared" si="64"/>
        <v>7.9373366772039384</v>
      </c>
      <c r="C295" s="3">
        <f t="shared" si="65"/>
        <v>0.18034094737231207</v>
      </c>
      <c r="D295" s="3">
        <f t="shared" si="66"/>
        <v>2945.389531067598</v>
      </c>
      <c r="E295" s="3">
        <f t="shared" si="67"/>
        <v>24.93768028472342</v>
      </c>
      <c r="F295" s="3">
        <f t="shared" si="68"/>
        <v>33.073583221953236</v>
      </c>
      <c r="G295" s="3">
        <f t="shared" si="69"/>
        <v>6.4955361220416466E-2</v>
      </c>
      <c r="H295" s="3">
        <f t="shared" si="70"/>
        <v>1.4708371378756047</v>
      </c>
      <c r="I295" s="3">
        <f t="shared" si="74"/>
        <v>1015.4743388349611</v>
      </c>
      <c r="K295" s="3">
        <f t="shared" si="76"/>
        <v>2.6599999999999873</v>
      </c>
      <c r="L295" s="3">
        <f t="shared" si="77"/>
        <v>3.6003196365831478</v>
      </c>
      <c r="M295" s="3">
        <f>L295/'Nitrous Oxide Information'!$B$1*1000</f>
        <v>81.801277726652302</v>
      </c>
      <c r="N295" s="3">
        <f>M295*'Nitrous Oxide Information'!$I$2*($D$13+273)/$F$2/1000</f>
        <v>20307.745941218003</v>
      </c>
      <c r="O295" s="3">
        <f t="shared" si="78"/>
        <v>399.46331892174373</v>
      </c>
      <c r="P295" s="3">
        <f t="shared" si="71"/>
        <v>10.083409518888182</v>
      </c>
      <c r="Q295" s="3">
        <f t="shared" si="72"/>
        <v>1.8393657252199261E-3</v>
      </c>
      <c r="R295" s="3">
        <f t="shared" si="73"/>
        <v>0.66716129667498469</v>
      </c>
    </row>
    <row r="296" spans="1:18" x14ac:dyDescent="0.25">
      <c r="A296" s="3">
        <f t="shared" si="75"/>
        <v>2.6699999999999871</v>
      </c>
      <c r="B296" s="3">
        <f t="shared" si="64"/>
        <v>7.9226283058251825</v>
      </c>
      <c r="C296" s="3">
        <f t="shared" si="65"/>
        <v>0.18000676454290451</v>
      </c>
      <c r="D296" s="3">
        <f t="shared" si="66"/>
        <v>2939.9315437300493</v>
      </c>
      <c r="E296" s="3">
        <f t="shared" si="67"/>
        <v>24.891469234610629</v>
      </c>
      <c r="F296" s="3">
        <f t="shared" si="68"/>
        <v>33.073583221953236</v>
      </c>
      <c r="G296" s="3">
        <f t="shared" si="69"/>
        <v>6.4955361220416466E-2</v>
      </c>
      <c r="H296" s="3">
        <f t="shared" si="70"/>
        <v>1.4681115865047432</v>
      </c>
      <c r="I296" s="3">
        <f t="shared" si="74"/>
        <v>1018.4105620079706</v>
      </c>
      <c r="K296" s="3">
        <f t="shared" si="76"/>
        <v>2.6699999999999871</v>
      </c>
      <c r="L296" s="3">
        <f t="shared" si="77"/>
        <v>3.5936480236163981</v>
      </c>
      <c r="M296" s="3">
        <f>L296/'Nitrous Oxide Information'!$B$1*1000</f>
        <v>81.649694945048026</v>
      </c>
      <c r="N296" s="3">
        <f>M296*'Nitrous Oxide Information'!$I$2*($D$13+273)/$F$2/1000</f>
        <v>20270.114443233713</v>
      </c>
      <c r="O296" s="3">
        <f t="shared" si="78"/>
        <v>398.72308890683638</v>
      </c>
      <c r="P296" s="3">
        <f t="shared" si="71"/>
        <v>10.083409518888182</v>
      </c>
      <c r="Q296" s="3">
        <f t="shared" si="72"/>
        <v>1.8393657252199261E-3</v>
      </c>
      <c r="R296" s="3">
        <f t="shared" si="73"/>
        <v>0.66592500589885939</v>
      </c>
    </row>
    <row r="297" spans="1:18" x14ac:dyDescent="0.25">
      <c r="A297" s="3">
        <f t="shared" si="75"/>
        <v>2.6799999999999868</v>
      </c>
      <c r="B297" s="3">
        <f t="shared" si="64"/>
        <v>7.9079471899601357</v>
      </c>
      <c r="C297" s="3">
        <f t="shared" si="65"/>
        <v>0.17967320097476339</v>
      </c>
      <c r="D297" s="3">
        <f t="shared" si="66"/>
        <v>2934.4836703775823</v>
      </c>
      <c r="E297" s="3">
        <f t="shared" si="67"/>
        <v>24.845343816406178</v>
      </c>
      <c r="F297" s="3">
        <f t="shared" si="68"/>
        <v>33.073583221953243</v>
      </c>
      <c r="G297" s="3">
        <f t="shared" si="69"/>
        <v>6.495536122041648E-2</v>
      </c>
      <c r="H297" s="3">
        <f t="shared" si="70"/>
        <v>1.4653910857476338</v>
      </c>
      <c r="I297" s="3">
        <f t="shared" si="74"/>
        <v>1021.3413441794659</v>
      </c>
      <c r="K297" s="3">
        <f t="shared" si="76"/>
        <v>2.6799999999999868</v>
      </c>
      <c r="L297" s="3">
        <f t="shared" si="77"/>
        <v>3.5869887735574095</v>
      </c>
      <c r="M297" s="3">
        <f>L297/'Nitrous Oxide Information'!$B$1*1000</f>
        <v>81.498393055629236</v>
      </c>
      <c r="N297" s="3">
        <f>M297*'Nitrous Oxide Information'!$I$2*($D$13+273)/$F$2/1000</f>
        <v>20232.552678721793</v>
      </c>
      <c r="O297" s="3">
        <f t="shared" si="78"/>
        <v>397.98423058351869</v>
      </c>
      <c r="P297" s="3">
        <f t="shared" si="71"/>
        <v>10.083409518888184</v>
      </c>
      <c r="Q297" s="3">
        <f t="shared" si="72"/>
        <v>1.8393657252199264E-3</v>
      </c>
      <c r="R297" s="3">
        <f t="shared" si="73"/>
        <v>0.66469100604532028</v>
      </c>
    </row>
    <row r="298" spans="1:18" x14ac:dyDescent="0.25">
      <c r="A298" s="3">
        <f t="shared" si="75"/>
        <v>2.6899999999999866</v>
      </c>
      <c r="B298" s="3">
        <f t="shared" si="64"/>
        <v>7.8932932791026591</v>
      </c>
      <c r="C298" s="3">
        <f t="shared" si="65"/>
        <v>0.1793402555203597</v>
      </c>
      <c r="D298" s="3">
        <f t="shared" si="66"/>
        <v>2929.0458922683624</v>
      </c>
      <c r="E298" s="3">
        <f t="shared" si="67"/>
        <v>24.799303871428904</v>
      </c>
      <c r="F298" s="3">
        <f t="shared" si="68"/>
        <v>33.073583221953243</v>
      </c>
      <c r="G298" s="3">
        <f t="shared" si="69"/>
        <v>6.495536122041648E-2</v>
      </c>
      <c r="H298" s="3">
        <f t="shared" si="70"/>
        <v>1.4626756262451794</v>
      </c>
      <c r="I298" s="3">
        <f t="shared" si="74"/>
        <v>1024.2666954319561</v>
      </c>
      <c r="K298" s="3">
        <f t="shared" si="76"/>
        <v>2.6899999999999866</v>
      </c>
      <c r="L298" s="3">
        <f t="shared" si="77"/>
        <v>3.5803418634969564</v>
      </c>
      <c r="M298" s="3">
        <f>L298/'Nitrous Oxide Information'!$B$1*1000</f>
        <v>81.34737153788555</v>
      </c>
      <c r="N298" s="3">
        <f>M298*'Nitrous Oxide Information'!$I$2*($D$13+273)/$F$2/1000</f>
        <v>20195.060518461847</v>
      </c>
      <c r="O298" s="3">
        <f t="shared" si="78"/>
        <v>397.24674140996223</v>
      </c>
      <c r="P298" s="3">
        <f t="shared" si="71"/>
        <v>10.083409518888184</v>
      </c>
      <c r="Q298" s="3">
        <f t="shared" si="72"/>
        <v>1.8393657252199264E-3</v>
      </c>
      <c r="R298" s="3">
        <f t="shared" si="73"/>
        <v>0.66345929286914729</v>
      </c>
    </row>
    <row r="299" spans="1:18" x14ac:dyDescent="0.25">
      <c r="A299" s="3">
        <f t="shared" si="75"/>
        <v>2.6999999999999864</v>
      </c>
      <c r="B299" s="3">
        <f t="shared" si="64"/>
        <v>7.8786665228402075</v>
      </c>
      <c r="C299" s="3">
        <f t="shared" si="65"/>
        <v>0.17900792703429083</v>
      </c>
      <c r="D299" s="3">
        <f t="shared" si="66"/>
        <v>2923.6181906952856</v>
      </c>
      <c r="E299" s="3">
        <f t="shared" si="67"/>
        <v>24.753349241291669</v>
      </c>
      <c r="F299" s="3">
        <f t="shared" si="68"/>
        <v>33.073583221953243</v>
      </c>
      <c r="G299" s="3">
        <f t="shared" si="69"/>
        <v>6.495536122041648E-2</v>
      </c>
      <c r="H299" s="3">
        <f t="shared" si="70"/>
        <v>1.4599651986556257</v>
      </c>
      <c r="I299" s="3">
        <f t="shared" si="74"/>
        <v>1027.1866258292673</v>
      </c>
      <c r="K299" s="3">
        <f t="shared" si="76"/>
        <v>2.6999999999999864</v>
      </c>
      <c r="L299" s="3">
        <f t="shared" si="77"/>
        <v>3.5737072705682649</v>
      </c>
      <c r="M299" s="3">
        <f>L299/'Nitrous Oxide Information'!$B$1*1000</f>
        <v>81.196629872271046</v>
      </c>
      <c r="N299" s="3">
        <f>M299*'Nitrous Oxide Information'!$I$2*($D$13+273)/$F$2/1000</f>
        <v>20157.637833472931</v>
      </c>
      <c r="O299" s="3">
        <f t="shared" si="78"/>
        <v>396.5106188490484</v>
      </c>
      <c r="P299" s="3">
        <f t="shared" si="71"/>
        <v>10.083409518888184</v>
      </c>
      <c r="Q299" s="3">
        <f t="shared" si="72"/>
        <v>1.8393657252199264E-3</v>
      </c>
      <c r="R299" s="3">
        <f t="shared" si="73"/>
        <v>0.66222986213298696</v>
      </c>
    </row>
    <row r="300" spans="1:18" x14ac:dyDescent="0.25">
      <c r="A300" s="3">
        <f t="shared" si="75"/>
        <v>2.7099999999999862</v>
      </c>
      <c r="B300" s="3">
        <f t="shared" si="64"/>
        <v>7.8640668708536507</v>
      </c>
      <c r="C300" s="3">
        <f t="shared" si="65"/>
        <v>0.17867621437327649</v>
      </c>
      <c r="D300" s="3">
        <f t="shared" si="66"/>
        <v>2918.2005469859114</v>
      </c>
      <c r="E300" s="3">
        <f t="shared" si="67"/>
        <v>24.707479767900853</v>
      </c>
      <c r="F300" s="3">
        <f t="shared" si="68"/>
        <v>33.073583221953236</v>
      </c>
      <c r="G300" s="3">
        <f t="shared" si="69"/>
        <v>6.4955361220416466E-2</v>
      </c>
      <c r="H300" s="3">
        <f t="shared" si="70"/>
        <v>1.45725979365453</v>
      </c>
      <c r="I300" s="3">
        <f t="shared" si="74"/>
        <v>1030.1011454165764</v>
      </c>
      <c r="K300" s="3">
        <f t="shared" si="76"/>
        <v>2.7099999999999862</v>
      </c>
      <c r="L300" s="3">
        <f t="shared" si="77"/>
        <v>3.5670849719469349</v>
      </c>
      <c r="M300" s="3">
        <f>L300/'Nitrous Oxide Information'!$B$1*1000</f>
        <v>81.046167540202546</v>
      </c>
      <c r="N300" s="3">
        <f>M300*'Nitrous Oxide Information'!$I$2*($D$13+273)/$F$2/1000</f>
        <v>20120.2844950131</v>
      </c>
      <c r="O300" s="3">
        <f t="shared" si="78"/>
        <v>395.77586036836033</v>
      </c>
      <c r="P300" s="3">
        <f t="shared" si="71"/>
        <v>10.083409518888182</v>
      </c>
      <c r="Q300" s="3">
        <f t="shared" si="72"/>
        <v>1.8393657252199261E-3</v>
      </c>
      <c r="R300" s="3">
        <f t="shared" si="73"/>
        <v>0.66100270960733831</v>
      </c>
    </row>
    <row r="301" spans="1:18" x14ac:dyDescent="0.25">
      <c r="A301" s="3">
        <f t="shared" si="75"/>
        <v>2.719999999999986</v>
      </c>
      <c r="B301" s="3">
        <f t="shared" si="64"/>
        <v>7.8494942729171058</v>
      </c>
      <c r="C301" s="3">
        <f t="shared" si="65"/>
        <v>0.17834511639615527</v>
      </c>
      <c r="D301" s="3">
        <f t="shared" si="66"/>
        <v>2912.792942502404</v>
      </c>
      <c r="E301" s="3">
        <f t="shared" si="67"/>
        <v>24.661695293455779</v>
      </c>
      <c r="F301" s="3">
        <f t="shared" si="68"/>
        <v>33.073583221953236</v>
      </c>
      <c r="G301" s="3">
        <f t="shared" si="69"/>
        <v>6.4955361220416466E-2</v>
      </c>
      <c r="H301" s="3">
        <f t="shared" si="70"/>
        <v>1.4545594019347283</v>
      </c>
      <c r="I301" s="3">
        <f t="shared" si="74"/>
        <v>1033.0102642204458</v>
      </c>
      <c r="K301" s="3">
        <f t="shared" si="76"/>
        <v>2.719999999999986</v>
      </c>
      <c r="L301" s="3">
        <f t="shared" si="77"/>
        <v>3.5604749448508617</v>
      </c>
      <c r="M301" s="3">
        <f>L301/'Nitrous Oxide Information'!$B$1*1000</f>
        <v>80.895984024057938</v>
      </c>
      <c r="N301" s="3">
        <f>M301*'Nitrous Oxide Information'!$I$2*($D$13+273)/$F$2/1000</f>
        <v>20083.000374579002</v>
      </c>
      <c r="O301" s="3">
        <f t="shared" si="78"/>
        <v>395.04246344017372</v>
      </c>
      <c r="P301" s="3">
        <f t="shared" si="71"/>
        <v>10.083409518888182</v>
      </c>
      <c r="Q301" s="3">
        <f t="shared" si="72"/>
        <v>1.8393657252199261E-3</v>
      </c>
      <c r="R301" s="3">
        <f t="shared" si="73"/>
        <v>0.65977783107053756</v>
      </c>
    </row>
    <row r="302" spans="1:18" x14ac:dyDescent="0.25">
      <c r="A302" s="3">
        <f t="shared" si="75"/>
        <v>2.7299999999999858</v>
      </c>
      <c r="B302" s="3">
        <f t="shared" si="64"/>
        <v>7.8349486788977583</v>
      </c>
      <c r="C302" s="3">
        <f t="shared" si="65"/>
        <v>0.17801463196388015</v>
      </c>
      <c r="D302" s="3">
        <f t="shared" si="66"/>
        <v>2907.3953586414614</v>
      </c>
      <c r="E302" s="3">
        <f t="shared" si="67"/>
        <v>24.615995660448192</v>
      </c>
      <c r="F302" s="3">
        <f t="shared" si="68"/>
        <v>33.073583221953243</v>
      </c>
      <c r="G302" s="3">
        <f t="shared" si="69"/>
        <v>6.495536122041648E-2</v>
      </c>
      <c r="H302" s="3">
        <f t="shared" si="70"/>
        <v>1.4518640142063031</v>
      </c>
      <c r="I302" s="3">
        <f t="shared" si="74"/>
        <v>1035.9139922488584</v>
      </c>
      <c r="K302" s="3">
        <f t="shared" si="76"/>
        <v>2.7299999999999858</v>
      </c>
      <c r="L302" s="3">
        <f t="shared" si="77"/>
        <v>3.5538771665401563</v>
      </c>
      <c r="M302" s="3">
        <f>L302/'Nitrous Oxide Information'!$B$1*1000</f>
        <v>80.746078807174158</v>
      </c>
      <c r="N302" s="3">
        <f>M302*'Nitrous Oxide Information'!$I$2*($D$13+273)/$F$2/1000</f>
        <v>20045.78534390538</v>
      </c>
      <c r="O302" s="3">
        <f t="shared" si="78"/>
        <v>394.31042554144824</v>
      </c>
      <c r="P302" s="3">
        <f t="shared" si="71"/>
        <v>10.083409518888184</v>
      </c>
      <c r="Q302" s="3">
        <f t="shared" si="72"/>
        <v>1.8393657252199264E-3</v>
      </c>
      <c r="R302" s="3">
        <f t="shared" si="73"/>
        <v>0.65855522230874397</v>
      </c>
    </row>
    <row r="303" spans="1:18" x14ac:dyDescent="0.25">
      <c r="A303" s="3">
        <f t="shared" si="75"/>
        <v>2.7399999999999856</v>
      </c>
      <c r="B303" s="3">
        <f t="shared" si="64"/>
        <v>7.8204300387556955</v>
      </c>
      <c r="C303" s="3">
        <f t="shared" si="65"/>
        <v>0.17768475993951499</v>
      </c>
      <c r="D303" s="3">
        <f t="shared" si="66"/>
        <v>2902.0077768342558</v>
      </c>
      <c r="E303" s="3">
        <f t="shared" si="67"/>
        <v>24.570380711661709</v>
      </c>
      <c r="F303" s="3">
        <f t="shared" si="68"/>
        <v>33.073583221953243</v>
      </c>
      <c r="G303" s="3">
        <f t="shared" si="69"/>
        <v>6.495536122041648E-2</v>
      </c>
      <c r="H303" s="3">
        <f t="shared" si="70"/>
        <v>1.4491736211965507</v>
      </c>
      <c r="I303" s="3">
        <f t="shared" si="74"/>
        <v>1038.8123394912516</v>
      </c>
      <c r="K303" s="3">
        <f t="shared" si="76"/>
        <v>2.7399999999999856</v>
      </c>
      <c r="L303" s="3">
        <f t="shared" si="77"/>
        <v>3.5472916143170687</v>
      </c>
      <c r="M303" s="3">
        <f>L303/'Nitrous Oxide Information'!$B$1*1000</f>
        <v>80.596451373845667</v>
      </c>
      <c r="N303" s="3">
        <f>M303*'Nitrous Oxide Information'!$I$2*($D$13+273)/$F$2/1000</f>
        <v>20008.63927496468</v>
      </c>
      <c r="O303" s="3">
        <f t="shared" si="78"/>
        <v>393.57974415381909</v>
      </c>
      <c r="P303" s="3">
        <f t="shared" si="71"/>
        <v>10.083409518888184</v>
      </c>
      <c r="Q303" s="3">
        <f t="shared" si="72"/>
        <v>1.8393657252199264E-3</v>
      </c>
      <c r="R303" s="3">
        <f t="shared" si="73"/>
        <v>0.65733487911592514</v>
      </c>
    </row>
    <row r="304" spans="1:18" x14ac:dyDescent="0.25">
      <c r="A304" s="3">
        <f t="shared" si="75"/>
        <v>2.7499999999999853</v>
      </c>
      <c r="B304" s="3">
        <f t="shared" si="64"/>
        <v>7.805938302543729</v>
      </c>
      <c r="C304" s="3">
        <f t="shared" si="65"/>
        <v>0.17735549918823029</v>
      </c>
      <c r="D304" s="3">
        <f t="shared" si="66"/>
        <v>2896.6301785463679</v>
      </c>
      <c r="E304" s="3">
        <f t="shared" si="67"/>
        <v>24.52485029017128</v>
      </c>
      <c r="F304" s="3">
        <f t="shared" si="68"/>
        <v>33.073583221953236</v>
      </c>
      <c r="G304" s="3">
        <f t="shared" si="69"/>
        <v>6.4955361220416466E-2</v>
      </c>
      <c r="H304" s="3">
        <f t="shared" si="70"/>
        <v>1.4464882136499522</v>
      </c>
      <c r="I304" s="3">
        <f t="shared" si="74"/>
        <v>1041.7053159185514</v>
      </c>
      <c r="K304" s="3">
        <f t="shared" si="76"/>
        <v>2.7499999999999853</v>
      </c>
      <c r="L304" s="3">
        <f t="shared" si="77"/>
        <v>3.5407182655259093</v>
      </c>
      <c r="M304" s="3">
        <f>L304/'Nitrous Oxide Information'!$B$1*1000</f>
        <v>80.447101209322454</v>
      </c>
      <c r="N304" s="3">
        <f>M304*'Nitrous Oxide Information'!$I$2*($D$13+273)/$F$2/1000</f>
        <v>19971.562039966571</v>
      </c>
      <c r="O304" s="3">
        <f t="shared" si="78"/>
        <v>392.85041676358804</v>
      </c>
      <c r="P304" s="3">
        <f t="shared" si="71"/>
        <v>10.083409518888182</v>
      </c>
      <c r="Q304" s="3">
        <f t="shared" si="72"/>
        <v>1.8393657252199261E-3</v>
      </c>
      <c r="R304" s="3">
        <f t="shared" si="73"/>
        <v>0.65611679729384309</v>
      </c>
    </row>
    <row r="305" spans="1:18" x14ac:dyDescent="0.25">
      <c r="A305" s="3">
        <f t="shared" si="75"/>
        <v>2.7599999999999851</v>
      </c>
      <c r="B305" s="3">
        <f t="shared" si="64"/>
        <v>7.7914734204072307</v>
      </c>
      <c r="C305" s="3">
        <f t="shared" si="65"/>
        <v>0.17702684857729969</v>
      </c>
      <c r="D305" s="3">
        <f t="shared" si="66"/>
        <v>2891.2625452777265</v>
      </c>
      <c r="E305" s="3">
        <f t="shared" si="67"/>
        <v>24.479404239342642</v>
      </c>
      <c r="F305" s="3">
        <f t="shared" si="68"/>
        <v>33.073583221953243</v>
      </c>
      <c r="G305" s="3">
        <f t="shared" si="69"/>
        <v>6.495536122041648E-2</v>
      </c>
      <c r="H305" s="3">
        <f t="shared" si="70"/>
        <v>1.4438077823281392</v>
      </c>
      <c r="I305" s="3">
        <f t="shared" si="74"/>
        <v>1044.5929314832076</v>
      </c>
      <c r="K305" s="3">
        <f t="shared" si="76"/>
        <v>2.7599999999999851</v>
      </c>
      <c r="L305" s="3">
        <f t="shared" si="77"/>
        <v>3.534157097552971</v>
      </c>
      <c r="M305" s="3">
        <f>L305/'Nitrous Oxide Information'!$B$1*1000</f>
        <v>80.298027799808494</v>
      </c>
      <c r="N305" s="3">
        <f>M305*'Nitrous Oxide Information'!$I$2*($D$13+273)/$F$2/1000</f>
        <v>19934.553511357561</v>
      </c>
      <c r="O305" s="3">
        <f t="shared" si="78"/>
        <v>392.12244086171501</v>
      </c>
      <c r="P305" s="3">
        <f t="shared" si="71"/>
        <v>10.083409518888184</v>
      </c>
      <c r="Q305" s="3">
        <f t="shared" si="72"/>
        <v>1.8393657252199264E-3</v>
      </c>
      <c r="R305" s="3">
        <f t="shared" si="73"/>
        <v>0.6549009726520395</v>
      </c>
    </row>
    <row r="306" spans="1:18" x14ac:dyDescent="0.25">
      <c r="A306" s="3">
        <f t="shared" si="75"/>
        <v>2.7699999999999849</v>
      </c>
      <c r="B306" s="3">
        <f t="shared" si="64"/>
        <v>7.7770353425839485</v>
      </c>
      <c r="C306" s="3">
        <f t="shared" si="65"/>
        <v>0.17669880697609558</v>
      </c>
      <c r="D306" s="3">
        <f t="shared" si="66"/>
        <v>2885.9048585625383</v>
      </c>
      <c r="E306" s="3">
        <f t="shared" si="67"/>
        <v>24.434042402831782</v>
      </c>
      <c r="F306" s="3">
        <f t="shared" si="68"/>
        <v>33.073583221953243</v>
      </c>
      <c r="G306" s="3">
        <f t="shared" si="69"/>
        <v>6.495536122041648E-2</v>
      </c>
      <c r="H306" s="3">
        <f t="shared" si="70"/>
        <v>1.4411323180098607</v>
      </c>
      <c r="I306" s="3">
        <f t="shared" si="74"/>
        <v>1047.4751961192273</v>
      </c>
      <c r="K306" s="3">
        <f t="shared" si="76"/>
        <v>2.7699999999999849</v>
      </c>
      <c r="L306" s="3">
        <f t="shared" si="77"/>
        <v>3.5276080878264504</v>
      </c>
      <c r="M306" s="3">
        <f>L306/'Nitrous Oxide Information'!$B$1*1000</f>
        <v>80.149230632459734</v>
      </c>
      <c r="N306" s="3">
        <f>M306*'Nitrous Oxide Information'!$I$2*($D$13+273)/$F$2/1000</f>
        <v>19897.613561820479</v>
      </c>
      <c r="O306" s="3">
        <f t="shared" si="78"/>
        <v>391.395813943809</v>
      </c>
      <c r="P306" s="3">
        <f t="shared" si="71"/>
        <v>10.083409518888184</v>
      </c>
      <c r="Q306" s="3">
        <f t="shared" si="72"/>
        <v>1.8393657252199264E-3</v>
      </c>
      <c r="R306" s="3">
        <f t="shared" si="73"/>
        <v>0.6536874010078203</v>
      </c>
    </row>
    <row r="307" spans="1:18" x14ac:dyDescent="0.25">
      <c r="A307" s="3">
        <f t="shared" si="75"/>
        <v>2.7799999999999847</v>
      </c>
      <c r="B307" s="3">
        <f t="shared" si="64"/>
        <v>7.7626240194038498</v>
      </c>
      <c r="C307" s="3">
        <f t="shared" si="65"/>
        <v>0.17637137325608576</v>
      </c>
      <c r="D307" s="3">
        <f t="shared" si="66"/>
        <v>2880.55709996923</v>
      </c>
      <c r="E307" s="3">
        <f t="shared" si="67"/>
        <v>24.388764624584418</v>
      </c>
      <c r="F307" s="3">
        <f t="shared" si="68"/>
        <v>33.073583221953243</v>
      </c>
      <c r="G307" s="3">
        <f t="shared" si="69"/>
        <v>6.495536122041648E-2</v>
      </c>
      <c r="H307" s="3">
        <f t="shared" si="70"/>
        <v>1.4384618114909555</v>
      </c>
      <c r="I307" s="3">
        <f t="shared" si="74"/>
        <v>1050.3521197422092</v>
      </c>
      <c r="K307" s="3">
        <f t="shared" si="76"/>
        <v>2.7799999999999847</v>
      </c>
      <c r="L307" s="3">
        <f t="shared" si="77"/>
        <v>3.5210712138163722</v>
      </c>
      <c r="M307" s="3">
        <f>L307/'Nitrous Oxide Information'!$B$1*1000</f>
        <v>80.000709195382555</v>
      </c>
      <c r="N307" s="3">
        <f>M307*'Nitrous Oxide Information'!$I$2*($D$13+273)/$F$2/1000</f>
        <v>19860.742064274109</v>
      </c>
      <c r="O307" s="3">
        <f t="shared" si="78"/>
        <v>390.67053351012026</v>
      </c>
      <c r="P307" s="3">
        <f t="shared" si="71"/>
        <v>10.083409518888184</v>
      </c>
      <c r="Q307" s="3">
        <f t="shared" si="72"/>
        <v>1.8393657252199264E-3</v>
      </c>
      <c r="R307" s="3">
        <f t="shared" si="73"/>
        <v>0.65247607818624331</v>
      </c>
    </row>
    <row r="308" spans="1:18" x14ac:dyDescent="0.25">
      <c r="A308" s="3">
        <f t="shared" si="75"/>
        <v>2.7899999999999845</v>
      </c>
      <c r="B308" s="3">
        <f t="shared" si="64"/>
        <v>7.7482394012889397</v>
      </c>
      <c r="C308" s="3">
        <f t="shared" si="65"/>
        <v>0.176044546290829</v>
      </c>
      <c r="D308" s="3">
        <f t="shared" si="66"/>
        <v>2875.2192511003836</v>
      </c>
      <c r="E308" s="3">
        <f t="shared" si="67"/>
        <v>24.343570748835425</v>
      </c>
      <c r="F308" s="3">
        <f t="shared" si="68"/>
        <v>33.073583221953236</v>
      </c>
      <c r="G308" s="3">
        <f t="shared" si="69"/>
        <v>6.4955361220416466E-2</v>
      </c>
      <c r="H308" s="3">
        <f t="shared" si="70"/>
        <v>1.4357962535843176</v>
      </c>
      <c r="I308" s="3">
        <f t="shared" si="74"/>
        <v>1053.2237122493777</v>
      </c>
      <c r="K308" s="3">
        <f t="shared" si="76"/>
        <v>2.7899999999999845</v>
      </c>
      <c r="L308" s="3">
        <f t="shared" si="77"/>
        <v>3.5145464530345096</v>
      </c>
      <c r="M308" s="3">
        <f>L308/'Nitrous Oxide Information'!$B$1*1000</f>
        <v>79.852462977631831</v>
      </c>
      <c r="N308" s="3">
        <f>M308*'Nitrous Oxide Information'!$I$2*($D$13+273)/$F$2/1000</f>
        <v>19823.938891872713</v>
      </c>
      <c r="O308" s="3">
        <f t="shared" si="78"/>
        <v>389.94659706553091</v>
      </c>
      <c r="P308" s="3">
        <f t="shared" si="71"/>
        <v>10.083409518888182</v>
      </c>
      <c r="Q308" s="3">
        <f t="shared" si="72"/>
        <v>1.8393657252199261E-3</v>
      </c>
      <c r="R308" s="3">
        <f t="shared" si="73"/>
        <v>0.65126700002010218</v>
      </c>
    </row>
    <row r="309" spans="1:18" x14ac:dyDescent="0.25">
      <c r="A309" s="3">
        <f t="shared" si="75"/>
        <v>2.7999999999999843</v>
      </c>
      <c r="B309" s="3">
        <f t="shared" si="64"/>
        <v>7.7338814387530972</v>
      </c>
      <c r="C309" s="3">
        <f t="shared" si="65"/>
        <v>0.17571832495597159</v>
      </c>
      <c r="D309" s="3">
        <f t="shared" si="66"/>
        <v>2869.8912935926746</v>
      </c>
      <c r="E309" s="3">
        <f t="shared" si="67"/>
        <v>24.29846062010834</v>
      </c>
      <c r="F309" s="3">
        <f t="shared" si="68"/>
        <v>33.073583221953243</v>
      </c>
      <c r="G309" s="3">
        <f t="shared" si="69"/>
        <v>6.495536122041648E-2</v>
      </c>
      <c r="H309" s="3">
        <f t="shared" si="70"/>
        <v>1.4331356351198652</v>
      </c>
      <c r="I309" s="3">
        <f t="shared" si="74"/>
        <v>1056.0899835196174</v>
      </c>
      <c r="K309" s="3">
        <f t="shared" si="76"/>
        <v>2.7999999999999843</v>
      </c>
      <c r="L309" s="3">
        <f t="shared" si="77"/>
        <v>3.5080337830343087</v>
      </c>
      <c r="M309" s="3">
        <f>L309/'Nitrous Oxide Information'!$B$1*1000</f>
        <v>79.704491469209302</v>
      </c>
      <c r="N309" s="3">
        <f>M309*'Nitrous Oxide Information'!$I$2*($D$13+273)/$F$2/1000</f>
        <v>19787.203918005624</v>
      </c>
      <c r="O309" s="3">
        <f t="shared" si="78"/>
        <v>389.22400211954681</v>
      </c>
      <c r="P309" s="3">
        <f t="shared" si="71"/>
        <v>10.083409518888184</v>
      </c>
      <c r="Q309" s="3">
        <f t="shared" si="72"/>
        <v>1.8393657252199264E-3</v>
      </c>
      <c r="R309" s="3">
        <f t="shared" si="73"/>
        <v>0.65006016234991304</v>
      </c>
    </row>
    <row r="310" spans="1:18" x14ac:dyDescent="0.25">
      <c r="A310" s="3">
        <f t="shared" si="75"/>
        <v>2.8099999999999841</v>
      </c>
      <c r="B310" s="3">
        <f t="shared" si="64"/>
        <v>7.7195500824018985</v>
      </c>
      <c r="C310" s="3">
        <f t="shared" si="65"/>
        <v>0.17539270812924329</v>
      </c>
      <c r="D310" s="3">
        <f t="shared" si="66"/>
        <v>2864.5732091168006</v>
      </c>
      <c r="E310" s="3">
        <f t="shared" si="67"/>
        <v>24.253434083214795</v>
      </c>
      <c r="F310" s="3">
        <f t="shared" si="68"/>
        <v>33.073583221953236</v>
      </c>
      <c r="G310" s="3">
        <f t="shared" si="69"/>
        <v>6.4955361220416466E-2</v>
      </c>
      <c r="H310" s="3">
        <f t="shared" si="70"/>
        <v>1.4304799469445091</v>
      </c>
      <c r="I310" s="3">
        <f t="shared" si="74"/>
        <v>1058.9509434135064</v>
      </c>
      <c r="K310" s="3">
        <f t="shared" si="76"/>
        <v>2.8099999999999841</v>
      </c>
      <c r="L310" s="3">
        <f t="shared" si="77"/>
        <v>3.5015331814108097</v>
      </c>
      <c r="M310" s="3">
        <f>L310/'Nitrous Oxide Information'!$B$1*1000</f>
        <v>79.556794161061731</v>
      </c>
      <c r="N310" s="3">
        <f>M310*'Nitrous Oxide Information'!$I$2*($D$13+273)/$F$2/1000</f>
        <v>19750.537016296756</v>
      </c>
      <c r="O310" s="3">
        <f t="shared" si="78"/>
        <v>388.50274618628879</v>
      </c>
      <c r="P310" s="3">
        <f t="shared" si="71"/>
        <v>10.083409518888182</v>
      </c>
      <c r="Q310" s="3">
        <f t="shared" si="72"/>
        <v>1.8393657252199261E-3</v>
      </c>
      <c r="R310" s="3">
        <f t="shared" si="73"/>
        <v>0.64885556102389941</v>
      </c>
    </row>
    <row r="311" spans="1:18" x14ac:dyDescent="0.25">
      <c r="A311" s="3">
        <f t="shared" si="75"/>
        <v>2.8199999999999839</v>
      </c>
      <c r="B311" s="3">
        <f t="shared" si="64"/>
        <v>7.7052452829324531</v>
      </c>
      <c r="C311" s="3">
        <f t="shared" si="65"/>
        <v>0.17506769469045344</v>
      </c>
      <c r="D311" s="3">
        <f t="shared" si="66"/>
        <v>2859.2649793774299</v>
      </c>
      <c r="E311" s="3">
        <f t="shared" si="67"/>
        <v>24.208490983253995</v>
      </c>
      <c r="F311" s="3">
        <f t="shared" si="68"/>
        <v>33.073583221953236</v>
      </c>
      <c r="G311" s="3">
        <f t="shared" si="69"/>
        <v>6.4955361220416466E-2</v>
      </c>
      <c r="H311" s="3">
        <f t="shared" si="70"/>
        <v>1.4278291799221208</v>
      </c>
      <c r="I311" s="3">
        <f t="shared" si="74"/>
        <v>1061.8066017733506</v>
      </c>
      <c r="K311" s="3">
        <f t="shared" si="76"/>
        <v>2.8199999999999839</v>
      </c>
      <c r="L311" s="3">
        <f t="shared" si="77"/>
        <v>3.4950446258005705</v>
      </c>
      <c r="M311" s="3">
        <f>L311/'Nitrous Oxide Information'!$B$1*1000</f>
        <v>79.409370545079199</v>
      </c>
      <c r="N311" s="3">
        <f>M311*'Nitrous Oxide Information'!$I$2*($D$13+273)/$F$2/1000</f>
        <v>19713.938060604236</v>
      </c>
      <c r="O311" s="3">
        <f t="shared" si="78"/>
        <v>387.78282678448414</v>
      </c>
      <c r="P311" s="3">
        <f t="shared" si="71"/>
        <v>10.083409518888182</v>
      </c>
      <c r="Q311" s="3">
        <f t="shared" si="72"/>
        <v>1.8393657252199261E-3</v>
      </c>
      <c r="R311" s="3">
        <f t="shared" si="73"/>
        <v>0.64765319189797832</v>
      </c>
    </row>
    <row r="312" spans="1:18" x14ac:dyDescent="0.25">
      <c r="A312" s="3">
        <f t="shared" si="75"/>
        <v>2.8299999999999836</v>
      </c>
      <c r="B312" s="3">
        <f t="shared" si="64"/>
        <v>7.6909669911332319</v>
      </c>
      <c r="C312" s="3">
        <f t="shared" si="65"/>
        <v>0.17474328352148724</v>
      </c>
      <c r="D312" s="3">
        <f t="shared" si="66"/>
        <v>2853.9665861131334</v>
      </c>
      <c r="E312" s="3">
        <f t="shared" si="67"/>
        <v>24.163631165612191</v>
      </c>
      <c r="F312" s="3">
        <f t="shared" si="68"/>
        <v>33.073583221953236</v>
      </c>
      <c r="G312" s="3">
        <f t="shared" si="69"/>
        <v>6.4955361220416466E-2</v>
      </c>
      <c r="H312" s="3">
        <f t="shared" si="70"/>
        <v>1.4251833249335029</v>
      </c>
      <c r="I312" s="3">
        <f t="shared" si="74"/>
        <v>1064.6569684232177</v>
      </c>
      <c r="K312" s="3">
        <f t="shared" si="76"/>
        <v>2.8299999999999836</v>
      </c>
      <c r="L312" s="3">
        <f t="shared" si="77"/>
        <v>3.4885680938815908</v>
      </c>
      <c r="M312" s="3">
        <f>L312/'Nitrous Oxide Information'!$B$1*1000</f>
        <v>79.262220114093353</v>
      </c>
      <c r="N312" s="3">
        <f>M312*'Nitrous Oxide Information'!$I$2*($D$13+273)/$F$2/1000</f>
        <v>19677.406925019939</v>
      </c>
      <c r="O312" s="3">
        <f t="shared" si="78"/>
        <v>387.06424143745824</v>
      </c>
      <c r="P312" s="3">
        <f t="shared" si="71"/>
        <v>10.083409518888182</v>
      </c>
      <c r="Q312" s="3">
        <f t="shared" si="72"/>
        <v>1.8393657252199261E-3</v>
      </c>
      <c r="R312" s="3">
        <f t="shared" si="73"/>
        <v>0.64645305083574633</v>
      </c>
    </row>
    <row r="313" spans="1:18" x14ac:dyDescent="0.25">
      <c r="A313" s="3">
        <f t="shared" si="75"/>
        <v>2.8399999999999834</v>
      </c>
      <c r="B313" s="3">
        <f t="shared" si="64"/>
        <v>7.6767151578838968</v>
      </c>
      <c r="C313" s="3">
        <f t="shared" si="65"/>
        <v>0.17441947350630183</v>
      </c>
      <c r="D313" s="3">
        <f t="shared" si="66"/>
        <v>2848.6780110963186</v>
      </c>
      <c r="E313" s="3">
        <f t="shared" si="67"/>
        <v>24.118854475962141</v>
      </c>
      <c r="F313" s="3">
        <f t="shared" si="68"/>
        <v>33.073583221953236</v>
      </c>
      <c r="G313" s="3">
        <f t="shared" si="69"/>
        <v>6.4955361220416466E-2</v>
      </c>
      <c r="H313" s="3">
        <f t="shared" si="70"/>
        <v>1.422542372876356</v>
      </c>
      <c r="I313" s="3">
        <f t="shared" si="74"/>
        <v>1067.5020531689704</v>
      </c>
      <c r="K313" s="3">
        <f t="shared" si="76"/>
        <v>2.8399999999999834</v>
      </c>
      <c r="L313" s="3">
        <f t="shared" si="77"/>
        <v>3.4821035633732333</v>
      </c>
      <c r="M313" s="3">
        <f>L313/'Nitrous Oxide Information'!$B$1*1000</f>
        <v>79.115342361875662</v>
      </c>
      <c r="N313" s="3">
        <f>M313*'Nitrous Oxide Information'!$I$2*($D$13+273)/$F$2/1000</f>
        <v>19640.943483869043</v>
      </c>
      <c r="O313" s="3">
        <f t="shared" si="78"/>
        <v>386.3469876731258</v>
      </c>
      <c r="P313" s="3">
        <f t="shared" si="71"/>
        <v>10.083409518888182</v>
      </c>
      <c r="Q313" s="3">
        <f t="shared" si="72"/>
        <v>1.8393657252199261E-3</v>
      </c>
      <c r="R313" s="3">
        <f t="shared" si="73"/>
        <v>0.64525513370846499</v>
      </c>
    </row>
    <row r="314" spans="1:18" x14ac:dyDescent="0.25">
      <c r="A314" s="3">
        <f t="shared" si="75"/>
        <v>2.8499999999999832</v>
      </c>
      <c r="B314" s="3">
        <f t="shared" si="64"/>
        <v>7.662489734155133</v>
      </c>
      <c r="C314" s="3">
        <f t="shared" si="65"/>
        <v>0.17409626353092236</v>
      </c>
      <c r="D314" s="3">
        <f t="shared" si="66"/>
        <v>2843.3992361331698</v>
      </c>
      <c r="E314" s="3">
        <f t="shared" si="67"/>
        <v>24.074160760262583</v>
      </c>
      <c r="F314" s="3">
        <f t="shared" si="68"/>
        <v>33.073583221953236</v>
      </c>
      <c r="G314" s="3">
        <f t="shared" si="69"/>
        <v>6.4955361220416466E-2</v>
      </c>
      <c r="H314" s="3">
        <f t="shared" si="70"/>
        <v>1.4199063146652462</v>
      </c>
      <c r="I314" s="3">
        <f t="shared" si="74"/>
        <v>1070.3418657983009</v>
      </c>
      <c r="K314" s="3">
        <f t="shared" si="76"/>
        <v>2.8499999999999832</v>
      </c>
      <c r="L314" s="3">
        <f t="shared" si="77"/>
        <v>3.4756510120361486</v>
      </c>
      <c r="M314" s="3">
        <f>L314/'Nitrous Oxide Information'!$B$1*1000</f>
        <v>78.96873678313564</v>
      </c>
      <c r="N314" s="3">
        <f>M314*'Nitrous Oxide Information'!$I$2*($D$13+273)/$F$2/1000</f>
        <v>19604.547611709604</v>
      </c>
      <c r="O314" s="3">
        <f t="shared" si="78"/>
        <v>385.63106302398239</v>
      </c>
      <c r="P314" s="3">
        <f t="shared" si="71"/>
        <v>10.083409518888182</v>
      </c>
      <c r="Q314" s="3">
        <f t="shared" si="72"/>
        <v>1.8393657252199261E-3</v>
      </c>
      <c r="R314" s="3">
        <f t="shared" si="73"/>
        <v>0.64405943639504604</v>
      </c>
    </row>
    <row r="315" spans="1:18" x14ac:dyDescent="0.25">
      <c r="A315" s="3">
        <f t="shared" si="75"/>
        <v>2.859999999999983</v>
      </c>
      <c r="B315" s="3">
        <f t="shared" si="64"/>
        <v>7.648290671008481</v>
      </c>
      <c r="C315" s="3">
        <f t="shared" si="65"/>
        <v>0.17377365248343826</v>
      </c>
      <c r="D315" s="3">
        <f t="shared" si="66"/>
        <v>2838.1302430635892</v>
      </c>
      <c r="E315" s="3">
        <f t="shared" si="67"/>
        <v>24.029549864757698</v>
      </c>
      <c r="F315" s="3">
        <f t="shared" si="68"/>
        <v>33.073583221953243</v>
      </c>
      <c r="G315" s="3">
        <f t="shared" si="69"/>
        <v>6.495536122041648E-2</v>
      </c>
      <c r="H315" s="3">
        <f t="shared" si="70"/>
        <v>1.4172751412315785</v>
      </c>
      <c r="I315" s="3">
        <f t="shared" si="74"/>
        <v>1073.1764160807641</v>
      </c>
      <c r="K315" s="3">
        <f t="shared" si="76"/>
        <v>2.859999999999983</v>
      </c>
      <c r="L315" s="3">
        <f t="shared" si="77"/>
        <v>3.4692104176721981</v>
      </c>
      <c r="M315" s="3">
        <f>L315/'Nitrous Oxide Information'!$B$1*1000</f>
        <v>78.822402873519152</v>
      </c>
      <c r="N315" s="3">
        <f>M315*'Nitrous Oxide Information'!$I$2*($D$13+273)/$F$2/1000</f>
        <v>19568.219183332156</v>
      </c>
      <c r="O315" s="3">
        <f t="shared" si="78"/>
        <v>384.91646502709619</v>
      </c>
      <c r="P315" s="3">
        <f t="shared" si="71"/>
        <v>10.083409518888184</v>
      </c>
      <c r="Q315" s="3">
        <f t="shared" si="72"/>
        <v>1.8393657252199264E-3</v>
      </c>
      <c r="R315" s="3">
        <f t="shared" si="73"/>
        <v>0.6428659547820389</v>
      </c>
    </row>
    <row r="316" spans="1:18" x14ac:dyDescent="0.25">
      <c r="A316" s="3">
        <f t="shared" si="75"/>
        <v>2.8699999999999828</v>
      </c>
      <c r="B316" s="3">
        <f t="shared" si="64"/>
        <v>7.6341179195961644</v>
      </c>
      <c r="C316" s="3">
        <f t="shared" si="65"/>
        <v>0.17345163925399948</v>
      </c>
      <c r="D316" s="3">
        <f t="shared" si="66"/>
        <v>2832.871013761127</v>
      </c>
      <c r="E316" s="3">
        <f t="shared" si="67"/>
        <v>23.985021635976597</v>
      </c>
      <c r="F316" s="3">
        <f t="shared" si="68"/>
        <v>33.073583221953236</v>
      </c>
      <c r="G316" s="3">
        <f t="shared" si="69"/>
        <v>6.4955361220416466E-2</v>
      </c>
      <c r="H316" s="3">
        <f t="shared" si="70"/>
        <v>1.41464884352356</v>
      </c>
      <c r="I316" s="3">
        <f t="shared" si="74"/>
        <v>1076.0057137678111</v>
      </c>
      <c r="K316" s="3">
        <f t="shared" si="76"/>
        <v>2.8699999999999828</v>
      </c>
      <c r="L316" s="3">
        <f t="shared" si="77"/>
        <v>3.4627817581243776</v>
      </c>
      <c r="M316" s="3">
        <f>L316/'Nitrous Oxide Information'!$B$1*1000</f>
        <v>78.676340129606658</v>
      </c>
      <c r="N316" s="3">
        <f>M316*'Nitrous Oxide Information'!$I$2*($D$13+273)/$F$2/1000</f>
        <v>19531.958073759222</v>
      </c>
      <c r="O316" s="3">
        <f t="shared" si="78"/>
        <v>384.20319122409927</v>
      </c>
      <c r="P316" s="3">
        <f t="shared" si="71"/>
        <v>10.083409518888182</v>
      </c>
      <c r="Q316" s="3">
        <f t="shared" si="72"/>
        <v>1.8393657252199261E-3</v>
      </c>
      <c r="R316" s="3">
        <f t="shared" si="73"/>
        <v>0.64167468476361467</v>
      </c>
    </row>
    <row r="317" spans="1:18" x14ac:dyDescent="0.25">
      <c r="A317" s="3">
        <f t="shared" si="75"/>
        <v>2.8799999999999826</v>
      </c>
      <c r="B317" s="3">
        <f t="shared" si="64"/>
        <v>7.6199714311609297</v>
      </c>
      <c r="C317" s="3">
        <f t="shared" si="65"/>
        <v>0.17313022273481252</v>
      </c>
      <c r="D317" s="3">
        <f t="shared" si="66"/>
        <v>2827.6215301329248</v>
      </c>
      <c r="E317" s="3">
        <f t="shared" si="67"/>
        <v>23.940575920732766</v>
      </c>
      <c r="F317" s="3">
        <f t="shared" si="68"/>
        <v>33.073583221953236</v>
      </c>
      <c r="G317" s="3">
        <f t="shared" si="69"/>
        <v>6.4955361220416466E-2</v>
      </c>
      <c r="H317" s="3">
        <f t="shared" si="70"/>
        <v>1.4120274125061723</v>
      </c>
      <c r="I317" s="3">
        <f t="shared" si="74"/>
        <v>1078.8297685928235</v>
      </c>
      <c r="K317" s="3">
        <f t="shared" si="76"/>
        <v>2.8799999999999826</v>
      </c>
      <c r="L317" s="3">
        <f t="shared" si="77"/>
        <v>3.4563650112767417</v>
      </c>
      <c r="M317" s="3">
        <f>L317/'Nitrous Oxide Information'!$B$1*1000</f>
        <v>78.530548048911498</v>
      </c>
      <c r="N317" s="3">
        <f>M317*'Nitrous Oxide Information'!$I$2*($D$13+273)/$F$2/1000</f>
        <v>19495.76415824494</v>
      </c>
      <c r="O317" s="3">
        <f t="shared" si="78"/>
        <v>383.49123916117912</v>
      </c>
      <c r="P317" s="3">
        <f t="shared" si="71"/>
        <v>10.083409518888182</v>
      </c>
      <c r="Q317" s="3">
        <f t="shared" si="72"/>
        <v>1.8393657252199261E-3</v>
      </c>
      <c r="R317" s="3">
        <f t="shared" si="73"/>
        <v>0.64048562224155292</v>
      </c>
    </row>
    <row r="318" spans="1:18" x14ac:dyDescent="0.25">
      <c r="A318" s="3">
        <f t="shared" si="75"/>
        <v>2.8899999999999824</v>
      </c>
      <c r="B318" s="3">
        <f t="shared" si="64"/>
        <v>7.6058511570358682</v>
      </c>
      <c r="C318" s="3">
        <f t="shared" si="65"/>
        <v>0.17280940182013671</v>
      </c>
      <c r="D318" s="3">
        <f t="shared" si="66"/>
        <v>2822.3817741196503</v>
      </c>
      <c r="E318" s="3">
        <f t="shared" si="67"/>
        <v>23.896212566123559</v>
      </c>
      <c r="F318" s="3">
        <f t="shared" si="68"/>
        <v>33.073583221953236</v>
      </c>
      <c r="G318" s="3">
        <f t="shared" si="69"/>
        <v>6.4955361220416466E-2</v>
      </c>
      <c r="H318" s="3">
        <f t="shared" si="70"/>
        <v>1.4094108391611391</v>
      </c>
      <c r="I318" s="3">
        <f t="shared" si="74"/>
        <v>1081.6485902711458</v>
      </c>
      <c r="K318" s="3">
        <f t="shared" si="76"/>
        <v>2.8899999999999824</v>
      </c>
      <c r="L318" s="3">
        <f t="shared" si="77"/>
        <v>3.4499601550543262</v>
      </c>
      <c r="M318" s="3">
        <f>L318/'Nitrous Oxide Information'!$B$1*1000</f>
        <v>78.385026129878128</v>
      </c>
      <c r="N318" s="3">
        <f>M318*'Nitrous Oxide Information'!$I$2*($D$13+273)/$F$2/1000</f>
        <v>19459.637312274594</v>
      </c>
      <c r="O318" s="3">
        <f t="shared" si="78"/>
        <v>382.78060638907033</v>
      </c>
      <c r="P318" s="3">
        <f t="shared" si="71"/>
        <v>10.083409518888182</v>
      </c>
      <c r="Q318" s="3">
        <f t="shared" si="72"/>
        <v>1.8393657252199261E-3</v>
      </c>
      <c r="R318" s="3">
        <f t="shared" si="73"/>
        <v>0.6392987631252276</v>
      </c>
    </row>
    <row r="319" spans="1:18" x14ac:dyDescent="0.25">
      <c r="A319" s="3">
        <f t="shared" si="75"/>
        <v>2.8999999999999821</v>
      </c>
      <c r="B319" s="3">
        <f t="shared" si="64"/>
        <v>7.591757048644256</v>
      </c>
      <c r="C319" s="3">
        <f t="shared" si="65"/>
        <v>0.17248917540628039</v>
      </c>
      <c r="D319" s="3">
        <f t="shared" si="66"/>
        <v>2817.1517276954378</v>
      </c>
      <c r="E319" s="3">
        <f t="shared" si="67"/>
        <v>23.851931419529677</v>
      </c>
      <c r="F319" s="3">
        <f t="shared" si="68"/>
        <v>33.073583221953243</v>
      </c>
      <c r="G319" s="3">
        <f t="shared" si="69"/>
        <v>6.495536122041648E-2</v>
      </c>
      <c r="H319" s="3">
        <f t="shared" si="70"/>
        <v>1.4067991144868963</v>
      </c>
      <c r="I319" s="3">
        <f t="shared" si="74"/>
        <v>1084.4621885001197</v>
      </c>
      <c r="K319" s="3">
        <f t="shared" si="76"/>
        <v>2.8999999999999821</v>
      </c>
      <c r="L319" s="3">
        <f t="shared" si="77"/>
        <v>3.4435671674230739</v>
      </c>
      <c r="M319" s="3">
        <f>L319/'Nitrous Oxide Information'!$B$1*1000</f>
        <v>78.239773871880445</v>
      </c>
      <c r="N319" s="3">
        <f>M319*'Nitrous Oxide Information'!$I$2*($D$13+273)/$F$2/1000</f>
        <v>19423.577411564216</v>
      </c>
      <c r="O319" s="3">
        <f t="shared" si="78"/>
        <v>382.07129046304624</v>
      </c>
      <c r="P319" s="3">
        <f t="shared" si="71"/>
        <v>10.083409518888184</v>
      </c>
      <c r="Q319" s="3">
        <f t="shared" si="72"/>
        <v>1.8393657252199264E-3</v>
      </c>
      <c r="R319" s="3">
        <f t="shared" si="73"/>
        <v>0.63811410333159291</v>
      </c>
    </row>
    <row r="320" spans="1:18" x14ac:dyDescent="0.25">
      <c r="A320" s="3">
        <f t="shared" si="75"/>
        <v>2.9099999999999819</v>
      </c>
      <c r="B320" s="3">
        <f t="shared" si="64"/>
        <v>7.5776890574993878</v>
      </c>
      <c r="C320" s="3">
        <f t="shared" si="65"/>
        <v>0.17216954239159712</v>
      </c>
      <c r="D320" s="3">
        <f t="shared" si="66"/>
        <v>2811.931372867823</v>
      </c>
      <c r="E320" s="3">
        <f t="shared" si="67"/>
        <v>23.807732328614634</v>
      </c>
      <c r="F320" s="3">
        <f t="shared" si="68"/>
        <v>33.073583221953236</v>
      </c>
      <c r="G320" s="3">
        <f t="shared" si="69"/>
        <v>6.4955361220416466E-2</v>
      </c>
      <c r="H320" s="3">
        <f t="shared" si="70"/>
        <v>1.4041922294985594</v>
      </c>
      <c r="I320" s="3">
        <f t="shared" si="74"/>
        <v>1087.2705729591169</v>
      </c>
      <c r="K320" s="3">
        <f t="shared" si="76"/>
        <v>2.9099999999999819</v>
      </c>
      <c r="L320" s="3">
        <f t="shared" si="77"/>
        <v>3.437186026389758</v>
      </c>
      <c r="M320" s="3">
        <f>L320/'Nitrous Oxide Information'!$B$1*1000</f>
        <v>78.094790775220005</v>
      </c>
      <c r="N320" s="3">
        <f>M320*'Nitrous Oxide Information'!$I$2*($D$13+273)/$F$2/1000</f>
        <v>19387.584332060131</v>
      </c>
      <c r="O320" s="3">
        <f t="shared" si="78"/>
        <v>381.36328894291034</v>
      </c>
      <c r="P320" s="3">
        <f t="shared" si="71"/>
        <v>10.083409518888182</v>
      </c>
      <c r="Q320" s="3">
        <f t="shared" si="72"/>
        <v>1.8393657252199261E-3</v>
      </c>
      <c r="R320" s="3">
        <f t="shared" si="73"/>
        <v>0.63693163878516912</v>
      </c>
    </row>
    <row r="321" spans="1:18" x14ac:dyDescent="0.25">
      <c r="A321" s="3">
        <f t="shared" si="75"/>
        <v>2.9199999999999817</v>
      </c>
      <c r="B321" s="3">
        <f t="shared" si="64"/>
        <v>7.5636471352044019</v>
      </c>
      <c r="C321" s="3">
        <f t="shared" si="65"/>
        <v>0.1718505016764818</v>
      </c>
      <c r="D321" s="3">
        <f t="shared" si="66"/>
        <v>2806.7206916776827</v>
      </c>
      <c r="E321" s="3">
        <f t="shared" si="67"/>
        <v>23.76361514132422</v>
      </c>
      <c r="F321" s="3">
        <f t="shared" si="68"/>
        <v>33.073583221953236</v>
      </c>
      <c r="G321" s="3">
        <f t="shared" si="69"/>
        <v>6.4955361220416466E-2</v>
      </c>
      <c r="H321" s="3">
        <f t="shared" si="70"/>
        <v>1.4015901752278939</v>
      </c>
      <c r="I321" s="3">
        <f t="shared" si="74"/>
        <v>1090.0737533095726</v>
      </c>
      <c r="K321" s="3">
        <f t="shared" si="76"/>
        <v>2.9199999999999817</v>
      </c>
      <c r="L321" s="3">
        <f t="shared" si="77"/>
        <v>3.4308167100019062</v>
      </c>
      <c r="M321" s="3">
        <f>L321/'Nitrous Oxide Information'!$B$1*1000</f>
        <v>77.950076341124358</v>
      </c>
      <c r="N321" s="3">
        <f>M321*'Nitrous Oxide Information'!$I$2*($D$13+273)/$F$2/1000</f>
        <v>19351.657949938544</v>
      </c>
      <c r="O321" s="3">
        <f t="shared" si="78"/>
        <v>380.65659939298786</v>
      </c>
      <c r="P321" s="3">
        <f t="shared" si="71"/>
        <v>10.083409518888182</v>
      </c>
      <c r="Q321" s="3">
        <f t="shared" si="72"/>
        <v>1.8393657252199261E-3</v>
      </c>
      <c r="R321" s="3">
        <f t="shared" si="73"/>
        <v>0.63575136541802846</v>
      </c>
    </row>
    <row r="322" spans="1:18" x14ac:dyDescent="0.25">
      <c r="A322" s="3">
        <f t="shared" si="75"/>
        <v>2.9299999999999815</v>
      </c>
      <c r="B322" s="3">
        <f t="shared" si="64"/>
        <v>7.5496312334521223</v>
      </c>
      <c r="C322" s="3">
        <f t="shared" si="65"/>
        <v>0.17153205216336706</v>
      </c>
      <c r="D322" s="3">
        <f t="shared" si="66"/>
        <v>2801.519666199174</v>
      </c>
      <c r="E322" s="3">
        <f t="shared" si="67"/>
        <v>23.719579705885998</v>
      </c>
      <c r="F322" s="3">
        <f t="shared" si="68"/>
        <v>33.073583221953236</v>
      </c>
      <c r="G322" s="3">
        <f t="shared" si="69"/>
        <v>6.4955361220416466E-2</v>
      </c>
      <c r="H322" s="3">
        <f t="shared" si="70"/>
        <v>1.3989929427232837</v>
      </c>
      <c r="I322" s="3">
        <f t="shared" si="74"/>
        <v>1092.8717391950192</v>
      </c>
      <c r="K322" s="3">
        <f t="shared" si="76"/>
        <v>2.9299999999999815</v>
      </c>
      <c r="L322" s="3">
        <f t="shared" si="77"/>
        <v>3.4244591963477258</v>
      </c>
      <c r="M322" s="3">
        <f>L322/'Nitrous Oxide Information'!$B$1*1000</f>
        <v>77.805630071745298</v>
      </c>
      <c r="N322" s="3">
        <f>M322*'Nitrous Oxide Information'!$I$2*($D$13+273)/$F$2/1000</f>
        <v>19315.798141605123</v>
      </c>
      <c r="O322" s="3">
        <f t="shared" si="78"/>
        <v>379.95121938211764</v>
      </c>
      <c r="P322" s="3">
        <f t="shared" si="71"/>
        <v>10.083409518888182</v>
      </c>
      <c r="Q322" s="3">
        <f t="shared" si="72"/>
        <v>1.8393657252199261E-3</v>
      </c>
      <c r="R322" s="3">
        <f t="shared" si="73"/>
        <v>0.63457327916978157</v>
      </c>
    </row>
    <row r="323" spans="1:18" x14ac:dyDescent="0.25">
      <c r="A323" s="3">
        <f t="shared" si="75"/>
        <v>2.9399999999999813</v>
      </c>
      <c r="B323" s="3">
        <f t="shared" si="64"/>
        <v>7.5356413040248889</v>
      </c>
      <c r="C323" s="3">
        <f t="shared" si="65"/>
        <v>0.1712141927567194</v>
      </c>
      <c r="D323" s="3">
        <f t="shared" si="66"/>
        <v>2796.3282785396732</v>
      </c>
      <c r="E323" s="3">
        <f t="shared" si="67"/>
        <v>23.675625870808776</v>
      </c>
      <c r="F323" s="3">
        <f t="shared" si="68"/>
        <v>33.073583221953243</v>
      </c>
      <c r="G323" s="3">
        <f t="shared" si="69"/>
        <v>6.495536122041648E-2</v>
      </c>
      <c r="H323" s="3">
        <f t="shared" si="70"/>
        <v>1.3964005230497012</v>
      </c>
      <c r="I323" s="3">
        <f t="shared" si="74"/>
        <v>1095.6645402411186</v>
      </c>
      <c r="K323" s="3">
        <f t="shared" si="76"/>
        <v>2.9399999999999813</v>
      </c>
      <c r="L323" s="3">
        <f t="shared" si="77"/>
        <v>3.4181134635560277</v>
      </c>
      <c r="M323" s="3">
        <f>L323/'Nitrous Oxide Information'!$B$1*1000</f>
        <v>77.661451470157189</v>
      </c>
      <c r="N323" s="3">
        <f>M323*'Nitrous Oxide Information'!$I$2*($D$13+273)/$F$2/1000</f>
        <v>19280.004783694563</v>
      </c>
      <c r="O323" s="3">
        <f t="shared" si="78"/>
        <v>379.24714648364358</v>
      </c>
      <c r="P323" s="3">
        <f t="shared" si="71"/>
        <v>10.083409518888184</v>
      </c>
      <c r="Q323" s="3">
        <f t="shared" si="72"/>
        <v>1.8393657252199264E-3</v>
      </c>
      <c r="R323" s="3">
        <f t="shared" si="73"/>
        <v>0.63339737598756307</v>
      </c>
    </row>
    <row r="324" spans="1:18" x14ac:dyDescent="0.25">
      <c r="A324" s="3">
        <f t="shared" si="75"/>
        <v>2.9499999999999811</v>
      </c>
      <c r="B324" s="3">
        <f t="shared" si="64"/>
        <v>7.5216772987943923</v>
      </c>
      <c r="C324" s="3">
        <f t="shared" si="65"/>
        <v>0.17089692236303528</v>
      </c>
      <c r="D324" s="3">
        <f t="shared" si="66"/>
        <v>2791.1465108397083</v>
      </c>
      <c r="E324" s="3">
        <f t="shared" si="67"/>
        <v>23.631753484882093</v>
      </c>
      <c r="F324" s="3">
        <f t="shared" si="68"/>
        <v>33.073583221953236</v>
      </c>
      <c r="G324" s="3">
        <f t="shared" si="69"/>
        <v>6.4955361220416466E-2</v>
      </c>
      <c r="H324" s="3">
        <f t="shared" si="70"/>
        <v>1.3938129072886747</v>
      </c>
      <c r="I324" s="3">
        <f t="shared" si="74"/>
        <v>1098.4521660556959</v>
      </c>
      <c r="K324" s="3">
        <f t="shared" si="76"/>
        <v>2.9499999999999811</v>
      </c>
      <c r="L324" s="3">
        <f t="shared" si="77"/>
        <v>3.4117794897961522</v>
      </c>
      <c r="M324" s="3">
        <f>L324/'Nitrous Oxide Information'!$B$1*1000</f>
        <v>77.517540040355172</v>
      </c>
      <c r="N324" s="3">
        <f>M324*'Nitrous Oxide Information'!$I$2*($D$13+273)/$F$2/1000</f>
        <v>19244.277753070142</v>
      </c>
      <c r="O324" s="3">
        <f t="shared" si="78"/>
        <v>378.5443782754063</v>
      </c>
      <c r="P324" s="3">
        <f t="shared" si="71"/>
        <v>10.083409518888182</v>
      </c>
      <c r="Q324" s="3">
        <f t="shared" si="72"/>
        <v>1.8393657252199261E-3</v>
      </c>
      <c r="R324" s="3">
        <f t="shared" si="73"/>
        <v>0.63222365182601759</v>
      </c>
    </row>
    <row r="325" spans="1:18" x14ac:dyDescent="0.25">
      <c r="A325" s="3">
        <f t="shared" si="75"/>
        <v>2.9599999999999809</v>
      </c>
      <c r="B325" s="3">
        <f t="shared" si="64"/>
        <v>7.5077391697215061</v>
      </c>
      <c r="C325" s="3">
        <f t="shared" si="65"/>
        <v>0.17058023989083765</v>
      </c>
      <c r="D325" s="3">
        <f t="shared" si="66"/>
        <v>2785.9743452729058</v>
      </c>
      <c r="E325" s="3">
        <f t="shared" si="67"/>
        <v>23.587962397175669</v>
      </c>
      <c r="F325" s="3">
        <f t="shared" si="68"/>
        <v>33.073583221953236</v>
      </c>
      <c r="G325" s="3">
        <f t="shared" si="69"/>
        <v>6.4955361220416466E-2</v>
      </c>
      <c r="H325" s="3">
        <f t="shared" si="70"/>
        <v>1.391230086538261</v>
      </c>
      <c r="I325" s="3">
        <f t="shared" si="74"/>
        <v>1101.2346262287724</v>
      </c>
      <c r="K325" s="3">
        <f t="shared" si="76"/>
        <v>2.9599999999999809</v>
      </c>
      <c r="L325" s="3">
        <f t="shared" si="77"/>
        <v>3.4054572532778922</v>
      </c>
      <c r="M325" s="3">
        <f>L325/'Nitrous Oxide Information'!$B$1*1000</f>
        <v>77.373895287253589</v>
      </c>
      <c r="N325" s="3">
        <f>M325*'Nitrous Oxide Information'!$I$2*($D$13+273)/$F$2/1000</f>
        <v>19208.616926823346</v>
      </c>
      <c r="O325" s="3">
        <f t="shared" si="78"/>
        <v>377.84291233973477</v>
      </c>
      <c r="P325" s="3">
        <f t="shared" si="71"/>
        <v>10.083409518888182</v>
      </c>
      <c r="Q325" s="3">
        <f t="shared" si="72"/>
        <v>1.8393657252199261E-3</v>
      </c>
      <c r="R325" s="3">
        <f t="shared" si="73"/>
        <v>0.63105210264728662</v>
      </c>
    </row>
    <row r="326" spans="1:18" x14ac:dyDescent="0.25">
      <c r="A326" s="3">
        <f t="shared" si="75"/>
        <v>2.9699999999999807</v>
      </c>
      <c r="B326" s="3">
        <f t="shared" si="64"/>
        <v>7.4938268688561234</v>
      </c>
      <c r="C326" s="3">
        <f t="shared" si="65"/>
        <v>0.17026414425067191</v>
      </c>
      <c r="D326" s="3">
        <f t="shared" si="66"/>
        <v>2780.811764045925</v>
      </c>
      <c r="E326" s="3">
        <f t="shared" si="67"/>
        <v>23.544252457038922</v>
      </c>
      <c r="F326" s="3">
        <f t="shared" si="68"/>
        <v>33.073583221953236</v>
      </c>
      <c r="G326" s="3">
        <f t="shared" si="69"/>
        <v>6.4955361220416466E-2</v>
      </c>
      <c r="H326" s="3">
        <f t="shared" si="70"/>
        <v>1.3886520519130103</v>
      </c>
      <c r="I326" s="3">
        <f t="shared" si="74"/>
        <v>1104.0119303325985</v>
      </c>
      <c r="K326" s="3">
        <f t="shared" si="76"/>
        <v>2.9699999999999807</v>
      </c>
      <c r="L326" s="3">
        <f t="shared" si="77"/>
        <v>3.3991467322514195</v>
      </c>
      <c r="M326" s="3">
        <f>L326/'Nitrous Oxide Information'!$B$1*1000</f>
        <v>77.23051671668415</v>
      </c>
      <c r="N326" s="3">
        <f>M326*'Nitrous Oxide Information'!$I$2*($D$13+273)/$F$2/1000</f>
        <v>19173.022182273402</v>
      </c>
      <c r="O326" s="3">
        <f t="shared" si="78"/>
        <v>377.14274626343808</v>
      </c>
      <c r="P326" s="3">
        <f t="shared" si="71"/>
        <v>10.083409518888182</v>
      </c>
      <c r="Q326" s="3">
        <f t="shared" si="72"/>
        <v>1.8393657252199261E-3</v>
      </c>
      <c r="R326" s="3">
        <f t="shared" si="73"/>
        <v>0.62988272442099336</v>
      </c>
    </row>
    <row r="327" spans="1:18" x14ac:dyDescent="0.25">
      <c r="A327" s="3">
        <f t="shared" si="75"/>
        <v>2.9799999999999804</v>
      </c>
      <c r="B327" s="3">
        <f t="shared" si="64"/>
        <v>7.4799403483369939</v>
      </c>
      <c r="C327" s="3">
        <f t="shared" si="65"/>
        <v>0.16994863435510238</v>
      </c>
      <c r="D327" s="3">
        <f t="shared" si="66"/>
        <v>2775.6587493983966</v>
      </c>
      <c r="E327" s="3">
        <f t="shared" si="67"/>
        <v>23.500623514100436</v>
      </c>
      <c r="F327" s="3">
        <f t="shared" si="68"/>
        <v>33.073583221953236</v>
      </c>
      <c r="G327" s="3">
        <f t="shared" si="69"/>
        <v>6.4955361220416466E-2</v>
      </c>
      <c r="H327" s="3">
        <f t="shared" si="70"/>
        <v>1.3860787945439399</v>
      </c>
      <c r="I327" s="3">
        <f t="shared" si="74"/>
        <v>1106.7840879216863</v>
      </c>
      <c r="K327" s="3">
        <f t="shared" si="76"/>
        <v>2.9799999999999804</v>
      </c>
      <c r="L327" s="3">
        <f t="shared" si="77"/>
        <v>3.3928479050072098</v>
      </c>
      <c r="M327" s="3">
        <f>L327/'Nitrous Oxide Information'!$B$1*1000</f>
        <v>77.087403835394312</v>
      </c>
      <c r="N327" s="3">
        <f>M327*'Nitrous Oxide Information'!$I$2*($D$13+273)/$F$2/1000</f>
        <v>19137.493396966878</v>
      </c>
      <c r="O327" s="3">
        <f t="shared" si="78"/>
        <v>376.44387763779724</v>
      </c>
      <c r="P327" s="3">
        <f t="shared" si="71"/>
        <v>10.083409518888182</v>
      </c>
      <c r="Q327" s="3">
        <f t="shared" si="72"/>
        <v>1.8393657252199261E-3</v>
      </c>
      <c r="R327" s="3">
        <f t="shared" si="73"/>
        <v>0.62871551312423002</v>
      </c>
    </row>
    <row r="328" spans="1:18" x14ac:dyDescent="0.25">
      <c r="A328" s="3">
        <f t="shared" si="75"/>
        <v>2.9899999999999802</v>
      </c>
      <c r="B328" s="3">
        <f t="shared" si="64"/>
        <v>7.4660795603915542</v>
      </c>
      <c r="C328" s="3">
        <f t="shared" si="65"/>
        <v>0.16963370911870837</v>
      </c>
      <c r="D328" s="3">
        <f t="shared" si="66"/>
        <v>2770.515283602861</v>
      </c>
      <c r="E328" s="3">
        <f t="shared" si="67"/>
        <v>23.457075418267429</v>
      </c>
      <c r="F328" s="3">
        <f t="shared" si="68"/>
        <v>33.073583221953236</v>
      </c>
      <c r="G328" s="3">
        <f t="shared" si="69"/>
        <v>6.4955361220416466E-2</v>
      </c>
      <c r="H328" s="3">
        <f t="shared" si="70"/>
        <v>1.3835103055785014</v>
      </c>
      <c r="I328" s="3">
        <f t="shared" si="74"/>
        <v>1109.5511085328433</v>
      </c>
      <c r="K328" s="3">
        <f t="shared" si="76"/>
        <v>2.9899999999999802</v>
      </c>
      <c r="L328" s="3">
        <f t="shared" si="77"/>
        <v>3.3865607498759673</v>
      </c>
      <c r="M328" s="3">
        <f>L328/'Nitrous Oxide Information'!$B$1*1000</f>
        <v>76.944556151045546</v>
      </c>
      <c r="N328" s="3">
        <f>M328*'Nitrous Oxide Information'!$I$2*($D$13+273)/$F$2/1000</f>
        <v>19102.030448677244</v>
      </c>
      <c r="O328" s="3">
        <f t="shared" si="78"/>
        <v>375.74630405855652</v>
      </c>
      <c r="P328" s="3">
        <f t="shared" si="71"/>
        <v>10.083409518888182</v>
      </c>
      <c r="Q328" s="3">
        <f t="shared" si="72"/>
        <v>1.8393657252199261E-3</v>
      </c>
      <c r="R328" s="3">
        <f t="shared" si="73"/>
        <v>0.62755046474154341</v>
      </c>
    </row>
    <row r="329" spans="1:18" x14ac:dyDescent="0.25">
      <c r="A329" s="3">
        <f t="shared" si="75"/>
        <v>2.99999999999998</v>
      </c>
      <c r="B329" s="3">
        <f t="shared" si="64"/>
        <v>7.4522444573357696</v>
      </c>
      <c r="C329" s="3">
        <f t="shared" si="65"/>
        <v>0.16931936745808063</v>
      </c>
      <c r="D329" s="3">
        <f t="shared" si="66"/>
        <v>2765.3813489647118</v>
      </c>
      <c r="E329" s="3">
        <f t="shared" si="67"/>
        <v>23.413608019725263</v>
      </c>
      <c r="F329" s="3">
        <f t="shared" si="68"/>
        <v>33.073583221953243</v>
      </c>
      <c r="G329" s="3">
        <f t="shared" si="69"/>
        <v>6.495536122041648E-2</v>
      </c>
      <c r="H329" s="3">
        <f t="shared" si="70"/>
        <v>1.3809465761805502</v>
      </c>
      <c r="I329" s="3">
        <f t="shared" si="74"/>
        <v>1112.3130016852044</v>
      </c>
      <c r="K329" s="3">
        <f t="shared" si="76"/>
        <v>2.99999999999998</v>
      </c>
      <c r="L329" s="3">
        <f t="shared" si="77"/>
        <v>3.3802852452285519</v>
      </c>
      <c r="M329" s="3">
        <f>L329/'Nitrous Oxide Information'!$B$1*1000</f>
        <v>76.801973172211675</v>
      </c>
      <c r="N329" s="3">
        <f>M329*'Nitrous Oxide Information'!$I$2*($D$13+273)/$F$2/1000</f>
        <v>19066.633215404483</v>
      </c>
      <c r="O329" s="3">
        <f t="shared" si="78"/>
        <v>375.05002312591563</v>
      </c>
      <c r="P329" s="3">
        <f t="shared" si="71"/>
        <v>10.083409518888184</v>
      </c>
      <c r="Q329" s="3">
        <f t="shared" si="72"/>
        <v>1.8393657252199264E-3</v>
      </c>
      <c r="R329" s="3">
        <f t="shared" si="73"/>
        <v>0.62638757526492106</v>
      </c>
    </row>
    <row r="330" spans="1:18" x14ac:dyDescent="0.25">
      <c r="A330" s="3">
        <f t="shared" si="75"/>
        <v>3.0099999999999798</v>
      </c>
      <c r="B330" s="3">
        <f t="shared" si="64"/>
        <v>7.4384349915739643</v>
      </c>
      <c r="C330" s="3">
        <f t="shared" si="65"/>
        <v>0.16900560829181746</v>
      </c>
      <c r="D330" s="3">
        <f t="shared" si="66"/>
        <v>2760.2569278221295</v>
      </c>
      <c r="E330" s="3">
        <f t="shared" si="67"/>
        <v>23.370221168936911</v>
      </c>
      <c r="F330" s="3">
        <f t="shared" si="68"/>
        <v>33.073583221953243</v>
      </c>
      <c r="G330" s="3">
        <f t="shared" si="69"/>
        <v>6.495536122041648E-2</v>
      </c>
      <c r="H330" s="3">
        <f t="shared" si="70"/>
        <v>1.3783875975303157</v>
      </c>
      <c r="I330" s="3">
        <f t="shared" si="74"/>
        <v>1115.069776880265</v>
      </c>
      <c r="K330" s="3">
        <f t="shared" si="76"/>
        <v>3.0099999999999798</v>
      </c>
      <c r="L330" s="3">
        <f t="shared" si="77"/>
        <v>3.3740213694759027</v>
      </c>
      <c r="M330" s="3">
        <f>L330/'Nitrous Oxide Information'!$B$1*1000</f>
        <v>76.659654408377136</v>
      </c>
      <c r="N330" s="3">
        <f>M330*'Nitrous Oxide Information'!$I$2*($D$13+273)/$F$2/1000</f>
        <v>19031.301575374633</v>
      </c>
      <c r="O330" s="3">
        <f t="shared" si="78"/>
        <v>374.35503244452116</v>
      </c>
      <c r="P330" s="3">
        <f t="shared" si="71"/>
        <v>10.083409518888184</v>
      </c>
      <c r="Q330" s="3">
        <f t="shared" si="72"/>
        <v>1.8393657252199264E-3</v>
      </c>
      <c r="R330" s="3">
        <f t="shared" si="73"/>
        <v>0.62522684069377754</v>
      </c>
    </row>
    <row r="331" spans="1:18" x14ac:dyDescent="0.25">
      <c r="A331" s="3">
        <f t="shared" si="75"/>
        <v>3.0199999999999796</v>
      </c>
      <c r="B331" s="3">
        <f t="shared" si="64"/>
        <v>7.4246511155986603</v>
      </c>
      <c r="C331" s="3">
        <f t="shared" si="65"/>
        <v>0.1686924305405211</v>
      </c>
      <c r="D331" s="3">
        <f t="shared" si="66"/>
        <v>2755.1420025460234</v>
      </c>
      <c r="E331" s="3">
        <f t="shared" si="67"/>
        <v>23.326914716642452</v>
      </c>
      <c r="F331" s="3">
        <f t="shared" si="68"/>
        <v>33.073583221953236</v>
      </c>
      <c r="G331" s="3">
        <f t="shared" si="69"/>
        <v>6.4955361220416466E-2</v>
      </c>
      <c r="H331" s="3">
        <f t="shared" si="70"/>
        <v>1.3758333608243718</v>
      </c>
      <c r="I331" s="3">
        <f t="shared" si="74"/>
        <v>1117.8214436019136</v>
      </c>
      <c r="K331" s="3">
        <f t="shared" si="76"/>
        <v>3.0199999999999796</v>
      </c>
      <c r="L331" s="3">
        <f t="shared" si="77"/>
        <v>3.3677691010689648</v>
      </c>
      <c r="M331" s="3">
        <f>L331/'Nitrous Oxide Information'!$B$1*1000</f>
        <v>76.517599369935354</v>
      </c>
      <c r="N331" s="3">
        <f>M331*'Nitrous Oxide Information'!$I$2*($D$13+273)/$F$2/1000</f>
        <v>18996.035407039395</v>
      </c>
      <c r="O331" s="3">
        <f t="shared" si="78"/>
        <v>373.66132962345853</v>
      </c>
      <c r="P331" s="3">
        <f t="shared" si="71"/>
        <v>10.083409518888182</v>
      </c>
      <c r="Q331" s="3">
        <f t="shared" si="72"/>
        <v>1.8393657252199261E-3</v>
      </c>
      <c r="R331" s="3">
        <f t="shared" si="73"/>
        <v>0.62406825703494118</v>
      </c>
    </row>
    <row r="332" spans="1:18" x14ac:dyDescent="0.25">
      <c r="A332" s="3">
        <f t="shared" si="75"/>
        <v>3.0299999999999794</v>
      </c>
      <c r="B332" s="3">
        <f t="shared" si="64"/>
        <v>7.410892781990416</v>
      </c>
      <c r="C332" s="3">
        <f t="shared" si="65"/>
        <v>0.16837983312679403</v>
      </c>
      <c r="D332" s="3">
        <f t="shared" si="66"/>
        <v>2750.0365555399717</v>
      </c>
      <c r="E332" s="3">
        <f t="shared" si="67"/>
        <v>23.283688513858547</v>
      </c>
      <c r="F332" s="3">
        <f t="shared" si="68"/>
        <v>33.073583221953243</v>
      </c>
      <c r="G332" s="3">
        <f t="shared" si="69"/>
        <v>6.495536122041648E-2</v>
      </c>
      <c r="H332" s="3">
        <f t="shared" si="70"/>
        <v>1.3732838572756054</v>
      </c>
      <c r="I332" s="3">
        <f t="shared" si="74"/>
        <v>1120.5680113164649</v>
      </c>
      <c r="K332" s="3">
        <f t="shared" si="76"/>
        <v>3.0299999999999794</v>
      </c>
      <c r="L332" s="3">
        <f t="shared" si="77"/>
        <v>3.3615284184986152</v>
      </c>
      <c r="M332" s="3">
        <f>L332/'Nitrous Oxide Information'!$B$1*1000</f>
        <v>76.375807568187014</v>
      </c>
      <c r="N332" s="3">
        <f>M332*'Nitrous Oxide Information'!$I$2*($D$13+273)/$F$2/1000</f>
        <v>18960.834589075712</v>
      </c>
      <c r="O332" s="3">
        <f t="shared" si="78"/>
        <v>372.96891227624354</v>
      </c>
      <c r="P332" s="3">
        <f t="shared" si="71"/>
        <v>10.083409518888184</v>
      </c>
      <c r="Q332" s="3">
        <f t="shared" si="72"/>
        <v>1.8393657252199264E-3</v>
      </c>
      <c r="R332" s="3">
        <f t="shared" si="73"/>
        <v>0.6229118203026397</v>
      </c>
    </row>
    <row r="333" spans="1:18" x14ac:dyDescent="0.25">
      <c r="A333" s="3">
        <f t="shared" si="75"/>
        <v>3.0399999999999792</v>
      </c>
      <c r="B333" s="3">
        <f t="shared" si="64"/>
        <v>7.3971599434176607</v>
      </c>
      <c r="C333" s="3">
        <f t="shared" si="65"/>
        <v>0.16806781497523515</v>
      </c>
      <c r="D333" s="3">
        <f t="shared" si="66"/>
        <v>2744.9405692401579</v>
      </c>
      <c r="E333" s="3">
        <f t="shared" si="67"/>
        <v>23.240542411877932</v>
      </c>
      <c r="F333" s="3">
        <f t="shared" si="68"/>
        <v>33.073583221953236</v>
      </c>
      <c r="G333" s="3">
        <f t="shared" si="69"/>
        <v>6.4955361220416466E-2</v>
      </c>
      <c r="H333" s="3">
        <f t="shared" si="70"/>
        <v>1.3707390781131854</v>
      </c>
      <c r="I333" s="3">
        <f t="shared" si="74"/>
        <v>1123.3094894726912</v>
      </c>
      <c r="K333" s="3">
        <f t="shared" si="76"/>
        <v>3.0399999999999792</v>
      </c>
      <c r="L333" s="3">
        <f t="shared" si="77"/>
        <v>3.3552993002955889</v>
      </c>
      <c r="M333" s="3">
        <f>L333/'Nitrous Oxide Information'!$B$1*1000</f>
        <v>76.234278515338403</v>
      </c>
      <c r="N333" s="3">
        <f>M333*'Nitrous Oxide Information'!$I$2*($D$13+273)/$F$2/1000</f>
        <v>18925.699000385328</v>
      </c>
      <c r="O333" s="3">
        <f t="shared" si="78"/>
        <v>372.27777802081442</v>
      </c>
      <c r="P333" s="3">
        <f t="shared" si="71"/>
        <v>10.083409518888182</v>
      </c>
      <c r="Q333" s="3">
        <f t="shared" si="72"/>
        <v>1.8393657252199261E-3</v>
      </c>
      <c r="R333" s="3">
        <f t="shared" si="73"/>
        <v>0.62175752651848637</v>
      </c>
    </row>
    <row r="334" spans="1:18" x14ac:dyDescent="0.25">
      <c r="A334" s="3">
        <f t="shared" si="75"/>
        <v>3.049999999999979</v>
      </c>
      <c r="B334" s="3">
        <f t="shared" si="64"/>
        <v>7.3834525526365287</v>
      </c>
      <c r="C334" s="3">
        <f t="shared" si="65"/>
        <v>0.16775637501243609</v>
      </c>
      <c r="D334" s="3">
        <f t="shared" si="66"/>
        <v>2739.8540261153153</v>
      </c>
      <c r="E334" s="3">
        <f t="shared" si="67"/>
        <v>23.197476262268911</v>
      </c>
      <c r="F334" s="3">
        <f t="shared" si="68"/>
        <v>33.073583221953243</v>
      </c>
      <c r="G334" s="3">
        <f t="shared" si="69"/>
        <v>6.495536122041648E-2</v>
      </c>
      <c r="H334" s="3">
        <f t="shared" si="70"/>
        <v>1.3681990145825345</v>
      </c>
      <c r="I334" s="3">
        <f t="shared" si="74"/>
        <v>1126.0458875018562</v>
      </c>
      <c r="K334" s="3">
        <f t="shared" si="76"/>
        <v>3.049999999999979</v>
      </c>
      <c r="L334" s="3">
        <f t="shared" si="77"/>
        <v>3.3490817250304041</v>
      </c>
      <c r="M334" s="3">
        <f>L334/'Nitrous Oxide Information'!$B$1*1000</f>
        <v>76.093011724499675</v>
      </c>
      <c r="N334" s="3">
        <f>M334*'Nitrous Oxide Information'!$I$2*($D$13+273)/$F$2/1000</f>
        <v>18890.628520094422</v>
      </c>
      <c r="O334" s="3">
        <f t="shared" si="78"/>
        <v>371.58792447952339</v>
      </c>
      <c r="P334" s="3">
        <f t="shared" si="71"/>
        <v>10.083409518888184</v>
      </c>
      <c r="Q334" s="3">
        <f t="shared" si="72"/>
        <v>1.8393657252199264E-3</v>
      </c>
      <c r="R334" s="3">
        <f t="shared" si="73"/>
        <v>0.62060537171146712</v>
      </c>
    </row>
    <row r="335" spans="1:18" x14ac:dyDescent="0.25">
      <c r="A335" s="3">
        <f t="shared" si="75"/>
        <v>3.0599999999999787</v>
      </c>
      <c r="B335" s="3">
        <f t="shared" si="64"/>
        <v>7.3697705624907037</v>
      </c>
      <c r="C335" s="3">
        <f t="shared" si="65"/>
        <v>0.16744551216697776</v>
      </c>
      <c r="D335" s="3">
        <f t="shared" si="66"/>
        <v>2734.7769086666603</v>
      </c>
      <c r="E335" s="3">
        <f t="shared" si="67"/>
        <v>23.154489916874841</v>
      </c>
      <c r="F335" s="3">
        <f t="shared" si="68"/>
        <v>33.073583221953243</v>
      </c>
      <c r="G335" s="3">
        <f t="shared" si="69"/>
        <v>6.495536122041648E-2</v>
      </c>
      <c r="H335" s="3">
        <f t="shared" si="70"/>
        <v>1.3656636579452985</v>
      </c>
      <c r="I335" s="3">
        <f t="shared" si="74"/>
        <v>1128.7772148177469</v>
      </c>
      <c r="K335" s="3">
        <f t="shared" si="76"/>
        <v>3.0599999999999787</v>
      </c>
      <c r="L335" s="3">
        <f t="shared" si="77"/>
        <v>3.3428756713132897</v>
      </c>
      <c r="M335" s="3">
        <f>L335/'Nitrous Oxide Information'!$B$1*1000</f>
        <v>75.952006709683275</v>
      </c>
      <c r="N335" s="3">
        <f>M335*'Nitrous Oxide Information'!$I$2*($D$13+273)/$F$2/1000</f>
        <v>18855.62302755312</v>
      </c>
      <c r="O335" s="3">
        <f t="shared" si="78"/>
        <v>370.89934927912873</v>
      </c>
      <c r="P335" s="3">
        <f t="shared" si="71"/>
        <v>10.083409518888184</v>
      </c>
      <c r="Q335" s="3">
        <f t="shared" si="72"/>
        <v>1.8393657252199264E-3</v>
      </c>
      <c r="R335" s="3">
        <f t="shared" si="73"/>
        <v>0.61945535191792633</v>
      </c>
    </row>
    <row r="336" spans="1:18" x14ac:dyDescent="0.25">
      <c r="A336" s="3">
        <f t="shared" si="75"/>
        <v>3.0699999999999785</v>
      </c>
      <c r="B336" s="3">
        <f t="shared" si="64"/>
        <v>7.3561139259112513</v>
      </c>
      <c r="C336" s="3">
        <f t="shared" si="65"/>
        <v>0.16713522536942624</v>
      </c>
      <c r="D336" s="3">
        <f t="shared" si="66"/>
        <v>2729.7091994278376</v>
      </c>
      <c r="E336" s="3">
        <f t="shared" si="67"/>
        <v>23.111583227813615</v>
      </c>
      <c r="F336" s="3">
        <f t="shared" si="68"/>
        <v>33.073583221953243</v>
      </c>
      <c r="G336" s="3">
        <f t="shared" si="69"/>
        <v>6.495536122041648E-2</v>
      </c>
      <c r="H336" s="3">
        <f t="shared" si="70"/>
        <v>1.3631329994793149</v>
      </c>
      <c r="I336" s="3">
        <f t="shared" si="74"/>
        <v>1131.5034808167054</v>
      </c>
      <c r="K336" s="3">
        <f t="shared" si="76"/>
        <v>3.0699999999999785</v>
      </c>
      <c r="L336" s="3">
        <f t="shared" si="77"/>
        <v>3.3366811177941105</v>
      </c>
      <c r="M336" s="3">
        <f>L336/'Nitrous Oxide Information'!$B$1*1000</f>
        <v>75.811262985802173</v>
      </c>
      <c r="N336" s="3">
        <f>M336*'Nitrous Oxide Information'!$I$2*($D$13+273)/$F$2/1000</f>
        <v>18820.682402335147</v>
      </c>
      <c r="O336" s="3">
        <f t="shared" si="78"/>
        <v>370.21205005078627</v>
      </c>
      <c r="P336" s="3">
        <f t="shared" si="71"/>
        <v>10.083409518888184</v>
      </c>
      <c r="Q336" s="3">
        <f t="shared" si="72"/>
        <v>1.8393657252199264E-3</v>
      </c>
      <c r="R336" s="3">
        <f t="shared" si="73"/>
        <v>0.61830746318155283</v>
      </c>
    </row>
    <row r="337" spans="1:18" x14ac:dyDescent="0.25">
      <c r="A337" s="3">
        <f t="shared" si="75"/>
        <v>3.0799999999999783</v>
      </c>
      <c r="B337" s="3">
        <f t="shared" si="64"/>
        <v>7.3424825959164579</v>
      </c>
      <c r="C337" s="3">
        <f t="shared" si="65"/>
        <v>0.16682551355232947</v>
      </c>
      <c r="D337" s="3">
        <f t="shared" si="66"/>
        <v>2724.6508809648572</v>
      </c>
      <c r="E337" s="3">
        <f t="shared" si="67"/>
        <v>23.068756047477169</v>
      </c>
      <c r="F337" s="3">
        <f t="shared" si="68"/>
        <v>33.073583221953243</v>
      </c>
      <c r="G337" s="3">
        <f t="shared" si="69"/>
        <v>6.495536122041648E-2</v>
      </c>
      <c r="H337" s="3">
        <f t="shared" si="70"/>
        <v>1.3606070304785842</v>
      </c>
      <c r="I337" s="3">
        <f t="shared" si="74"/>
        <v>1134.2246948776626</v>
      </c>
      <c r="K337" s="3">
        <f t="shared" si="76"/>
        <v>3.0799999999999783</v>
      </c>
      <c r="L337" s="3">
        <f t="shared" si="77"/>
        <v>3.330498043162295</v>
      </c>
      <c r="M337" s="3">
        <f>L337/'Nitrous Oxide Information'!$B$1*1000</f>
        <v>75.67078006866825</v>
      </c>
      <c r="N337" s="3">
        <f>M337*'Nitrous Oxide Information'!$I$2*($D$13+273)/$F$2/1000</f>
        <v>18785.80652423737</v>
      </c>
      <c r="O337" s="3">
        <f t="shared" si="78"/>
        <v>369.52602443004173</v>
      </c>
      <c r="P337" s="3">
        <f t="shared" si="71"/>
        <v>10.083409518888184</v>
      </c>
      <c r="Q337" s="3">
        <f t="shared" si="72"/>
        <v>1.8393657252199264E-3</v>
      </c>
      <c r="R337" s="3">
        <f t="shared" si="73"/>
        <v>0.61716170155336714</v>
      </c>
    </row>
    <row r="338" spans="1:18" x14ac:dyDescent="0.25">
      <c r="A338" s="3">
        <f t="shared" si="75"/>
        <v>3.0899999999999781</v>
      </c>
      <c r="B338" s="3">
        <f t="shared" si="64"/>
        <v>7.3288765256116726</v>
      </c>
      <c r="C338" s="3">
        <f t="shared" si="65"/>
        <v>0.16651637565021346</v>
      </c>
      <c r="D338" s="3">
        <f t="shared" si="66"/>
        <v>2719.6019358760359</v>
      </c>
      <c r="E338" s="3">
        <f t="shared" si="67"/>
        <v>23.026008228530959</v>
      </c>
      <c r="F338" s="3">
        <f t="shared" si="68"/>
        <v>33.073583221953236</v>
      </c>
      <c r="G338" s="3">
        <f t="shared" si="69"/>
        <v>6.4955361220416466E-2</v>
      </c>
      <c r="H338" s="3">
        <f t="shared" si="70"/>
        <v>1.35808574225324</v>
      </c>
      <c r="I338" s="3">
        <f t="shared" si="74"/>
        <v>1136.9408663621691</v>
      </c>
      <c r="K338" s="3">
        <f t="shared" si="76"/>
        <v>3.0899999999999781</v>
      </c>
      <c r="L338" s="3">
        <f t="shared" si="77"/>
        <v>3.3243264261467615</v>
      </c>
      <c r="M338" s="3">
        <f>L338/'Nitrous Oxide Information'!$B$1*1000</f>
        <v>75.530557474990616</v>
      </c>
      <c r="N338" s="3">
        <f>M338*'Nitrous Oxide Information'!$I$2*($D$13+273)/$F$2/1000</f>
        <v>18750.995273279412</v>
      </c>
      <c r="O338" s="3">
        <f t="shared" si="78"/>
        <v>368.84127005682205</v>
      </c>
      <c r="P338" s="3">
        <f t="shared" si="71"/>
        <v>10.083409518888182</v>
      </c>
      <c r="Q338" s="3">
        <f t="shared" si="72"/>
        <v>1.8393657252199261E-3</v>
      </c>
      <c r="R338" s="3">
        <f t="shared" si="73"/>
        <v>0.61601806309170748</v>
      </c>
    </row>
    <row r="339" spans="1:18" x14ac:dyDescent="0.25">
      <c r="A339" s="3">
        <f t="shared" si="75"/>
        <v>3.0999999999999779</v>
      </c>
      <c r="B339" s="3">
        <f t="shared" si="64"/>
        <v>7.3152956681891403</v>
      </c>
      <c r="C339" s="3">
        <f t="shared" si="65"/>
        <v>0.16620781059957854</v>
      </c>
      <c r="D339" s="3">
        <f t="shared" si="66"/>
        <v>2714.5623467919377</v>
      </c>
      <c r="E339" s="3">
        <f t="shared" si="67"/>
        <v>22.983339623913469</v>
      </c>
      <c r="F339" s="3">
        <f t="shared" si="68"/>
        <v>33.073583221953236</v>
      </c>
      <c r="G339" s="3">
        <f t="shared" si="69"/>
        <v>6.4955361220416466E-2</v>
      </c>
      <c r="H339" s="3">
        <f t="shared" si="70"/>
        <v>1.3555691261295189</v>
      </c>
      <c r="I339" s="3">
        <f t="shared" si="74"/>
        <v>1139.6520046144281</v>
      </c>
      <c r="K339" s="3">
        <f t="shared" si="76"/>
        <v>3.0999999999999779</v>
      </c>
      <c r="L339" s="3">
        <f t="shared" si="77"/>
        <v>3.3181662455158443</v>
      </c>
      <c r="M339" s="3">
        <f>L339/'Nitrous Oxide Information'!$B$1*1000</f>
        <v>75.390594722373947</v>
      </c>
      <c r="N339" s="3">
        <f>M339*'Nitrous Oxide Information'!$I$2*($D$13+273)/$F$2/1000</f>
        <v>18716.248529703222</v>
      </c>
      <c r="O339" s="3">
        <f t="shared" si="78"/>
        <v>368.15778457542768</v>
      </c>
      <c r="P339" s="3">
        <f t="shared" si="71"/>
        <v>10.083409518888182</v>
      </c>
      <c r="Q339" s="3">
        <f t="shared" si="72"/>
        <v>1.8393657252199261E-3</v>
      </c>
      <c r="R339" s="3">
        <f t="shared" si="73"/>
        <v>0.61487654386221613</v>
      </c>
    </row>
    <row r="340" spans="1:18" x14ac:dyDescent="0.25">
      <c r="A340" s="3">
        <f t="shared" si="75"/>
        <v>3.1099999999999777</v>
      </c>
      <c r="B340" s="3">
        <f t="shared" si="64"/>
        <v>7.3017399769278448</v>
      </c>
      <c r="C340" s="3">
        <f t="shared" si="65"/>
        <v>0.16589981733889581</v>
      </c>
      <c r="D340" s="3">
        <f t="shared" si="66"/>
        <v>2709.5320963753124</v>
      </c>
      <c r="E340" s="3">
        <f t="shared" si="67"/>
        <v>22.940750086835688</v>
      </c>
      <c r="F340" s="3">
        <f t="shared" si="68"/>
        <v>33.073583221953243</v>
      </c>
      <c r="G340" s="3">
        <f t="shared" si="69"/>
        <v>6.495536122041648E-2</v>
      </c>
      <c r="H340" s="3">
        <f t="shared" si="70"/>
        <v>1.3530571734497301</v>
      </c>
      <c r="I340" s="3">
        <f t="shared" si="74"/>
        <v>1142.3581189613276</v>
      </c>
      <c r="K340" s="3">
        <f t="shared" si="76"/>
        <v>3.1099999999999777</v>
      </c>
      <c r="L340" s="3">
        <f t="shared" si="77"/>
        <v>3.312017480077222</v>
      </c>
      <c r="M340" s="3">
        <f>L340/'Nitrous Oxide Information'!$B$1*1000</f>
        <v>75.250891329316843</v>
      </c>
      <c r="N340" s="3">
        <f>M340*'Nitrous Oxide Information'!$I$2*($D$13+273)/$F$2/1000</f>
        <v>18681.566173972667</v>
      </c>
      <c r="O340" s="3">
        <f t="shared" si="78"/>
        <v>367.47556563452434</v>
      </c>
      <c r="P340" s="3">
        <f t="shared" si="71"/>
        <v>10.083409518888184</v>
      </c>
      <c r="Q340" s="3">
        <f t="shared" si="72"/>
        <v>1.8393657252199264E-3</v>
      </c>
      <c r="R340" s="3">
        <f t="shared" si="73"/>
        <v>0.61373713993782608</v>
      </c>
    </row>
    <row r="341" spans="1:18" x14ac:dyDescent="0.25">
      <c r="A341" s="3">
        <f t="shared" si="75"/>
        <v>3.1199999999999775</v>
      </c>
      <c r="B341" s="3">
        <f t="shared" si="64"/>
        <v>7.2882094051933475</v>
      </c>
      <c r="C341" s="3">
        <f t="shared" si="65"/>
        <v>0.16559239480860344</v>
      </c>
      <c r="D341" s="3">
        <f t="shared" si="66"/>
        <v>2704.5111673210349</v>
      </c>
      <c r="E341" s="3">
        <f t="shared" si="67"/>
        <v>22.898239470780624</v>
      </c>
      <c r="F341" s="3">
        <f t="shared" si="68"/>
        <v>33.073583221953228</v>
      </c>
      <c r="G341" s="3">
        <f t="shared" si="69"/>
        <v>6.4955361220416452E-2</v>
      </c>
      <c r="H341" s="3">
        <f t="shared" si="70"/>
        <v>1.3505498755722256</v>
      </c>
      <c r="I341" s="3">
        <f t="shared" si="74"/>
        <v>1145.0592187124721</v>
      </c>
      <c r="K341" s="3">
        <f t="shared" si="76"/>
        <v>3.1199999999999775</v>
      </c>
      <c r="L341" s="3">
        <f t="shared" si="77"/>
        <v>3.3058801086778438</v>
      </c>
      <c r="M341" s="3">
        <f>L341/'Nitrous Oxide Information'!$B$1*1000</f>
        <v>75.11144681521013</v>
      </c>
      <c r="N341" s="3">
        <f>M341*'Nitrous Oxide Information'!$I$2*($D$13+273)/$F$2/1000</f>
        <v>18646.948086773114</v>
      </c>
      <c r="O341" s="3">
        <f t="shared" si="78"/>
        <v>366.79461088713481</v>
      </c>
      <c r="P341" s="3">
        <f t="shared" si="71"/>
        <v>10.08340951888818</v>
      </c>
      <c r="Q341" s="3">
        <f t="shared" si="72"/>
        <v>1.8393657252199257E-3</v>
      </c>
      <c r="R341" s="3">
        <f t="shared" si="73"/>
        <v>0.61259984739874707</v>
      </c>
    </row>
    <row r="342" spans="1:18" x14ac:dyDescent="0.25">
      <c r="A342" s="3">
        <f t="shared" si="75"/>
        <v>3.1299999999999772</v>
      </c>
      <c r="B342" s="3">
        <f t="shared" si="64"/>
        <v>7.2747039064376251</v>
      </c>
      <c r="C342" s="3">
        <f t="shared" si="65"/>
        <v>0.16528554195110307</v>
      </c>
      <c r="D342" s="3">
        <f t="shared" si="66"/>
        <v>2699.4995423560526</v>
      </c>
      <c r="E342" s="3">
        <f t="shared" si="67"/>
        <v>22.855807629502777</v>
      </c>
      <c r="F342" s="3">
        <f t="shared" si="68"/>
        <v>33.073583221953243</v>
      </c>
      <c r="G342" s="3">
        <f t="shared" si="69"/>
        <v>6.495536122041648E-2</v>
      </c>
      <c r="H342" s="3">
        <f t="shared" si="70"/>
        <v>1.348047223871373</v>
      </c>
      <c r="I342" s="3">
        <f t="shared" si="74"/>
        <v>1147.7553131602149</v>
      </c>
      <c r="K342" s="3">
        <f t="shared" si="76"/>
        <v>3.1299999999999772</v>
      </c>
      <c r="L342" s="3">
        <f t="shared" si="77"/>
        <v>3.2997541102038563</v>
      </c>
      <c r="M342" s="3">
        <f>L342/'Nitrous Oxide Information'!$B$1*1000</f>
        <v>74.972260700335269</v>
      </c>
      <c r="N342" s="3">
        <f>M342*'Nitrous Oxide Information'!$I$2*($D$13+273)/$F$2/1000</f>
        <v>18612.394149011059</v>
      </c>
      <c r="O342" s="3">
        <f t="shared" si="78"/>
        <v>366.11491799063106</v>
      </c>
      <c r="P342" s="3">
        <f t="shared" si="71"/>
        <v>10.083409518888184</v>
      </c>
      <c r="Q342" s="3">
        <f t="shared" si="72"/>
        <v>1.8393657252199264E-3</v>
      </c>
      <c r="R342" s="3">
        <f t="shared" si="73"/>
        <v>0.61146466233245322</v>
      </c>
    </row>
    <row r="343" spans="1:18" x14ac:dyDescent="0.25">
      <c r="A343" s="3">
        <f t="shared" si="75"/>
        <v>3.139999999999977</v>
      </c>
      <c r="B343" s="3">
        <f t="shared" si="64"/>
        <v>7.2612234341989117</v>
      </c>
      <c r="C343" s="3">
        <f t="shared" si="65"/>
        <v>0.16497925771075608</v>
      </c>
      <c r="D343" s="3">
        <f t="shared" si="66"/>
        <v>2694.4972042393151</v>
      </c>
      <c r="E343" s="3">
        <f t="shared" si="67"/>
        <v>22.813454417027664</v>
      </c>
      <c r="F343" s="3">
        <f t="shared" si="68"/>
        <v>33.073583221953236</v>
      </c>
      <c r="G343" s="3">
        <f t="shared" si="69"/>
        <v>6.4955361220416466E-2</v>
      </c>
      <c r="H343" s="3">
        <f t="shared" si="70"/>
        <v>1.3455492097375203</v>
      </c>
      <c r="I343" s="3">
        <f t="shared" si="74"/>
        <v>1150.44641157969</v>
      </c>
      <c r="K343" s="3">
        <f t="shared" si="76"/>
        <v>3.139999999999977</v>
      </c>
      <c r="L343" s="3">
        <f t="shared" si="77"/>
        <v>3.2936394635805319</v>
      </c>
      <c r="M343" s="3">
        <f>L343/'Nitrous Oxide Information'!$B$1*1000</f>
        <v>74.833332505862629</v>
      </c>
      <c r="N343" s="3">
        <f>M343*'Nitrous Oxide Information'!$I$2*($D$13+273)/$F$2/1000</f>
        <v>18577.904241813638</v>
      </c>
      <c r="O343" s="3">
        <f t="shared" si="78"/>
        <v>365.43648460672603</v>
      </c>
      <c r="P343" s="3">
        <f t="shared" si="71"/>
        <v>10.083409518888182</v>
      </c>
      <c r="Q343" s="3">
        <f t="shared" si="72"/>
        <v>1.8393657252199261E-3</v>
      </c>
      <c r="R343" s="3">
        <f t="shared" si="73"/>
        <v>0.61033158083366768</v>
      </c>
    </row>
    <row r="344" spans="1:18" x14ac:dyDescent="0.25">
      <c r="A344" s="3">
        <f t="shared" si="75"/>
        <v>3.1499999999999768</v>
      </c>
      <c r="B344" s="3">
        <f t="shared" si="64"/>
        <v>7.247767942101536</v>
      </c>
      <c r="C344" s="3">
        <f t="shared" si="65"/>
        <v>0.16467354103388004</v>
      </c>
      <c r="D344" s="3">
        <f t="shared" si="66"/>
        <v>2689.5041357617247</v>
      </c>
      <c r="E344" s="3">
        <f t="shared" si="67"/>
        <v>22.771179687651291</v>
      </c>
      <c r="F344" s="3">
        <f t="shared" si="68"/>
        <v>33.073583221953243</v>
      </c>
      <c r="G344" s="3">
        <f t="shared" si="69"/>
        <v>6.495536122041648E-2</v>
      </c>
      <c r="H344" s="3">
        <f t="shared" si="70"/>
        <v>1.3430558245769728</v>
      </c>
      <c r="I344" s="3">
        <f t="shared" si="74"/>
        <v>1153.1325232288439</v>
      </c>
      <c r="K344" s="3">
        <f t="shared" si="76"/>
        <v>3.1499999999999768</v>
      </c>
      <c r="L344" s="3">
        <f t="shared" si="77"/>
        <v>3.2875361477721952</v>
      </c>
      <c r="M344" s="3">
        <f>L344/'Nitrous Oxide Information'!$B$1*1000</f>
        <v>74.6946617538499</v>
      </c>
      <c r="N344" s="3">
        <f>M344*'Nitrous Oxide Information'!$I$2*($D$13+273)/$F$2/1000</f>
        <v>18543.478246528302</v>
      </c>
      <c r="O344" s="3">
        <f t="shared" si="78"/>
        <v>364.75930840146566</v>
      </c>
      <c r="P344" s="3">
        <f t="shared" si="71"/>
        <v>10.083409518888184</v>
      </c>
      <c r="Q344" s="3">
        <f t="shared" si="72"/>
        <v>1.8393657252199264E-3</v>
      </c>
      <c r="R344" s="3">
        <f t="shared" si="73"/>
        <v>0.60920059900435131</v>
      </c>
    </row>
    <row r="345" spans="1:18" x14ac:dyDescent="0.25">
      <c r="A345" s="3">
        <f t="shared" si="75"/>
        <v>3.1599999999999766</v>
      </c>
      <c r="B345" s="3">
        <f t="shared" si="64"/>
        <v>7.2343373838557667</v>
      </c>
      <c r="C345" s="3">
        <f t="shared" si="65"/>
        <v>0.164368390868745</v>
      </c>
      <c r="D345" s="3">
        <f t="shared" si="66"/>
        <v>2684.520319746071</v>
      </c>
      <c r="E345" s="3">
        <f t="shared" si="67"/>
        <v>22.728983295939663</v>
      </c>
      <c r="F345" s="3">
        <f t="shared" si="68"/>
        <v>33.073583221953243</v>
      </c>
      <c r="G345" s="3">
        <f t="shared" si="69"/>
        <v>6.495536122041648E-2</v>
      </c>
      <c r="H345" s="3">
        <f t="shared" si="70"/>
        <v>1.3405670598119586</v>
      </c>
      <c r="I345" s="3">
        <f t="shared" si="74"/>
        <v>1155.8136573484678</v>
      </c>
      <c r="K345" s="3">
        <f t="shared" si="76"/>
        <v>3.1599999999999766</v>
      </c>
      <c r="L345" s="3">
        <f t="shared" si="77"/>
        <v>3.2814441417821518</v>
      </c>
      <c r="M345" s="3">
        <f>L345/'Nitrous Oxide Information'!$B$1*1000</f>
        <v>74.556247967240409</v>
      </c>
      <c r="N345" s="3">
        <f>M345*'Nitrous Oxide Information'!$I$2*($D$13+273)/$F$2/1000</f>
        <v>18509.116044722356</v>
      </c>
      <c r="O345" s="3">
        <f t="shared" si="78"/>
        <v>364.08338704522089</v>
      </c>
      <c r="P345" s="3">
        <f t="shared" si="71"/>
        <v>10.083409518888184</v>
      </c>
      <c r="Q345" s="3">
        <f t="shared" si="72"/>
        <v>1.8393657252199264E-3</v>
      </c>
      <c r="R345" s="3">
        <f t="shared" si="73"/>
        <v>0.60807171295368756</v>
      </c>
    </row>
    <row r="346" spans="1:18" x14ac:dyDescent="0.25">
      <c r="A346" s="3">
        <f t="shared" si="75"/>
        <v>3.1699999999999764</v>
      </c>
      <c r="B346" s="3">
        <f t="shared" si="64"/>
        <v>7.2209317132576469</v>
      </c>
      <c r="C346" s="3">
        <f t="shared" si="65"/>
        <v>0.16406380616557001</v>
      </c>
      <c r="D346" s="3">
        <f t="shared" si="66"/>
        <v>2679.5457390469755</v>
      </c>
      <c r="E346" s="3">
        <f t="shared" si="67"/>
        <v>22.68686509672829</v>
      </c>
      <c r="F346" s="3">
        <f t="shared" si="68"/>
        <v>33.073583221953236</v>
      </c>
      <c r="G346" s="3">
        <f t="shared" si="69"/>
        <v>6.4955361220416466E-2</v>
      </c>
      <c r="H346" s="3">
        <f t="shared" si="70"/>
        <v>1.3380829068806017</v>
      </c>
      <c r="I346" s="3">
        <f t="shared" si="74"/>
        <v>1158.489823162229</v>
      </c>
      <c r="K346" s="3">
        <f t="shared" si="76"/>
        <v>3.1699999999999764</v>
      </c>
      <c r="L346" s="3">
        <f t="shared" si="77"/>
        <v>3.2753634246526149</v>
      </c>
      <c r="M346" s="3">
        <f>L346/'Nitrous Oxide Information'!$B$1*1000</f>
        <v>74.418090669861513</v>
      </c>
      <c r="N346" s="3">
        <f>M346*'Nitrous Oxide Information'!$I$2*($D$13+273)/$F$2/1000</f>
        <v>18474.817518182572</v>
      </c>
      <c r="O346" s="3">
        <f t="shared" si="78"/>
        <v>363.40871821267962</v>
      </c>
      <c r="P346" s="3">
        <f t="shared" si="71"/>
        <v>10.083409518888182</v>
      </c>
      <c r="Q346" s="3">
        <f t="shared" si="72"/>
        <v>1.8393657252199261E-3</v>
      </c>
      <c r="R346" s="3">
        <f t="shared" si="73"/>
        <v>0.60694491879807033</v>
      </c>
    </row>
    <row r="347" spans="1:18" x14ac:dyDescent="0.25">
      <c r="A347" s="3">
        <f t="shared" si="75"/>
        <v>3.1799999999999762</v>
      </c>
      <c r="B347" s="3">
        <f t="shared" si="64"/>
        <v>7.2075508841888416</v>
      </c>
      <c r="C347" s="3">
        <f t="shared" si="65"/>
        <v>0.16375978587651943</v>
      </c>
      <c r="D347" s="3">
        <f t="shared" si="66"/>
        <v>2674.5803765508304</v>
      </c>
      <c r="E347" s="3">
        <f t="shared" si="67"/>
        <v>22.64482494512167</v>
      </c>
      <c r="F347" s="3">
        <f t="shared" si="68"/>
        <v>33.073583221953243</v>
      </c>
      <c r="G347" s="3">
        <f t="shared" si="69"/>
        <v>6.495536122041648E-2</v>
      </c>
      <c r="H347" s="3">
        <f t="shared" si="70"/>
        <v>1.3356033572368922</v>
      </c>
      <c r="I347" s="3">
        <f t="shared" si="74"/>
        <v>1161.1610298767027</v>
      </c>
      <c r="K347" s="3">
        <f t="shared" si="76"/>
        <v>3.1799999999999762</v>
      </c>
      <c r="L347" s="3">
        <f t="shared" si="77"/>
        <v>3.2692939754646342</v>
      </c>
      <c r="M347" s="3">
        <f>L347/'Nitrous Oxide Information'!$B$1*1000</f>
        <v>74.280189386422975</v>
      </c>
      <c r="N347" s="3">
        <f>M347*'Nitrous Oxide Information'!$I$2*($D$13+273)/$F$2/1000</f>
        <v>18440.582548914783</v>
      </c>
      <c r="O347" s="3">
        <f t="shared" si="78"/>
        <v>362.73529958283854</v>
      </c>
      <c r="P347" s="3">
        <f t="shared" si="71"/>
        <v>10.083409518888184</v>
      </c>
      <c r="Q347" s="3">
        <f t="shared" si="72"/>
        <v>1.8393657252199264E-3</v>
      </c>
      <c r="R347" s="3">
        <f t="shared" si="73"/>
        <v>0.60582021266108999</v>
      </c>
    </row>
    <row r="348" spans="1:18" x14ac:dyDescent="0.25">
      <c r="A348" s="3">
        <f t="shared" si="75"/>
        <v>3.189999999999976</v>
      </c>
      <c r="B348" s="3">
        <f t="shared" si="64"/>
        <v>7.1941948506164719</v>
      </c>
      <c r="C348" s="3">
        <f t="shared" si="65"/>
        <v>0.16345632895569923</v>
      </c>
      <c r="D348" s="3">
        <f t="shared" si="66"/>
        <v>2669.6242151757401</v>
      </c>
      <c r="E348" s="3">
        <f t="shared" si="67"/>
        <v>22.602862696492814</v>
      </c>
      <c r="F348" s="3">
        <f t="shared" si="68"/>
        <v>33.073583221953236</v>
      </c>
      <c r="G348" s="3">
        <f t="shared" si="69"/>
        <v>6.4955361220416466E-2</v>
      </c>
      <c r="H348" s="3">
        <f t="shared" si="70"/>
        <v>1.3331284023506549</v>
      </c>
      <c r="I348" s="3">
        <f t="shared" si="74"/>
        <v>1163.8272866814041</v>
      </c>
      <c r="K348" s="3">
        <f t="shared" si="76"/>
        <v>3.189999999999976</v>
      </c>
      <c r="L348" s="3">
        <f t="shared" si="77"/>
        <v>3.2632357733380233</v>
      </c>
      <c r="M348" s="3">
        <f>L348/'Nitrous Oxide Information'!$B$1*1000</f>
        <v>74.142543642515236</v>
      </c>
      <c r="N348" s="3">
        <f>M348*'Nitrous Oxide Information'!$I$2*($D$13+273)/$F$2/1000</f>
        <v>18406.411019143463</v>
      </c>
      <c r="O348" s="3">
        <f t="shared" si="78"/>
        <v>362.06312883899551</v>
      </c>
      <c r="P348" s="3">
        <f t="shared" si="71"/>
        <v>10.083409518888182</v>
      </c>
      <c r="Q348" s="3">
        <f t="shared" si="72"/>
        <v>1.8393657252199261E-3</v>
      </c>
      <c r="R348" s="3">
        <f t="shared" si="73"/>
        <v>0.60469759067351969</v>
      </c>
    </row>
    <row r="349" spans="1:18" x14ac:dyDescent="0.25">
      <c r="A349" s="3">
        <f t="shared" si="75"/>
        <v>3.1999999999999758</v>
      </c>
      <c r="B349" s="3">
        <f t="shared" si="64"/>
        <v>7.1808635665929659</v>
      </c>
      <c r="C349" s="3">
        <f t="shared" si="65"/>
        <v>0.16315343435915364</v>
      </c>
      <c r="D349" s="3">
        <f t="shared" si="66"/>
        <v>2664.677237871465</v>
      </c>
      <c r="E349" s="3">
        <f t="shared" si="67"/>
        <v>22.56097820648273</v>
      </c>
      <c r="F349" s="3">
        <f t="shared" si="68"/>
        <v>33.073583221953243</v>
      </c>
      <c r="G349" s="3">
        <f t="shared" si="69"/>
        <v>6.495536122041648E-2</v>
      </c>
      <c r="H349" s="3">
        <f t="shared" si="70"/>
        <v>1.3306580337075238</v>
      </c>
      <c r="I349" s="3">
        <f t="shared" si="74"/>
        <v>1166.4886027488192</v>
      </c>
      <c r="K349" s="3">
        <f t="shared" si="76"/>
        <v>3.1999999999999758</v>
      </c>
      <c r="L349" s="3">
        <f t="shared" si="77"/>
        <v>3.2571887974312883</v>
      </c>
      <c r="M349" s="3">
        <f>L349/'Nitrous Oxide Information'!$B$1*1000</f>
        <v>74.00515296460793</v>
      </c>
      <c r="N349" s="3">
        <f>M349*'Nitrous Oxide Information'!$I$2*($D$13+273)/$F$2/1000</f>
        <v>18372.302811311347</v>
      </c>
      <c r="O349" s="3">
        <f t="shared" si="78"/>
        <v>361.39220366874127</v>
      </c>
      <c r="P349" s="3">
        <f t="shared" si="71"/>
        <v>10.083409518888184</v>
      </c>
      <c r="Q349" s="3">
        <f t="shared" si="72"/>
        <v>1.8393657252199264E-3</v>
      </c>
      <c r="R349" s="3">
        <f t="shared" si="73"/>
        <v>0.60357704897330333</v>
      </c>
    </row>
    <row r="350" spans="1:18" x14ac:dyDescent="0.25">
      <c r="A350" s="3">
        <f t="shared" si="75"/>
        <v>3.2099999999999755</v>
      </c>
      <c r="B350" s="3">
        <f t="shared" ref="B350:B413" si="79">L350*2.20462</f>
        <v>7.1675569862558905</v>
      </c>
      <c r="C350" s="3">
        <f t="shared" ref="C350:C413" si="80">M350/453.59237</f>
        <v>0.16285110104486117</v>
      </c>
      <c r="D350" s="3">
        <f t="shared" ref="D350:D413" si="81">N350/6.89475729</f>
        <v>2659.7394276193559</v>
      </c>
      <c r="E350" s="3">
        <f t="shared" ref="E350:E413" si="82">O350/16.0184634</f>
        <v>22.519171330999924</v>
      </c>
      <c r="F350" s="3">
        <f t="shared" ref="F350:F413" si="83">P350*3.28</f>
        <v>33.073583221953236</v>
      </c>
      <c r="G350" s="3">
        <f t="shared" ref="G350:G413" si="84">Q350*35.314</f>
        <v>6.4955361220416466E-2</v>
      </c>
      <c r="H350" s="3">
        <f t="shared" ref="H350:H413" si="85">R350*2.20462</f>
        <v>1.3281922428089084</v>
      </c>
      <c r="I350" s="3">
        <f t="shared" si="74"/>
        <v>1169.1449872344369</v>
      </c>
      <c r="K350" s="3">
        <f t="shared" si="76"/>
        <v>3.2099999999999755</v>
      </c>
      <c r="L350" s="3">
        <f t="shared" si="77"/>
        <v>3.2511530269415552</v>
      </c>
      <c r="M350" s="3">
        <f>L350/'Nitrous Oxide Information'!$B$1*1000</f>
        <v>73.86801688004806</v>
      </c>
      <c r="N350" s="3">
        <f>M350*'Nitrous Oxide Information'!$I$2*($D$13+273)/$F$2/1000</f>
        <v>18338.257808078983</v>
      </c>
      <c r="O350" s="3">
        <f t="shared" si="78"/>
        <v>360.72252176395159</v>
      </c>
      <c r="P350" s="3">
        <f t="shared" ref="P350:P413" si="86">SQRT(2*(N350)/O350)</f>
        <v>10.083409518888182</v>
      </c>
      <c r="Q350" s="3">
        <f t="shared" ref="Q350:Q413" si="87">P350*$F$25</f>
        <v>1.8393657252199261E-3</v>
      </c>
      <c r="R350" s="3">
        <f t="shared" ref="R350:R413" si="88">Q350*O350*0.908</f>
        <v>0.6024585837055404</v>
      </c>
    </row>
    <row r="351" spans="1:18" x14ac:dyDescent="0.25">
      <c r="A351" s="3">
        <f t="shared" si="75"/>
        <v>3.2199999999999753</v>
      </c>
      <c r="B351" s="3">
        <f t="shared" si="79"/>
        <v>7.1542750638278019</v>
      </c>
      <c r="C351" s="3">
        <f t="shared" si="80"/>
        <v>0.16254932797273153</v>
      </c>
      <c r="D351" s="3">
        <f t="shared" si="81"/>
        <v>2654.8107674323069</v>
      </c>
      <c r="E351" s="3">
        <f t="shared" si="82"/>
        <v>22.477441926219925</v>
      </c>
      <c r="F351" s="3">
        <f t="shared" si="83"/>
        <v>33.073583221953243</v>
      </c>
      <c r="G351" s="3">
        <f t="shared" si="84"/>
        <v>6.495536122041648E-2</v>
      </c>
      <c r="H351" s="3">
        <f t="shared" si="85"/>
        <v>1.3257310211719679</v>
      </c>
      <c r="I351" s="3">
        <f t="shared" ref="I351:I414" si="89">I350+$N$3*$J$1*H351</f>
        <v>1171.7964492767808</v>
      </c>
      <c r="K351" s="3">
        <f t="shared" si="76"/>
        <v>3.2199999999999753</v>
      </c>
      <c r="L351" s="3">
        <f t="shared" si="77"/>
        <v>3.2451284411044998</v>
      </c>
      <c r="M351" s="3">
        <f>L351/'Nitrous Oxide Information'!$B$1*1000</f>
        <v>73.731134917058597</v>
      </c>
      <c r="N351" s="3">
        <f>M351*'Nitrous Oxide Information'!$I$2*($D$13+273)/$F$2/1000</f>
        <v>18304.275892324393</v>
      </c>
      <c r="O351" s="3">
        <f t="shared" si="78"/>
        <v>360.0540808207794</v>
      </c>
      <c r="P351" s="3">
        <f t="shared" si="86"/>
        <v>10.083409518888184</v>
      </c>
      <c r="Q351" s="3">
        <f t="shared" si="87"/>
        <v>1.8393657252199264E-3</v>
      </c>
      <c r="R351" s="3">
        <f t="shared" si="88"/>
        <v>0.60134219102247466</v>
      </c>
    </row>
    <row r="352" spans="1:18" x14ac:dyDescent="0.25">
      <c r="A352" s="3">
        <f t="shared" ref="A352:A415" si="90">$A$30+A351</f>
        <v>3.2299999999999751</v>
      </c>
      <c r="B352" s="3">
        <f t="shared" si="79"/>
        <v>7.1410177536160822</v>
      </c>
      <c r="C352" s="3">
        <f t="shared" si="80"/>
        <v>0.16224811410460158</v>
      </c>
      <c r="D352" s="3">
        <f t="shared" si="81"/>
        <v>2649.8912403546833</v>
      </c>
      <c r="E352" s="3">
        <f t="shared" si="82"/>
        <v>22.435789848584768</v>
      </c>
      <c r="F352" s="3">
        <f t="shared" si="83"/>
        <v>33.073583221953236</v>
      </c>
      <c r="G352" s="3">
        <f t="shared" si="84"/>
        <v>6.4955361220416466E-2</v>
      </c>
      <c r="H352" s="3">
        <f t="shared" si="85"/>
        <v>1.32327436032958</v>
      </c>
      <c r="I352" s="3">
        <f t="shared" si="89"/>
        <v>1174.44299799744</v>
      </c>
      <c r="K352" s="3">
        <f t="shared" ref="K352:K415" si="91">$A$30+K351</f>
        <v>3.2299999999999751</v>
      </c>
      <c r="L352" s="3">
        <f t="shared" si="77"/>
        <v>3.239115019194275</v>
      </c>
      <c r="M352" s="3">
        <f>L352/'Nitrous Oxide Information'!$B$1*1000</f>
        <v>73.594506604736665</v>
      </c>
      <c r="N352" s="3">
        <f>M352*'Nitrous Oxide Information'!$I$2*($D$13+273)/$F$2/1000</f>
        <v>18270.356947142594</v>
      </c>
      <c r="O352" s="3">
        <f t="shared" si="78"/>
        <v>359.38687853964672</v>
      </c>
      <c r="P352" s="3">
        <f t="shared" si="86"/>
        <v>10.083409518888182</v>
      </c>
      <c r="Q352" s="3">
        <f t="shared" si="87"/>
        <v>1.8393657252199261E-3</v>
      </c>
      <c r="R352" s="3">
        <f t="shared" si="88"/>
        <v>0.60022786708347931</v>
      </c>
    </row>
    <row r="353" spans="1:18" x14ac:dyDescent="0.25">
      <c r="A353" s="3">
        <f t="shared" si="90"/>
        <v>3.2399999999999749</v>
      </c>
      <c r="B353" s="3">
        <f t="shared" si="79"/>
        <v>7.1277850100127855</v>
      </c>
      <c r="C353" s="3">
        <f t="shared" si="80"/>
        <v>0.16194745840423208</v>
      </c>
      <c r="D353" s="3">
        <f t="shared" si="81"/>
        <v>2644.9808294622749</v>
      </c>
      <c r="E353" s="3">
        <f t="shared" si="82"/>
        <v>22.394214954802518</v>
      </c>
      <c r="F353" s="3">
        <f t="shared" si="83"/>
        <v>33.073583221953228</v>
      </c>
      <c r="G353" s="3">
        <f t="shared" si="84"/>
        <v>6.4955361220416452E-2</v>
      </c>
      <c r="H353" s="3">
        <f t="shared" si="85"/>
        <v>1.320822251830313</v>
      </c>
      <c r="I353" s="3">
        <f t="shared" si="89"/>
        <v>1177.0846425011007</v>
      </c>
      <c r="K353" s="3">
        <f t="shared" si="91"/>
        <v>3.2399999999999749</v>
      </c>
      <c r="L353" s="3">
        <f t="shared" si="77"/>
        <v>3.2331127405234401</v>
      </c>
      <c r="M353" s="3">
        <f>L353/'Nitrous Oxide Information'!$B$1*1000</f>
        <v>73.458131473052049</v>
      </c>
      <c r="N353" s="3">
        <f>M353*'Nitrous Oxide Information'!$I$2*($D$13+273)/$F$2/1000</f>
        <v>18236.500855845268</v>
      </c>
      <c r="O353" s="3">
        <f t="shared" si="78"/>
        <v>358.72091262523685</v>
      </c>
      <c r="P353" s="3">
        <f t="shared" si="86"/>
        <v>10.08340951888818</v>
      </c>
      <c r="Q353" s="3">
        <f t="shared" si="87"/>
        <v>1.8393657252199257E-3</v>
      </c>
      <c r="R353" s="3">
        <f t="shared" si="88"/>
        <v>0.59911560805504493</v>
      </c>
    </row>
    <row r="354" spans="1:18" x14ac:dyDescent="0.25">
      <c r="A354" s="3">
        <f t="shared" si="90"/>
        <v>3.2499999999999747</v>
      </c>
      <c r="B354" s="3">
        <f t="shared" si="79"/>
        <v>7.1145767874944825</v>
      </c>
      <c r="C354" s="3">
        <f t="shared" si="80"/>
        <v>0.16164735983730394</v>
      </c>
      <c r="D354" s="3">
        <f t="shared" si="81"/>
        <v>2640.0795178622334</v>
      </c>
      <c r="E354" s="3">
        <f t="shared" si="82"/>
        <v>22.352717101846764</v>
      </c>
      <c r="F354" s="3">
        <f t="shared" si="83"/>
        <v>33.073583221953236</v>
      </c>
      <c r="G354" s="3">
        <f t="shared" si="84"/>
        <v>6.4955361220416466E-2</v>
      </c>
      <c r="H354" s="3">
        <f t="shared" si="85"/>
        <v>1.3183746872383966</v>
      </c>
      <c r="I354" s="3">
        <f t="shared" si="89"/>
        <v>1179.7213918755774</v>
      </c>
      <c r="K354" s="3">
        <f t="shared" si="91"/>
        <v>3.2499999999999747</v>
      </c>
      <c r="L354" s="3">
        <f t="shared" ref="L354:L417" si="92">L353-R353*$J$1</f>
        <v>3.2271215844428895</v>
      </c>
      <c r="M354" s="3">
        <f>L354/'Nitrous Oxide Information'!$B$1*1000</f>
        <v>73.322009052845516</v>
      </c>
      <c r="N354" s="3">
        <f>M354*'Nitrous Oxide Information'!$I$2*($D$13+273)/$F$2/1000</f>
        <v>18202.707501960318</v>
      </c>
      <c r="O354" s="3">
        <f t="shared" ref="O354:O417" si="93">L354/$F$2</f>
        <v>358.05618078648649</v>
      </c>
      <c r="P354" s="3">
        <f t="shared" si="86"/>
        <v>10.083409518888182</v>
      </c>
      <c r="Q354" s="3">
        <f t="shared" si="87"/>
        <v>1.8393657252199261E-3</v>
      </c>
      <c r="R354" s="3">
        <f t="shared" si="88"/>
        <v>0.59800541011076591</v>
      </c>
    </row>
    <row r="355" spans="1:18" x14ac:dyDescent="0.25">
      <c r="A355" s="3">
        <f t="shared" si="90"/>
        <v>3.2599999999999745</v>
      </c>
      <c r="B355" s="3">
        <f t="shared" si="79"/>
        <v>7.1013930406220984</v>
      </c>
      <c r="C355" s="3">
        <f t="shared" si="80"/>
        <v>0.16134781737141474</v>
      </c>
      <c r="D355" s="3">
        <f t="shared" si="81"/>
        <v>2635.1872886930091</v>
      </c>
      <c r="E355" s="3">
        <f t="shared" si="82"/>
        <v>22.311296146956128</v>
      </c>
      <c r="F355" s="3">
        <f t="shared" si="83"/>
        <v>33.073583221953236</v>
      </c>
      <c r="G355" s="3">
        <f t="shared" si="84"/>
        <v>6.4955361220416466E-2</v>
      </c>
      <c r="H355" s="3">
        <f t="shared" si="85"/>
        <v>1.3159316581336913</v>
      </c>
      <c r="I355" s="3">
        <f t="shared" si="89"/>
        <v>1182.3532551918447</v>
      </c>
      <c r="K355" s="3">
        <f t="shared" si="91"/>
        <v>3.2599999999999745</v>
      </c>
      <c r="L355" s="3">
        <f t="shared" si="92"/>
        <v>3.2211415303417819</v>
      </c>
      <c r="M355" s="3">
        <f>L355/'Nitrous Oxide Information'!$B$1*1000</f>
        <v>73.186138875827183</v>
      </c>
      <c r="N355" s="3">
        <f>M355*'Nitrous Oxide Information'!$I$2*($D$13+273)/$F$2/1000</f>
        <v>18168.97676923146</v>
      </c>
      <c r="O355" s="3">
        <f t="shared" si="93"/>
        <v>357.3926807365778</v>
      </c>
      <c r="P355" s="3">
        <f t="shared" si="86"/>
        <v>10.083409518888182</v>
      </c>
      <c r="Q355" s="3">
        <f t="shared" si="87"/>
        <v>1.8393657252199261E-3</v>
      </c>
      <c r="R355" s="3">
        <f t="shared" si="88"/>
        <v>0.5968972694313267</v>
      </c>
    </row>
    <row r="356" spans="1:18" x14ac:dyDescent="0.25">
      <c r="A356" s="3">
        <f t="shared" si="90"/>
        <v>3.2699999999999743</v>
      </c>
      <c r="B356" s="3">
        <f t="shared" si="79"/>
        <v>7.0882337240407614</v>
      </c>
      <c r="C356" s="3">
        <f t="shared" si="80"/>
        <v>0.16104882997607517</v>
      </c>
      <c r="D356" s="3">
        <f t="shared" si="81"/>
        <v>2630.3041251243035</v>
      </c>
      <c r="E356" s="3">
        <f t="shared" si="82"/>
        <v>22.269951947633789</v>
      </c>
      <c r="F356" s="3">
        <f t="shared" si="83"/>
        <v>33.073583221953236</v>
      </c>
      <c r="G356" s="3">
        <f t="shared" si="84"/>
        <v>6.4955361220416466E-2</v>
      </c>
      <c r="H356" s="3">
        <f t="shared" si="85"/>
        <v>1.3134931561116616</v>
      </c>
      <c r="I356" s="3">
        <f t="shared" si="89"/>
        <v>1184.9802415040681</v>
      </c>
      <c r="K356" s="3">
        <f t="shared" si="91"/>
        <v>3.2699999999999743</v>
      </c>
      <c r="L356" s="3">
        <f t="shared" si="92"/>
        <v>3.2151725576474686</v>
      </c>
      <c r="M356" s="3">
        <f>L356/'Nitrous Oxide Information'!$B$1*1000</f>
        <v>73.050520474574981</v>
      </c>
      <c r="N356" s="3">
        <f>M356*'Nitrous Oxide Information'!$I$2*($D$13+273)/$F$2/1000</f>
        <v>18135.308541617866</v>
      </c>
      <c r="O356" s="3">
        <f t="shared" si="93"/>
        <v>356.73041019293061</v>
      </c>
      <c r="P356" s="3">
        <f t="shared" si="86"/>
        <v>10.083409518888182</v>
      </c>
      <c r="Q356" s="3">
        <f t="shared" si="87"/>
        <v>1.8393657252199261E-3</v>
      </c>
      <c r="R356" s="3">
        <f t="shared" si="88"/>
        <v>0.59579118220448957</v>
      </c>
    </row>
    <row r="357" spans="1:18" x14ac:dyDescent="0.25">
      <c r="A357" s="3">
        <f t="shared" si="90"/>
        <v>3.279999999999974</v>
      </c>
      <c r="B357" s="3">
        <f t="shared" si="79"/>
        <v>7.0750987924796451</v>
      </c>
      <c r="C357" s="3">
        <f t="shared" si="80"/>
        <v>0.16075039662270549</v>
      </c>
      <c r="D357" s="3">
        <f t="shared" si="81"/>
        <v>2625.4300103570026</v>
      </c>
      <c r="E357" s="3">
        <f t="shared" si="82"/>
        <v>22.22868436164697</v>
      </c>
      <c r="F357" s="3">
        <f t="shared" si="83"/>
        <v>33.073583221953236</v>
      </c>
      <c r="G357" s="3">
        <f t="shared" si="84"/>
        <v>6.4955361220416466E-2</v>
      </c>
      <c r="H357" s="3">
        <f t="shared" si="85"/>
        <v>1.3110591727833458</v>
      </c>
      <c r="I357" s="3">
        <f t="shared" si="89"/>
        <v>1187.6023598496347</v>
      </c>
      <c r="K357" s="3">
        <f t="shared" si="91"/>
        <v>3.279999999999974</v>
      </c>
      <c r="L357" s="3">
        <f t="shared" si="92"/>
        <v>3.2092146458254236</v>
      </c>
      <c r="M357" s="3">
        <f>L357/'Nitrous Oxide Information'!$B$1*1000</f>
        <v>72.915153382532978</v>
      </c>
      <c r="N357" s="3">
        <f>M357*'Nitrous Oxide Information'!$I$2*($D$13+273)/$F$2/1000</f>
        <v>18101.702703293719</v>
      </c>
      <c r="O357" s="3">
        <f t="shared" si="93"/>
        <v>356.0693668771944</v>
      </c>
      <c r="P357" s="3">
        <f t="shared" si="86"/>
        <v>10.083409518888182</v>
      </c>
      <c r="Q357" s="3">
        <f t="shared" si="87"/>
        <v>1.8393657252199261E-3</v>
      </c>
      <c r="R357" s="3">
        <f t="shared" si="88"/>
        <v>0.59468714462508099</v>
      </c>
    </row>
    <row r="358" spans="1:18" x14ac:dyDescent="0.25">
      <c r="A358" s="3">
        <f t="shared" si="90"/>
        <v>3.2899999999999738</v>
      </c>
      <c r="B358" s="3">
        <f t="shared" si="79"/>
        <v>7.0619882007518111</v>
      </c>
      <c r="C358" s="3">
        <f t="shared" si="80"/>
        <v>0.16045251628463192</v>
      </c>
      <c r="D358" s="3">
        <f t="shared" si="81"/>
        <v>2620.564927623122</v>
      </c>
      <c r="E358" s="3">
        <f t="shared" si="82"/>
        <v>22.187493247026463</v>
      </c>
      <c r="F358" s="3">
        <f t="shared" si="83"/>
        <v>33.073583221953236</v>
      </c>
      <c r="G358" s="3">
        <f t="shared" si="84"/>
        <v>6.4955361220416466E-2</v>
      </c>
      <c r="H358" s="3">
        <f t="shared" si="85"/>
        <v>1.3086296997753273</v>
      </c>
      <c r="I358" s="3">
        <f t="shared" si="89"/>
        <v>1190.2196192491854</v>
      </c>
      <c r="K358" s="3">
        <f t="shared" si="91"/>
        <v>3.2899999999999738</v>
      </c>
      <c r="L358" s="3">
        <f t="shared" si="92"/>
        <v>3.2032677743791726</v>
      </c>
      <c r="M358" s="3">
        <f>L358/'Nitrous Oxide Information'!$B$1*1000</f>
        <v>72.780037134009788</v>
      </c>
      <c r="N358" s="3">
        <f>M358*'Nitrous Oxide Information'!$I$2*($D$13+273)/$F$2/1000</f>
        <v>18068.159138647843</v>
      </c>
      <c r="O358" s="3">
        <f t="shared" si="93"/>
        <v>355.4095485152406</v>
      </c>
      <c r="P358" s="3">
        <f t="shared" si="86"/>
        <v>10.083409518888182</v>
      </c>
      <c r="Q358" s="3">
        <f t="shared" si="87"/>
        <v>1.8393657252199261E-3</v>
      </c>
      <c r="R358" s="3">
        <f t="shared" si="88"/>
        <v>0.59358515289497848</v>
      </c>
    </row>
    <row r="359" spans="1:18" x14ac:dyDescent="0.25">
      <c r="A359" s="3">
        <f t="shared" si="90"/>
        <v>3.2999999999999736</v>
      </c>
      <c r="B359" s="3">
        <f t="shared" si="79"/>
        <v>7.0489019037540581</v>
      </c>
      <c r="C359" s="3">
        <f t="shared" si="80"/>
        <v>0.16015518793708328</v>
      </c>
      <c r="D359" s="3">
        <f t="shared" si="81"/>
        <v>2615.7088601857504</v>
      </c>
      <c r="E359" s="3">
        <f t="shared" si="82"/>
        <v>22.146378462066142</v>
      </c>
      <c r="F359" s="3">
        <f t="shared" si="83"/>
        <v>33.073583221953236</v>
      </c>
      <c r="G359" s="3">
        <f t="shared" si="84"/>
        <v>6.4955361220416466E-2</v>
      </c>
      <c r="H359" s="3">
        <f t="shared" si="85"/>
        <v>1.3062047287297063</v>
      </c>
      <c r="I359" s="3">
        <f t="shared" si="89"/>
        <v>1192.8320287066447</v>
      </c>
      <c r="K359" s="3">
        <f t="shared" si="91"/>
        <v>3.2999999999999736</v>
      </c>
      <c r="L359" s="3">
        <f t="shared" si="92"/>
        <v>3.1973319228502231</v>
      </c>
      <c r="M359" s="3">
        <f>L359/'Nitrous Oxide Information'!$B$1*1000</f>
        <v>72.645171264177023</v>
      </c>
      <c r="N359" s="3">
        <f>M359*'Nitrous Oxide Information'!$I$2*($D$13+273)/$F$2/1000</f>
        <v>18034.677732283293</v>
      </c>
      <c r="O359" s="3">
        <f t="shared" si="93"/>
        <v>354.75095283715484</v>
      </c>
      <c r="P359" s="3">
        <f t="shared" si="86"/>
        <v>10.083409518888182</v>
      </c>
      <c r="Q359" s="3">
        <f t="shared" si="87"/>
        <v>1.8393657252199261E-3</v>
      </c>
      <c r="R359" s="3">
        <f t="shared" si="88"/>
        <v>0.59248520322309806</v>
      </c>
    </row>
    <row r="360" spans="1:18" x14ac:dyDescent="0.25">
      <c r="A360" s="3">
        <f t="shared" si="90"/>
        <v>3.3099999999999734</v>
      </c>
      <c r="B360" s="3">
        <f t="shared" si="79"/>
        <v>7.0358398564667617</v>
      </c>
      <c r="C360" s="3">
        <f t="shared" si="80"/>
        <v>0.1598584105571873</v>
      </c>
      <c r="D360" s="3">
        <f t="shared" si="81"/>
        <v>2610.8617913389912</v>
      </c>
      <c r="E360" s="3">
        <f t="shared" si="82"/>
        <v>22.105339865322467</v>
      </c>
      <c r="F360" s="3">
        <f t="shared" si="83"/>
        <v>33.073583221953236</v>
      </c>
      <c r="G360" s="3">
        <f t="shared" si="84"/>
        <v>6.4955361220416466E-2</v>
      </c>
      <c r="H360" s="3">
        <f t="shared" si="85"/>
        <v>1.3037842513040703</v>
      </c>
      <c r="I360" s="3">
        <f t="shared" si="89"/>
        <v>1195.4395972092527</v>
      </c>
      <c r="K360" s="3">
        <f t="shared" si="91"/>
        <v>3.3099999999999734</v>
      </c>
      <c r="L360" s="3">
        <f t="shared" si="92"/>
        <v>3.1914070708179922</v>
      </c>
      <c r="M360" s="3">
        <f>L360/'Nitrous Oxide Information'!$B$1*1000</f>
        <v>72.510555309067612</v>
      </c>
      <c r="N360" s="3">
        <f>M360*'Nitrous Oxide Information'!$I$2*($D$13+273)/$F$2/1000</f>
        <v>18001.25836901697</v>
      </c>
      <c r="O360" s="3">
        <f t="shared" si="93"/>
        <v>354.09357757722893</v>
      </c>
      <c r="P360" s="3">
        <f t="shared" si="86"/>
        <v>10.083409518888182</v>
      </c>
      <c r="Q360" s="3">
        <f t="shared" si="87"/>
        <v>1.8393657252199261E-3</v>
      </c>
      <c r="R360" s="3">
        <f t="shared" si="88"/>
        <v>0.59138729182538052</v>
      </c>
    </row>
    <row r="361" spans="1:18" x14ac:dyDescent="0.25">
      <c r="A361" s="3">
        <f t="shared" si="90"/>
        <v>3.3199999999999732</v>
      </c>
      <c r="B361" s="3">
        <f t="shared" si="79"/>
        <v>7.0228020139537213</v>
      </c>
      <c r="C361" s="3">
        <f t="shared" si="80"/>
        <v>0.15956218312396708</v>
      </c>
      <c r="D361" s="3">
        <f t="shared" si="81"/>
        <v>2606.0237044079045</v>
      </c>
      <c r="E361" s="3">
        <f t="shared" si="82"/>
        <v>22.064377315614006</v>
      </c>
      <c r="F361" s="3">
        <f t="shared" si="83"/>
        <v>33.073583221953236</v>
      </c>
      <c r="G361" s="3">
        <f t="shared" si="84"/>
        <v>6.4955361220416466E-2</v>
      </c>
      <c r="H361" s="3">
        <f t="shared" si="85"/>
        <v>1.3013682591714664</v>
      </c>
      <c r="I361" s="3">
        <f t="shared" si="89"/>
        <v>1198.0423337275956</v>
      </c>
      <c r="K361" s="3">
        <f t="shared" si="91"/>
        <v>3.3199999999999732</v>
      </c>
      <c r="L361" s="3">
        <f t="shared" si="92"/>
        <v>3.1854931978997385</v>
      </c>
      <c r="M361" s="3">
        <f>L361/'Nitrous Oxide Information'!$B$1*1000</f>
        <v>72.37618880557423</v>
      </c>
      <c r="N361" s="3">
        <f>M361*'Nitrous Oxide Information'!$I$2*($D$13+273)/$F$2/1000</f>
        <v>17967.900933879206</v>
      </c>
      <c r="O361" s="3">
        <f t="shared" si="93"/>
        <v>353.43742047395324</v>
      </c>
      <c r="P361" s="3">
        <f t="shared" si="86"/>
        <v>10.083409518888182</v>
      </c>
      <c r="Q361" s="3">
        <f t="shared" si="87"/>
        <v>1.8393657252199261E-3</v>
      </c>
      <c r="R361" s="3">
        <f t="shared" si="88"/>
        <v>0.5902914149247791</v>
      </c>
    </row>
    <row r="362" spans="1:18" x14ac:dyDescent="0.25">
      <c r="A362" s="3">
        <f t="shared" si="90"/>
        <v>3.329999999999973</v>
      </c>
      <c r="B362" s="3">
        <f t="shared" si="79"/>
        <v>7.0097883313620066</v>
      </c>
      <c r="C362" s="3">
        <f t="shared" si="80"/>
        <v>0.15926650461833775</v>
      </c>
      <c r="D362" s="3">
        <f t="shared" si="81"/>
        <v>2601.1945827484487</v>
      </c>
      <c r="E362" s="3">
        <f t="shared" si="82"/>
        <v>22.023490672020934</v>
      </c>
      <c r="F362" s="3">
        <f t="shared" si="83"/>
        <v>33.073583221953236</v>
      </c>
      <c r="G362" s="3">
        <f t="shared" si="84"/>
        <v>6.4955361220416466E-2</v>
      </c>
      <c r="H362" s="3">
        <f t="shared" si="85"/>
        <v>1.2989567440203715</v>
      </c>
      <c r="I362" s="3">
        <f t="shared" si="89"/>
        <v>1200.6402472156365</v>
      </c>
      <c r="K362" s="3">
        <f t="shared" si="91"/>
        <v>3.329999999999973</v>
      </c>
      <c r="L362" s="3">
        <f t="shared" si="92"/>
        <v>3.1795902837504908</v>
      </c>
      <c r="M362" s="3">
        <f>L362/'Nitrous Oxide Information'!$B$1*1000</f>
        <v>72.242071291447772</v>
      </c>
      <c r="N362" s="3">
        <f>M362*'Nitrous Oxide Information'!$I$2*($D$13+273)/$F$2/1000</f>
        <v>17934.605312113377</v>
      </c>
      <c r="O362" s="3">
        <f t="shared" si="93"/>
        <v>352.78247927000876</v>
      </c>
      <c r="P362" s="3">
        <f t="shared" si="86"/>
        <v>10.083409518888182</v>
      </c>
      <c r="Q362" s="3">
        <f t="shared" si="87"/>
        <v>1.8393657252199261E-3</v>
      </c>
      <c r="R362" s="3">
        <f t="shared" si="88"/>
        <v>0.58919756875124585</v>
      </c>
    </row>
    <row r="363" spans="1:18" x14ac:dyDescent="0.25">
      <c r="A363" s="3">
        <f t="shared" si="90"/>
        <v>3.3399999999999728</v>
      </c>
      <c r="B363" s="3">
        <f t="shared" si="79"/>
        <v>6.9967987639218023</v>
      </c>
      <c r="C363" s="3">
        <f t="shared" si="80"/>
        <v>0.15897137402310288</v>
      </c>
      <c r="D363" s="3">
        <f t="shared" si="81"/>
        <v>2596.3744097474282</v>
      </c>
      <c r="E363" s="3">
        <f t="shared" si="82"/>
        <v>21.982679793884568</v>
      </c>
      <c r="F363" s="3">
        <f t="shared" si="83"/>
        <v>33.073583221953243</v>
      </c>
      <c r="G363" s="3">
        <f t="shared" si="84"/>
        <v>6.495536122041648E-2</v>
      </c>
      <c r="H363" s="3">
        <f t="shared" si="85"/>
        <v>1.2965496975546642</v>
      </c>
      <c r="I363" s="3">
        <f t="shared" si="89"/>
        <v>1203.2333466107457</v>
      </c>
      <c r="K363" s="3">
        <f t="shared" si="91"/>
        <v>3.3399999999999728</v>
      </c>
      <c r="L363" s="3">
        <f t="shared" si="92"/>
        <v>3.1736983080629781</v>
      </c>
      <c r="M363" s="3">
        <f>L363/'Nitrous Oxide Information'!$B$1*1000</f>
        <v>72.108202305295677</v>
      </c>
      <c r="N363" s="3">
        <f>M363*'Nitrous Oxide Information'!$I$2*($D$13+273)/$F$2/1000</f>
        <v>17901.371389175529</v>
      </c>
      <c r="O363" s="3">
        <f t="shared" si="93"/>
        <v>352.12875171225954</v>
      </c>
      <c r="P363" s="3">
        <f t="shared" si="86"/>
        <v>10.083409518888184</v>
      </c>
      <c r="Q363" s="3">
        <f t="shared" si="87"/>
        <v>1.8393657252199264E-3</v>
      </c>
      <c r="R363" s="3">
        <f t="shared" si="88"/>
        <v>0.5881057495417189</v>
      </c>
    </row>
    <row r="364" spans="1:18" x14ac:dyDescent="0.25">
      <c r="A364" s="3">
        <f t="shared" si="90"/>
        <v>3.3499999999999726</v>
      </c>
      <c r="B364" s="3">
        <f t="shared" si="79"/>
        <v>6.9838332669462551</v>
      </c>
      <c r="C364" s="3">
        <f t="shared" si="80"/>
        <v>0.15867679032295084</v>
      </c>
      <c r="D364" s="3">
        <f t="shared" si="81"/>
        <v>2591.5631688224285</v>
      </c>
      <c r="E364" s="3">
        <f t="shared" si="82"/>
        <v>21.94194454080688</v>
      </c>
      <c r="F364" s="3">
        <f t="shared" si="83"/>
        <v>33.073583221953236</v>
      </c>
      <c r="G364" s="3">
        <f t="shared" si="84"/>
        <v>6.4955361220416466E-2</v>
      </c>
      <c r="H364" s="3">
        <f t="shared" si="85"/>
        <v>1.2941471114935967</v>
      </c>
      <c r="I364" s="3">
        <f t="shared" si="89"/>
        <v>1205.8216408337328</v>
      </c>
      <c r="K364" s="3">
        <f t="shared" si="91"/>
        <v>3.3499999999999726</v>
      </c>
      <c r="L364" s="3">
        <f t="shared" si="92"/>
        <v>3.1678172505675608</v>
      </c>
      <c r="M364" s="3">
        <f>L364/'Nitrous Oxide Information'!$B$1*1000</f>
        <v>71.97458138658034</v>
      </c>
      <c r="N364" s="3">
        <f>M364*'Nitrous Oxide Information'!$I$2*($D$13+273)/$F$2/1000</f>
        <v>17868.19905073394</v>
      </c>
      <c r="O364" s="3">
        <f t="shared" si="93"/>
        <v>351.47623555174482</v>
      </c>
      <c r="P364" s="3">
        <f t="shared" si="86"/>
        <v>10.083409518888182</v>
      </c>
      <c r="Q364" s="3">
        <f t="shared" si="87"/>
        <v>1.8393657252199261E-3</v>
      </c>
      <c r="R364" s="3">
        <f t="shared" si="88"/>
        <v>0.58701595354010982</v>
      </c>
    </row>
    <row r="365" spans="1:18" x14ac:dyDescent="0.25">
      <c r="A365" s="3">
        <f t="shared" si="90"/>
        <v>3.3599999999999723</v>
      </c>
      <c r="B365" s="3">
        <f t="shared" si="79"/>
        <v>6.970891795831319</v>
      </c>
      <c r="C365" s="3">
        <f t="shared" si="80"/>
        <v>0.15838275250445163</v>
      </c>
      <c r="D365" s="3">
        <f t="shared" si="81"/>
        <v>2586.7608434217664</v>
      </c>
      <c r="E365" s="3">
        <f t="shared" si="82"/>
        <v>21.901284772649994</v>
      </c>
      <c r="F365" s="3">
        <f t="shared" si="83"/>
        <v>33.073583221953243</v>
      </c>
      <c r="G365" s="3">
        <f t="shared" si="84"/>
        <v>6.495536122041648E-2</v>
      </c>
      <c r="H365" s="3">
        <f t="shared" si="85"/>
        <v>1.2917489775717668</v>
      </c>
      <c r="I365" s="3">
        <f t="shared" si="89"/>
        <v>1208.4051387888762</v>
      </c>
      <c r="K365" s="3">
        <f t="shared" si="91"/>
        <v>3.3599999999999723</v>
      </c>
      <c r="L365" s="3">
        <f t="shared" si="92"/>
        <v>3.1619470910321597</v>
      </c>
      <c r="M365" s="3">
        <f>L365/'Nitrous Oxide Information'!$B$1*1000</f>
        <v>71.841208075617658</v>
      </c>
      <c r="N365" s="3">
        <f>M365*'Nitrous Oxide Information'!$I$2*($D$13+273)/$F$2/1000</f>
        <v>17835.088182668773</v>
      </c>
      <c r="O365" s="3">
        <f t="shared" si="93"/>
        <v>350.82492854367126</v>
      </c>
      <c r="P365" s="3">
        <f t="shared" si="86"/>
        <v>10.083409518888184</v>
      </c>
      <c r="Q365" s="3">
        <f t="shared" si="87"/>
        <v>1.8393657252199264E-3</v>
      </c>
      <c r="R365" s="3">
        <f t="shared" si="88"/>
        <v>0.58592817699729061</v>
      </c>
    </row>
    <row r="366" spans="1:18" x14ac:dyDescent="0.25">
      <c r="A366" s="3">
        <f t="shared" si="90"/>
        <v>3.3699999999999721</v>
      </c>
      <c r="B366" s="3">
        <f t="shared" si="79"/>
        <v>6.9579743060556023</v>
      </c>
      <c r="C366" s="3">
        <f t="shared" si="80"/>
        <v>0.15808925955605302</v>
      </c>
      <c r="D366" s="3">
        <f t="shared" si="81"/>
        <v>2581.967417024428</v>
      </c>
      <c r="E366" s="3">
        <f t="shared" si="82"/>
        <v>21.86070034953573</v>
      </c>
      <c r="F366" s="3">
        <f t="shared" si="83"/>
        <v>33.073583221953236</v>
      </c>
      <c r="G366" s="3">
        <f t="shared" si="84"/>
        <v>6.4955361220416466E-2</v>
      </c>
      <c r="H366" s="3">
        <f t="shared" si="85"/>
        <v>1.2893552875390861</v>
      </c>
      <c r="I366" s="3">
        <f t="shared" si="89"/>
        <v>1210.9838493639545</v>
      </c>
      <c r="K366" s="3">
        <f t="shared" si="91"/>
        <v>3.3699999999999721</v>
      </c>
      <c r="L366" s="3">
        <f t="shared" si="92"/>
        <v>3.1560878092621869</v>
      </c>
      <c r="M366" s="3">
        <f>L366/'Nitrous Oxide Information'!$B$1*1000</f>
        <v>71.708081913575242</v>
      </c>
      <c r="N366" s="3">
        <f>M366*'Nitrous Oxide Information'!$I$2*($D$13+273)/$F$2/1000</f>
        <v>17802.038671071645</v>
      </c>
      <c r="O366" s="3">
        <f t="shared" si="93"/>
        <v>350.17482844740533</v>
      </c>
      <c r="P366" s="3">
        <f t="shared" si="86"/>
        <v>10.083409518888182</v>
      </c>
      <c r="Q366" s="3">
        <f t="shared" si="87"/>
        <v>1.8393657252199261E-3</v>
      </c>
      <c r="R366" s="3">
        <f t="shared" si="88"/>
        <v>0.5848424161710799</v>
      </c>
    </row>
    <row r="367" spans="1:18" x14ac:dyDescent="0.25">
      <c r="A367" s="3">
        <f t="shared" si="90"/>
        <v>3.3799999999999719</v>
      </c>
      <c r="B367" s="3">
        <f t="shared" si="79"/>
        <v>6.9450807531802106</v>
      </c>
      <c r="C367" s="3">
        <f t="shared" si="80"/>
        <v>0.15779631046807729</v>
      </c>
      <c r="D367" s="3">
        <f t="shared" si="81"/>
        <v>2577.1828731400146</v>
      </c>
      <c r="E367" s="3">
        <f t="shared" si="82"/>
        <v>21.820191131845096</v>
      </c>
      <c r="F367" s="3">
        <f t="shared" si="83"/>
        <v>33.073583221953243</v>
      </c>
      <c r="G367" s="3">
        <f t="shared" si="84"/>
        <v>6.495536122041648E-2</v>
      </c>
      <c r="H367" s="3">
        <f t="shared" si="85"/>
        <v>1.286966033160756</v>
      </c>
      <c r="I367" s="3">
        <f t="shared" si="89"/>
        <v>1213.557781430276</v>
      </c>
      <c r="K367" s="3">
        <f t="shared" si="91"/>
        <v>3.3799999999999719</v>
      </c>
      <c r="L367" s="3">
        <f t="shared" si="92"/>
        <v>3.150239385100476</v>
      </c>
      <c r="M367" s="3">
        <f>L367/'Nitrous Oxide Information'!$B$1*1000</f>
        <v>71.575202442470996</v>
      </c>
      <c r="N367" s="3">
        <f>M367*'Nitrous Oxide Information'!$I$2*($D$13+273)/$F$2/1000</f>
        <v>17769.050402245262</v>
      </c>
      <c r="O367" s="3">
        <f t="shared" si="93"/>
        <v>349.52593302646528</v>
      </c>
      <c r="P367" s="3">
        <f t="shared" si="86"/>
        <v>10.083409518888184</v>
      </c>
      <c r="Q367" s="3">
        <f t="shared" si="87"/>
        <v>1.8393657252199264E-3</v>
      </c>
      <c r="R367" s="3">
        <f t="shared" si="88"/>
        <v>0.58375866732623127</v>
      </c>
    </row>
    <row r="368" spans="1:18" x14ac:dyDescent="0.25">
      <c r="A368" s="3">
        <f t="shared" si="90"/>
        <v>3.3899999999999717</v>
      </c>
      <c r="B368" s="3">
        <f t="shared" si="79"/>
        <v>6.9322110928486032</v>
      </c>
      <c r="C368" s="3">
        <f t="shared" si="80"/>
        <v>0.15750390423271782</v>
      </c>
      <c r="D368" s="3">
        <f t="shared" si="81"/>
        <v>2572.4071953086855</v>
      </c>
      <c r="E368" s="3">
        <f t="shared" si="82"/>
        <v>21.779756980217844</v>
      </c>
      <c r="F368" s="3">
        <f t="shared" si="83"/>
        <v>33.073583221953236</v>
      </c>
      <c r="G368" s="3">
        <f t="shared" si="84"/>
        <v>6.4955361220416466E-2</v>
      </c>
      <c r="H368" s="3">
        <f t="shared" si="85"/>
        <v>1.2845812062172375</v>
      </c>
      <c r="I368" s="3">
        <f t="shared" si="89"/>
        <v>1216.1269438427105</v>
      </c>
      <c r="K368" s="3">
        <f t="shared" si="91"/>
        <v>3.3899999999999717</v>
      </c>
      <c r="L368" s="3">
        <f t="shared" si="92"/>
        <v>3.1444017984272135</v>
      </c>
      <c r="M368" s="3">
        <f>L368/'Nitrous Oxide Information'!$B$1*1000</f>
        <v>71.442569205171509</v>
      </c>
      <c r="N368" s="3">
        <f>M368*'Nitrous Oxide Information'!$I$2*($D$13+273)/$F$2/1000</f>
        <v>17736.123262703015</v>
      </c>
      <c r="O368" s="3">
        <f t="shared" si="93"/>
        <v>348.8782400485141</v>
      </c>
      <c r="P368" s="3">
        <f t="shared" si="86"/>
        <v>10.083409518888182</v>
      </c>
      <c r="Q368" s="3">
        <f t="shared" si="87"/>
        <v>1.8393657252199261E-3</v>
      </c>
      <c r="R368" s="3">
        <f t="shared" si="88"/>
        <v>0.58267692673442029</v>
      </c>
    </row>
    <row r="369" spans="1:18" x14ac:dyDescent="0.25">
      <c r="A369" s="3">
        <f t="shared" si="90"/>
        <v>3.3999999999999715</v>
      </c>
      <c r="B369" s="3">
        <f t="shared" si="79"/>
        <v>6.9193652807864297</v>
      </c>
      <c r="C369" s="3">
        <f t="shared" si="80"/>
        <v>0.15721203984403534</v>
      </c>
      <c r="D369" s="3">
        <f t="shared" si="81"/>
        <v>2567.6403671011017</v>
      </c>
      <c r="E369" s="3">
        <f t="shared" si="82"/>
        <v>21.739397755551952</v>
      </c>
      <c r="F369" s="3">
        <f t="shared" si="83"/>
        <v>33.073583221953228</v>
      </c>
      <c r="G369" s="3">
        <f t="shared" si="84"/>
        <v>6.4955361220416452E-2</v>
      </c>
      <c r="H369" s="3">
        <f t="shared" si="85"/>
        <v>1.2822007985042221</v>
      </c>
      <c r="I369" s="3">
        <f t="shared" si="89"/>
        <v>1218.691345439719</v>
      </c>
      <c r="K369" s="3">
        <f t="shared" si="91"/>
        <v>3.3999999999999715</v>
      </c>
      <c r="L369" s="3">
        <f t="shared" si="92"/>
        <v>3.1385750291598691</v>
      </c>
      <c r="M369" s="3">
        <f>L369/'Nitrous Oxide Information'!$B$1*1000</f>
        <v>71.310181745390423</v>
      </c>
      <c r="N369" s="3">
        <f>M369*'Nitrous Oxide Information'!$I$2*($D$13+273)/$F$2/1000</f>
        <v>17703.257139168596</v>
      </c>
      <c r="O369" s="3">
        <f t="shared" si="93"/>
        <v>348.2317472853511</v>
      </c>
      <c r="P369" s="3">
        <f t="shared" si="86"/>
        <v>10.08340951888818</v>
      </c>
      <c r="Q369" s="3">
        <f t="shared" si="87"/>
        <v>1.8393657252199257E-3</v>
      </c>
      <c r="R369" s="3">
        <f t="shared" si="88"/>
        <v>0.58159719067423055</v>
      </c>
    </row>
    <row r="370" spans="1:18" x14ac:dyDescent="0.25">
      <c r="A370" s="3">
        <f t="shared" si="90"/>
        <v>3.4099999999999713</v>
      </c>
      <c r="B370" s="3">
        <f t="shared" si="79"/>
        <v>6.9065432728013878</v>
      </c>
      <c r="C370" s="3">
        <f t="shared" si="80"/>
        <v>0.15692071629795487</v>
      </c>
      <c r="D370" s="3">
        <f t="shared" si="81"/>
        <v>2562.882372118368</v>
      </c>
      <c r="E370" s="3">
        <f t="shared" si="82"/>
        <v>21.699113319003164</v>
      </c>
      <c r="F370" s="3">
        <f t="shared" si="83"/>
        <v>33.073583221953236</v>
      </c>
      <c r="G370" s="3">
        <f t="shared" si="84"/>
        <v>6.4955361220416466E-2</v>
      </c>
      <c r="H370" s="3">
        <f t="shared" si="85"/>
        <v>1.2798248018326055</v>
      </c>
      <c r="I370" s="3">
        <f t="shared" si="89"/>
        <v>1221.2509950433844</v>
      </c>
      <c r="K370" s="3">
        <f t="shared" si="91"/>
        <v>3.4099999999999713</v>
      </c>
      <c r="L370" s="3">
        <f t="shared" si="92"/>
        <v>3.1327590572531268</v>
      </c>
      <c r="M370" s="3">
        <f>L370/'Nitrous Oxide Information'!$B$1*1000</f>
        <v>71.178039607686983</v>
      </c>
      <c r="N370" s="3">
        <f>M370*'Nitrous Oxide Information'!$I$2*($D$13+273)/$F$2/1000</f>
        <v>17670.451918575611</v>
      </c>
      <c r="O370" s="3">
        <f t="shared" si="93"/>
        <v>347.58645251290477</v>
      </c>
      <c r="P370" s="3">
        <f t="shared" si="86"/>
        <v>10.083409518888182</v>
      </c>
      <c r="Q370" s="3">
        <f t="shared" si="87"/>
        <v>1.8393657252199261E-3</v>
      </c>
      <c r="R370" s="3">
        <f t="shared" si="88"/>
        <v>0.58051945543114258</v>
      </c>
    </row>
    <row r="371" spans="1:18" x14ac:dyDescent="0.25">
      <c r="A371" s="3">
        <f t="shared" si="90"/>
        <v>3.4199999999999711</v>
      </c>
      <c r="B371" s="3">
        <f t="shared" si="79"/>
        <v>6.8937450247830618</v>
      </c>
      <c r="C371" s="3">
        <f t="shared" si="80"/>
        <v>0.15662993259226182</v>
      </c>
      <c r="D371" s="3">
        <f t="shared" si="81"/>
        <v>2558.1331939919764</v>
      </c>
      <c r="E371" s="3">
        <f t="shared" si="82"/>
        <v>21.658903531984524</v>
      </c>
      <c r="F371" s="3">
        <f t="shared" si="83"/>
        <v>33.073583221953243</v>
      </c>
      <c r="G371" s="3">
        <f t="shared" si="84"/>
        <v>6.495536122041648E-2</v>
      </c>
      <c r="H371" s="3">
        <f t="shared" si="85"/>
        <v>1.2774532080284571</v>
      </c>
      <c r="I371" s="3">
        <f t="shared" si="89"/>
        <v>1223.8059014594412</v>
      </c>
      <c r="K371" s="3">
        <f t="shared" si="91"/>
        <v>3.4199999999999711</v>
      </c>
      <c r="L371" s="3">
        <f t="shared" si="92"/>
        <v>3.1269538626988154</v>
      </c>
      <c r="M371" s="3">
        <f>L371/'Nitrous Oxide Information'!$B$1*1000</f>
        <v>71.046142337464289</v>
      </c>
      <c r="N371" s="3">
        <f>M371*'Nitrous Oxide Information'!$I$2*($D$13+273)/$F$2/1000</f>
        <v>17637.707488067164</v>
      </c>
      <c r="O371" s="3">
        <f t="shared" si="93"/>
        <v>346.94235351122489</v>
      </c>
      <c r="P371" s="3">
        <f t="shared" si="86"/>
        <v>10.083409518888184</v>
      </c>
      <c r="Q371" s="3">
        <f t="shared" si="87"/>
        <v>1.8393657252199264E-3</v>
      </c>
      <c r="R371" s="3">
        <f t="shared" si="88"/>
        <v>0.57944371729751942</v>
      </c>
    </row>
    <row r="372" spans="1:18" x14ac:dyDescent="0.25">
      <c r="A372" s="3">
        <f t="shared" si="90"/>
        <v>3.4299999999999708</v>
      </c>
      <c r="B372" s="3">
        <f t="shared" si="79"/>
        <v>6.8809704927027777</v>
      </c>
      <c r="C372" s="3">
        <f t="shared" si="80"/>
        <v>0.15633968772659887</v>
      </c>
      <c r="D372" s="3">
        <f t="shared" si="81"/>
        <v>2553.3928163837518</v>
      </c>
      <c r="E372" s="3">
        <f t="shared" si="82"/>
        <v>21.618768256165879</v>
      </c>
      <c r="F372" s="3">
        <f t="shared" si="83"/>
        <v>33.073583221953236</v>
      </c>
      <c r="G372" s="3">
        <f t="shared" si="84"/>
        <v>6.4955361220416466E-2</v>
      </c>
      <c r="H372" s="3">
        <f t="shared" si="85"/>
        <v>1.2750860089329938</v>
      </c>
      <c r="I372" s="3">
        <f t="shared" si="89"/>
        <v>1226.3560734773073</v>
      </c>
      <c r="K372" s="3">
        <f t="shared" si="91"/>
        <v>3.4299999999999708</v>
      </c>
      <c r="L372" s="3">
        <f t="shared" si="92"/>
        <v>3.1211594255258404</v>
      </c>
      <c r="M372" s="3">
        <f>L372/'Nitrous Oxide Information'!$B$1*1000</f>
        <v>70.914489480967902</v>
      </c>
      <c r="N372" s="3">
        <f>M372*'Nitrous Oxide Information'!$I$2*($D$13+273)/$F$2/1000</f>
        <v>17605.023734995506</v>
      </c>
      <c r="O372" s="3">
        <f t="shared" si="93"/>
        <v>346.29944806447497</v>
      </c>
      <c r="P372" s="3">
        <f t="shared" si="86"/>
        <v>10.083409518888182</v>
      </c>
      <c r="Q372" s="3">
        <f t="shared" si="87"/>
        <v>1.8393657252199261E-3</v>
      </c>
      <c r="R372" s="3">
        <f t="shared" si="88"/>
        <v>0.57836997257259481</v>
      </c>
    </row>
    <row r="373" spans="1:18" x14ac:dyDescent="0.25">
      <c r="A373" s="3">
        <f t="shared" si="90"/>
        <v>3.4399999999999706</v>
      </c>
      <c r="B373" s="3">
        <f t="shared" si="79"/>
        <v>6.8682196326134477</v>
      </c>
      <c r="C373" s="3">
        <f t="shared" si="80"/>
        <v>0.15604998070246248</v>
      </c>
      <c r="D373" s="3">
        <f t="shared" si="81"/>
        <v>2548.6612229857947</v>
      </c>
      <c r="E373" s="3">
        <f t="shared" si="82"/>
        <v>21.578707353473394</v>
      </c>
      <c r="F373" s="3">
        <f t="shared" si="83"/>
        <v>33.073583221953236</v>
      </c>
      <c r="G373" s="3">
        <f t="shared" si="84"/>
        <v>6.4955361220416466E-2</v>
      </c>
      <c r="H373" s="3">
        <f t="shared" si="85"/>
        <v>1.2727231964025509</v>
      </c>
      <c r="I373" s="3">
        <f t="shared" si="89"/>
        <v>1228.9015198701125</v>
      </c>
      <c r="K373" s="3">
        <f t="shared" si="91"/>
        <v>3.4399999999999706</v>
      </c>
      <c r="L373" s="3">
        <f t="shared" si="92"/>
        <v>3.1153757258001145</v>
      </c>
      <c r="M373" s="3">
        <f>L373/'Nitrous Oxide Information'!$B$1*1000</f>
        <v>70.783080585284225</v>
      </c>
      <c r="N373" s="3">
        <f>M373*'Nitrous Oxide Information'!$I$2*($D$13+273)/$F$2/1000</f>
        <v>17572.400546921624</v>
      </c>
      <c r="O373" s="3">
        <f t="shared" si="93"/>
        <v>345.65773396092447</v>
      </c>
      <c r="P373" s="3">
        <f t="shared" si="86"/>
        <v>10.083409518888182</v>
      </c>
      <c r="Q373" s="3">
        <f t="shared" si="87"/>
        <v>1.8393657252199261E-3</v>
      </c>
      <c r="R373" s="3">
        <f t="shared" si="88"/>
        <v>0.57729821756246025</v>
      </c>
    </row>
    <row r="374" spans="1:18" x14ac:dyDescent="0.25">
      <c r="A374" s="3">
        <f t="shared" si="90"/>
        <v>3.4499999999999704</v>
      </c>
      <c r="B374" s="3">
        <f t="shared" si="79"/>
        <v>6.855492400649422</v>
      </c>
      <c r="C374" s="3">
        <f t="shared" si="80"/>
        <v>0.15576081052319926</v>
      </c>
      <c r="D374" s="3">
        <f t="shared" si="81"/>
        <v>2543.938397520425</v>
      </c>
      <c r="E374" s="3">
        <f t="shared" si="82"/>
        <v>21.538720686089114</v>
      </c>
      <c r="F374" s="3">
        <f t="shared" si="83"/>
        <v>33.073583221953236</v>
      </c>
      <c r="G374" s="3">
        <f t="shared" si="84"/>
        <v>6.4955361220416466E-2</v>
      </c>
      <c r="H374" s="3">
        <f t="shared" si="85"/>
        <v>1.2703647623085543</v>
      </c>
      <c r="I374" s="3">
        <f t="shared" si="89"/>
        <v>1231.4422493947295</v>
      </c>
      <c r="K374" s="3">
        <f t="shared" si="91"/>
        <v>3.4499999999999704</v>
      </c>
      <c r="L374" s="3">
        <f t="shared" si="92"/>
        <v>3.1096027436244897</v>
      </c>
      <c r="M374" s="3">
        <f>L374/'Nitrous Oxide Information'!$B$1*1000</f>
        <v>70.651915198338898</v>
      </c>
      <c r="N374" s="3">
        <f>M374*'Nitrous Oxide Information'!$I$2*($D$13+273)/$F$2/1000</f>
        <v>17539.837811614871</v>
      </c>
      <c r="O374" s="3">
        <f t="shared" si="93"/>
        <v>345.01720899294139</v>
      </c>
      <c r="P374" s="3">
        <f t="shared" si="86"/>
        <v>10.083409518888182</v>
      </c>
      <c r="Q374" s="3">
        <f t="shared" si="87"/>
        <v>1.8393657252199261E-3</v>
      </c>
      <c r="R374" s="3">
        <f t="shared" si="88"/>
        <v>0.57622844858005207</v>
      </c>
    </row>
    <row r="375" spans="1:18" x14ac:dyDescent="0.25">
      <c r="A375" s="3">
        <f t="shared" si="90"/>
        <v>3.4599999999999702</v>
      </c>
      <c r="B375" s="3">
        <f t="shared" si="79"/>
        <v>6.842788753026336</v>
      </c>
      <c r="C375" s="3">
        <f t="shared" si="80"/>
        <v>0.15547217619400278</v>
      </c>
      <c r="D375" s="3">
        <f t="shared" si="81"/>
        <v>2539.2243237401267</v>
      </c>
      <c r="E375" s="3">
        <f t="shared" si="82"/>
        <v>21.498808116450469</v>
      </c>
      <c r="F375" s="3">
        <f t="shared" si="83"/>
        <v>33.073583221953236</v>
      </c>
      <c r="G375" s="3">
        <f t="shared" si="84"/>
        <v>6.4955361220416466E-2</v>
      </c>
      <c r="H375" s="3">
        <f t="shared" si="85"/>
        <v>1.2680106985374935</v>
      </c>
      <c r="I375" s="3">
        <f t="shared" si="89"/>
        <v>1233.9782707918046</v>
      </c>
      <c r="K375" s="3">
        <f t="shared" si="91"/>
        <v>3.4599999999999702</v>
      </c>
      <c r="L375" s="3">
        <f t="shared" si="92"/>
        <v>3.1038404591386892</v>
      </c>
      <c r="M375" s="3">
        <f>L375/'Nitrous Oxide Information'!$B$1*1000</f>
        <v>70.520992868895306</v>
      </c>
      <c r="N375" s="3">
        <f>M375*'Nitrous Oxide Information'!$I$2*($D$13+273)/$F$2/1000</f>
        <v>17507.33541705256</v>
      </c>
      <c r="O375" s="3">
        <f t="shared" si="93"/>
        <v>344.37787095698479</v>
      </c>
      <c r="P375" s="3">
        <f t="shared" si="86"/>
        <v>10.083409518888182</v>
      </c>
      <c r="Q375" s="3">
        <f t="shared" si="87"/>
        <v>1.8393657252199261E-3</v>
      </c>
      <c r="R375" s="3">
        <f t="shared" si="88"/>
        <v>0.5751606619451396</v>
      </c>
    </row>
    <row r="376" spans="1:18" x14ac:dyDescent="0.25">
      <c r="A376" s="3">
        <f t="shared" si="90"/>
        <v>3.46999999999997</v>
      </c>
      <c r="B376" s="3">
        <f t="shared" si="79"/>
        <v>6.8301086460409621</v>
      </c>
      <c r="C376" s="3">
        <f t="shared" si="80"/>
        <v>0.15518407672191004</v>
      </c>
      <c r="D376" s="3">
        <f t="shared" si="81"/>
        <v>2534.5189854274904</v>
      </c>
      <c r="E376" s="3">
        <f t="shared" si="82"/>
        <v>21.458969507249787</v>
      </c>
      <c r="F376" s="3">
        <f t="shared" si="83"/>
        <v>33.073583221953236</v>
      </c>
      <c r="G376" s="3">
        <f t="shared" si="84"/>
        <v>6.4955361220416466E-2</v>
      </c>
      <c r="H376" s="3">
        <f t="shared" si="85"/>
        <v>1.2656609969908916</v>
      </c>
      <c r="I376" s="3">
        <f t="shared" si="89"/>
        <v>1236.5095927857863</v>
      </c>
      <c r="K376" s="3">
        <f t="shared" si="91"/>
        <v>3.46999999999997</v>
      </c>
      <c r="L376" s="3">
        <f t="shared" si="92"/>
        <v>3.098088852519238</v>
      </c>
      <c r="M376" s="3">
        <f>L376/'Nitrous Oxide Information'!$B$1*1000</f>
        <v>70.390313146553012</v>
      </c>
      <c r="N376" s="3">
        <f>M376*'Nitrous Oxide Information'!$I$2*($D$13+273)/$F$2/1000</f>
        <v>17474.893251419595</v>
      </c>
      <c r="O376" s="3">
        <f t="shared" si="93"/>
        <v>343.73971765359676</v>
      </c>
      <c r="P376" s="3">
        <f t="shared" si="86"/>
        <v>10.083409518888182</v>
      </c>
      <c r="Q376" s="3">
        <f t="shared" si="87"/>
        <v>1.8393657252199261E-3</v>
      </c>
      <c r="R376" s="3">
        <f t="shared" si="88"/>
        <v>0.57409485398431104</v>
      </c>
    </row>
    <row r="377" spans="1:18" x14ac:dyDescent="0.25">
      <c r="A377" s="3">
        <f t="shared" si="90"/>
        <v>3.4799999999999698</v>
      </c>
      <c r="B377" s="3">
        <f t="shared" si="79"/>
        <v>6.8174520360710531</v>
      </c>
      <c r="C377" s="3">
        <f t="shared" si="80"/>
        <v>0.15489651111579805</v>
      </c>
      <c r="D377" s="3">
        <f t="shared" si="81"/>
        <v>2529.8223663951599</v>
      </c>
      <c r="E377" s="3">
        <f t="shared" si="82"/>
        <v>21.419204721433847</v>
      </c>
      <c r="F377" s="3">
        <f t="shared" si="83"/>
        <v>33.073583221953236</v>
      </c>
      <c r="G377" s="3">
        <f t="shared" si="84"/>
        <v>6.4955361220416466E-2</v>
      </c>
      <c r="H377" s="3">
        <f t="shared" si="85"/>
        <v>1.26331564958528</v>
      </c>
      <c r="I377" s="3">
        <f t="shared" si="89"/>
        <v>1239.0362240849568</v>
      </c>
      <c r="K377" s="3">
        <f t="shared" si="91"/>
        <v>3.4799999999999698</v>
      </c>
      <c r="L377" s="3">
        <f t="shared" si="92"/>
        <v>3.0923479039793951</v>
      </c>
      <c r="M377" s="3">
        <f>L377/'Nitrous Oxide Information'!$B$1*1000</f>
        <v>70.259875581746186</v>
      </c>
      <c r="N377" s="3">
        <f>M377*'Nitrous Oxide Information'!$I$2*($D$13+273)/$F$2/1000</f>
        <v>17442.511203108079</v>
      </c>
      <c r="O377" s="3">
        <f t="shared" si="93"/>
        <v>343.10274688739531</v>
      </c>
      <c r="P377" s="3">
        <f t="shared" si="86"/>
        <v>10.083409518888182</v>
      </c>
      <c r="Q377" s="3">
        <f t="shared" si="87"/>
        <v>1.8393657252199261E-3</v>
      </c>
      <c r="R377" s="3">
        <f t="shared" si="88"/>
        <v>0.57303102103096226</v>
      </c>
    </row>
    <row r="378" spans="1:18" x14ac:dyDescent="0.25">
      <c r="A378" s="3">
        <f t="shared" si="90"/>
        <v>3.4899999999999696</v>
      </c>
      <c r="B378" s="3">
        <f t="shared" si="79"/>
        <v>6.8048188795752003</v>
      </c>
      <c r="C378" s="3">
        <f t="shared" si="80"/>
        <v>0.15460947838638039</v>
      </c>
      <c r="D378" s="3">
        <f t="shared" si="81"/>
        <v>2525.1344504857725</v>
      </c>
      <c r="E378" s="3">
        <f t="shared" si="82"/>
        <v>21.379513622203387</v>
      </c>
      <c r="F378" s="3">
        <f t="shared" si="83"/>
        <v>33.073583221953228</v>
      </c>
      <c r="G378" s="3">
        <f t="shared" si="84"/>
        <v>6.4955361220416452E-2</v>
      </c>
      <c r="H378" s="3">
        <f t="shared" si="85"/>
        <v>1.2609746482521673</v>
      </c>
      <c r="I378" s="3">
        <f t="shared" si="89"/>
        <v>1241.5581733814611</v>
      </c>
      <c r="K378" s="3">
        <f t="shared" si="91"/>
        <v>3.4899999999999696</v>
      </c>
      <c r="L378" s="3">
        <f t="shared" si="92"/>
        <v>3.0866175937690854</v>
      </c>
      <c r="M378" s="3">
        <f>L378/'Nitrous Oxide Information'!$B$1*1000</f>
        <v>70.129679725742065</v>
      </c>
      <c r="N378" s="3">
        <f>M378*'Nitrous Oxide Information'!$I$2*($D$13+273)/$F$2/1000</f>
        <v>17410.189160716924</v>
      </c>
      <c r="O378" s="3">
        <f t="shared" si="93"/>
        <v>342.46695646706644</v>
      </c>
      <c r="P378" s="3">
        <f t="shared" si="86"/>
        <v>10.08340951888818</v>
      </c>
      <c r="Q378" s="3">
        <f t="shared" si="87"/>
        <v>1.8393657252199257E-3</v>
      </c>
      <c r="R378" s="3">
        <f t="shared" si="88"/>
        <v>0.57196915942528304</v>
      </c>
    </row>
    <row r="379" spans="1:18" x14ac:dyDescent="0.25">
      <c r="A379" s="3">
        <f t="shared" si="90"/>
        <v>3.4999999999999694</v>
      </c>
      <c r="B379" s="3">
        <f t="shared" si="79"/>
        <v>6.7922091330926788</v>
      </c>
      <c r="C379" s="3">
        <f t="shared" si="80"/>
        <v>0.15432297754620392</v>
      </c>
      <c r="D379" s="3">
        <f t="shared" si="81"/>
        <v>2520.4552215719109</v>
      </c>
      <c r="E379" s="3">
        <f t="shared" si="82"/>
        <v>21.339896073012653</v>
      </c>
      <c r="F379" s="3">
        <f t="shared" si="83"/>
        <v>33.073583221953243</v>
      </c>
      <c r="G379" s="3">
        <f t="shared" si="84"/>
        <v>6.495536122041648E-2</v>
      </c>
      <c r="H379" s="3">
        <f t="shared" si="85"/>
        <v>1.2586379849380165</v>
      </c>
      <c r="I379" s="3">
        <f t="shared" si="89"/>
        <v>1244.0754493513371</v>
      </c>
      <c r="K379" s="3">
        <f t="shared" si="91"/>
        <v>3.4999999999999694</v>
      </c>
      <c r="L379" s="3">
        <f t="shared" si="92"/>
        <v>3.0808979021748324</v>
      </c>
      <c r="M379" s="3">
        <f>L379/'Nitrous Oxide Information'!$B$1*1000</f>
        <v>69.999725130639419</v>
      </c>
      <c r="N379" s="3">
        <f>M379*'Nitrous Oxide Information'!$I$2*($D$13+273)/$F$2/1000</f>
        <v>17377.9270130515</v>
      </c>
      <c r="O379" s="3">
        <f t="shared" si="93"/>
        <v>341.83234420535695</v>
      </c>
      <c r="P379" s="3">
        <f t="shared" si="86"/>
        <v>10.083409518888184</v>
      </c>
      <c r="Q379" s="3">
        <f t="shared" si="87"/>
        <v>1.8393657252199264E-3</v>
      </c>
      <c r="R379" s="3">
        <f t="shared" si="88"/>
        <v>0.57090926551424581</v>
      </c>
    </row>
    <row r="380" spans="1:18" x14ac:dyDescent="0.25">
      <c r="A380" s="3">
        <f t="shared" si="90"/>
        <v>3.5099999999999691</v>
      </c>
      <c r="B380" s="3">
        <f t="shared" si="79"/>
        <v>6.7796227532432978</v>
      </c>
      <c r="C380" s="3">
        <f t="shared" si="80"/>
        <v>0.1540370076096452</v>
      </c>
      <c r="D380" s="3">
        <f t="shared" si="81"/>
        <v>2515.7846635560368</v>
      </c>
      <c r="E380" s="3">
        <f t="shared" si="82"/>
        <v>21.300351937568909</v>
      </c>
      <c r="F380" s="3">
        <f t="shared" si="83"/>
        <v>33.073583221953243</v>
      </c>
      <c r="G380" s="3">
        <f t="shared" si="84"/>
        <v>6.495536122041648E-2</v>
      </c>
      <c r="H380" s="3">
        <f t="shared" si="85"/>
        <v>1.256305651604211</v>
      </c>
      <c r="I380" s="3">
        <f t="shared" si="89"/>
        <v>1246.5880606545454</v>
      </c>
      <c r="K380" s="3">
        <f t="shared" si="91"/>
        <v>3.5099999999999691</v>
      </c>
      <c r="L380" s="3">
        <f t="shared" si="92"/>
        <v>3.0751888095196898</v>
      </c>
      <c r="M380" s="3">
        <f>L380/'Nitrous Oxide Information'!$B$1*1000</f>
        <v>69.870011349367005</v>
      </c>
      <c r="N380" s="3">
        <f>M380*'Nitrous Oxide Information'!$I$2*($D$13+273)/$F$2/1000</f>
        <v>17345.724649123182</v>
      </c>
      <c r="O380" s="3">
        <f t="shared" si="93"/>
        <v>341.1989079190667</v>
      </c>
      <c r="P380" s="3">
        <f t="shared" si="86"/>
        <v>10.083409518888184</v>
      </c>
      <c r="Q380" s="3">
        <f t="shared" si="87"/>
        <v>1.8393657252199264E-3</v>
      </c>
      <c r="R380" s="3">
        <f t="shared" si="88"/>
        <v>0.5698513356515913</v>
      </c>
    </row>
    <row r="381" spans="1:18" x14ac:dyDescent="0.25">
      <c r="A381" s="3">
        <f t="shared" si="90"/>
        <v>3.5199999999999689</v>
      </c>
      <c r="B381" s="3">
        <f t="shared" si="79"/>
        <v>6.767059696727256</v>
      </c>
      <c r="C381" s="3">
        <f t="shared" si="80"/>
        <v>0.15375156759290737</v>
      </c>
      <c r="D381" s="3">
        <f t="shared" si="81"/>
        <v>2511.1227603704456</v>
      </c>
      <c r="E381" s="3">
        <f t="shared" si="82"/>
        <v>21.260881079831993</v>
      </c>
      <c r="F381" s="3">
        <f t="shared" si="83"/>
        <v>33.073583221953236</v>
      </c>
      <c r="G381" s="3">
        <f t="shared" si="84"/>
        <v>6.4955361220416466E-2</v>
      </c>
      <c r="H381" s="3">
        <f t="shared" si="85"/>
        <v>1.2539776402270328</v>
      </c>
      <c r="I381" s="3">
        <f t="shared" si="89"/>
        <v>1249.0960159349995</v>
      </c>
      <c r="K381" s="3">
        <f t="shared" si="91"/>
        <v>3.5199999999999689</v>
      </c>
      <c r="L381" s="3">
        <f t="shared" si="92"/>
        <v>3.069490296163174</v>
      </c>
      <c r="M381" s="3">
        <f>L381/'Nitrous Oxide Information'!$B$1*1000</f>
        <v>69.740537935682056</v>
      </c>
      <c r="N381" s="3">
        <f>M381*'Nitrous Oxide Information'!$I$2*($D$13+273)/$F$2/1000</f>
        <v>17313.581958149054</v>
      </c>
      <c r="O381" s="3">
        <f t="shared" si="93"/>
        <v>340.56664542904127</v>
      </c>
      <c r="P381" s="3">
        <f t="shared" si="86"/>
        <v>10.083409518888182</v>
      </c>
      <c r="Q381" s="3">
        <f t="shared" si="87"/>
        <v>1.8393657252199261E-3</v>
      </c>
      <c r="R381" s="3">
        <f t="shared" si="88"/>
        <v>0.56879536619781779</v>
      </c>
    </row>
    <row r="382" spans="1:18" x14ac:dyDescent="0.25">
      <c r="A382" s="3">
        <f t="shared" si="90"/>
        <v>3.5299999999999687</v>
      </c>
      <c r="B382" s="3">
        <f t="shared" si="79"/>
        <v>6.7545199203249853</v>
      </c>
      <c r="C382" s="3">
        <f t="shared" si="80"/>
        <v>0.15346665651401645</v>
      </c>
      <c r="D382" s="3">
        <f t="shared" si="81"/>
        <v>2506.4694959772073</v>
      </c>
      <c r="E382" s="3">
        <f t="shared" si="82"/>
        <v>21.221483364013807</v>
      </c>
      <c r="F382" s="3">
        <f t="shared" si="83"/>
        <v>33.073583221953236</v>
      </c>
      <c r="G382" s="3">
        <f t="shared" si="84"/>
        <v>6.4955361220416466E-2</v>
      </c>
      <c r="H382" s="3">
        <f t="shared" si="85"/>
        <v>1.2516539427976312</v>
      </c>
      <c r="I382" s="3">
        <f t="shared" si="89"/>
        <v>1251.5993238205947</v>
      </c>
      <c r="K382" s="3">
        <f t="shared" si="91"/>
        <v>3.5299999999999687</v>
      </c>
      <c r="L382" s="3">
        <f t="shared" si="92"/>
        <v>3.0638023425011958</v>
      </c>
      <c r="M382" s="3">
        <f>L382/'Nitrous Oxide Information'!$B$1*1000</f>
        <v>69.611304444168667</v>
      </c>
      <c r="N382" s="3">
        <f>M382*'Nitrous Oxide Information'!$I$2*($D$13+273)/$F$2/1000</f>
        <v>17281.498829551478</v>
      </c>
      <c r="O382" s="3">
        <f t="shared" si="93"/>
        <v>339.93555456016406</v>
      </c>
      <c r="P382" s="3">
        <f t="shared" si="86"/>
        <v>10.083409518888182</v>
      </c>
      <c r="Q382" s="3">
        <f t="shared" si="87"/>
        <v>1.8393657252199261E-3</v>
      </c>
      <c r="R382" s="3">
        <f t="shared" si="88"/>
        <v>0.5677413535201673</v>
      </c>
    </row>
    <row r="383" spans="1:18" x14ac:dyDescent="0.25">
      <c r="A383" s="3">
        <f t="shared" si="90"/>
        <v>3.5399999999999685</v>
      </c>
      <c r="B383" s="3">
        <f t="shared" si="79"/>
        <v>6.7420033808970095</v>
      </c>
      <c r="C383" s="3">
        <f t="shared" si="80"/>
        <v>0.15318227339281829</v>
      </c>
      <c r="D383" s="3">
        <f t="shared" si="81"/>
        <v>2501.8248543681111</v>
      </c>
      <c r="E383" s="3">
        <f t="shared" si="82"/>
        <v>21.182158654577897</v>
      </c>
      <c r="F383" s="3">
        <f t="shared" si="83"/>
        <v>33.073583221953243</v>
      </c>
      <c r="G383" s="3">
        <f t="shared" si="84"/>
        <v>6.495536122041648E-2</v>
      </c>
      <c r="H383" s="3">
        <f t="shared" si="85"/>
        <v>1.2493345513219962</v>
      </c>
      <c r="I383" s="3">
        <f t="shared" si="89"/>
        <v>1254.0979929232387</v>
      </c>
      <c r="K383" s="3">
        <f t="shared" si="91"/>
        <v>3.5399999999999685</v>
      </c>
      <c r="L383" s="3">
        <f t="shared" si="92"/>
        <v>3.0581249289659942</v>
      </c>
      <c r="M383" s="3">
        <f>L383/'Nitrous Oxide Information'!$B$1*1000</f>
        <v>69.482310430236396</v>
      </c>
      <c r="N383" s="3">
        <f>M383*'Nitrous Oxide Information'!$I$2*($D$13+273)/$F$2/1000</f>
        <v>17249.475152957722</v>
      </c>
      <c r="O383" s="3">
        <f t="shared" si="93"/>
        <v>339.30563314134935</v>
      </c>
      <c r="P383" s="3">
        <f t="shared" si="86"/>
        <v>10.083409518888184</v>
      </c>
      <c r="Q383" s="3">
        <f t="shared" si="87"/>
        <v>1.8393657252199264E-3</v>
      </c>
      <c r="R383" s="3">
        <f t="shared" si="88"/>
        <v>0.56668929399261381</v>
      </c>
    </row>
    <row r="384" spans="1:18" x14ac:dyDescent="0.25">
      <c r="A384" s="3">
        <f t="shared" si="90"/>
        <v>3.5499999999999683</v>
      </c>
      <c r="B384" s="3">
        <f t="shared" si="79"/>
        <v>6.7295100353837896</v>
      </c>
      <c r="C384" s="3">
        <f t="shared" si="80"/>
        <v>0.15289841725097483</v>
      </c>
      <c r="D384" s="3">
        <f t="shared" si="81"/>
        <v>2497.1888195646061</v>
      </c>
      <c r="E384" s="3">
        <f t="shared" si="82"/>
        <v>21.14290681623897</v>
      </c>
      <c r="F384" s="3">
        <f t="shared" si="83"/>
        <v>33.073583221953236</v>
      </c>
      <c r="G384" s="3">
        <f t="shared" si="84"/>
        <v>6.4955361220416466E-2</v>
      </c>
      <c r="H384" s="3">
        <f t="shared" si="85"/>
        <v>1.2470194578209317</v>
      </c>
      <c r="I384" s="3">
        <f t="shared" si="89"/>
        <v>1256.5920318388805</v>
      </c>
      <c r="K384" s="3">
        <f t="shared" si="91"/>
        <v>3.5499999999999683</v>
      </c>
      <c r="L384" s="3">
        <f t="shared" si="92"/>
        <v>3.052458036026068</v>
      </c>
      <c r="M384" s="3">
        <f>L384/'Nitrous Oxide Information'!$B$1*1000</f>
        <v>69.353555450118563</v>
      </c>
      <c r="N384" s="3">
        <f>M384*'Nitrous Oxide Information'!$I$2*($D$13+273)/$F$2/1000</f>
        <v>17217.510818199564</v>
      </c>
      <c r="O384" s="3">
        <f t="shared" si="93"/>
        <v>338.67687900553449</v>
      </c>
      <c r="P384" s="3">
        <f t="shared" si="86"/>
        <v>10.083409518888182</v>
      </c>
      <c r="Q384" s="3">
        <f t="shared" si="87"/>
        <v>1.8393657252199261E-3</v>
      </c>
      <c r="R384" s="3">
        <f t="shared" si="88"/>
        <v>0.56563918399585045</v>
      </c>
    </row>
    <row r="385" spans="1:18" x14ac:dyDescent="0.25">
      <c r="A385" s="3">
        <f t="shared" si="90"/>
        <v>3.5599999999999681</v>
      </c>
      <c r="B385" s="3">
        <f t="shared" si="79"/>
        <v>6.7170398408055805</v>
      </c>
      <c r="C385" s="3">
        <f t="shared" si="80"/>
        <v>0.15261508711196109</v>
      </c>
      <c r="D385" s="3">
        <f t="shared" si="81"/>
        <v>2492.5613756177577</v>
      </c>
      <c r="E385" s="3">
        <f t="shared" si="82"/>
        <v>21.10372771396241</v>
      </c>
      <c r="F385" s="3">
        <f t="shared" si="83"/>
        <v>33.073583221953243</v>
      </c>
      <c r="G385" s="3">
        <f t="shared" si="84"/>
        <v>6.495536122041648E-2</v>
      </c>
      <c r="H385" s="3">
        <f t="shared" si="85"/>
        <v>1.2447086543300276</v>
      </c>
      <c r="I385" s="3">
        <f t="shared" si="89"/>
        <v>1259.0814491475405</v>
      </c>
      <c r="K385" s="3">
        <f t="shared" si="91"/>
        <v>3.5599999999999681</v>
      </c>
      <c r="L385" s="3">
        <f t="shared" si="92"/>
        <v>3.0468016441861097</v>
      </c>
      <c r="M385" s="3">
        <f>L385/'Nitrous Oxide Information'!$B$1*1000</f>
        <v>69.225039060870884</v>
      </c>
      <c r="N385" s="3">
        <f>M385*'Nitrous Oxide Information'!$I$2*($D$13+273)/$F$2/1000</f>
        <v>17185.605715312962</v>
      </c>
      <c r="O385" s="3">
        <f t="shared" si="93"/>
        <v>338.04928998967256</v>
      </c>
      <c r="P385" s="3">
        <f t="shared" si="86"/>
        <v>10.083409518888184</v>
      </c>
      <c r="Q385" s="3">
        <f t="shared" si="87"/>
        <v>1.8393657252199264E-3</v>
      </c>
      <c r="R385" s="3">
        <f t="shared" si="88"/>
        <v>0.56459101991727723</v>
      </c>
    </row>
    <row r="386" spans="1:18" x14ac:dyDescent="0.25">
      <c r="A386" s="3">
        <f t="shared" si="90"/>
        <v>3.5699999999999679</v>
      </c>
      <c r="B386" s="3">
        <f t="shared" si="79"/>
        <v>6.7045927542622801</v>
      </c>
      <c r="C386" s="3">
        <f t="shared" si="80"/>
        <v>0.15233228200106147</v>
      </c>
      <c r="D386" s="3">
        <f t="shared" si="81"/>
        <v>2487.9425066081785</v>
      </c>
      <c r="E386" s="3">
        <f t="shared" si="82"/>
        <v>21.064621212963836</v>
      </c>
      <c r="F386" s="3">
        <f t="shared" si="83"/>
        <v>33.073583221953243</v>
      </c>
      <c r="G386" s="3">
        <f t="shared" si="84"/>
        <v>6.495536122041648E-2</v>
      </c>
      <c r="H386" s="3">
        <f t="shared" si="85"/>
        <v>1.2424021328996318</v>
      </c>
      <c r="I386" s="3">
        <f t="shared" si="89"/>
        <v>1261.5662534133398</v>
      </c>
      <c r="K386" s="3">
        <f t="shared" si="91"/>
        <v>3.5699999999999679</v>
      </c>
      <c r="L386" s="3">
        <f t="shared" si="92"/>
        <v>3.0411557339869368</v>
      </c>
      <c r="M386" s="3">
        <f>L386/'Nitrous Oxide Information'!$B$1*1000</f>
        <v>69.096760820369823</v>
      </c>
      <c r="N386" s="3">
        <f>M386*'Nitrous Oxide Information'!$I$2*($D$13+273)/$F$2/1000</f>
        <v>17153.759734537613</v>
      </c>
      <c r="O386" s="3">
        <f t="shared" si="93"/>
        <v>337.42286393472483</v>
      </c>
      <c r="P386" s="3">
        <f t="shared" si="86"/>
        <v>10.083409518888184</v>
      </c>
      <c r="Q386" s="3">
        <f t="shared" si="87"/>
        <v>1.8393657252199264E-3</v>
      </c>
      <c r="R386" s="3">
        <f t="shared" si="88"/>
        <v>0.56354479815098835</v>
      </c>
    </row>
    <row r="387" spans="1:18" x14ac:dyDescent="0.25">
      <c r="A387" s="3">
        <f t="shared" si="90"/>
        <v>3.5799999999999677</v>
      </c>
      <c r="B387" s="3">
        <f t="shared" si="79"/>
        <v>6.6921687329332835</v>
      </c>
      <c r="C387" s="3">
        <f t="shared" si="80"/>
        <v>0.15205000094536683</v>
      </c>
      <c r="D387" s="3">
        <f t="shared" si="81"/>
        <v>2483.3321966459862</v>
      </c>
      <c r="E387" s="3">
        <f t="shared" si="82"/>
        <v>21.025587178708623</v>
      </c>
      <c r="F387" s="3">
        <f t="shared" si="83"/>
        <v>33.073583221953243</v>
      </c>
      <c r="G387" s="3">
        <f t="shared" si="84"/>
        <v>6.495536122041648E-2</v>
      </c>
      <c r="H387" s="3">
        <f t="shared" si="85"/>
        <v>1.2400998855948235</v>
      </c>
      <c r="I387" s="3">
        <f t="shared" si="89"/>
        <v>1264.0464531845296</v>
      </c>
      <c r="K387" s="3">
        <f t="shared" si="91"/>
        <v>3.5799999999999677</v>
      </c>
      <c r="L387" s="3">
        <f t="shared" si="92"/>
        <v>3.0355202860054269</v>
      </c>
      <c r="M387" s="3">
        <f>L387/'Nitrous Oxide Information'!$B$1*1000</f>
        <v>68.968720287311186</v>
      </c>
      <c r="N387" s="3">
        <f>M387*'Nitrous Oxide Information'!$I$2*($D$13+273)/$F$2/1000</f>
        <v>17121.972766316627</v>
      </c>
      <c r="O387" s="3">
        <f t="shared" si="93"/>
        <v>336.79759868565338</v>
      </c>
      <c r="P387" s="3">
        <f t="shared" si="86"/>
        <v>10.083409518888184</v>
      </c>
      <c r="Q387" s="3">
        <f t="shared" si="87"/>
        <v>1.8393657252199264E-3</v>
      </c>
      <c r="R387" s="3">
        <f t="shared" si="88"/>
        <v>0.56250051509776</v>
      </c>
    </row>
    <row r="388" spans="1:18" x14ac:dyDescent="0.25">
      <c r="A388" s="3">
        <f t="shared" si="90"/>
        <v>3.5899999999999674</v>
      </c>
      <c r="B388" s="3">
        <f t="shared" si="79"/>
        <v>6.6797677340773349</v>
      </c>
      <c r="C388" s="3">
        <f t="shared" si="80"/>
        <v>0.1517682429737707</v>
      </c>
      <c r="D388" s="3">
        <f t="shared" si="81"/>
        <v>2478.7304298707413</v>
      </c>
      <c r="E388" s="3">
        <f t="shared" si="82"/>
        <v>20.98662547691147</v>
      </c>
      <c r="F388" s="3">
        <f t="shared" si="83"/>
        <v>33.073583221953243</v>
      </c>
      <c r="G388" s="3">
        <f t="shared" si="84"/>
        <v>6.495536122041648E-2</v>
      </c>
      <c r="H388" s="3">
        <f t="shared" si="85"/>
        <v>1.2378019044953867</v>
      </c>
      <c r="I388" s="3">
        <f t="shared" si="89"/>
        <v>1266.5220569935204</v>
      </c>
      <c r="K388" s="3">
        <f t="shared" si="91"/>
        <v>3.5899999999999674</v>
      </c>
      <c r="L388" s="3">
        <f t="shared" si="92"/>
        <v>3.0298952808544493</v>
      </c>
      <c r="M388" s="3">
        <f>L388/'Nitrous Oxide Information'!$B$1*1000</f>
        <v>68.840917021208497</v>
      </c>
      <c r="N388" s="3">
        <f>M388*'Nitrous Oxide Information'!$I$2*($D$13+273)/$F$2/1000</f>
        <v>17090.244701296127</v>
      </c>
      <c r="O388" s="3">
        <f t="shared" si="93"/>
        <v>336.17349209141395</v>
      </c>
      <c r="P388" s="3">
        <f t="shared" si="86"/>
        <v>10.083409518888184</v>
      </c>
      <c r="Q388" s="3">
        <f t="shared" si="87"/>
        <v>1.8393657252199264E-3</v>
      </c>
      <c r="R388" s="3">
        <f t="shared" si="88"/>
        <v>0.56145816716503838</v>
      </c>
    </row>
    <row r="389" spans="1:18" x14ac:dyDescent="0.25">
      <c r="A389" s="3">
        <f t="shared" si="90"/>
        <v>3.5999999999999672</v>
      </c>
      <c r="B389" s="3">
        <f t="shared" si="79"/>
        <v>6.6673897150323818</v>
      </c>
      <c r="C389" s="3">
        <f t="shared" si="80"/>
        <v>0.15148700711696614</v>
      </c>
      <c r="D389" s="3">
        <f t="shared" si="81"/>
        <v>2474.137190451394</v>
      </c>
      <c r="E389" s="3">
        <f t="shared" si="82"/>
        <v>20.947735973535885</v>
      </c>
      <c r="F389" s="3">
        <f t="shared" si="83"/>
        <v>33.073583221953243</v>
      </c>
      <c r="G389" s="3">
        <f t="shared" si="84"/>
        <v>6.495536122041648E-2</v>
      </c>
      <c r="H389" s="3">
        <f t="shared" si="85"/>
        <v>1.2355081816957811</v>
      </c>
      <c r="I389" s="3">
        <f t="shared" si="89"/>
        <v>1268.993073356912</v>
      </c>
      <c r="K389" s="3">
        <f t="shared" si="91"/>
        <v>3.5999999999999672</v>
      </c>
      <c r="L389" s="3">
        <f t="shared" si="92"/>
        <v>3.0242806991827988</v>
      </c>
      <c r="M389" s="3">
        <f>L389/'Nitrous Oxide Information'!$B$1*1000</f>
        <v>68.713350582391541</v>
      </c>
      <c r="N389" s="3">
        <f>M389*'Nitrous Oxide Information'!$I$2*($D$13+273)/$F$2/1000</f>
        <v>17058.575430324869</v>
      </c>
      <c r="O389" s="3">
        <f t="shared" si="93"/>
        <v>335.55054200494794</v>
      </c>
      <c r="P389" s="3">
        <f t="shared" si="86"/>
        <v>10.083409518888184</v>
      </c>
      <c r="Q389" s="3">
        <f t="shared" si="87"/>
        <v>1.8393657252199264E-3</v>
      </c>
      <c r="R389" s="3">
        <f t="shared" si="88"/>
        <v>0.56041775076692635</v>
      </c>
    </row>
    <row r="390" spans="1:18" x14ac:dyDescent="0.25">
      <c r="A390" s="3">
        <f t="shared" si="90"/>
        <v>3.609999999999967</v>
      </c>
      <c r="B390" s="3">
        <f t="shared" si="79"/>
        <v>6.6550346332154229</v>
      </c>
      <c r="C390" s="3">
        <f t="shared" si="80"/>
        <v>0.15120629240744249</v>
      </c>
      <c r="D390" s="3">
        <f t="shared" si="81"/>
        <v>2469.5524625862313</v>
      </c>
      <c r="E390" s="3">
        <f t="shared" si="82"/>
        <v>20.90891853479377</v>
      </c>
      <c r="F390" s="3">
        <f t="shared" si="83"/>
        <v>33.073583221953236</v>
      </c>
      <c r="G390" s="3">
        <f t="shared" si="84"/>
        <v>6.4955361220416466E-2</v>
      </c>
      <c r="H390" s="3">
        <f t="shared" si="85"/>
        <v>1.2332187093051157</v>
      </c>
      <c r="I390" s="3">
        <f t="shared" si="89"/>
        <v>1271.4595107755222</v>
      </c>
      <c r="K390" s="3">
        <f t="shared" si="91"/>
        <v>3.609999999999967</v>
      </c>
      <c r="L390" s="3">
        <f t="shared" si="92"/>
        <v>3.0186765216751295</v>
      </c>
      <c r="M390" s="3">
        <f>L390/'Nitrous Oxide Information'!$B$1*1000</f>
        <v>68.586020532004852</v>
      </c>
      <c r="N390" s="3">
        <f>M390*'Nitrous Oxide Information'!$I$2*($D$13+273)/$F$2/1000</f>
        <v>17026.964844453873</v>
      </c>
      <c r="O390" s="3">
        <f t="shared" si="93"/>
        <v>334.92874628317566</v>
      </c>
      <c r="P390" s="3">
        <f t="shared" si="86"/>
        <v>10.083409518888182</v>
      </c>
      <c r="Q390" s="3">
        <f t="shared" si="87"/>
        <v>1.8393657252199261E-3</v>
      </c>
      <c r="R390" s="3">
        <f t="shared" si="88"/>
        <v>0.5593792623241719</v>
      </c>
    </row>
    <row r="391" spans="1:18" x14ac:dyDescent="0.25">
      <c r="A391" s="3">
        <f t="shared" si="90"/>
        <v>3.6199999999999668</v>
      </c>
      <c r="B391" s="3">
        <f t="shared" si="79"/>
        <v>6.6427024461223718</v>
      </c>
      <c r="C391" s="3">
        <f t="shared" si="80"/>
        <v>0.15092609787948189</v>
      </c>
      <c r="D391" s="3">
        <f t="shared" si="81"/>
        <v>2464.9762305028216</v>
      </c>
      <c r="E391" s="3">
        <f t="shared" si="82"/>
        <v>20.870173027144943</v>
      </c>
      <c r="F391" s="3">
        <f t="shared" si="83"/>
        <v>33.073583221953228</v>
      </c>
      <c r="G391" s="3">
        <f t="shared" si="84"/>
        <v>6.4955361220416452E-2</v>
      </c>
      <c r="H391" s="3">
        <f t="shared" si="85"/>
        <v>1.2309334794471221</v>
      </c>
      <c r="I391" s="3">
        <f t="shared" si="89"/>
        <v>1273.9213777344164</v>
      </c>
      <c r="K391" s="3">
        <f t="shared" si="91"/>
        <v>3.6199999999999668</v>
      </c>
      <c r="L391" s="3">
        <f t="shared" si="92"/>
        <v>3.0130827290518876</v>
      </c>
      <c r="M391" s="3">
        <f>L391/'Nitrous Oxide Information'!$B$1*1000</f>
        <v>68.458926432006166</v>
      </c>
      <c r="N391" s="3">
        <f>M391*'Nitrous Oxide Information'!$I$2*($D$13+273)/$F$2/1000</f>
        <v>16995.412834936051</v>
      </c>
      <c r="O391" s="3">
        <f t="shared" si="93"/>
        <v>334.30810278698851</v>
      </c>
      <c r="P391" s="3">
        <f t="shared" si="86"/>
        <v>10.08340951888818</v>
      </c>
      <c r="Q391" s="3">
        <f t="shared" si="87"/>
        <v>1.8393657252199257E-3</v>
      </c>
      <c r="R391" s="3">
        <f t="shared" si="88"/>
        <v>0.55834269826415539</v>
      </c>
    </row>
    <row r="392" spans="1:18" x14ac:dyDescent="0.25">
      <c r="A392" s="3">
        <f t="shared" si="90"/>
        <v>3.6299999999999666</v>
      </c>
      <c r="B392" s="3">
        <f t="shared" si="79"/>
        <v>6.6303931113279013</v>
      </c>
      <c r="C392" s="3">
        <f t="shared" si="80"/>
        <v>0.15064642256915603</v>
      </c>
      <c r="D392" s="3">
        <f t="shared" si="81"/>
        <v>2460.4084784579622</v>
      </c>
      <c r="E392" s="3">
        <f t="shared" si="82"/>
        <v>20.831499317296682</v>
      </c>
      <c r="F392" s="3">
        <f t="shared" si="83"/>
        <v>33.073583221953243</v>
      </c>
      <c r="G392" s="3">
        <f t="shared" si="84"/>
        <v>6.495536122041648E-2</v>
      </c>
      <c r="H392" s="3">
        <f t="shared" si="85"/>
        <v>1.2286524842601287</v>
      </c>
      <c r="I392" s="3">
        <f t="shared" si="89"/>
        <v>1276.3786827029367</v>
      </c>
      <c r="K392" s="3">
        <f t="shared" si="91"/>
        <v>3.6299999999999666</v>
      </c>
      <c r="L392" s="3">
        <f t="shared" si="92"/>
        <v>3.0074993020692462</v>
      </c>
      <c r="M392" s="3">
        <f>L392/'Nitrous Oxide Information'!$B$1*1000</f>
        <v>68.332067845164971</v>
      </c>
      <c r="N392" s="3">
        <f>M392*'Nitrous Oxide Information'!$I$2*($D$13+273)/$F$2/1000</f>
        <v>16963.919293225845</v>
      </c>
      <c r="O392" s="3">
        <f t="shared" si="93"/>
        <v>333.68860938124192</v>
      </c>
      <c r="P392" s="3">
        <f t="shared" si="86"/>
        <v>10.083409518888184</v>
      </c>
      <c r="Q392" s="3">
        <f t="shared" si="87"/>
        <v>1.8393657252199264E-3</v>
      </c>
      <c r="R392" s="3">
        <f t="shared" si="88"/>
        <v>0.55730805502087832</v>
      </c>
    </row>
    <row r="393" spans="1:18" x14ac:dyDescent="0.25">
      <c r="A393" s="3">
        <f t="shared" si="90"/>
        <v>3.6399999999999664</v>
      </c>
      <c r="B393" s="3">
        <f t="shared" si="79"/>
        <v>6.6181065864852995</v>
      </c>
      <c r="C393" s="3">
        <f t="shared" si="80"/>
        <v>0.15036726551432283</v>
      </c>
      <c r="D393" s="3">
        <f t="shared" si="81"/>
        <v>2455.8491907376201</v>
      </c>
      <c r="E393" s="3">
        <f t="shared" si="82"/>
        <v>20.792897272203259</v>
      </c>
      <c r="F393" s="3">
        <f t="shared" si="83"/>
        <v>33.073583221953243</v>
      </c>
      <c r="G393" s="3">
        <f t="shared" si="84"/>
        <v>6.495536122041648E-2</v>
      </c>
      <c r="H393" s="3">
        <f t="shared" si="85"/>
        <v>1.226375715897029</v>
      </c>
      <c r="I393" s="3">
        <f t="shared" si="89"/>
        <v>1278.8314341347307</v>
      </c>
      <c r="K393" s="3">
        <f t="shared" si="91"/>
        <v>3.6399999999999664</v>
      </c>
      <c r="L393" s="3">
        <f t="shared" si="92"/>
        <v>3.0019262215190374</v>
      </c>
      <c r="M393" s="3">
        <f>L393/'Nitrous Oxide Information'!$B$1*1000</f>
        <v>68.20544433506096</v>
      </c>
      <c r="N393" s="3">
        <f>M393*'Nitrous Oxide Information'!$I$2*($D$13+273)/$F$2/1000</f>
        <v>16932.484110978807</v>
      </c>
      <c r="O393" s="3">
        <f t="shared" si="93"/>
        <v>333.0702639347478</v>
      </c>
      <c r="P393" s="3">
        <f t="shared" si="86"/>
        <v>10.083409518888184</v>
      </c>
      <c r="Q393" s="3">
        <f t="shared" si="87"/>
        <v>1.8393657252199264E-3</v>
      </c>
      <c r="R393" s="3">
        <f t="shared" si="88"/>
        <v>0.55627532903494892</v>
      </c>
    </row>
    <row r="394" spans="1:18" x14ac:dyDescent="0.25">
      <c r="A394" s="3">
        <f t="shared" si="90"/>
        <v>3.6499999999999662</v>
      </c>
      <c r="B394" s="3">
        <f t="shared" si="79"/>
        <v>6.6058428293263294</v>
      </c>
      <c r="C394" s="3">
        <f t="shared" si="80"/>
        <v>0.15008862575462298</v>
      </c>
      <c r="D394" s="3">
        <f t="shared" si="81"/>
        <v>2451.2983516568834</v>
      </c>
      <c r="E394" s="3">
        <f t="shared" si="82"/>
        <v>20.754366759065491</v>
      </c>
      <c r="F394" s="3">
        <f t="shared" si="83"/>
        <v>33.073583221953243</v>
      </c>
      <c r="G394" s="3">
        <f t="shared" si="84"/>
        <v>6.495536122041648E-2</v>
      </c>
      <c r="H394" s="3">
        <f t="shared" si="85"/>
        <v>1.2241031665252597</v>
      </c>
      <c r="I394" s="3">
        <f t="shared" si="89"/>
        <v>1281.2796404677813</v>
      </c>
      <c r="K394" s="3">
        <f t="shared" si="91"/>
        <v>3.6499999999999662</v>
      </c>
      <c r="L394" s="3">
        <f t="shared" si="92"/>
        <v>2.9963634682286879</v>
      </c>
      <c r="M394" s="3">
        <f>L394/'Nitrous Oxide Information'!$B$1*1000</f>
        <v>68.07905546608248</v>
      </c>
      <c r="N394" s="3">
        <f>M394*'Nitrous Oxide Information'!$I$2*($D$13+273)/$F$2/1000</f>
        <v>16901.10718005128</v>
      </c>
      <c r="O394" s="3">
        <f t="shared" si="93"/>
        <v>332.45306432026723</v>
      </c>
      <c r="P394" s="3">
        <f t="shared" si="86"/>
        <v>10.083409518888184</v>
      </c>
      <c r="Q394" s="3">
        <f t="shared" si="87"/>
        <v>1.8393657252199264E-3</v>
      </c>
      <c r="R394" s="3">
        <f t="shared" si="88"/>
        <v>0.555244516753572</v>
      </c>
    </row>
    <row r="395" spans="1:18" x14ac:dyDescent="0.25">
      <c r="A395" s="3">
        <f t="shared" si="90"/>
        <v>3.6599999999999659</v>
      </c>
      <c r="B395" s="3">
        <f t="shared" si="79"/>
        <v>6.5936017976610772</v>
      </c>
      <c r="C395" s="3">
        <f t="shared" si="80"/>
        <v>0.149810502331477</v>
      </c>
      <c r="D395" s="3">
        <f t="shared" si="81"/>
        <v>2446.7559455599044</v>
      </c>
      <c r="E395" s="3">
        <f t="shared" si="82"/>
        <v>20.715907645330283</v>
      </c>
      <c r="F395" s="3">
        <f t="shared" si="83"/>
        <v>33.073583221953236</v>
      </c>
      <c r="G395" s="3">
        <f t="shared" si="84"/>
        <v>6.4955361220416466E-2</v>
      </c>
      <c r="H395" s="3">
        <f t="shared" si="85"/>
        <v>1.2218348283267713</v>
      </c>
      <c r="I395" s="3">
        <f t="shared" si="89"/>
        <v>1283.7233101244349</v>
      </c>
      <c r="K395" s="3">
        <f t="shared" si="91"/>
        <v>3.6599999999999659</v>
      </c>
      <c r="L395" s="3">
        <f t="shared" si="92"/>
        <v>2.9908110230611524</v>
      </c>
      <c r="M395" s="3">
        <f>L395/'Nitrous Oxide Information'!$B$1*1000</f>
        <v>67.95290080342518</v>
      </c>
      <c r="N395" s="3">
        <f>M395*'Nitrous Oxide Information'!$I$2*($D$13+273)/$F$2/1000</f>
        <v>16869.788392499995</v>
      </c>
      <c r="O395" s="3">
        <f t="shared" si="93"/>
        <v>331.83700841450337</v>
      </c>
      <c r="P395" s="3">
        <f t="shared" si="86"/>
        <v>10.083409518888182</v>
      </c>
      <c r="Q395" s="3">
        <f t="shared" si="87"/>
        <v>1.8393657252199261E-3</v>
      </c>
      <c r="R395" s="3">
        <f t="shared" si="88"/>
        <v>0.55421561463053559</v>
      </c>
    </row>
    <row r="396" spans="1:18" x14ac:dyDescent="0.25">
      <c r="A396" s="3">
        <f t="shared" si="90"/>
        <v>3.6699999999999657</v>
      </c>
      <c r="B396" s="3">
        <f t="shared" si="79"/>
        <v>6.5813834493778094</v>
      </c>
      <c r="C396" s="3">
        <f t="shared" si="80"/>
        <v>0.14953289428808156</v>
      </c>
      <c r="D396" s="3">
        <f t="shared" si="81"/>
        <v>2442.2219568198484</v>
      </c>
      <c r="E396" s="3">
        <f t="shared" si="82"/>
        <v>20.67751979869016</v>
      </c>
      <c r="F396" s="3">
        <f t="shared" si="83"/>
        <v>33.073583221953236</v>
      </c>
      <c r="G396" s="3">
        <f t="shared" si="84"/>
        <v>6.4955361220416466E-2</v>
      </c>
      <c r="H396" s="3">
        <f t="shared" si="85"/>
        <v>1.2195706934980015</v>
      </c>
      <c r="I396" s="3">
        <f t="shared" si="89"/>
        <v>1286.1624515114308</v>
      </c>
      <c r="K396" s="3">
        <f t="shared" si="91"/>
        <v>3.6699999999999657</v>
      </c>
      <c r="L396" s="3">
        <f t="shared" si="92"/>
        <v>2.9852688669148471</v>
      </c>
      <c r="M396" s="3">
        <f>L396/'Nitrous Oxide Information'!$B$1*1000</f>
        <v>67.826979913090383</v>
      </c>
      <c r="N396" s="3">
        <f>M396*'Nitrous Oxide Information'!$I$2*($D$13+273)/$F$2/1000</f>
        <v>16838.527640581717</v>
      </c>
      <c r="O396" s="3">
        <f t="shared" si="93"/>
        <v>331.22209409809375</v>
      </c>
      <c r="P396" s="3">
        <f t="shared" si="86"/>
        <v>10.083409518888182</v>
      </c>
      <c r="Q396" s="3">
        <f t="shared" si="87"/>
        <v>1.8393657252199261E-3</v>
      </c>
      <c r="R396" s="3">
        <f t="shared" si="88"/>
        <v>0.55318861912619932</v>
      </c>
    </row>
    <row r="397" spans="1:18" x14ac:dyDescent="0.25">
      <c r="A397" s="3">
        <f t="shared" si="90"/>
        <v>3.6799999999999655</v>
      </c>
      <c r="B397" s="3">
        <f t="shared" si="79"/>
        <v>6.5691877424428293</v>
      </c>
      <c r="C397" s="3">
        <f t="shared" si="80"/>
        <v>0.14925580066940641</v>
      </c>
      <c r="D397" s="3">
        <f t="shared" si="81"/>
        <v>2437.6963698388372</v>
      </c>
      <c r="E397" s="3">
        <f t="shared" si="82"/>
        <v>20.63920308708283</v>
      </c>
      <c r="F397" s="3">
        <f t="shared" si="83"/>
        <v>33.073583221953236</v>
      </c>
      <c r="G397" s="3">
        <f t="shared" si="84"/>
        <v>6.4955361220416466E-2</v>
      </c>
      <c r="H397" s="3">
        <f t="shared" si="85"/>
        <v>1.2173107542498489</v>
      </c>
      <c r="I397" s="3">
        <f t="shared" si="89"/>
        <v>1288.5970730199306</v>
      </c>
      <c r="K397" s="3">
        <f t="shared" si="91"/>
        <v>3.6799999999999655</v>
      </c>
      <c r="L397" s="3">
        <f t="shared" si="92"/>
        <v>2.9797369807235849</v>
      </c>
      <c r="M397" s="3">
        <f>L397/'Nitrous Oxide Information'!$B$1*1000</f>
        <v>67.701292361883645</v>
      </c>
      <c r="N397" s="3">
        <f>M397*'Nitrous Oxide Information'!$I$2*($D$13+273)/$F$2/1000</f>
        <v>16807.324816752858</v>
      </c>
      <c r="O397" s="3">
        <f t="shared" si="93"/>
        <v>330.60831925560336</v>
      </c>
      <c r="P397" s="3">
        <f t="shared" si="86"/>
        <v>10.083409518888182</v>
      </c>
      <c r="Q397" s="3">
        <f t="shared" si="87"/>
        <v>1.8393657252199261E-3</v>
      </c>
      <c r="R397" s="3">
        <f t="shared" si="88"/>
        <v>0.55216352670748203</v>
      </c>
    </row>
    <row r="398" spans="1:18" x14ac:dyDescent="0.25">
      <c r="A398" s="3">
        <f t="shared" si="90"/>
        <v>3.6899999999999653</v>
      </c>
      <c r="B398" s="3">
        <f t="shared" si="79"/>
        <v>6.5570146349003311</v>
      </c>
      <c r="C398" s="3">
        <f t="shared" si="80"/>
        <v>0.14897922052219101</v>
      </c>
      <c r="D398" s="3">
        <f t="shared" si="81"/>
        <v>2433.1791690478958</v>
      </c>
      <c r="E398" s="3">
        <f t="shared" si="82"/>
        <v>20.600957378690712</v>
      </c>
      <c r="F398" s="3">
        <f t="shared" si="83"/>
        <v>33.073583221953236</v>
      </c>
      <c r="G398" s="3">
        <f t="shared" si="84"/>
        <v>6.4955361220416466E-2</v>
      </c>
      <c r="H398" s="3">
        <f t="shared" si="85"/>
        <v>1.2150550028076448</v>
      </c>
      <c r="I398" s="3">
        <f t="shared" si="89"/>
        <v>1291.0271830255458</v>
      </c>
      <c r="K398" s="3">
        <f t="shared" si="91"/>
        <v>3.6899999999999653</v>
      </c>
      <c r="L398" s="3">
        <f t="shared" si="92"/>
        <v>2.9742153454565101</v>
      </c>
      <c r="M398" s="3">
        <f>L398/'Nitrous Oxide Information'!$B$1*1000</f>
        <v>67.575837717413265</v>
      </c>
      <c r="N398" s="3">
        <f>M398*'Nitrous Oxide Information'!$I$2*($D$13+273)/$F$2/1000</f>
        <v>16776.179813669121</v>
      </c>
      <c r="O398" s="3">
        <f t="shared" si="93"/>
        <v>329.99568177551714</v>
      </c>
      <c r="P398" s="3">
        <f t="shared" si="86"/>
        <v>10.083409518888182</v>
      </c>
      <c r="Q398" s="3">
        <f t="shared" si="87"/>
        <v>1.8393657252199261E-3</v>
      </c>
      <c r="R398" s="3">
        <f t="shared" si="88"/>
        <v>0.551140333847849</v>
      </c>
    </row>
    <row r="399" spans="1:18" x14ac:dyDescent="0.25">
      <c r="A399" s="3">
        <f t="shared" si="90"/>
        <v>3.6999999999999651</v>
      </c>
      <c r="B399" s="3">
        <f t="shared" si="79"/>
        <v>6.5448640848722546</v>
      </c>
      <c r="C399" s="3">
        <f t="shared" si="80"/>
        <v>0.14870315289494132</v>
      </c>
      <c r="D399" s="3">
        <f t="shared" si="81"/>
        <v>2428.6703389068998</v>
      </c>
      <c r="E399" s="3">
        <f t="shared" si="82"/>
        <v>20.562782541940503</v>
      </c>
      <c r="F399" s="3">
        <f t="shared" si="83"/>
        <v>33.073583221953243</v>
      </c>
      <c r="G399" s="3">
        <f t="shared" si="84"/>
        <v>6.495536122041648E-2</v>
      </c>
      <c r="H399" s="3">
        <f t="shared" si="85"/>
        <v>1.2128034314111291</v>
      </c>
      <c r="I399" s="3">
        <f t="shared" si="89"/>
        <v>1293.452789888368</v>
      </c>
      <c r="K399" s="3">
        <f t="shared" si="91"/>
        <v>3.6999999999999651</v>
      </c>
      <c r="L399" s="3">
        <f t="shared" si="92"/>
        <v>2.9687039421180317</v>
      </c>
      <c r="M399" s="3">
        <f>L399/'Nitrous Oxide Information'!$B$1*1000</f>
        <v>67.450615548088791</v>
      </c>
      <c r="N399" s="3">
        <f>M399*'Nitrous Oxide Information'!$I$2*($D$13+273)/$F$2/1000</f>
        <v>16745.092524185118</v>
      </c>
      <c r="O399" s="3">
        <f t="shared" si="93"/>
        <v>329.38417955023294</v>
      </c>
      <c r="P399" s="3">
        <f t="shared" si="86"/>
        <v>10.083409518888184</v>
      </c>
      <c r="Q399" s="3">
        <f t="shared" si="87"/>
        <v>1.8393657252199264E-3</v>
      </c>
      <c r="R399" s="3">
        <f t="shared" si="88"/>
        <v>0.55011903702730136</v>
      </c>
    </row>
    <row r="400" spans="1:18" x14ac:dyDescent="0.25">
      <c r="A400" s="3">
        <f t="shared" si="90"/>
        <v>3.7099999999999649</v>
      </c>
      <c r="B400" s="3">
        <f t="shared" si="79"/>
        <v>6.5327360505581433</v>
      </c>
      <c r="C400" s="3">
        <f t="shared" si="80"/>
        <v>0.14842759683792631</v>
      </c>
      <c r="D400" s="3">
        <f t="shared" si="81"/>
        <v>2424.1698639045226</v>
      </c>
      <c r="E400" s="3">
        <f t="shared" si="82"/>
        <v>20.524678445502705</v>
      </c>
      <c r="F400" s="3">
        <f t="shared" si="83"/>
        <v>33.073583221953243</v>
      </c>
      <c r="G400" s="3">
        <f t="shared" si="84"/>
        <v>6.495536122041648E-2</v>
      </c>
      <c r="H400" s="3">
        <f t="shared" si="85"/>
        <v>1.21055603231442</v>
      </c>
      <c r="I400" s="3">
        <f t="shared" si="89"/>
        <v>1295.8739019529969</v>
      </c>
      <c r="K400" s="3">
        <f t="shared" si="91"/>
        <v>3.7099999999999649</v>
      </c>
      <c r="L400" s="3">
        <f t="shared" si="92"/>
        <v>2.9632027517477586</v>
      </c>
      <c r="M400" s="3">
        <f>L400/'Nitrous Oxide Information'!$B$1*1000</f>
        <v>67.325625423119504</v>
      </c>
      <c r="N400" s="3">
        <f>M400*'Nitrous Oxide Information'!$I$2*($D$13+273)/$F$2/1000</f>
        <v>16714.062841354014</v>
      </c>
      <c r="O400" s="3">
        <f t="shared" si="93"/>
        <v>328.773810476054</v>
      </c>
      <c r="P400" s="3">
        <f t="shared" si="86"/>
        <v>10.083409518888184</v>
      </c>
      <c r="Q400" s="3">
        <f t="shared" si="87"/>
        <v>1.8393657252199264E-3</v>
      </c>
      <c r="R400" s="3">
        <f t="shared" si="88"/>
        <v>0.54909963273236206</v>
      </c>
    </row>
    <row r="401" spans="1:18" x14ac:dyDescent="0.25">
      <c r="A401" s="3">
        <f t="shared" si="90"/>
        <v>3.7199999999999647</v>
      </c>
      <c r="B401" s="3">
        <f t="shared" si="79"/>
        <v>6.5206304902349981</v>
      </c>
      <c r="C401" s="3">
        <f t="shared" si="80"/>
        <v>0.14815255140317507</v>
      </c>
      <c r="D401" s="3">
        <f t="shared" si="81"/>
        <v>2419.6777285581784</v>
      </c>
      <c r="E401" s="3">
        <f t="shared" si="82"/>
        <v>20.486644958291176</v>
      </c>
      <c r="F401" s="3">
        <f t="shared" si="83"/>
        <v>33.073583221953243</v>
      </c>
      <c r="G401" s="3">
        <f t="shared" si="84"/>
        <v>6.495536122041648E-2</v>
      </c>
      <c r="H401" s="3">
        <f t="shared" si="85"/>
        <v>1.2083127977859902</v>
      </c>
      <c r="I401" s="3">
        <f t="shared" si="89"/>
        <v>1298.2905275485689</v>
      </c>
      <c r="K401" s="3">
        <f t="shared" si="91"/>
        <v>3.7199999999999647</v>
      </c>
      <c r="L401" s="3">
        <f t="shared" si="92"/>
        <v>2.9577117554204349</v>
      </c>
      <c r="M401" s="3">
        <f>L401/'Nitrous Oxide Information'!$B$1*1000</f>
        <v>67.200866912513007</v>
      </c>
      <c r="N401" s="3">
        <f>M401*'Nitrous Oxide Information'!$I$2*($D$13+273)/$F$2/1000</f>
        <v>16683.090658427143</v>
      </c>
      <c r="O401" s="3">
        <f t="shared" si="93"/>
        <v>328.16457245318179</v>
      </c>
      <c r="P401" s="3">
        <f t="shared" si="86"/>
        <v>10.083409518888184</v>
      </c>
      <c r="Q401" s="3">
        <f t="shared" si="87"/>
        <v>1.8393657252199264E-3</v>
      </c>
      <c r="R401" s="3">
        <f t="shared" si="88"/>
        <v>0.54808211745606517</v>
      </c>
    </row>
    <row r="402" spans="1:18" x14ac:dyDescent="0.25">
      <c r="A402" s="3">
        <f t="shared" si="90"/>
        <v>3.7299999999999645</v>
      </c>
      <c r="B402" s="3">
        <f t="shared" si="79"/>
        <v>6.5085473622571381</v>
      </c>
      <c r="C402" s="3">
        <f t="shared" si="80"/>
        <v>0.14787801564447323</v>
      </c>
      <c r="D402" s="3">
        <f t="shared" si="81"/>
        <v>2415.1939174139757</v>
      </c>
      <c r="E402" s="3">
        <f t="shared" si="82"/>
        <v>20.448681949462703</v>
      </c>
      <c r="F402" s="3">
        <f t="shared" si="83"/>
        <v>33.073583221953243</v>
      </c>
      <c r="G402" s="3">
        <f t="shared" si="84"/>
        <v>6.495536122041648E-2</v>
      </c>
      <c r="H402" s="3">
        <f t="shared" si="85"/>
        <v>1.20607372010864</v>
      </c>
      <c r="I402" s="3">
        <f t="shared" si="89"/>
        <v>1300.7026749887862</v>
      </c>
      <c r="K402" s="3">
        <f t="shared" si="91"/>
        <v>3.7299999999999645</v>
      </c>
      <c r="L402" s="3">
        <f t="shared" si="92"/>
        <v>2.9522309342458741</v>
      </c>
      <c r="M402" s="3">
        <f>L402/'Nitrous Oxide Information'!$B$1*1000</f>
        <v>67.07633958707369</v>
      </c>
      <c r="N402" s="3">
        <f>M402*'Nitrous Oxide Information'!$I$2*($D$13+273)/$F$2/1000</f>
        <v>16652.175868853668</v>
      </c>
      <c r="O402" s="3">
        <f t="shared" si="93"/>
        <v>327.55646338570898</v>
      </c>
      <c r="P402" s="3">
        <f t="shared" si="86"/>
        <v>10.083409518888184</v>
      </c>
      <c r="Q402" s="3">
        <f t="shared" si="87"/>
        <v>1.8393657252199264E-3</v>
      </c>
      <c r="R402" s="3">
        <f t="shared" si="88"/>
        <v>0.54706648769794342</v>
      </c>
    </row>
    <row r="403" spans="1:18" x14ac:dyDescent="0.25">
      <c r="A403" s="3">
        <f t="shared" si="90"/>
        <v>3.7399999999999642</v>
      </c>
      <c r="B403" s="3">
        <f t="shared" si="79"/>
        <v>6.4964866250560513</v>
      </c>
      <c r="C403" s="3">
        <f t="shared" si="80"/>
        <v>0.14760398861735979</v>
      </c>
      <c r="D403" s="3">
        <f t="shared" si="81"/>
        <v>2410.7184150466555</v>
      </c>
      <c r="E403" s="3">
        <f t="shared" si="82"/>
        <v>20.410789288416517</v>
      </c>
      <c r="F403" s="3">
        <f t="shared" si="83"/>
        <v>33.073583221953236</v>
      </c>
      <c r="G403" s="3">
        <f t="shared" si="84"/>
        <v>6.4955361220416466E-2</v>
      </c>
      <c r="H403" s="3">
        <f t="shared" si="85"/>
        <v>1.2038387915794693</v>
      </c>
      <c r="I403" s="3">
        <f t="shared" si="89"/>
        <v>1303.110352571945</v>
      </c>
      <c r="K403" s="3">
        <f t="shared" si="91"/>
        <v>3.7399999999999642</v>
      </c>
      <c r="L403" s="3">
        <f t="shared" si="92"/>
        <v>2.9467602693688946</v>
      </c>
      <c r="M403" s="3">
        <f>L403/'Nitrous Oxide Information'!$B$1*1000</f>
        <v>66.952043018401255</v>
      </c>
      <c r="N403" s="3">
        <f>M403*'Nitrous Oxide Information'!$I$2*($D$13+273)/$F$2/1000</f>
        <v>16621.318366280175</v>
      </c>
      <c r="O403" s="3">
        <f t="shared" si="93"/>
        <v>326.94948118161204</v>
      </c>
      <c r="P403" s="3">
        <f t="shared" si="86"/>
        <v>10.083409518888182</v>
      </c>
      <c r="Q403" s="3">
        <f t="shared" si="87"/>
        <v>1.8393657252199261E-3</v>
      </c>
      <c r="R403" s="3">
        <f t="shared" si="88"/>
        <v>0.54605273996401615</v>
      </c>
    </row>
    <row r="404" spans="1:18" x14ac:dyDescent="0.25">
      <c r="A404" s="3">
        <f t="shared" si="90"/>
        <v>3.749999999999964</v>
      </c>
      <c r="B404" s="3">
        <f t="shared" si="79"/>
        <v>6.4844482371402572</v>
      </c>
      <c r="C404" s="3">
        <f t="shared" si="80"/>
        <v>0.14733046937912403</v>
      </c>
      <c r="D404" s="3">
        <f t="shared" si="81"/>
        <v>2406.2512060595473</v>
      </c>
      <c r="E404" s="3">
        <f t="shared" si="82"/>
        <v>20.372966844793861</v>
      </c>
      <c r="F404" s="3">
        <f t="shared" si="83"/>
        <v>33.073583221953236</v>
      </c>
      <c r="G404" s="3">
        <f t="shared" si="84"/>
        <v>6.4955361220416466E-2</v>
      </c>
      <c r="H404" s="3">
        <f t="shared" si="85"/>
        <v>1.2016080045098523</v>
      </c>
      <c r="I404" s="3">
        <f t="shared" si="89"/>
        <v>1305.5135685809646</v>
      </c>
      <c r="K404" s="3">
        <f t="shared" si="91"/>
        <v>3.749999999999964</v>
      </c>
      <c r="L404" s="3">
        <f t="shared" si="92"/>
        <v>2.9412997419692544</v>
      </c>
      <c r="M404" s="3">
        <f>L404/'Nitrous Oxide Information'!$B$1*1000</f>
        <v>66.827976778889294</v>
      </c>
      <c r="N404" s="3">
        <f>M404*'Nitrous Oxide Information'!$I$2*($D$13+273)/$F$2/1000</f>
        <v>16590.518044550357</v>
      </c>
      <c r="O404" s="3">
        <f t="shared" si="93"/>
        <v>326.34362375274401</v>
      </c>
      <c r="P404" s="3">
        <f t="shared" si="86"/>
        <v>10.083409518888182</v>
      </c>
      <c r="Q404" s="3">
        <f t="shared" si="87"/>
        <v>1.8393657252199261E-3</v>
      </c>
      <c r="R404" s="3">
        <f t="shared" si="88"/>
        <v>0.54504087076677721</v>
      </c>
    </row>
    <row r="405" spans="1:18" x14ac:dyDescent="0.25">
      <c r="A405" s="3">
        <f t="shared" si="90"/>
        <v>3.7599999999999638</v>
      </c>
      <c r="B405" s="3">
        <f t="shared" si="79"/>
        <v>6.4724321570951586</v>
      </c>
      <c r="C405" s="3">
        <f t="shared" si="80"/>
        <v>0.14705745698880193</v>
      </c>
      <c r="D405" s="3">
        <f t="shared" si="81"/>
        <v>2401.7922750845078</v>
      </c>
      <c r="E405" s="3">
        <f t="shared" si="82"/>
        <v>20.335214488477551</v>
      </c>
      <c r="F405" s="3">
        <f t="shared" si="83"/>
        <v>33.073583221953243</v>
      </c>
      <c r="G405" s="3">
        <f t="shared" si="84"/>
        <v>6.495536122041648E-2</v>
      </c>
      <c r="H405" s="3">
        <f t="shared" si="85"/>
        <v>1.1993813512254101</v>
      </c>
      <c r="I405" s="3">
        <f t="shared" si="89"/>
        <v>1307.9123312834154</v>
      </c>
      <c r="K405" s="3">
        <f t="shared" si="91"/>
        <v>3.7599999999999638</v>
      </c>
      <c r="L405" s="3">
        <f t="shared" si="92"/>
        <v>2.9358493332615865</v>
      </c>
      <c r="M405" s="3">
        <f>L405/'Nitrous Oxide Information'!$B$1*1000</f>
        <v>66.704140441723737</v>
      </c>
      <c r="N405" s="3">
        <f>M405*'Nitrous Oxide Information'!$I$2*($D$13+273)/$F$2/1000</f>
        <v>16559.774797704595</v>
      </c>
      <c r="O405" s="3">
        <f t="shared" si="93"/>
        <v>325.73888901482741</v>
      </c>
      <c r="P405" s="3">
        <f t="shared" si="86"/>
        <v>10.083409518888184</v>
      </c>
      <c r="Q405" s="3">
        <f t="shared" si="87"/>
        <v>1.8393657252199264E-3</v>
      </c>
      <c r="R405" s="3">
        <f t="shared" si="88"/>
        <v>0.54403087662518268</v>
      </c>
    </row>
    <row r="406" spans="1:18" x14ac:dyDescent="0.25">
      <c r="A406" s="3">
        <f t="shared" si="90"/>
        <v>3.7699999999999636</v>
      </c>
      <c r="B406" s="3">
        <f t="shared" si="79"/>
        <v>6.4604383435829043</v>
      </c>
      <c r="C406" s="3">
        <f t="shared" si="80"/>
        <v>0.1467849505071733</v>
      </c>
      <c r="D406" s="3">
        <f t="shared" si="81"/>
        <v>2397.3416067818725</v>
      </c>
      <c r="E406" s="3">
        <f t="shared" si="82"/>
        <v>20.297532089591513</v>
      </c>
      <c r="F406" s="3">
        <f t="shared" si="83"/>
        <v>33.073583221953228</v>
      </c>
      <c r="G406" s="3">
        <f t="shared" si="84"/>
        <v>6.4955361220416452E-2</v>
      </c>
      <c r="H406" s="3">
        <f t="shared" si="85"/>
        <v>1.1971588240659858</v>
      </c>
      <c r="I406" s="3">
        <f t="shared" si="89"/>
        <v>1310.3066489315474</v>
      </c>
      <c r="K406" s="3">
        <f t="shared" si="91"/>
        <v>3.7699999999999636</v>
      </c>
      <c r="L406" s="3">
        <f t="shared" si="92"/>
        <v>2.9304090244953347</v>
      </c>
      <c r="M406" s="3">
        <f>L406/'Nitrous Oxide Information'!$B$1*1000</f>
        <v>66.580533580881436</v>
      </c>
      <c r="N406" s="3">
        <f>M406*'Nitrous Oxide Information'!$I$2*($D$13+273)/$F$2/1000</f>
        <v>16529.088519979628</v>
      </c>
      <c r="O406" s="3">
        <f t="shared" si="93"/>
        <v>325.13527488744722</v>
      </c>
      <c r="P406" s="3">
        <f t="shared" si="86"/>
        <v>10.08340951888818</v>
      </c>
      <c r="Q406" s="3">
        <f t="shared" si="87"/>
        <v>1.8393657252199257E-3</v>
      </c>
      <c r="R406" s="3">
        <f t="shared" si="88"/>
        <v>0.54302275406463973</v>
      </c>
    </row>
    <row r="407" spans="1:18" x14ac:dyDescent="0.25">
      <c r="A407" s="3">
        <f t="shared" si="90"/>
        <v>3.7799999999999634</v>
      </c>
      <c r="B407" s="3">
        <f t="shared" si="79"/>
        <v>6.4484667553422446</v>
      </c>
      <c r="C407" s="3">
        <f t="shared" si="80"/>
        <v>0.14651294899675832</v>
      </c>
      <c r="D407" s="3">
        <f t="shared" si="81"/>
        <v>2392.8991858404047</v>
      </c>
      <c r="E407" s="3">
        <f t="shared" si="82"/>
        <v>20.259919518500336</v>
      </c>
      <c r="F407" s="3">
        <f t="shared" si="83"/>
        <v>33.073583221953236</v>
      </c>
      <c r="G407" s="3">
        <f t="shared" si="84"/>
        <v>6.4955361220416466E-2</v>
      </c>
      <c r="H407" s="3">
        <f t="shared" si="85"/>
        <v>1.1949404153856176</v>
      </c>
      <c r="I407" s="3">
        <f t="shared" si="89"/>
        <v>1312.6965297623187</v>
      </c>
      <c r="K407" s="3">
        <f t="shared" si="91"/>
        <v>3.7799999999999634</v>
      </c>
      <c r="L407" s="3">
        <f t="shared" si="92"/>
        <v>2.9249787969546883</v>
      </c>
      <c r="M407" s="3">
        <f>L407/'Nitrous Oxide Information'!$B$1*1000</f>
        <v>66.457155771128726</v>
      </c>
      <c r="N407" s="3">
        <f>M407*'Nitrous Oxide Information'!$I$2*($D$13+273)/$F$2/1000</f>
        <v>16498.459105808197</v>
      </c>
      <c r="O407" s="3">
        <f t="shared" si="93"/>
        <v>324.53277929404328</v>
      </c>
      <c r="P407" s="3">
        <f t="shared" si="86"/>
        <v>10.083409518888182</v>
      </c>
      <c r="Q407" s="3">
        <f t="shared" si="87"/>
        <v>1.8393657252199261E-3</v>
      </c>
      <c r="R407" s="3">
        <f t="shared" si="88"/>
        <v>0.54201649961699416</v>
      </c>
    </row>
    <row r="408" spans="1:18" x14ac:dyDescent="0.25">
      <c r="A408" s="3">
        <f t="shared" si="90"/>
        <v>3.7899999999999632</v>
      </c>
      <c r="B408" s="3">
        <f t="shared" si="79"/>
        <v>6.436517351188388</v>
      </c>
      <c r="C408" s="3">
        <f t="shared" si="80"/>
        <v>0.14624145152181434</v>
      </c>
      <c r="D408" s="3">
        <f t="shared" si="81"/>
        <v>2388.4649969772386</v>
      </c>
      <c r="E408" s="3">
        <f t="shared" si="82"/>
        <v>20.22237664580884</v>
      </c>
      <c r="F408" s="3">
        <f t="shared" si="83"/>
        <v>33.073583221953243</v>
      </c>
      <c r="G408" s="3">
        <f t="shared" si="84"/>
        <v>6.495536122041648E-2</v>
      </c>
      <c r="H408" s="3">
        <f t="shared" si="85"/>
        <v>1.1927261175525103</v>
      </c>
      <c r="I408" s="3">
        <f t="shared" si="89"/>
        <v>1315.0819819974238</v>
      </c>
      <c r="K408" s="3">
        <f t="shared" si="91"/>
        <v>3.7899999999999632</v>
      </c>
      <c r="L408" s="3">
        <f t="shared" si="92"/>
        <v>2.9195586319585183</v>
      </c>
      <c r="M408" s="3">
        <f>L408/'Nitrous Oxide Information'!$B$1*1000</f>
        <v>66.334006588019875</v>
      </c>
      <c r="N408" s="3">
        <f>M408*'Nitrous Oxide Information'!$I$2*($D$13+273)/$F$2/1000</f>
        <v>16467.886449818645</v>
      </c>
      <c r="O408" s="3">
        <f t="shared" si="93"/>
        <v>323.9314001619037</v>
      </c>
      <c r="P408" s="3">
        <f t="shared" si="86"/>
        <v>10.083409518888184</v>
      </c>
      <c r="Q408" s="3">
        <f t="shared" si="87"/>
        <v>1.8393657252199264E-3</v>
      </c>
      <c r="R408" s="3">
        <f t="shared" si="88"/>
        <v>0.54101210982051806</v>
      </c>
    </row>
    <row r="409" spans="1:18" x14ac:dyDescent="0.25">
      <c r="A409" s="3">
        <f t="shared" si="90"/>
        <v>3.799999999999963</v>
      </c>
      <c r="B409" s="3">
        <f t="shared" si="79"/>
        <v>6.4245900900128632</v>
      </c>
      <c r="C409" s="3">
        <f t="shared" si="80"/>
        <v>0.14597045714833276</v>
      </c>
      <c r="D409" s="3">
        <f t="shared" si="81"/>
        <v>2384.0390249378265</v>
      </c>
      <c r="E409" s="3">
        <f t="shared" si="82"/>
        <v>20.184903342361618</v>
      </c>
      <c r="F409" s="3">
        <f t="shared" si="83"/>
        <v>33.073583221953236</v>
      </c>
      <c r="G409" s="3">
        <f t="shared" si="84"/>
        <v>6.4955361220416466E-2</v>
      </c>
      <c r="H409" s="3">
        <f t="shared" si="85"/>
        <v>1.1905159229490121</v>
      </c>
      <c r="I409" s="3">
        <f t="shared" si="89"/>
        <v>1317.4630138433217</v>
      </c>
      <c r="K409" s="3">
        <f t="shared" si="91"/>
        <v>3.799999999999963</v>
      </c>
      <c r="L409" s="3">
        <f t="shared" si="92"/>
        <v>2.9141485108603131</v>
      </c>
      <c r="M409" s="3">
        <f>L409/'Nitrous Oxide Information'!$B$1*1000</f>
        <v>66.211085607895697</v>
      </c>
      <c r="N409" s="3">
        <f>M409*'Nitrous Oxide Information'!$I$2*($D$13+273)/$F$2/1000</f>
        <v>16437.370446834571</v>
      </c>
      <c r="O409" s="3">
        <f t="shared" si="93"/>
        <v>323.33113542215727</v>
      </c>
      <c r="P409" s="3">
        <f t="shared" si="86"/>
        <v>10.083409518888182</v>
      </c>
      <c r="Q409" s="3">
        <f t="shared" si="87"/>
        <v>1.8393657252199261E-3</v>
      </c>
      <c r="R409" s="3">
        <f t="shared" si="88"/>
        <v>0.54000958121989828</v>
      </c>
    </row>
    <row r="410" spans="1:18" x14ac:dyDescent="0.25">
      <c r="A410" s="3">
        <f t="shared" si="90"/>
        <v>3.8099999999999627</v>
      </c>
      <c r="B410" s="3">
        <f t="shared" si="79"/>
        <v>6.4126849307833726</v>
      </c>
      <c r="C410" s="3">
        <f t="shared" si="80"/>
        <v>0.14569996494403573</v>
      </c>
      <c r="D410" s="3">
        <f t="shared" si="81"/>
        <v>2379.6212544958921</v>
      </c>
      <c r="E410" s="3">
        <f t="shared" si="82"/>
        <v>20.147499479242594</v>
      </c>
      <c r="F410" s="3">
        <f t="shared" si="83"/>
        <v>33.073583221953236</v>
      </c>
      <c r="G410" s="3">
        <f t="shared" si="84"/>
        <v>6.4955361220416466E-2</v>
      </c>
      <c r="H410" s="3">
        <f t="shared" si="85"/>
        <v>1.188309823971587</v>
      </c>
      <c r="I410" s="3">
        <f t="shared" si="89"/>
        <v>1319.839633491265</v>
      </c>
      <c r="K410" s="3">
        <f t="shared" si="91"/>
        <v>3.8099999999999627</v>
      </c>
      <c r="L410" s="3">
        <f t="shared" si="92"/>
        <v>2.9087484150481142</v>
      </c>
      <c r="M410" s="3">
        <f>L410/'Nitrous Oxide Information'!$B$1*1000</f>
        <v>66.088392407882083</v>
      </c>
      <c r="N410" s="3">
        <f>M410*'Nitrous Oxide Information'!$I$2*($D$13+273)/$F$2/1000</f>
        <v>16406.910991874498</v>
      </c>
      <c r="O410" s="3">
        <f t="shared" si="93"/>
        <v>322.73198300976657</v>
      </c>
      <c r="P410" s="3">
        <f t="shared" si="86"/>
        <v>10.083409518888182</v>
      </c>
      <c r="Q410" s="3">
        <f t="shared" si="87"/>
        <v>1.8393657252199261E-3</v>
      </c>
      <c r="R410" s="3">
        <f t="shared" si="88"/>
        <v>0.53900891036622511</v>
      </c>
    </row>
    <row r="411" spans="1:18" x14ac:dyDescent="0.25">
      <c r="A411" s="3">
        <f t="shared" si="90"/>
        <v>3.8199999999999625</v>
      </c>
      <c r="B411" s="3">
        <f t="shared" si="79"/>
        <v>6.4008018325436566</v>
      </c>
      <c r="C411" s="3">
        <f t="shared" si="80"/>
        <v>0.14542997397837296</v>
      </c>
      <c r="D411" s="3">
        <f t="shared" si="81"/>
        <v>2375.2116704533719</v>
      </c>
      <c r="E411" s="3">
        <f t="shared" si="82"/>
        <v>20.110164927774584</v>
      </c>
      <c r="F411" s="3">
        <f t="shared" si="83"/>
        <v>33.073583221953236</v>
      </c>
      <c r="G411" s="3">
        <f t="shared" si="84"/>
        <v>6.4955361220416466E-2</v>
      </c>
      <c r="H411" s="3">
        <f t="shared" si="85"/>
        <v>1.1861078130307896</v>
      </c>
      <c r="I411" s="3">
        <f t="shared" si="89"/>
        <v>1322.2118491173267</v>
      </c>
      <c r="K411" s="3">
        <f t="shared" si="91"/>
        <v>3.8199999999999625</v>
      </c>
      <c r="L411" s="3">
        <f t="shared" si="92"/>
        <v>2.9033583259444518</v>
      </c>
      <c r="M411" s="3">
        <f>L411/'Nitrous Oxide Information'!$B$1*1000</f>
        <v>65.965926565888523</v>
      </c>
      <c r="N411" s="3">
        <f>M411*'Nitrous Oxide Information'!$I$2*($D$13+273)/$F$2/1000</f>
        <v>16376.507980151464</v>
      </c>
      <c r="O411" s="3">
        <f t="shared" si="93"/>
        <v>322.13394086352082</v>
      </c>
      <c r="P411" s="3">
        <f t="shared" si="86"/>
        <v>10.083409518888182</v>
      </c>
      <c r="Q411" s="3">
        <f t="shared" si="87"/>
        <v>1.8393657252199261E-3</v>
      </c>
      <c r="R411" s="3">
        <f t="shared" si="88"/>
        <v>0.53801009381697962</v>
      </c>
    </row>
    <row r="412" spans="1:18" x14ac:dyDescent="0.25">
      <c r="A412" s="3">
        <f t="shared" si="90"/>
        <v>3.8299999999999623</v>
      </c>
      <c r="B412" s="3">
        <f t="shared" si="79"/>
        <v>6.3889407544133485</v>
      </c>
      <c r="C412" s="3">
        <f t="shared" si="80"/>
        <v>0.14516048332251857</v>
      </c>
      <c r="D412" s="3">
        <f t="shared" si="81"/>
        <v>2370.8102576403662</v>
      </c>
      <c r="E412" s="3">
        <f t="shared" si="82"/>
        <v>20.072899559518849</v>
      </c>
      <c r="F412" s="3">
        <f t="shared" si="83"/>
        <v>33.073583221953228</v>
      </c>
      <c r="G412" s="3">
        <f t="shared" si="84"/>
        <v>6.4955361220416452E-2</v>
      </c>
      <c r="H412" s="3">
        <f t="shared" si="85"/>
        <v>1.183909882551236</v>
      </c>
      <c r="I412" s="3">
        <f t="shared" si="89"/>
        <v>1324.5796688824291</v>
      </c>
      <c r="K412" s="3">
        <f t="shared" si="91"/>
        <v>3.8299999999999623</v>
      </c>
      <c r="L412" s="3">
        <f t="shared" si="92"/>
        <v>2.8979782250062818</v>
      </c>
      <c r="M412" s="3">
        <f>L412/'Nitrous Oxide Information'!$B$1*1000</f>
        <v>65.843687660606676</v>
      </c>
      <c r="N412" s="3">
        <f>M412*'Nitrous Oxide Information'!$I$2*($D$13+273)/$F$2/1000</f>
        <v>16346.161307072693</v>
      </c>
      <c r="O412" s="3">
        <f t="shared" si="93"/>
        <v>321.53700692602882</v>
      </c>
      <c r="P412" s="3">
        <f t="shared" si="86"/>
        <v>10.08340951888818</v>
      </c>
      <c r="Q412" s="3">
        <f t="shared" si="87"/>
        <v>1.8393657252199257E-3</v>
      </c>
      <c r="R412" s="3">
        <f t="shared" si="88"/>
        <v>0.53701312813602164</v>
      </c>
    </row>
    <row r="413" spans="1:18" x14ac:dyDescent="0.25">
      <c r="A413" s="3">
        <f t="shared" si="90"/>
        <v>3.8399999999999621</v>
      </c>
      <c r="B413" s="3">
        <f t="shared" si="79"/>
        <v>6.3771016555878361</v>
      </c>
      <c r="C413" s="3">
        <f t="shared" si="80"/>
        <v>0.14489149204936783</v>
      </c>
      <c r="D413" s="3">
        <f t="shared" si="81"/>
        <v>2366.4170009150866</v>
      </c>
      <c r="E413" s="3">
        <f t="shared" si="82"/>
        <v>20.035703246274661</v>
      </c>
      <c r="F413" s="3">
        <f t="shared" si="83"/>
        <v>33.073583221953243</v>
      </c>
      <c r="G413" s="3">
        <f t="shared" si="84"/>
        <v>6.495536122041648E-2</v>
      </c>
      <c r="H413" s="3">
        <f t="shared" si="85"/>
        <v>1.1817160249715832</v>
      </c>
      <c r="I413" s="3">
        <f t="shared" si="89"/>
        <v>1326.9431009323723</v>
      </c>
      <c r="K413" s="3">
        <f t="shared" si="91"/>
        <v>3.8399999999999621</v>
      </c>
      <c r="L413" s="3">
        <f t="shared" si="92"/>
        <v>2.8926080937249217</v>
      </c>
      <c r="M413" s="3">
        <f>L413/'Nitrous Oxide Information'!$B$1*1000</f>
        <v>65.721675271508914</v>
      </c>
      <c r="N413" s="3">
        <f>M413*'Nitrous Oxide Information'!$I$2*($D$13+273)/$F$2/1000</f>
        <v>16315.870868239232</v>
      </c>
      <c r="O413" s="3">
        <f t="shared" si="93"/>
        <v>320.94117914371185</v>
      </c>
      <c r="P413" s="3">
        <f t="shared" si="86"/>
        <v>10.083409518888184</v>
      </c>
      <c r="Q413" s="3">
        <f t="shared" si="87"/>
        <v>1.8393657252199264E-3</v>
      </c>
      <c r="R413" s="3">
        <f t="shared" si="88"/>
        <v>0.53601800989357951</v>
      </c>
    </row>
    <row r="414" spans="1:18" x14ac:dyDescent="0.25">
      <c r="A414" s="3">
        <f t="shared" si="90"/>
        <v>3.8499999999999619</v>
      </c>
      <c r="B414" s="3">
        <f t="shared" ref="B414:B477" si="94">L414*2.20462</f>
        <v>6.3652844953381207</v>
      </c>
      <c r="C414" s="3">
        <f t="shared" ref="C414:C477" si="95">M414/453.59237</f>
        <v>0.14462299923353394</v>
      </c>
      <c r="D414" s="3">
        <f t="shared" ref="D414:D477" si="96">N414/6.89475729</f>
        <v>2362.0318851638017</v>
      </c>
      <c r="E414" s="3">
        <f t="shared" ref="E414:E477" si="97">O414/16.0184634</f>
        <v>19.998575860078844</v>
      </c>
      <c r="F414" s="3">
        <f t="shared" ref="F414:F477" si="98">P414*3.28</f>
        <v>33.073583221953243</v>
      </c>
      <c r="G414" s="3">
        <f t="shared" ref="G414:G477" si="99">Q414*35.314</f>
        <v>6.495536122041648E-2</v>
      </c>
      <c r="H414" s="3">
        <f t="shared" ref="H414:H477" si="100">R414*2.20462</f>
        <v>1.1795262327444969</v>
      </c>
      <c r="I414" s="3">
        <f t="shared" si="89"/>
        <v>1329.3021533978613</v>
      </c>
      <c r="K414" s="3">
        <f t="shared" si="91"/>
        <v>3.8499999999999619</v>
      </c>
      <c r="L414" s="3">
        <f t="shared" si="92"/>
        <v>2.8872479136259859</v>
      </c>
      <c r="M414" s="3">
        <f>L414/'Nitrous Oxide Information'!$B$1*1000</f>
        <v>65.599888978846849</v>
      </c>
      <c r="N414" s="3">
        <f>M414*'Nitrous Oxide Information'!$I$2*($D$13+273)/$F$2/1000</f>
        <v>16285.636559445566</v>
      </c>
      <c r="O414" s="3">
        <f t="shared" si="93"/>
        <v>320.3464554667965</v>
      </c>
      <c r="P414" s="3">
        <f t="shared" ref="P414:P477" si="101">SQRT(2*(N414)/O414)</f>
        <v>10.083409518888184</v>
      </c>
      <c r="Q414" s="3">
        <f t="shared" ref="Q414:Q477" si="102">P414*$F$25</f>
        <v>1.8393657252199264E-3</v>
      </c>
      <c r="R414" s="3">
        <f t="shared" ref="R414:R477" si="103">Q414*O414*0.908</f>
        <v>0.53502473566623587</v>
      </c>
    </row>
    <row r="415" spans="1:18" x14ac:dyDescent="0.25">
      <c r="A415" s="3">
        <f t="shared" si="90"/>
        <v>3.8599999999999617</v>
      </c>
      <c r="B415" s="3">
        <f t="shared" si="94"/>
        <v>6.3534892330106754</v>
      </c>
      <c r="C415" s="3">
        <f t="shared" si="95"/>
        <v>0.14435500395134496</v>
      </c>
      <c r="D415" s="3">
        <f t="shared" si="96"/>
        <v>2357.6548953007873</v>
      </c>
      <c r="E415" s="3">
        <f t="shared" si="97"/>
        <v>19.961517273205359</v>
      </c>
      <c r="F415" s="3">
        <f t="shared" si="98"/>
        <v>33.073583221953243</v>
      </c>
      <c r="G415" s="3">
        <f t="shared" si="99"/>
        <v>6.495536122041648E-2</v>
      </c>
      <c r="H415" s="3">
        <f t="shared" si="100"/>
        <v>1.1773404983366296</v>
      </c>
      <c r="I415" s="3">
        <f t="shared" ref="I415:I478" si="104">I414+$N$3*$J$1*H415</f>
        <v>1331.6568343945346</v>
      </c>
      <c r="K415" s="3">
        <f t="shared" si="91"/>
        <v>3.8599999999999617</v>
      </c>
      <c r="L415" s="3">
        <f t="shared" si="92"/>
        <v>2.8818976662693236</v>
      </c>
      <c r="M415" s="3">
        <f>L415/'Nitrous Oxide Information'!$B$1*1000</f>
        <v>65.478328363649922</v>
      </c>
      <c r="N415" s="3">
        <f>M415*'Nitrous Oxide Information'!$I$2*($D$13+273)/$F$2/1000</f>
        <v>16255.458276679292</v>
      </c>
      <c r="O415" s="3">
        <f t="shared" si="93"/>
        <v>319.75283384930788</v>
      </c>
      <c r="P415" s="3">
        <f t="shared" si="101"/>
        <v>10.083409518888184</v>
      </c>
      <c r="Q415" s="3">
        <f t="shared" si="102"/>
        <v>1.8393657252199264E-3</v>
      </c>
      <c r="R415" s="3">
        <f t="shared" si="103"/>
        <v>0.53403330203691779</v>
      </c>
    </row>
    <row r="416" spans="1:18" x14ac:dyDescent="0.25">
      <c r="A416" s="3">
        <f t="shared" ref="A416:A479" si="105">$A$30+A415</f>
        <v>3.8699999999999615</v>
      </c>
      <c r="B416" s="3">
        <f t="shared" si="94"/>
        <v>6.3417158280273096</v>
      </c>
      <c r="C416" s="3">
        <f t="shared" si="95"/>
        <v>0.14408750528084049</v>
      </c>
      <c r="D416" s="3">
        <f t="shared" si="96"/>
        <v>2353.286016268275</v>
      </c>
      <c r="E416" s="3">
        <f t="shared" si="97"/>
        <v>19.924527358164841</v>
      </c>
      <c r="F416" s="3">
        <f t="shared" si="98"/>
        <v>33.073583221953236</v>
      </c>
      <c r="G416" s="3">
        <f t="shared" si="99"/>
        <v>6.4955361220416466E-2</v>
      </c>
      <c r="H416" s="3">
        <f t="shared" si="100"/>
        <v>1.1751588142285938</v>
      </c>
      <c r="I416" s="3">
        <f t="shared" si="104"/>
        <v>1334.0071520229917</v>
      </c>
      <c r="K416" s="3">
        <f t="shared" ref="K416:K479" si="106">$A$30+K415</f>
        <v>3.8699999999999615</v>
      </c>
      <c r="L416" s="3">
        <f t="shared" si="92"/>
        <v>2.8765573332489547</v>
      </c>
      <c r="M416" s="3">
        <f>L416/'Nitrous Oxide Information'!$B$1*1000</f>
        <v>65.356993007723958</v>
      </c>
      <c r="N416" s="3">
        <f>M416*'Nitrous Oxide Information'!$I$2*($D$13+273)/$F$2/1000</f>
        <v>16225.335916120748</v>
      </c>
      <c r="O416" s="3">
        <f t="shared" si="93"/>
        <v>319.16031224906226</v>
      </c>
      <c r="P416" s="3">
        <f t="shared" si="101"/>
        <v>10.083409518888182</v>
      </c>
      <c r="Q416" s="3">
        <f t="shared" si="102"/>
        <v>1.8393657252199261E-3</v>
      </c>
      <c r="R416" s="3">
        <f t="shared" si="103"/>
        <v>0.53304370559488434</v>
      </c>
    </row>
    <row r="417" spans="1:18" x14ac:dyDescent="0.25">
      <c r="A417" s="3">
        <f t="shared" si="105"/>
        <v>3.8799999999999613</v>
      </c>
      <c r="B417" s="3">
        <f t="shared" si="94"/>
        <v>6.3299642398850233</v>
      </c>
      <c r="C417" s="3">
        <f t="shared" si="95"/>
        <v>0.14382050230176874</v>
      </c>
      <c r="D417" s="3">
        <f t="shared" si="96"/>
        <v>2348.9252330363988</v>
      </c>
      <c r="E417" s="3">
        <f t="shared" si="97"/>
        <v>19.887605987704177</v>
      </c>
      <c r="F417" s="3">
        <f t="shared" si="98"/>
        <v>33.073583221953236</v>
      </c>
      <c r="G417" s="3">
        <f t="shared" si="99"/>
        <v>6.4955361220416466E-2</v>
      </c>
      <c r="H417" s="3">
        <f t="shared" si="100"/>
        <v>1.1729811729149358</v>
      </c>
      <c r="I417" s="3">
        <f t="shared" si="104"/>
        <v>1336.3531143688215</v>
      </c>
      <c r="K417" s="3">
        <f t="shared" si="106"/>
        <v>3.8799999999999613</v>
      </c>
      <c r="L417" s="3">
        <f t="shared" si="92"/>
        <v>2.8712268961930056</v>
      </c>
      <c r="M417" s="3">
        <f>L417/'Nitrous Oxide Information'!$B$1*1000</f>
        <v>65.23588249364974</v>
      </c>
      <c r="N417" s="3">
        <f>M417*'Nitrous Oxide Information'!$I$2*($D$13+273)/$F$2/1000</f>
        <v>16195.269374142659</v>
      </c>
      <c r="O417" s="3">
        <f t="shared" si="93"/>
        <v>318.56888862766021</v>
      </c>
      <c r="P417" s="3">
        <f t="shared" si="101"/>
        <v>10.083409518888182</v>
      </c>
      <c r="Q417" s="3">
        <f t="shared" si="102"/>
        <v>1.8393657252199261E-3</v>
      </c>
      <c r="R417" s="3">
        <f t="shared" si="103"/>
        <v>0.5320559429357149</v>
      </c>
    </row>
    <row r="418" spans="1:18" x14ac:dyDescent="0.25">
      <c r="A418" s="3">
        <f t="shared" si="105"/>
        <v>3.889999999999961</v>
      </c>
      <c r="B418" s="3">
        <f t="shared" si="94"/>
        <v>6.3182344281558738</v>
      </c>
      <c r="C418" s="3">
        <f t="shared" si="95"/>
        <v>0.143553994095583</v>
      </c>
      <c r="D418" s="3">
        <f t="shared" si="96"/>
        <v>2344.5725306031436</v>
      </c>
      <c r="E418" s="3">
        <f t="shared" si="97"/>
        <v>19.850753034806054</v>
      </c>
      <c r="F418" s="3">
        <f t="shared" si="98"/>
        <v>33.073583221953243</v>
      </c>
      <c r="G418" s="3">
        <f t="shared" si="99"/>
        <v>6.495536122041648E-2</v>
      </c>
      <c r="H418" s="3">
        <f t="shared" si="100"/>
        <v>1.1708075669041098</v>
      </c>
      <c r="I418" s="3">
        <f t="shared" si="104"/>
        <v>1338.6947295026298</v>
      </c>
      <c r="K418" s="3">
        <f t="shared" si="106"/>
        <v>3.889999999999961</v>
      </c>
      <c r="L418" s="3">
        <f t="shared" ref="L418:L481" si="107">L417-R417*$J$1</f>
        <v>2.8659063367636484</v>
      </c>
      <c r="M418" s="3">
        <f>L418/'Nitrous Oxide Information'!$B$1*1000</f>
        <v>65.114996404781508</v>
      </c>
      <c r="N418" s="3">
        <f>M418*'Nitrous Oxide Information'!$I$2*($D$13+273)/$F$2/1000</f>
        <v>16165.258547309773</v>
      </c>
      <c r="O418" s="3">
        <f t="shared" ref="O418:O481" si="108">L418/$F$2</f>
        <v>317.97856095047973</v>
      </c>
      <c r="P418" s="3">
        <f t="shared" si="101"/>
        <v>10.083409518888184</v>
      </c>
      <c r="Q418" s="3">
        <f t="shared" si="102"/>
        <v>1.8393657252199264E-3</v>
      </c>
      <c r="R418" s="3">
        <f t="shared" si="103"/>
        <v>0.53107001066129755</v>
      </c>
    </row>
    <row r="419" spans="1:18" x14ac:dyDescent="0.25">
      <c r="A419" s="3">
        <f t="shared" si="105"/>
        <v>3.8999999999999608</v>
      </c>
      <c r="B419" s="3">
        <f t="shared" si="94"/>
        <v>6.3065263524868334</v>
      </c>
      <c r="C419" s="3">
        <f t="shared" si="95"/>
        <v>0.14328797974543886</v>
      </c>
      <c r="D419" s="3">
        <f t="shared" si="96"/>
        <v>2340.2278939942944</v>
      </c>
      <c r="E419" s="3">
        <f t="shared" si="97"/>
        <v>19.813968372688542</v>
      </c>
      <c r="F419" s="3">
        <f t="shared" si="98"/>
        <v>33.073583221953236</v>
      </c>
      <c r="G419" s="3">
        <f t="shared" si="99"/>
        <v>6.4955361220416466E-2</v>
      </c>
      <c r="H419" s="3">
        <f t="shared" si="100"/>
        <v>1.1686379887184519</v>
      </c>
      <c r="I419" s="3">
        <f t="shared" si="104"/>
        <v>1341.0320054800668</v>
      </c>
      <c r="K419" s="3">
        <f t="shared" si="106"/>
        <v>3.8999999999999608</v>
      </c>
      <c r="L419" s="3">
        <f t="shared" si="107"/>
        <v>2.8605956366570355</v>
      </c>
      <c r="M419" s="3">
        <f>L419/'Nitrous Oxide Information'!$B$1*1000</f>
        <v>64.994334325245617</v>
      </c>
      <c r="N419" s="3">
        <f>M419*'Nitrous Oxide Information'!$I$2*($D$13+273)/$F$2/1000</f>
        <v>16135.303332378508</v>
      </c>
      <c r="O419" s="3">
        <f t="shared" si="108"/>
        <v>317.38932718666899</v>
      </c>
      <c r="P419" s="3">
        <f t="shared" si="101"/>
        <v>10.083409518888182</v>
      </c>
      <c r="Q419" s="3">
        <f t="shared" si="102"/>
        <v>1.8393657252199261E-3</v>
      </c>
      <c r="R419" s="3">
        <f t="shared" si="103"/>
        <v>0.53008590537981692</v>
      </c>
    </row>
    <row r="420" spans="1:18" x14ac:dyDescent="0.25">
      <c r="A420" s="3">
        <f t="shared" si="105"/>
        <v>3.9099999999999606</v>
      </c>
      <c r="B420" s="3">
        <f t="shared" si="94"/>
        <v>6.2948399725996493</v>
      </c>
      <c r="C420" s="3">
        <f t="shared" si="95"/>
        <v>0.14302245833619082</v>
      </c>
      <c r="D420" s="3">
        <f t="shared" si="96"/>
        <v>2335.8913082633844</v>
      </c>
      <c r="E420" s="3">
        <f t="shared" si="97"/>
        <v>19.777251874804634</v>
      </c>
      <c r="F420" s="3">
        <f t="shared" si="98"/>
        <v>33.073583221953236</v>
      </c>
      <c r="G420" s="3">
        <f t="shared" si="99"/>
        <v>6.4955361220416466E-2</v>
      </c>
      <c r="H420" s="3">
        <f t="shared" si="100"/>
        <v>1.1664724308941554</v>
      </c>
      <c r="I420" s="3">
        <f t="shared" si="104"/>
        <v>1343.3649503418551</v>
      </c>
      <c r="K420" s="3">
        <f t="shared" si="106"/>
        <v>3.9099999999999606</v>
      </c>
      <c r="L420" s="3">
        <f t="shared" si="107"/>
        <v>2.8552947776032376</v>
      </c>
      <c r="M420" s="3">
        <f>L420/'Nitrous Oxide Information'!$B$1*1000</f>
        <v>64.873895839939053</v>
      </c>
      <c r="N420" s="3">
        <f>M420*'Nitrous Oxide Information'!$I$2*($D$13+273)/$F$2/1000</f>
        <v>16105.403626296607</v>
      </c>
      <c r="O420" s="3">
        <f t="shared" si="108"/>
        <v>316.80118530913944</v>
      </c>
      <c r="P420" s="3">
        <f t="shared" si="101"/>
        <v>10.083409518888182</v>
      </c>
      <c r="Q420" s="3">
        <f t="shared" si="102"/>
        <v>1.8393657252199261E-3</v>
      </c>
      <c r="R420" s="3">
        <f t="shared" si="103"/>
        <v>0.52910362370574315</v>
      </c>
    </row>
    <row r="421" spans="1:18" x14ac:dyDescent="0.25">
      <c r="A421" s="3">
        <f t="shared" si="105"/>
        <v>3.9199999999999604</v>
      </c>
      <c r="B421" s="3">
        <f t="shared" si="94"/>
        <v>6.2831752482907071</v>
      </c>
      <c r="C421" s="3">
        <f t="shared" si="95"/>
        <v>0.14275742895438912</v>
      </c>
      <c r="D421" s="3">
        <f t="shared" si="96"/>
        <v>2331.5627584916429</v>
      </c>
      <c r="E421" s="3">
        <f t="shared" si="97"/>
        <v>19.740603414841825</v>
      </c>
      <c r="F421" s="3">
        <f t="shared" si="98"/>
        <v>33.073583221953236</v>
      </c>
      <c r="G421" s="3">
        <f t="shared" si="99"/>
        <v>6.4955361220416466E-2</v>
      </c>
      <c r="H421" s="3">
        <f t="shared" si="100"/>
        <v>1.1643108859812445</v>
      </c>
      <c r="I421" s="3">
        <f t="shared" si="104"/>
        <v>1345.6935721138175</v>
      </c>
      <c r="K421" s="3">
        <f t="shared" si="106"/>
        <v>3.9199999999999604</v>
      </c>
      <c r="L421" s="3">
        <f t="shared" si="107"/>
        <v>2.8500037413661801</v>
      </c>
      <c r="M421" s="3">
        <f>L421/'Nitrous Oxide Information'!$B$1*1000</f>
        <v>64.753680534527987</v>
      </c>
      <c r="N421" s="3">
        <f>M421*'Nitrous Oxide Information'!$I$2*($D$13+273)/$F$2/1000</f>
        <v>16075.559326202765</v>
      </c>
      <c r="O421" s="3">
        <f t="shared" si="108"/>
        <v>316.21413329455885</v>
      </c>
      <c r="P421" s="3">
        <f t="shared" si="101"/>
        <v>10.083409518888182</v>
      </c>
      <c r="Q421" s="3">
        <f t="shared" si="102"/>
        <v>1.8393657252199261E-3</v>
      </c>
      <c r="R421" s="3">
        <f t="shared" si="103"/>
        <v>0.52812316225982014</v>
      </c>
    </row>
    <row r="422" spans="1:18" x14ac:dyDescent="0.25">
      <c r="A422" s="3">
        <f t="shared" si="105"/>
        <v>3.9299999999999602</v>
      </c>
      <c r="B422" s="3">
        <f t="shared" si="94"/>
        <v>6.2715321394308949</v>
      </c>
      <c r="C422" s="3">
        <f t="shared" si="95"/>
        <v>0.14249289068827678</v>
      </c>
      <c r="D422" s="3">
        <f t="shared" si="96"/>
        <v>2327.2422297879452</v>
      </c>
      <c r="E422" s="3">
        <f t="shared" si="97"/>
        <v>19.704022866721687</v>
      </c>
      <c r="F422" s="3">
        <f t="shared" si="98"/>
        <v>33.073583221953236</v>
      </c>
      <c r="G422" s="3">
        <f t="shared" si="99"/>
        <v>6.4955361220416466E-2</v>
      </c>
      <c r="H422" s="3">
        <f t="shared" si="100"/>
        <v>1.1621533465435483</v>
      </c>
      <c r="I422" s="3">
        <f t="shared" si="104"/>
        <v>1348.0178788069045</v>
      </c>
      <c r="K422" s="3">
        <f t="shared" si="106"/>
        <v>3.9299999999999602</v>
      </c>
      <c r="L422" s="3">
        <f t="shared" si="107"/>
        <v>2.844722509743582</v>
      </c>
      <c r="M422" s="3">
        <f>L422/'Nitrous Oxide Information'!$B$1*1000</f>
        <v>64.633687995446394</v>
      </c>
      <c r="N422" s="3">
        <f>M422*'Nitrous Oxide Information'!$I$2*($D$13+273)/$F$2/1000</f>
        <v>16045.770329426292</v>
      </c>
      <c r="O422" s="3">
        <f t="shared" si="108"/>
        <v>315.62816912334443</v>
      </c>
      <c r="P422" s="3">
        <f t="shared" si="101"/>
        <v>10.083409518888182</v>
      </c>
      <c r="Q422" s="3">
        <f t="shared" si="102"/>
        <v>1.8393657252199261E-3</v>
      </c>
      <c r="R422" s="3">
        <f t="shared" si="103"/>
        <v>0.52714451766905335</v>
      </c>
    </row>
    <row r="423" spans="1:18" x14ac:dyDescent="0.25">
      <c r="A423" s="3">
        <f t="shared" si="105"/>
        <v>3.93999999999996</v>
      </c>
      <c r="B423" s="3">
        <f t="shared" si="94"/>
        <v>6.2599106059654597</v>
      </c>
      <c r="C423" s="3">
        <f t="shared" si="95"/>
        <v>0.14222884262778629</v>
      </c>
      <c r="D423" s="3">
        <f t="shared" si="96"/>
        <v>2322.9297072887607</v>
      </c>
      <c r="E423" s="3">
        <f t="shared" si="97"/>
        <v>19.667510104599398</v>
      </c>
      <c r="F423" s="3">
        <f t="shared" si="98"/>
        <v>33.073583221953236</v>
      </c>
      <c r="G423" s="3">
        <f t="shared" si="99"/>
        <v>6.4955361220416466E-2</v>
      </c>
      <c r="H423" s="3">
        <f t="shared" si="100"/>
        <v>1.1599998051586755</v>
      </c>
      <c r="I423" s="3">
        <f t="shared" si="104"/>
        <v>1350.3378784172219</v>
      </c>
      <c r="K423" s="3">
        <f t="shared" si="106"/>
        <v>3.93999999999996</v>
      </c>
      <c r="L423" s="3">
        <f t="shared" si="107"/>
        <v>2.8394510645668913</v>
      </c>
      <c r="M423" s="3">
        <f>L423/'Nitrous Oxide Information'!$B$1*1000</f>
        <v>64.513917809894608</v>
      </c>
      <c r="N423" s="3">
        <f>M423*'Nitrous Oxide Information'!$I$2*($D$13+273)/$F$2/1000</f>
        <v>16016.036533486749</v>
      </c>
      <c r="O423" s="3">
        <f t="shared" si="108"/>
        <v>315.04329077965565</v>
      </c>
      <c r="P423" s="3">
        <f t="shared" si="101"/>
        <v>10.083409518888182</v>
      </c>
      <c r="Q423" s="3">
        <f t="shared" si="102"/>
        <v>1.8393657252199261E-3</v>
      </c>
      <c r="R423" s="3">
        <f t="shared" si="103"/>
        <v>0.52616768656669888</v>
      </c>
    </row>
    <row r="424" spans="1:18" x14ac:dyDescent="0.25">
      <c r="A424" s="3">
        <f t="shared" si="105"/>
        <v>3.9499999999999598</v>
      </c>
      <c r="B424" s="3">
        <f t="shared" si="94"/>
        <v>6.2483106079138722</v>
      </c>
      <c r="C424" s="3">
        <f t="shared" si="95"/>
        <v>0.14196528386453661</v>
      </c>
      <c r="D424" s="3">
        <f t="shared" si="96"/>
        <v>2318.6251761581016</v>
      </c>
      <c r="E424" s="3">
        <f t="shared" si="97"/>
        <v>19.631065002863359</v>
      </c>
      <c r="F424" s="3">
        <f t="shared" si="98"/>
        <v>33.073583221953236</v>
      </c>
      <c r="G424" s="3">
        <f t="shared" si="99"/>
        <v>6.4955361220416466E-2</v>
      </c>
      <c r="H424" s="3">
        <f t="shared" si="100"/>
        <v>1.1578502544179892</v>
      </c>
      <c r="I424" s="3">
        <f t="shared" si="104"/>
        <v>1352.6535789260579</v>
      </c>
      <c r="K424" s="3">
        <f t="shared" si="106"/>
        <v>3.9499999999999598</v>
      </c>
      <c r="L424" s="3">
        <f t="shared" si="107"/>
        <v>2.8341893877012243</v>
      </c>
      <c r="M424" s="3">
        <f>L424/'Nitrous Oxide Information'!$B$1*1000</f>
        <v>64.39436956583792</v>
      </c>
      <c r="N424" s="3">
        <f>M424*'Nitrous Oxide Information'!$I$2*($D$13+273)/$F$2/1000</f>
        <v>15986.357836093604</v>
      </c>
      <c r="O424" s="3">
        <f t="shared" si="108"/>
        <v>314.45949625138763</v>
      </c>
      <c r="P424" s="3">
        <f t="shared" si="101"/>
        <v>10.083409518888182</v>
      </c>
      <c r="Q424" s="3">
        <f t="shared" si="102"/>
        <v>1.8393657252199261E-3</v>
      </c>
      <c r="R424" s="3">
        <f t="shared" si="103"/>
        <v>0.52519266559225142</v>
      </c>
    </row>
    <row r="425" spans="1:18" x14ac:dyDescent="0.25">
      <c r="A425" s="3">
        <f t="shared" si="105"/>
        <v>3.9599999999999596</v>
      </c>
      <c r="B425" s="3">
        <f t="shared" si="94"/>
        <v>6.2367321053696925</v>
      </c>
      <c r="C425" s="3">
        <f t="shared" si="95"/>
        <v>0.14170221349182999</v>
      </c>
      <c r="D425" s="3">
        <f t="shared" si="96"/>
        <v>2314.3286215874718</v>
      </c>
      <c r="E425" s="3">
        <f t="shared" si="97"/>
        <v>19.594687436134723</v>
      </c>
      <c r="F425" s="3">
        <f t="shared" si="98"/>
        <v>33.073583221953243</v>
      </c>
      <c r="G425" s="3">
        <f t="shared" si="99"/>
        <v>6.495536122041648E-2</v>
      </c>
      <c r="H425" s="3">
        <f t="shared" si="100"/>
        <v>1.1557046869265817</v>
      </c>
      <c r="I425" s="3">
        <f t="shared" si="104"/>
        <v>1354.9649882999111</v>
      </c>
      <c r="K425" s="3">
        <f t="shared" si="106"/>
        <v>3.9599999999999596</v>
      </c>
      <c r="L425" s="3">
        <f t="shared" si="107"/>
        <v>2.8289374610453017</v>
      </c>
      <c r="M425" s="3">
        <f>L425/'Nitrous Oxide Information'!$B$1*1000</f>
        <v>64.275042852005143</v>
      </c>
      <c r="N425" s="3">
        <f>M425*'Nitrous Oxide Information'!$I$2*($D$13+273)/$F$2/1000</f>
        <v>15956.734135145874</v>
      </c>
      <c r="O425" s="3">
        <f t="shared" si="108"/>
        <v>313.87678353016395</v>
      </c>
      <c r="P425" s="3">
        <f t="shared" si="101"/>
        <v>10.083409518888184</v>
      </c>
      <c r="Q425" s="3">
        <f t="shared" si="102"/>
        <v>1.8393657252199264E-3</v>
      </c>
      <c r="R425" s="3">
        <f t="shared" si="103"/>
        <v>0.52421945139143333</v>
      </c>
    </row>
    <row r="426" spans="1:18" x14ac:dyDescent="0.25">
      <c r="A426" s="3">
        <f t="shared" si="105"/>
        <v>3.9699999999999593</v>
      </c>
      <c r="B426" s="3">
        <f t="shared" si="94"/>
        <v>6.2251750585004269</v>
      </c>
      <c r="C426" s="3">
        <f t="shared" si="95"/>
        <v>0.14143963060464876</v>
      </c>
      <c r="D426" s="3">
        <f t="shared" si="96"/>
        <v>2310.0400287958173</v>
      </c>
      <c r="E426" s="3">
        <f t="shared" si="97"/>
        <v>19.558377279266988</v>
      </c>
      <c r="F426" s="3">
        <f t="shared" si="98"/>
        <v>33.073583221953243</v>
      </c>
      <c r="G426" s="3">
        <f t="shared" si="99"/>
        <v>6.495536122041648E-2</v>
      </c>
      <c r="H426" s="3">
        <f t="shared" si="100"/>
        <v>1.1535630953032474</v>
      </c>
      <c r="I426" s="3">
        <f t="shared" si="104"/>
        <v>1357.2721144905177</v>
      </c>
      <c r="K426" s="3">
        <f t="shared" si="106"/>
        <v>3.9699999999999593</v>
      </c>
      <c r="L426" s="3">
        <f t="shared" si="107"/>
        <v>2.8236952665313875</v>
      </c>
      <c r="M426" s="3">
        <f>L426/'Nitrous Oxide Information'!$B$1*1000</f>
        <v>64.15593725788716</v>
      </c>
      <c r="N426" s="3">
        <f>M426*'Nitrous Oxide Information'!$I$2*($D$13+273)/$F$2/1000</f>
        <v>15927.165328731771</v>
      </c>
      <c r="O426" s="3">
        <f t="shared" si="108"/>
        <v>313.29515061132986</v>
      </c>
      <c r="P426" s="3">
        <f t="shared" si="101"/>
        <v>10.083409518888184</v>
      </c>
      <c r="Q426" s="3">
        <f t="shared" si="102"/>
        <v>1.8393657252199264E-3</v>
      </c>
      <c r="R426" s="3">
        <f t="shared" si="103"/>
        <v>0.52324804061618213</v>
      </c>
    </row>
    <row r="427" spans="1:18" x14ac:dyDescent="0.25">
      <c r="A427" s="3">
        <f t="shared" si="105"/>
        <v>3.9799999999999591</v>
      </c>
      <c r="B427" s="3">
        <f t="shared" si="94"/>
        <v>6.2136394275473945</v>
      </c>
      <c r="C427" s="3">
        <f t="shared" si="95"/>
        <v>0.14117753429965238</v>
      </c>
      <c r="D427" s="3">
        <f t="shared" si="96"/>
        <v>2305.7593830294732</v>
      </c>
      <c r="E427" s="3">
        <f t="shared" si="97"/>
        <v>19.522134407345547</v>
      </c>
      <c r="F427" s="3">
        <f t="shared" si="98"/>
        <v>33.073583221953243</v>
      </c>
      <c r="G427" s="3">
        <f t="shared" si="99"/>
        <v>6.495536122041648E-2</v>
      </c>
      <c r="H427" s="3">
        <f t="shared" si="100"/>
        <v>1.1514254721804589</v>
      </c>
      <c r="I427" s="3">
        <f t="shared" si="104"/>
        <v>1359.5749654348785</v>
      </c>
      <c r="K427" s="3">
        <f t="shared" si="106"/>
        <v>3.9799999999999591</v>
      </c>
      <c r="L427" s="3">
        <f t="shared" si="107"/>
        <v>2.8184627861252256</v>
      </c>
      <c r="M427" s="3">
        <f>L427/'Nitrous Oxide Information'!$B$1*1000</f>
        <v>64.037052373735619</v>
      </c>
      <c r="N427" s="3">
        <f>M427*'Nitrous Oxide Information'!$I$2*($D$13+273)/$F$2/1000</f>
        <v>15897.651315128363</v>
      </c>
      <c r="O427" s="3">
        <f t="shared" si="108"/>
        <v>312.71459549394535</v>
      </c>
      <c r="P427" s="3">
        <f t="shared" si="101"/>
        <v>10.083409518888184</v>
      </c>
      <c r="Q427" s="3">
        <f t="shared" si="102"/>
        <v>1.8393657252199264E-3</v>
      </c>
      <c r="R427" s="3">
        <f t="shared" si="103"/>
        <v>0.52227842992463958</v>
      </c>
    </row>
    <row r="428" spans="1:18" x14ac:dyDescent="0.25">
      <c r="A428" s="3">
        <f t="shared" si="105"/>
        <v>3.9899999999999589</v>
      </c>
      <c r="B428" s="3">
        <f t="shared" si="94"/>
        <v>6.2021251728255899</v>
      </c>
      <c r="C428" s="3">
        <f t="shared" si="95"/>
        <v>0.14091592367517428</v>
      </c>
      <c r="D428" s="3">
        <f t="shared" si="96"/>
        <v>2301.486669562114</v>
      </c>
      <c r="E428" s="3">
        <f t="shared" si="97"/>
        <v>19.485958695687263</v>
      </c>
      <c r="F428" s="3">
        <f t="shared" si="98"/>
        <v>33.073583221953236</v>
      </c>
      <c r="G428" s="3">
        <f t="shared" si="99"/>
        <v>6.4955361220416466E-2</v>
      </c>
      <c r="H428" s="3">
        <f t="shared" si="100"/>
        <v>1.1492918102043417</v>
      </c>
      <c r="I428" s="3">
        <f t="shared" si="104"/>
        <v>1361.8735490552872</v>
      </c>
      <c r="K428" s="3">
        <f t="shared" si="106"/>
        <v>3.9899999999999589</v>
      </c>
      <c r="L428" s="3">
        <f t="shared" si="107"/>
        <v>2.8132400018259793</v>
      </c>
      <c r="M428" s="3">
        <f>L428/'Nitrous Oxide Information'!$B$1*1000</f>
        <v>63.918387790561418</v>
      </c>
      <c r="N428" s="3">
        <f>M428*'Nitrous Oxide Information'!$I$2*($D$13+273)/$F$2/1000</f>
        <v>15868.191992801208</v>
      </c>
      <c r="O428" s="3">
        <f t="shared" si="108"/>
        <v>312.1351161807782</v>
      </c>
      <c r="P428" s="3">
        <f t="shared" si="101"/>
        <v>10.083409518888182</v>
      </c>
      <c r="Q428" s="3">
        <f t="shared" si="102"/>
        <v>1.8393657252199261E-3</v>
      </c>
      <c r="R428" s="3">
        <f t="shared" si="103"/>
        <v>0.52131061598114037</v>
      </c>
    </row>
    <row r="429" spans="1:18" x14ac:dyDescent="0.25">
      <c r="A429" s="3">
        <f t="shared" si="105"/>
        <v>3.9999999999999587</v>
      </c>
      <c r="B429" s="3">
        <f t="shared" si="94"/>
        <v>6.1906322547235462</v>
      </c>
      <c r="C429" s="3">
        <f t="shared" si="95"/>
        <v>0.14065479783121862</v>
      </c>
      <c r="D429" s="3">
        <f t="shared" si="96"/>
        <v>2297.2218736947048</v>
      </c>
      <c r="E429" s="3">
        <f t="shared" si="97"/>
        <v>19.449850019840063</v>
      </c>
      <c r="F429" s="3">
        <f t="shared" si="98"/>
        <v>33.073583221953228</v>
      </c>
      <c r="G429" s="3">
        <f t="shared" si="99"/>
        <v>6.4955361220416452E-2</v>
      </c>
      <c r="H429" s="3">
        <f t="shared" si="100"/>
        <v>1.1471621020346481</v>
      </c>
      <c r="I429" s="3">
        <f t="shared" si="104"/>
        <v>1364.1678732593564</v>
      </c>
      <c r="K429" s="3">
        <f t="shared" si="106"/>
        <v>3.9999999999999587</v>
      </c>
      <c r="L429" s="3">
        <f t="shared" si="107"/>
        <v>2.8080268956661678</v>
      </c>
      <c r="M429" s="3">
        <f>L429/'Nitrous Oxide Information'!$B$1*1000</f>
        <v>63.799943100133319</v>
      </c>
      <c r="N429" s="3">
        <f>M429*'Nitrous Oxide Information'!$I$2*($D$13+273)/$F$2/1000</f>
        <v>15838.787260404024</v>
      </c>
      <c r="O429" s="3">
        <f t="shared" si="108"/>
        <v>311.55671067829735</v>
      </c>
      <c r="P429" s="3">
        <f t="shared" si="101"/>
        <v>10.08340951888818</v>
      </c>
      <c r="Q429" s="3">
        <f t="shared" si="102"/>
        <v>1.8393657252199257E-3</v>
      </c>
      <c r="R429" s="3">
        <f t="shared" si="103"/>
        <v>0.52034459545620027</v>
      </c>
    </row>
    <row r="430" spans="1:18" x14ac:dyDescent="0.25">
      <c r="A430" s="3">
        <f t="shared" si="105"/>
        <v>4.0099999999999589</v>
      </c>
      <c r="B430" s="3">
        <f t="shared" si="94"/>
        <v>6.1791606337031997</v>
      </c>
      <c r="C430" s="3">
        <f t="shared" si="95"/>
        <v>0.14039415586945747</v>
      </c>
      <c r="D430" s="3">
        <f t="shared" si="96"/>
        <v>2292.964980755447</v>
      </c>
      <c r="E430" s="3">
        <f t="shared" si="97"/>
        <v>19.41380825558247</v>
      </c>
      <c r="F430" s="3">
        <f t="shared" si="98"/>
        <v>33.073583221953236</v>
      </c>
      <c r="G430" s="3">
        <f t="shared" si="99"/>
        <v>6.4955361220416466E-2</v>
      </c>
      <c r="H430" s="3">
        <f t="shared" si="100"/>
        <v>1.145036340344733</v>
      </c>
      <c r="I430" s="3">
        <f t="shared" si="104"/>
        <v>1366.4579459400459</v>
      </c>
      <c r="K430" s="3">
        <f t="shared" si="106"/>
        <v>4.0099999999999589</v>
      </c>
      <c r="L430" s="3">
        <f t="shared" si="107"/>
        <v>2.8028234497116058</v>
      </c>
      <c r="M430" s="3">
        <f>L430/'Nitrous Oxide Information'!$B$1*1000</f>
        <v>63.681717894976622</v>
      </c>
      <c r="N430" s="3">
        <f>M430*'Nitrous Oxide Information'!$I$2*($D$13+273)/$F$2/1000</f>
        <v>15809.437016778327</v>
      </c>
      <c r="O430" s="3">
        <f t="shared" si="108"/>
        <v>310.97937699666568</v>
      </c>
      <c r="P430" s="3">
        <f t="shared" si="101"/>
        <v>10.083409518888182</v>
      </c>
      <c r="Q430" s="3">
        <f t="shared" si="102"/>
        <v>1.8393657252199261E-3</v>
      </c>
      <c r="R430" s="3">
        <f t="shared" si="103"/>
        <v>0.51938036502650486</v>
      </c>
    </row>
    <row r="431" spans="1:18" x14ac:dyDescent="0.25">
      <c r="A431" s="3">
        <f t="shared" si="105"/>
        <v>4.0199999999999587</v>
      </c>
      <c r="B431" s="3">
        <f t="shared" si="94"/>
        <v>6.1677102702997519</v>
      </c>
      <c r="C431" s="3">
        <f t="shared" si="95"/>
        <v>0.14013399689322736</v>
      </c>
      <c r="D431" s="3">
        <f t="shared" si="96"/>
        <v>2288.7159760997301</v>
      </c>
      <c r="E431" s="3">
        <f t="shared" si="97"/>
        <v>19.377833278923212</v>
      </c>
      <c r="F431" s="3">
        <f t="shared" si="98"/>
        <v>33.073583221953243</v>
      </c>
      <c r="G431" s="3">
        <f t="shared" si="99"/>
        <v>6.495536122041648E-2</v>
      </c>
      <c r="H431" s="3">
        <f t="shared" si="100"/>
        <v>1.1429145178215268</v>
      </c>
      <c r="I431" s="3">
        <f t="shared" si="104"/>
        <v>1368.7437749756889</v>
      </c>
      <c r="K431" s="3">
        <f t="shared" si="106"/>
        <v>4.0199999999999587</v>
      </c>
      <c r="L431" s="3">
        <f t="shared" si="107"/>
        <v>2.7976296460613406</v>
      </c>
      <c r="M431" s="3">
        <f>L431/'Nitrous Oxide Information'!$B$1*1000</f>
        <v>63.56371176837164</v>
      </c>
      <c r="N431" s="3">
        <f>M431*'Nitrous Oxide Information'!$I$2*($D$13+273)/$F$2/1000</f>
        <v>15780.141160953081</v>
      </c>
      <c r="O431" s="3">
        <f t="shared" si="108"/>
        <v>310.40311314973349</v>
      </c>
      <c r="P431" s="3">
        <f t="shared" si="101"/>
        <v>10.083409518888184</v>
      </c>
      <c r="Q431" s="3">
        <f t="shared" si="102"/>
        <v>1.8393657252199264E-3</v>
      </c>
      <c r="R431" s="3">
        <f t="shared" si="103"/>
        <v>0.51841792137489762</v>
      </c>
    </row>
    <row r="432" spans="1:18" x14ac:dyDescent="0.25">
      <c r="A432" s="3">
        <f t="shared" si="105"/>
        <v>4.0299999999999585</v>
      </c>
      <c r="B432" s="3">
        <f t="shared" si="94"/>
        <v>6.156281125121537</v>
      </c>
      <c r="C432" s="3">
        <f t="shared" si="95"/>
        <v>0.13987432000752656</v>
      </c>
      <c r="D432" s="3">
        <f t="shared" si="96"/>
        <v>2284.4748451100804</v>
      </c>
      <c r="E432" s="3">
        <f t="shared" si="97"/>
        <v>19.341924966100777</v>
      </c>
      <c r="F432" s="3">
        <f t="shared" si="98"/>
        <v>33.073583221953236</v>
      </c>
      <c r="G432" s="3">
        <f t="shared" si="99"/>
        <v>6.4955361220416466E-2</v>
      </c>
      <c r="H432" s="3">
        <f t="shared" si="100"/>
        <v>1.1407966271655121</v>
      </c>
      <c r="I432" s="3">
        <f t="shared" si="104"/>
        <v>1371.0253682300199</v>
      </c>
      <c r="K432" s="3">
        <f t="shared" si="106"/>
        <v>4.0299999999999585</v>
      </c>
      <c r="L432" s="3">
        <f t="shared" si="107"/>
        <v>2.7924454668475915</v>
      </c>
      <c r="M432" s="3">
        <f>L432/'Nitrous Oxide Information'!$B$1*1000</f>
        <v>63.445924314352389</v>
      </c>
      <c r="N432" s="3">
        <f>M432*'Nitrous Oxide Information'!$I$2*($D$13+273)/$F$2/1000</f>
        <v>15750.899592144349</v>
      </c>
      <c r="O432" s="3">
        <f t="shared" si="108"/>
        <v>309.82791715503157</v>
      </c>
      <c r="P432" s="3">
        <f t="shared" si="101"/>
        <v>10.083409518888182</v>
      </c>
      <c r="Q432" s="3">
        <f t="shared" si="102"/>
        <v>1.8393657252199261E-3</v>
      </c>
      <c r="R432" s="3">
        <f t="shared" si="103"/>
        <v>0.51745726119036939</v>
      </c>
    </row>
    <row r="433" spans="1:18" x14ac:dyDescent="0.25">
      <c r="A433" s="3">
        <f t="shared" si="105"/>
        <v>4.0399999999999583</v>
      </c>
      <c r="B433" s="3">
        <f t="shared" si="94"/>
        <v>6.1448731588498813</v>
      </c>
      <c r="C433" s="3">
        <f t="shared" si="95"/>
        <v>0.13961512431901171</v>
      </c>
      <c r="D433" s="3">
        <f t="shared" si="96"/>
        <v>2280.2415731961128</v>
      </c>
      <c r="E433" s="3">
        <f t="shared" si="97"/>
        <v>19.306083193582989</v>
      </c>
      <c r="F433" s="3">
        <f t="shared" si="98"/>
        <v>33.073583221953228</v>
      </c>
      <c r="G433" s="3">
        <f t="shared" si="99"/>
        <v>6.4955361220416452E-2</v>
      </c>
      <c r="H433" s="3">
        <f t="shared" si="100"/>
        <v>1.1386826610906982</v>
      </c>
      <c r="I433" s="3">
        <f t="shared" si="104"/>
        <v>1373.3027335522013</v>
      </c>
      <c r="K433" s="3">
        <f t="shared" si="106"/>
        <v>4.0399999999999583</v>
      </c>
      <c r="L433" s="3">
        <f t="shared" si="107"/>
        <v>2.7872708942356876</v>
      </c>
      <c r="M433" s="3">
        <f>L433/'Nitrous Oxide Information'!$B$1*1000</f>
        <v>63.328355127705166</v>
      </c>
      <c r="N433" s="3">
        <f>M433*'Nitrous Oxide Information'!$I$2*($D$13+273)/$F$2/1000</f>
        <v>15721.712209754969</v>
      </c>
      <c r="O433" s="3">
        <f t="shared" si="108"/>
        <v>309.25378703376424</v>
      </c>
      <c r="P433" s="3">
        <f t="shared" si="101"/>
        <v>10.08340951888818</v>
      </c>
      <c r="Q433" s="3">
        <f t="shared" si="102"/>
        <v>1.8393657252199257E-3</v>
      </c>
      <c r="R433" s="3">
        <f t="shared" si="103"/>
        <v>0.51649838116804636</v>
      </c>
    </row>
    <row r="434" spans="1:18" x14ac:dyDescent="0.25">
      <c r="A434" s="3">
        <f t="shared" si="105"/>
        <v>4.0499999999999581</v>
      </c>
      <c r="B434" s="3">
        <f t="shared" si="94"/>
        <v>6.1334863322389745</v>
      </c>
      <c r="C434" s="3">
        <f t="shared" si="95"/>
        <v>0.13935640893599507</v>
      </c>
      <c r="D434" s="3">
        <f t="shared" si="96"/>
        <v>2276.0161457944805</v>
      </c>
      <c r="E434" s="3">
        <f t="shared" si="97"/>
        <v>19.270307838066582</v>
      </c>
      <c r="F434" s="3">
        <f t="shared" si="98"/>
        <v>33.073583221953236</v>
      </c>
      <c r="G434" s="3">
        <f t="shared" si="99"/>
        <v>6.4955361220416466E-2</v>
      </c>
      <c r="H434" s="3">
        <f t="shared" si="100"/>
        <v>1.1365726123245965</v>
      </c>
      <c r="I434" s="3">
        <f t="shared" si="104"/>
        <v>1375.5758787768505</v>
      </c>
      <c r="K434" s="3">
        <f t="shared" si="106"/>
        <v>4.0499999999999581</v>
      </c>
      <c r="L434" s="3">
        <f t="shared" si="107"/>
        <v>2.7821059104240073</v>
      </c>
      <c r="M434" s="3">
        <f>L434/'Nitrous Oxide Information'!$B$1*1000</f>
        <v>63.211003803967188</v>
      </c>
      <c r="N434" s="3">
        <f>M434*'Nitrous Oxide Information'!$I$2*($D$13+273)/$F$2/1000</f>
        <v>15692.578913374196</v>
      </c>
      <c r="O434" s="3">
        <f t="shared" si="108"/>
        <v>308.68072081080271</v>
      </c>
      <c r="P434" s="3">
        <f t="shared" si="101"/>
        <v>10.083409518888182</v>
      </c>
      <c r="Q434" s="3">
        <f t="shared" si="102"/>
        <v>1.8393657252199261E-3</v>
      </c>
      <c r="R434" s="3">
        <f t="shared" si="103"/>
        <v>0.51554127800917915</v>
      </c>
    </row>
    <row r="435" spans="1:18" x14ac:dyDescent="0.25">
      <c r="A435" s="3">
        <f t="shared" si="105"/>
        <v>4.0599999999999579</v>
      </c>
      <c r="B435" s="3">
        <f t="shared" si="94"/>
        <v>6.1221206061157289</v>
      </c>
      <c r="C435" s="3">
        <f t="shared" si="95"/>
        <v>0.13909817296844096</v>
      </c>
      <c r="D435" s="3">
        <f t="shared" si="96"/>
        <v>2271.7985483688185</v>
      </c>
      <c r="E435" s="3">
        <f t="shared" si="97"/>
        <v>19.234598776476787</v>
      </c>
      <c r="F435" s="3">
        <f t="shared" si="98"/>
        <v>33.073583221953243</v>
      </c>
      <c r="G435" s="3">
        <f t="shared" si="99"/>
        <v>6.495536122041648E-2</v>
      </c>
      <c r="H435" s="3">
        <f t="shared" si="100"/>
        <v>1.1344664736081926</v>
      </c>
      <c r="I435" s="3">
        <f t="shared" si="104"/>
        <v>1377.8448117240669</v>
      </c>
      <c r="K435" s="3">
        <f t="shared" si="106"/>
        <v>4.0599999999999579</v>
      </c>
      <c r="L435" s="3">
        <f t="shared" si="107"/>
        <v>2.7769504976439157</v>
      </c>
      <c r="M435" s="3">
        <f>L435/'Nitrous Oxide Information'!$B$1*1000</f>
        <v>63.093869939425076</v>
      </c>
      <c r="N435" s="3">
        <f>M435*'Nitrous Oxide Information'!$I$2*($D$13+273)/$F$2/1000</f>
        <v>15663.49960277733</v>
      </c>
      <c r="O435" s="3">
        <f t="shared" si="108"/>
        <v>308.10871651467824</v>
      </c>
      <c r="P435" s="3">
        <f t="shared" si="101"/>
        <v>10.083409518888184</v>
      </c>
      <c r="Q435" s="3">
        <f t="shared" si="102"/>
        <v>1.8393657252199264E-3</v>
      </c>
      <c r="R435" s="3">
        <f t="shared" si="103"/>
        <v>0.51458594842113048</v>
      </c>
    </row>
    <row r="436" spans="1:18" x14ac:dyDescent="0.25">
      <c r="A436" s="3">
        <f t="shared" si="105"/>
        <v>4.0699999999999577</v>
      </c>
      <c r="B436" s="3">
        <f t="shared" si="94"/>
        <v>6.1107759413796474</v>
      </c>
      <c r="C436" s="3">
        <f t="shared" si="95"/>
        <v>0.13884041552796322</v>
      </c>
      <c r="D436" s="3">
        <f t="shared" si="96"/>
        <v>2267.5887664097017</v>
      </c>
      <c r="E436" s="3">
        <f t="shared" si="97"/>
        <v>19.198955885966889</v>
      </c>
      <c r="F436" s="3">
        <f t="shared" si="98"/>
        <v>33.073583221953236</v>
      </c>
      <c r="G436" s="3">
        <f t="shared" si="99"/>
        <v>6.4955361220416466E-2</v>
      </c>
      <c r="H436" s="3">
        <f t="shared" si="100"/>
        <v>1.1323642376959249</v>
      </c>
      <c r="I436" s="3">
        <f t="shared" si="104"/>
        <v>1380.1095401994587</v>
      </c>
      <c r="K436" s="3">
        <f t="shared" si="106"/>
        <v>4.0699999999999577</v>
      </c>
      <c r="L436" s="3">
        <f t="shared" si="107"/>
        <v>2.7718046381597046</v>
      </c>
      <c r="M436" s="3">
        <f>L436/'Nitrous Oxide Information'!$B$1*1000</f>
        <v>62.976953131113639</v>
      </c>
      <c r="N436" s="3">
        <f>M436*'Nitrous Oxide Information'!$I$2*($D$13+273)/$F$2/1000</f>
        <v>15634.4741779254</v>
      </c>
      <c r="O436" s="3">
        <f t="shared" si="108"/>
        <v>307.53777217757522</v>
      </c>
      <c r="P436" s="3">
        <f t="shared" si="101"/>
        <v>10.083409518888182</v>
      </c>
      <c r="Q436" s="3">
        <f t="shared" si="102"/>
        <v>1.8393657252199261E-3</v>
      </c>
      <c r="R436" s="3">
        <f t="shared" si="103"/>
        <v>0.51363238911736486</v>
      </c>
    </row>
    <row r="437" spans="1:18" x14ac:dyDescent="0.25">
      <c r="A437" s="3">
        <f t="shared" si="105"/>
        <v>4.0799999999999574</v>
      </c>
      <c r="B437" s="3">
        <f t="shared" si="94"/>
        <v>6.0994522990026878</v>
      </c>
      <c r="C437" s="3">
        <f t="shared" si="95"/>
        <v>0.1385831357278218</v>
      </c>
      <c r="D437" s="3">
        <f t="shared" si="96"/>
        <v>2263.3867854345926</v>
      </c>
      <c r="E437" s="3">
        <f t="shared" si="97"/>
        <v>19.163379043917821</v>
      </c>
      <c r="F437" s="3">
        <f t="shared" si="98"/>
        <v>33.073583221953243</v>
      </c>
      <c r="G437" s="3">
        <f t="shared" si="99"/>
        <v>6.495536122041648E-2</v>
      </c>
      <c r="H437" s="3">
        <f t="shared" si="100"/>
        <v>1.1302658973556585</v>
      </c>
      <c r="I437" s="3">
        <f t="shared" si="104"/>
        <v>1382.3700719941701</v>
      </c>
      <c r="K437" s="3">
        <f t="shared" si="106"/>
        <v>4.0799999999999574</v>
      </c>
      <c r="L437" s="3">
        <f t="shared" si="107"/>
        <v>2.7666683142685309</v>
      </c>
      <c r="M437" s="3">
        <f>L437/'Nitrous Oxide Information'!$B$1*1000</f>
        <v>62.860252976814373</v>
      </c>
      <c r="N437" s="3">
        <f>M437*'Nitrous Oxide Information'!$I$2*($D$13+273)/$F$2/1000</f>
        <v>15605.502538964825</v>
      </c>
      <c r="O437" s="3">
        <f t="shared" si="108"/>
        <v>306.96788583532464</v>
      </c>
      <c r="P437" s="3">
        <f t="shared" si="101"/>
        <v>10.083409518888184</v>
      </c>
      <c r="Q437" s="3">
        <f t="shared" si="102"/>
        <v>1.8393657252199264E-3</v>
      </c>
      <c r="R437" s="3">
        <f t="shared" si="103"/>
        <v>0.51268059681743727</v>
      </c>
    </row>
    <row r="438" spans="1:18" x14ac:dyDescent="0.25">
      <c r="A438" s="3">
        <f t="shared" si="105"/>
        <v>4.0899999999999572</v>
      </c>
      <c r="B438" s="3">
        <f t="shared" si="94"/>
        <v>6.0881496400291315</v>
      </c>
      <c r="C438" s="3">
        <f t="shared" si="95"/>
        <v>0.13832633268291994</v>
      </c>
      <c r="D438" s="3">
        <f t="shared" si="96"/>
        <v>2259.1925909877887</v>
      </c>
      <c r="E438" s="3">
        <f t="shared" si="97"/>
        <v>19.127868127937742</v>
      </c>
      <c r="F438" s="3">
        <f t="shared" si="98"/>
        <v>33.073583221953236</v>
      </c>
      <c r="G438" s="3">
        <f t="shared" si="99"/>
        <v>6.4955361220416466E-2</v>
      </c>
      <c r="H438" s="3">
        <f t="shared" si="100"/>
        <v>1.1281714453686595</v>
      </c>
      <c r="I438" s="3">
        <f t="shared" si="104"/>
        <v>1384.6264148849075</v>
      </c>
      <c r="K438" s="3">
        <f t="shared" si="106"/>
        <v>4.0899999999999572</v>
      </c>
      <c r="L438" s="3">
        <f t="shared" si="107"/>
        <v>2.7615415083003567</v>
      </c>
      <c r="M438" s="3">
        <f>L438/'Nitrous Oxide Information'!$B$1*1000</f>
        <v>62.743769075054118</v>
      </c>
      <c r="N438" s="3">
        <f>M438*'Nitrous Oxide Information'!$I$2*($D$13+273)/$F$2/1000</f>
        <v>15576.584586227045</v>
      </c>
      <c r="O438" s="3">
        <f t="shared" si="108"/>
        <v>306.39905552739725</v>
      </c>
      <c r="P438" s="3">
        <f t="shared" si="101"/>
        <v>10.083409518888182</v>
      </c>
      <c r="Q438" s="3">
        <f t="shared" si="102"/>
        <v>1.8393657252199261E-3</v>
      </c>
      <c r="R438" s="3">
        <f t="shared" si="103"/>
        <v>0.51173056824698115</v>
      </c>
    </row>
    <row r="439" spans="1:18" x14ac:dyDescent="0.25">
      <c r="A439" s="3">
        <f t="shared" si="105"/>
        <v>4.099999999999957</v>
      </c>
      <c r="B439" s="3">
        <f t="shared" si="94"/>
        <v>6.0768679255754456</v>
      </c>
      <c r="C439" s="3">
        <f t="shared" si="95"/>
        <v>0.13807000550980092</v>
      </c>
      <c r="D439" s="3">
        <f t="shared" si="96"/>
        <v>2255.0061686403765</v>
      </c>
      <c r="E439" s="3">
        <f t="shared" si="97"/>
        <v>19.092423015861598</v>
      </c>
      <c r="F439" s="3">
        <f t="shared" si="98"/>
        <v>33.073583221953236</v>
      </c>
      <c r="G439" s="3">
        <f t="shared" si="99"/>
        <v>6.4955361220416466E-2</v>
      </c>
      <c r="H439" s="3">
        <f t="shared" si="100"/>
        <v>1.1260808745295712</v>
      </c>
      <c r="I439" s="3">
        <f t="shared" si="104"/>
        <v>1386.8785766339665</v>
      </c>
      <c r="K439" s="3">
        <f t="shared" si="106"/>
        <v>4.099999999999957</v>
      </c>
      <c r="L439" s="3">
        <f t="shared" si="107"/>
        <v>2.7564242026178869</v>
      </c>
      <c r="M439" s="3">
        <f>L439/'Nitrous Oxide Information'!$B$1*1000</f>
        <v>62.627501025103655</v>
      </c>
      <c r="N439" s="3">
        <f>M439*'Nitrous Oxide Information'!$I$2*($D$13+273)/$F$2/1000</f>
        <v>15547.720220228206</v>
      </c>
      <c r="O439" s="3">
        <f t="shared" si="108"/>
        <v>305.83127929689664</v>
      </c>
      <c r="P439" s="3">
        <f t="shared" si="101"/>
        <v>10.083409518888182</v>
      </c>
      <c r="Q439" s="3">
        <f t="shared" si="102"/>
        <v>1.8393657252199261E-3</v>
      </c>
      <c r="R439" s="3">
        <f t="shared" si="103"/>
        <v>0.51078230013769776</v>
      </c>
    </row>
    <row r="440" spans="1:18" x14ac:dyDescent="0.25">
      <c r="A440" s="3">
        <f t="shared" si="105"/>
        <v>4.1099999999999568</v>
      </c>
      <c r="B440" s="3">
        <f t="shared" si="94"/>
        <v>6.0656071168301491</v>
      </c>
      <c r="C440" s="3">
        <f t="shared" si="95"/>
        <v>0.13781415332664512</v>
      </c>
      <c r="D440" s="3">
        <f t="shared" si="96"/>
        <v>2250.8275039901787</v>
      </c>
      <c r="E440" s="3">
        <f t="shared" si="97"/>
        <v>19.057043585750723</v>
      </c>
      <c r="F440" s="3">
        <f t="shared" si="98"/>
        <v>33.073583221953236</v>
      </c>
      <c r="G440" s="3">
        <f t="shared" si="99"/>
        <v>6.4955361220416466E-2</v>
      </c>
      <c r="H440" s="3">
        <f t="shared" si="100"/>
        <v>1.123994177646388</v>
      </c>
      <c r="I440" s="3">
        <f t="shared" si="104"/>
        <v>1389.1265649892594</v>
      </c>
      <c r="K440" s="3">
        <f t="shared" si="106"/>
        <v>4.1099999999999568</v>
      </c>
      <c r="L440" s="3">
        <f t="shared" si="107"/>
        <v>2.7513163796165099</v>
      </c>
      <c r="M440" s="3">
        <f>L440/'Nitrous Oxide Information'!$B$1*1000</f>
        <v>62.511448426976351</v>
      </c>
      <c r="N440" s="3">
        <f>M440*'Nitrous Oxide Information'!$I$2*($D$13+273)/$F$2/1000</f>
        <v>15518.90934166879</v>
      </c>
      <c r="O440" s="3">
        <f t="shared" si="108"/>
        <v>305.26455519055276</v>
      </c>
      <c r="P440" s="3">
        <f t="shared" si="101"/>
        <v>10.083409518888182</v>
      </c>
      <c r="Q440" s="3">
        <f t="shared" si="102"/>
        <v>1.8393657252199261E-3</v>
      </c>
      <c r="R440" s="3">
        <f t="shared" si="103"/>
        <v>0.5098357892273444</v>
      </c>
    </row>
    <row r="441" spans="1:18" x14ac:dyDescent="0.25">
      <c r="A441" s="3">
        <f t="shared" si="105"/>
        <v>4.1199999999999566</v>
      </c>
      <c r="B441" s="3">
        <f t="shared" si="94"/>
        <v>6.0543671750536854</v>
      </c>
      <c r="C441" s="3">
        <f t="shared" si="95"/>
        <v>0.1375587752532671</v>
      </c>
      <c r="D441" s="3">
        <f t="shared" si="96"/>
        <v>2246.6565826617079</v>
      </c>
      <c r="E441" s="3">
        <f t="shared" si="97"/>
        <v>19.021729715892413</v>
      </c>
      <c r="F441" s="3">
        <f t="shared" si="98"/>
        <v>33.073583221953243</v>
      </c>
      <c r="G441" s="3">
        <f t="shared" si="99"/>
        <v>6.495536122041648E-2</v>
      </c>
      <c r="H441" s="3">
        <f t="shared" si="100"/>
        <v>1.1219113475404328</v>
      </c>
      <c r="I441" s="3">
        <f t="shared" si="104"/>
        <v>1391.3703876843401</v>
      </c>
      <c r="K441" s="3">
        <f t="shared" si="106"/>
        <v>4.1199999999999566</v>
      </c>
      <c r="L441" s="3">
        <f t="shared" si="107"/>
        <v>2.7462180217242365</v>
      </c>
      <c r="M441" s="3">
        <f>L441/'Nitrous Oxide Information'!$B$1*1000</f>
        <v>62.395610881426776</v>
      </c>
      <c r="N441" s="3">
        <f>M441*'Nitrous Oxide Information'!$I$2*($D$13+273)/$F$2/1000</f>
        <v>15490.1518514333</v>
      </c>
      <c r="O441" s="3">
        <f t="shared" si="108"/>
        <v>304.69888125871506</v>
      </c>
      <c r="P441" s="3">
        <f t="shared" si="101"/>
        <v>10.083409518888184</v>
      </c>
      <c r="Q441" s="3">
        <f t="shared" si="102"/>
        <v>1.8393657252199264E-3</v>
      </c>
      <c r="R441" s="3">
        <f t="shared" si="103"/>
        <v>0.5088910322597241</v>
      </c>
    </row>
    <row r="442" spans="1:18" x14ac:dyDescent="0.25">
      <c r="A442" s="3">
        <f t="shared" si="105"/>
        <v>4.1299999999999564</v>
      </c>
      <c r="B442" s="3">
        <f t="shared" si="94"/>
        <v>6.0431480615782815</v>
      </c>
      <c r="C442" s="3">
        <f t="shared" si="95"/>
        <v>0.13730387041111233</v>
      </c>
      <c r="D442" s="3">
        <f t="shared" si="96"/>
        <v>2242.4933903061133</v>
      </c>
      <c r="E442" s="3">
        <f t="shared" si="97"/>
        <v>18.986481284799506</v>
      </c>
      <c r="F442" s="3">
        <f t="shared" si="98"/>
        <v>33.073583221953236</v>
      </c>
      <c r="G442" s="3">
        <f t="shared" si="99"/>
        <v>6.4955361220416466E-2</v>
      </c>
      <c r="H442" s="3">
        <f t="shared" si="100"/>
        <v>1.1198323770463303</v>
      </c>
      <c r="I442" s="3">
        <f t="shared" si="104"/>
        <v>1393.6100524384328</v>
      </c>
      <c r="K442" s="3">
        <f t="shared" si="106"/>
        <v>4.1299999999999564</v>
      </c>
      <c r="L442" s="3">
        <f t="shared" si="107"/>
        <v>2.7411291114016394</v>
      </c>
      <c r="M442" s="3">
        <f>L442/'Nitrous Oxide Information'!$B$1*1000</f>
        <v>62.279987989949319</v>
      </c>
      <c r="N442" s="3">
        <f>M442*'Nitrous Oxide Information'!$I$2*($D$13+273)/$F$2/1000</f>
        <v>15461.447650589891</v>
      </c>
      <c r="O442" s="3">
        <f t="shared" si="108"/>
        <v>304.13425555534587</v>
      </c>
      <c r="P442" s="3">
        <f t="shared" si="101"/>
        <v>10.083409518888182</v>
      </c>
      <c r="Q442" s="3">
        <f t="shared" si="102"/>
        <v>1.8393657252199261E-3</v>
      </c>
      <c r="R442" s="3">
        <f t="shared" si="103"/>
        <v>0.50794802598467326</v>
      </c>
    </row>
    <row r="443" spans="1:18" x14ac:dyDescent="0.25">
      <c r="A443" s="3">
        <f t="shared" si="105"/>
        <v>4.1399999999999562</v>
      </c>
      <c r="B443" s="3">
        <f t="shared" si="94"/>
        <v>6.0319497378078184</v>
      </c>
      <c r="C443" s="3">
        <f t="shared" si="95"/>
        <v>0.13704943792325439</v>
      </c>
      <c r="D443" s="3">
        <f t="shared" si="96"/>
        <v>2238.337912601135</v>
      </c>
      <c r="E443" s="3">
        <f t="shared" si="97"/>
        <v>18.951298171209945</v>
      </c>
      <c r="F443" s="3">
        <f t="shared" si="98"/>
        <v>33.073583221953236</v>
      </c>
      <c r="G443" s="3">
        <f t="shared" si="99"/>
        <v>6.4955361220416466E-2</v>
      </c>
      <c r="H443" s="3">
        <f t="shared" si="100"/>
        <v>1.1177572590119829</v>
      </c>
      <c r="I443" s="3">
        <f t="shared" si="104"/>
        <v>1395.8455669564569</v>
      </c>
      <c r="K443" s="3">
        <f t="shared" si="106"/>
        <v>4.1399999999999562</v>
      </c>
      <c r="L443" s="3">
        <f t="shared" si="107"/>
        <v>2.7360496311417926</v>
      </c>
      <c r="M443" s="3">
        <f>L443/'Nitrous Oxide Information'!$B$1*1000</f>
        <v>62.164579354776833</v>
      </c>
      <c r="N443" s="3">
        <f>M443*'Nitrous Oxide Information'!$I$2*($D$13+273)/$F$2/1000</f>
        <v>15432.796640390059</v>
      </c>
      <c r="O443" s="3">
        <f t="shared" si="108"/>
        <v>303.57067613801348</v>
      </c>
      <c r="P443" s="3">
        <f t="shared" si="101"/>
        <v>10.083409518888182</v>
      </c>
      <c r="Q443" s="3">
        <f t="shared" si="102"/>
        <v>1.8393657252199261E-3</v>
      </c>
      <c r="R443" s="3">
        <f t="shared" si="103"/>
        <v>0.50700676715805126</v>
      </c>
    </row>
    <row r="444" spans="1:18" x14ac:dyDescent="0.25">
      <c r="A444" s="3">
        <f t="shared" si="105"/>
        <v>4.1499999999999559</v>
      </c>
      <c r="B444" s="3">
        <f t="shared" si="94"/>
        <v>6.0207721652176982</v>
      </c>
      <c r="C444" s="3">
        <f t="shared" si="95"/>
        <v>0.13679547691439176</v>
      </c>
      <c r="D444" s="3">
        <f t="shared" si="96"/>
        <v>2234.1901352510522</v>
      </c>
      <c r="E444" s="3">
        <f t="shared" si="97"/>
        <v>18.916180254086402</v>
      </c>
      <c r="F444" s="3">
        <f t="shared" si="98"/>
        <v>33.073583221953243</v>
      </c>
      <c r="G444" s="3">
        <f t="shared" si="99"/>
        <v>6.495536122041648E-2</v>
      </c>
      <c r="H444" s="3">
        <f t="shared" si="100"/>
        <v>1.1156859862985469</v>
      </c>
      <c r="I444" s="3">
        <f t="shared" si="104"/>
        <v>1398.076938929054</v>
      </c>
      <c r="K444" s="3">
        <f t="shared" si="106"/>
        <v>4.1499999999999559</v>
      </c>
      <c r="L444" s="3">
        <f t="shared" si="107"/>
        <v>2.7309795634702119</v>
      </c>
      <c r="M444" s="3">
        <f>L444/'Nitrous Oxide Information'!$B$1*1000</f>
        <v>62.049384578879241</v>
      </c>
      <c r="N444" s="3">
        <f>M444*'Nitrous Oxide Information'!$I$2*($D$13+273)/$F$2/1000</f>
        <v>15404.19872226828</v>
      </c>
      <c r="O444" s="3">
        <f t="shared" si="108"/>
        <v>303.00814106788579</v>
      </c>
      <c r="P444" s="3">
        <f t="shared" si="101"/>
        <v>10.083409518888184</v>
      </c>
      <c r="Q444" s="3">
        <f t="shared" si="102"/>
        <v>1.8393657252199264E-3</v>
      </c>
      <c r="R444" s="3">
        <f t="shared" si="103"/>
        <v>0.50606725254172913</v>
      </c>
    </row>
    <row r="445" spans="1:18" x14ac:dyDescent="0.25">
      <c r="A445" s="3">
        <f t="shared" si="105"/>
        <v>4.1599999999999557</v>
      </c>
      <c r="B445" s="3">
        <f t="shared" si="94"/>
        <v>6.0096153053547123</v>
      </c>
      <c r="C445" s="3">
        <f t="shared" si="95"/>
        <v>0.13654198651084498</v>
      </c>
      <c r="D445" s="3">
        <f t="shared" si="96"/>
        <v>2230.0500439866355</v>
      </c>
      <c r="E445" s="3">
        <f t="shared" si="97"/>
        <v>18.881127412615829</v>
      </c>
      <c r="F445" s="3">
        <f t="shared" si="98"/>
        <v>33.073583221953243</v>
      </c>
      <c r="G445" s="3">
        <f t="shared" si="99"/>
        <v>6.495536122041648E-2</v>
      </c>
      <c r="H445" s="3">
        <f t="shared" si="100"/>
        <v>1.1136185517804063</v>
      </c>
      <c r="I445" s="3">
        <f t="shared" si="104"/>
        <v>1400.3041760326148</v>
      </c>
      <c r="K445" s="3">
        <f t="shared" si="106"/>
        <v>4.1599999999999557</v>
      </c>
      <c r="L445" s="3">
        <f t="shared" si="107"/>
        <v>2.7259188909447944</v>
      </c>
      <c r="M445" s="3">
        <f>L445/'Nitrous Oxide Information'!$B$1*1000</f>
        <v>61.934403265962203</v>
      </c>
      <c r="N445" s="3">
        <f>M445*'Nitrous Oxide Information'!$I$2*($D$13+273)/$F$2/1000</f>
        <v>15375.653797841676</v>
      </c>
      <c r="O445" s="3">
        <f t="shared" si="108"/>
        <v>302.44664840972337</v>
      </c>
      <c r="P445" s="3">
        <f t="shared" si="101"/>
        <v>10.083409518888184</v>
      </c>
      <c r="Q445" s="3">
        <f t="shared" si="102"/>
        <v>1.8393657252199264E-3</v>
      </c>
      <c r="R445" s="3">
        <f t="shared" si="103"/>
        <v>0.50512947890357807</v>
      </c>
    </row>
    <row r="446" spans="1:18" x14ac:dyDescent="0.25">
      <c r="A446" s="3">
        <f t="shared" si="105"/>
        <v>4.1699999999999555</v>
      </c>
      <c r="B446" s="3">
        <f t="shared" si="94"/>
        <v>5.9984791198369081</v>
      </c>
      <c r="C446" s="3">
        <f t="shared" si="95"/>
        <v>0.13628896584055358</v>
      </c>
      <c r="D446" s="3">
        <f t="shared" si="96"/>
        <v>2225.917624565097</v>
      </c>
      <c r="E446" s="3">
        <f t="shared" si="97"/>
        <v>18.846139526209051</v>
      </c>
      <c r="F446" s="3">
        <f t="shared" si="98"/>
        <v>33.073583221953243</v>
      </c>
      <c r="G446" s="3">
        <f t="shared" si="99"/>
        <v>6.495536122041648E-2</v>
      </c>
      <c r="H446" s="3">
        <f t="shared" si="100"/>
        <v>1.1115549483451508</v>
      </c>
      <c r="I446" s="3">
        <f t="shared" si="104"/>
        <v>1402.5272859293052</v>
      </c>
      <c r="K446" s="3">
        <f t="shared" si="106"/>
        <v>4.1699999999999555</v>
      </c>
      <c r="L446" s="3">
        <f t="shared" si="107"/>
        <v>2.7208675961557587</v>
      </c>
      <c r="M446" s="3">
        <f>L446/'Nitrous Oxide Information'!$B$1*1000</f>
        <v>61.819635020465746</v>
      </c>
      <c r="N446" s="3">
        <f>M446*'Nitrous Oxide Information'!$I$2*($D$13+273)/$F$2/1000</f>
        <v>15347.161768909687</v>
      </c>
      <c r="O446" s="3">
        <f t="shared" si="108"/>
        <v>301.88619623187304</v>
      </c>
      <c r="P446" s="3">
        <f t="shared" si="101"/>
        <v>10.083409518888184</v>
      </c>
      <c r="Q446" s="3">
        <f t="shared" si="102"/>
        <v>1.8393657252199264E-3</v>
      </c>
      <c r="R446" s="3">
        <f t="shared" si="103"/>
        <v>0.50419344301745916</v>
      </c>
    </row>
    <row r="447" spans="1:18" x14ac:dyDescent="0.25">
      <c r="A447" s="3">
        <f t="shared" si="105"/>
        <v>4.1799999999999553</v>
      </c>
      <c r="B447" s="3">
        <f t="shared" si="94"/>
        <v>5.9873635703534571</v>
      </c>
      <c r="C447" s="3">
        <f t="shared" si="95"/>
        <v>0.13603641403307304</v>
      </c>
      <c r="D447" s="3">
        <f t="shared" si="96"/>
        <v>2221.7928627700421</v>
      </c>
      <c r="E447" s="3">
        <f t="shared" si="97"/>
        <v>18.811216474500352</v>
      </c>
      <c r="F447" s="3">
        <f t="shared" si="98"/>
        <v>33.073583221953243</v>
      </c>
      <c r="G447" s="3">
        <f t="shared" si="99"/>
        <v>6.495536122041648E-2</v>
      </c>
      <c r="H447" s="3">
        <f t="shared" si="100"/>
        <v>1.1094951688935486</v>
      </c>
      <c r="I447" s="3">
        <f t="shared" si="104"/>
        <v>1404.7462762670923</v>
      </c>
      <c r="K447" s="3">
        <f t="shared" si="106"/>
        <v>4.1799999999999553</v>
      </c>
      <c r="L447" s="3">
        <f t="shared" si="107"/>
        <v>2.7158256617255843</v>
      </c>
      <c r="M447" s="3">
        <f>L447/'Nitrous Oxide Information'!$B$1*1000</f>
        <v>61.705079447562866</v>
      </c>
      <c r="N447" s="3">
        <f>M447*'Nitrous Oxide Information'!$I$2*($D$13+273)/$F$2/1000</f>
        <v>15318.722537453719</v>
      </c>
      <c r="O447" s="3">
        <f t="shared" si="108"/>
        <v>301.32678260626096</v>
      </c>
      <c r="P447" s="3">
        <f t="shared" si="101"/>
        <v>10.083409518888184</v>
      </c>
      <c r="Q447" s="3">
        <f t="shared" si="102"/>
        <v>1.8393657252199264E-3</v>
      </c>
      <c r="R447" s="3">
        <f t="shared" si="103"/>
        <v>0.50325914166321117</v>
      </c>
    </row>
    <row r="448" spans="1:18" x14ac:dyDescent="0.25">
      <c r="A448" s="3">
        <f t="shared" si="105"/>
        <v>4.1899999999999551</v>
      </c>
      <c r="B448" s="3">
        <f t="shared" si="94"/>
        <v>5.9762686186645215</v>
      </c>
      <c r="C448" s="3">
        <f t="shared" si="95"/>
        <v>0.13578433021957184</v>
      </c>
      <c r="D448" s="3">
        <f t="shared" si="96"/>
        <v>2217.6757444114187</v>
      </c>
      <c r="E448" s="3">
        <f t="shared" si="97"/>
        <v>18.776358137347067</v>
      </c>
      <c r="F448" s="3">
        <f t="shared" si="98"/>
        <v>33.073583221953236</v>
      </c>
      <c r="G448" s="3">
        <f t="shared" si="99"/>
        <v>6.4955361220416466E-2</v>
      </c>
      <c r="H448" s="3">
        <f t="shared" si="100"/>
        <v>1.1074392063395233</v>
      </c>
      <c r="I448" s="3">
        <f t="shared" si="104"/>
        <v>1406.9611546797714</v>
      </c>
      <c r="K448" s="3">
        <f t="shared" si="106"/>
        <v>4.1899999999999551</v>
      </c>
      <c r="L448" s="3">
        <f t="shared" si="107"/>
        <v>2.7107930703089522</v>
      </c>
      <c r="M448" s="3">
        <f>L448/'Nitrous Oxide Information'!$B$1*1000</f>
        <v>61.590736153158211</v>
      </c>
      <c r="N448" s="3">
        <f>M448*'Nitrous Oxide Information'!$I$2*($D$13+273)/$F$2/1000</f>
        <v>15290.336005636806</v>
      </c>
      <c r="O448" s="3">
        <f t="shared" si="108"/>
        <v>300.76840560838622</v>
      </c>
      <c r="P448" s="3">
        <f t="shared" si="101"/>
        <v>10.083409518888182</v>
      </c>
      <c r="Q448" s="3">
        <f t="shared" si="102"/>
        <v>1.8393657252199261E-3</v>
      </c>
      <c r="R448" s="3">
        <f t="shared" si="103"/>
        <v>0.50232657162664018</v>
      </c>
    </row>
    <row r="449" spans="1:18" x14ac:dyDescent="0.25">
      <c r="A449" s="3">
        <f t="shared" si="105"/>
        <v>4.1999999999999549</v>
      </c>
      <c r="B449" s="3">
        <f t="shared" si="94"/>
        <v>5.9651942266011266</v>
      </c>
      <c r="C449" s="3">
        <f t="shared" si="95"/>
        <v>0.13553271353282839</v>
      </c>
      <c r="D449" s="3">
        <f t="shared" si="96"/>
        <v>2213.566255325471</v>
      </c>
      <c r="E449" s="3">
        <f t="shared" si="97"/>
        <v>18.741564394829155</v>
      </c>
      <c r="F449" s="3">
        <f t="shared" si="98"/>
        <v>33.073583221953243</v>
      </c>
      <c r="G449" s="3">
        <f t="shared" si="99"/>
        <v>6.495536122041648E-2</v>
      </c>
      <c r="H449" s="3">
        <f t="shared" si="100"/>
        <v>1.1053870536101302</v>
      </c>
      <c r="I449" s="3">
        <f t="shared" si="104"/>
        <v>1409.1719287869917</v>
      </c>
      <c r="K449" s="3">
        <f t="shared" si="106"/>
        <v>4.1999999999999549</v>
      </c>
      <c r="L449" s="3">
        <f t="shared" si="107"/>
        <v>2.7057698045926859</v>
      </c>
      <c r="M449" s="3">
        <f>L449/'Nitrous Oxide Information'!$B$1*1000</f>
        <v>61.47660474388671</v>
      </c>
      <c r="N449" s="3">
        <f>M449*'Nitrous Oxide Information'!$I$2*($D$13+273)/$F$2/1000</f>
        <v>15262.002075803293</v>
      </c>
      <c r="O449" s="3">
        <f t="shared" si="108"/>
        <v>300.21106331731397</v>
      </c>
      <c r="P449" s="3">
        <f t="shared" si="101"/>
        <v>10.083409518888184</v>
      </c>
      <c r="Q449" s="3">
        <f t="shared" si="102"/>
        <v>1.8393657252199264E-3</v>
      </c>
      <c r="R449" s="3">
        <f t="shared" si="103"/>
        <v>0.50139572969950841</v>
      </c>
    </row>
    <row r="450" spans="1:18" x14ac:dyDescent="0.25">
      <c r="A450" s="3">
        <f t="shared" si="105"/>
        <v>4.2099999999999547</v>
      </c>
      <c r="B450" s="3">
        <f t="shared" si="94"/>
        <v>5.9541403560650252</v>
      </c>
      <c r="C450" s="3">
        <f t="shared" si="95"/>
        <v>0.13528156310722828</v>
      </c>
      <c r="D450" s="3">
        <f t="shared" si="96"/>
        <v>2209.4643813746889</v>
      </c>
      <c r="E450" s="3">
        <f t="shared" si="97"/>
        <v>18.706835127248794</v>
      </c>
      <c r="F450" s="3">
        <f t="shared" si="98"/>
        <v>33.073583221953236</v>
      </c>
      <c r="G450" s="3">
        <f t="shared" si="99"/>
        <v>6.4955361220416466E-2</v>
      </c>
      <c r="H450" s="3">
        <f t="shared" si="100"/>
        <v>1.1033387036455302</v>
      </c>
      <c r="I450" s="3">
        <f t="shared" si="104"/>
        <v>1411.3786061942826</v>
      </c>
      <c r="K450" s="3">
        <f t="shared" si="106"/>
        <v>4.2099999999999547</v>
      </c>
      <c r="L450" s="3">
        <f t="shared" si="107"/>
        <v>2.700755847295691</v>
      </c>
      <c r="M450" s="3">
        <f>L450/'Nitrous Oxide Information'!$B$1*1000</f>
        <v>61.36268482711224</v>
      </c>
      <c r="N450" s="3">
        <f>M450*'Nitrous Oxide Information'!$I$2*($D$13+273)/$F$2/1000</f>
        <v>15233.720650478477</v>
      </c>
      <c r="O450" s="3">
        <f t="shared" si="108"/>
        <v>299.65475381566921</v>
      </c>
      <c r="P450" s="3">
        <f t="shared" si="101"/>
        <v>10.083409518888182</v>
      </c>
      <c r="Q450" s="3">
        <f t="shared" si="102"/>
        <v>1.8393657252199261E-3</v>
      </c>
      <c r="R450" s="3">
        <f t="shared" si="103"/>
        <v>0.50046661267952319</v>
      </c>
    </row>
    <row r="451" spans="1:18" x14ac:dyDescent="0.25">
      <c r="A451" s="3">
        <f t="shared" si="105"/>
        <v>4.2199999999999545</v>
      </c>
      <c r="B451" s="3">
        <f t="shared" si="94"/>
        <v>5.9431069690285705</v>
      </c>
      <c r="C451" s="3">
        <f t="shared" si="95"/>
        <v>0.13503087807876094</v>
      </c>
      <c r="D451" s="3">
        <f t="shared" si="96"/>
        <v>2205.3701084477602</v>
      </c>
      <c r="E451" s="3">
        <f t="shared" si="97"/>
        <v>18.672170215129981</v>
      </c>
      <c r="F451" s="3">
        <f t="shared" si="98"/>
        <v>33.073583221953236</v>
      </c>
      <c r="G451" s="3">
        <f t="shared" si="99"/>
        <v>6.4955361220416466E-2</v>
      </c>
      <c r="H451" s="3">
        <f t="shared" si="100"/>
        <v>1.1012941493989679</v>
      </c>
      <c r="I451" s="3">
        <f t="shared" si="104"/>
        <v>1413.5811944930806</v>
      </c>
      <c r="K451" s="3">
        <f t="shared" si="106"/>
        <v>4.2199999999999545</v>
      </c>
      <c r="L451" s="3">
        <f t="shared" si="107"/>
        <v>2.6957511811688959</v>
      </c>
      <c r="M451" s="3">
        <f>L451/'Nitrous Oxide Information'!$B$1*1000</f>
        <v>61.248976010926228</v>
      </c>
      <c r="N451" s="3">
        <f>M451*'Nitrous Oxide Information'!$I$2*($D$13+273)/$F$2/1000</f>
        <v>15205.491632368286</v>
      </c>
      <c r="O451" s="3">
        <f t="shared" si="108"/>
        <v>299.09947518962974</v>
      </c>
      <c r="P451" s="3">
        <f t="shared" si="101"/>
        <v>10.083409518888182</v>
      </c>
      <c r="Q451" s="3">
        <f t="shared" si="102"/>
        <v>1.8393657252199261E-3</v>
      </c>
      <c r="R451" s="3">
        <f t="shared" si="103"/>
        <v>0.49953921737032592</v>
      </c>
    </row>
    <row r="452" spans="1:18" x14ac:dyDescent="0.25">
      <c r="A452" s="3">
        <f t="shared" si="105"/>
        <v>4.2299999999999542</v>
      </c>
      <c r="B452" s="3">
        <f t="shared" si="94"/>
        <v>5.932094027534581</v>
      </c>
      <c r="C452" s="3">
        <f t="shared" si="95"/>
        <v>0.13478065758501698</v>
      </c>
      <c r="D452" s="3">
        <f t="shared" si="96"/>
        <v>2201.2834224595226</v>
      </c>
      <c r="E452" s="3">
        <f t="shared" si="97"/>
        <v>18.637569539218092</v>
      </c>
      <c r="F452" s="3">
        <f t="shared" si="98"/>
        <v>33.073583221953243</v>
      </c>
      <c r="G452" s="3">
        <f t="shared" si="99"/>
        <v>6.495536122041648E-2</v>
      </c>
      <c r="H452" s="3">
        <f t="shared" si="100"/>
        <v>1.0992533838367446</v>
      </c>
      <c r="I452" s="3">
        <f t="shared" si="104"/>
        <v>1415.7797012607541</v>
      </c>
      <c r="K452" s="3">
        <f t="shared" si="106"/>
        <v>4.2299999999999542</v>
      </c>
      <c r="L452" s="3">
        <f t="shared" si="107"/>
        <v>2.6907557889951925</v>
      </c>
      <c r="M452" s="3">
        <f>L452/'Nitrous Oxide Information'!$B$1*1000</f>
        <v>61.135477904146335</v>
      </c>
      <c r="N452" s="3">
        <f>M452*'Nitrous Oxide Information'!$I$2*($D$13+273)/$F$2/1000</f>
        <v>15177.314924358945</v>
      </c>
      <c r="O452" s="3">
        <f t="shared" si="108"/>
        <v>298.5452255289199</v>
      </c>
      <c r="P452" s="3">
        <f t="shared" si="101"/>
        <v>10.083409518888184</v>
      </c>
      <c r="Q452" s="3">
        <f t="shared" si="102"/>
        <v>1.8393657252199264E-3</v>
      </c>
      <c r="R452" s="3">
        <f t="shared" si="103"/>
        <v>0.49861354058148105</v>
      </c>
    </row>
    <row r="453" spans="1:18" x14ac:dyDescent="0.25">
      <c r="A453" s="3">
        <f t="shared" si="105"/>
        <v>4.239999999999954</v>
      </c>
      <c r="B453" s="3">
        <f t="shared" si="94"/>
        <v>5.9211014936962139</v>
      </c>
      <c r="C453" s="3">
        <f t="shared" si="95"/>
        <v>0.13453090076518512</v>
      </c>
      <c r="D453" s="3">
        <f t="shared" si="96"/>
        <v>2197.2043093509128</v>
      </c>
      <c r="E453" s="3">
        <f t="shared" si="97"/>
        <v>18.603032980479504</v>
      </c>
      <c r="F453" s="3">
        <f t="shared" si="98"/>
        <v>33.073583221953236</v>
      </c>
      <c r="G453" s="3">
        <f t="shared" si="99"/>
        <v>6.4955361220416466E-2</v>
      </c>
      <c r="H453" s="3">
        <f t="shared" si="100"/>
        <v>1.0972163999381956</v>
      </c>
      <c r="I453" s="3">
        <f t="shared" si="104"/>
        <v>1417.9741340606306</v>
      </c>
      <c r="K453" s="3">
        <f t="shared" si="106"/>
        <v>4.239999999999954</v>
      </c>
      <c r="L453" s="3">
        <f t="shared" si="107"/>
        <v>2.6857696535893778</v>
      </c>
      <c r="M453" s="3">
        <f>L453/'Nitrous Oxide Information'!$B$1*1000</f>
        <v>61.022190116315137</v>
      </c>
      <c r="N453" s="3">
        <f>M453*'Nitrous Oxide Information'!$I$2*($D$13+273)/$F$2/1000</f>
        <v>15149.19042951662</v>
      </c>
      <c r="O453" s="3">
        <f t="shared" si="108"/>
        <v>297.99200292680388</v>
      </c>
      <c r="P453" s="3">
        <f t="shared" si="101"/>
        <v>10.083409518888182</v>
      </c>
      <c r="Q453" s="3">
        <f t="shared" si="102"/>
        <v>1.8393657252199261E-3</v>
      </c>
      <c r="R453" s="3">
        <f t="shared" si="103"/>
        <v>0.49768957912846468</v>
      </c>
    </row>
    <row r="454" spans="1:18" x14ac:dyDescent="0.25">
      <c r="A454" s="3">
        <f t="shared" si="105"/>
        <v>4.2499999999999538</v>
      </c>
      <c r="B454" s="3">
        <f t="shared" si="94"/>
        <v>5.9101293296968311</v>
      </c>
      <c r="C454" s="3">
        <f t="shared" si="95"/>
        <v>0.1342816067600491</v>
      </c>
      <c r="D454" s="3">
        <f t="shared" si="96"/>
        <v>2193.1327550889205</v>
      </c>
      <c r="E454" s="3">
        <f t="shared" si="97"/>
        <v>18.568560420101161</v>
      </c>
      <c r="F454" s="3">
        <f t="shared" si="98"/>
        <v>33.073583221953236</v>
      </c>
      <c r="G454" s="3">
        <f t="shared" si="99"/>
        <v>6.4955361220416466E-2</v>
      </c>
      <c r="H454" s="3">
        <f t="shared" si="100"/>
        <v>1.0951831906956671</v>
      </c>
      <c r="I454" s="3">
        <f t="shared" si="104"/>
        <v>1420.164500442022</v>
      </c>
      <c r="K454" s="3">
        <f t="shared" si="106"/>
        <v>4.2499999999999538</v>
      </c>
      <c r="L454" s="3">
        <f t="shared" si="107"/>
        <v>2.680792757798093</v>
      </c>
      <c r="M454" s="3">
        <f>L454/'Nitrous Oxide Information'!$B$1*1000</f>
        <v>60.909112257698702</v>
      </c>
      <c r="N454" s="3">
        <f>M454*'Nitrous Oxide Information'!$I$2*($D$13+273)/$F$2/1000</f>
        <v>15121.118051087118</v>
      </c>
      <c r="O454" s="3">
        <f t="shared" si="108"/>
        <v>297.43980548007909</v>
      </c>
      <c r="P454" s="3">
        <f t="shared" si="101"/>
        <v>10.083409518888182</v>
      </c>
      <c r="Q454" s="3">
        <f t="shared" si="102"/>
        <v>1.8393657252199261E-3</v>
      </c>
      <c r="R454" s="3">
        <f t="shared" si="103"/>
        <v>0.49676732983265465</v>
      </c>
    </row>
    <row r="455" spans="1:18" x14ac:dyDescent="0.25">
      <c r="A455" s="3">
        <f t="shared" si="105"/>
        <v>4.2599999999999536</v>
      </c>
      <c r="B455" s="3">
        <f t="shared" si="94"/>
        <v>5.8991774977898741</v>
      </c>
      <c r="C455" s="3">
        <f t="shared" si="95"/>
        <v>0.13403277471198502</v>
      </c>
      <c r="D455" s="3">
        <f t="shared" si="96"/>
        <v>2189.0687456665401</v>
      </c>
      <c r="E455" s="3">
        <f t="shared" si="97"/>
        <v>18.534151739490177</v>
      </c>
      <c r="F455" s="3">
        <f t="shared" si="98"/>
        <v>33.073583221953243</v>
      </c>
      <c r="G455" s="3">
        <f t="shared" si="99"/>
        <v>6.495536122041648E-2</v>
      </c>
      <c r="H455" s="3">
        <f t="shared" si="100"/>
        <v>1.0931537491144894</v>
      </c>
      <c r="I455" s="3">
        <f t="shared" si="104"/>
        <v>1422.3508079402509</v>
      </c>
      <c r="K455" s="3">
        <f t="shared" si="106"/>
        <v>4.2599999999999536</v>
      </c>
      <c r="L455" s="3">
        <f t="shared" si="107"/>
        <v>2.6758250844997664</v>
      </c>
      <c r="M455" s="3">
        <f>L455/'Nitrous Oxide Information'!$B$1*1000</f>
        <v>60.796243939285361</v>
      </c>
      <c r="N455" s="3">
        <f>M455*'Nitrous Oxide Information'!$I$2*($D$13+273)/$F$2/1000</f>
        <v>15093.097692495534</v>
      </c>
      <c r="O455" s="3">
        <f t="shared" si="108"/>
        <v>296.88863128906979</v>
      </c>
      <c r="P455" s="3">
        <f t="shared" si="101"/>
        <v>10.083409518888184</v>
      </c>
      <c r="Q455" s="3">
        <f t="shared" si="102"/>
        <v>1.8393657252199264E-3</v>
      </c>
      <c r="R455" s="3">
        <f t="shared" si="103"/>
        <v>0.49584678952131861</v>
      </c>
    </row>
    <row r="456" spans="1:18" x14ac:dyDescent="0.25">
      <c r="A456" s="3">
        <f t="shared" si="105"/>
        <v>4.2699999999999534</v>
      </c>
      <c r="B456" s="3">
        <f t="shared" si="94"/>
        <v>5.8882459602987298</v>
      </c>
      <c r="C456" s="3">
        <f t="shared" si="95"/>
        <v>0.13378440376495807</v>
      </c>
      <c r="D456" s="3">
        <f t="shared" si="96"/>
        <v>2185.0122671027207</v>
      </c>
      <c r="E456" s="3">
        <f t="shared" si="97"/>
        <v>18.499806820273442</v>
      </c>
      <c r="F456" s="3">
        <f t="shared" si="98"/>
        <v>33.073583221953236</v>
      </c>
      <c r="G456" s="3">
        <f t="shared" si="99"/>
        <v>6.4955361220416466E-2</v>
      </c>
      <c r="H456" s="3">
        <f t="shared" si="100"/>
        <v>1.0911280682129556</v>
      </c>
      <c r="I456" s="3">
        <f t="shared" si="104"/>
        <v>1424.5330640766767</v>
      </c>
      <c r="K456" s="3">
        <f t="shared" si="106"/>
        <v>4.2699999999999534</v>
      </c>
      <c r="L456" s="3">
        <f t="shared" si="107"/>
        <v>2.6708666166045534</v>
      </c>
      <c r="M456" s="3">
        <f>L456/'Nitrous Oxide Information'!$B$1*1000</f>
        <v>60.683584772784258</v>
      </c>
      <c r="N456" s="3">
        <f>M456*'Nitrous Oxide Information'!$I$2*($D$13+273)/$F$2/1000</f>
        <v>15065.129257345912</v>
      </c>
      <c r="O456" s="3">
        <f t="shared" si="108"/>
        <v>296.33847845762051</v>
      </c>
      <c r="P456" s="3">
        <f t="shared" si="101"/>
        <v>10.083409518888182</v>
      </c>
      <c r="Q456" s="3">
        <f t="shared" si="102"/>
        <v>1.8393657252199261E-3</v>
      </c>
      <c r="R456" s="3">
        <f t="shared" si="103"/>
        <v>0.49492795502760373</v>
      </c>
    </row>
    <row r="457" spans="1:18" x14ac:dyDescent="0.25">
      <c r="A457" s="3">
        <f t="shared" si="105"/>
        <v>4.2799999999999532</v>
      </c>
      <c r="B457" s="3">
        <f t="shared" si="94"/>
        <v>5.8773346796166006</v>
      </c>
      <c r="C457" s="3">
        <f t="shared" si="95"/>
        <v>0.13353649306451973</v>
      </c>
      <c r="D457" s="3">
        <f t="shared" si="96"/>
        <v>2180.9633054423207</v>
      </c>
      <c r="E457" s="3">
        <f t="shared" si="97"/>
        <v>18.465525544297165</v>
      </c>
      <c r="F457" s="3">
        <f t="shared" si="98"/>
        <v>33.073583221953236</v>
      </c>
      <c r="G457" s="3">
        <f t="shared" si="99"/>
        <v>6.4955361220416466E-2</v>
      </c>
      <c r="H457" s="3">
        <f t="shared" si="100"/>
        <v>1.0891061410222957</v>
      </c>
      <c r="I457" s="3">
        <f t="shared" si="104"/>
        <v>1426.7112763587213</v>
      </c>
      <c r="K457" s="3">
        <f t="shared" si="106"/>
        <v>4.2799999999999532</v>
      </c>
      <c r="L457" s="3">
        <f t="shared" si="107"/>
        <v>2.6659173370542772</v>
      </c>
      <c r="M457" s="3">
        <f>L457/'Nitrous Oxide Information'!$B$1*1000</f>
        <v>60.571134370624073</v>
      </c>
      <c r="N457" s="3">
        <f>M457*'Nitrous Oxide Information'!$I$2*($D$13+273)/$F$2/1000</f>
        <v>15037.212649420939</v>
      </c>
      <c r="O457" s="3">
        <f t="shared" si="108"/>
        <v>295.78934509308925</v>
      </c>
      <c r="P457" s="3">
        <f t="shared" si="101"/>
        <v>10.083409518888182</v>
      </c>
      <c r="Q457" s="3">
        <f t="shared" si="102"/>
        <v>1.8393657252199261E-3</v>
      </c>
      <c r="R457" s="3">
        <f t="shared" si="103"/>
        <v>0.49401082319052525</v>
      </c>
    </row>
    <row r="458" spans="1:18" x14ac:dyDescent="0.25">
      <c r="A458" s="3">
        <f t="shared" si="105"/>
        <v>4.289999999999953</v>
      </c>
      <c r="B458" s="3">
        <f t="shared" si="94"/>
        <v>5.8664436182063771</v>
      </c>
      <c r="C458" s="3">
        <f t="shared" si="95"/>
        <v>0.1332890417578049</v>
      </c>
      <c r="D458" s="3">
        <f t="shared" si="96"/>
        <v>2176.9218467560577</v>
      </c>
      <c r="E458" s="3">
        <f t="shared" si="97"/>
        <v>18.431307793626534</v>
      </c>
      <c r="F458" s="3">
        <f t="shared" si="98"/>
        <v>33.073583221953236</v>
      </c>
      <c r="G458" s="3">
        <f t="shared" si="99"/>
        <v>6.4955361220416466E-2</v>
      </c>
      <c r="H458" s="3">
        <f t="shared" si="100"/>
        <v>1.0870879605866532</v>
      </c>
      <c r="I458" s="3">
        <f t="shared" si="104"/>
        <v>1428.8854522798947</v>
      </c>
      <c r="K458" s="3">
        <f t="shared" si="106"/>
        <v>4.289999999999953</v>
      </c>
      <c r="L458" s="3">
        <f t="shared" si="107"/>
        <v>2.6609772288223721</v>
      </c>
      <c r="M458" s="3">
        <f>L458/'Nitrous Oxide Information'!$B$1*1000</f>
        <v>60.458892345951696</v>
      </c>
      <c r="N458" s="3">
        <f>M458*'Nitrous Oxide Information'!$I$2*($D$13+273)/$F$2/1000</f>
        <v>15009.347772681591</v>
      </c>
      <c r="O458" s="3">
        <f t="shared" si="108"/>
        <v>295.24122930634144</v>
      </c>
      <c r="P458" s="3">
        <f t="shared" si="101"/>
        <v>10.083409518888182</v>
      </c>
      <c r="Q458" s="3">
        <f t="shared" si="102"/>
        <v>1.8393657252199261E-3</v>
      </c>
      <c r="R458" s="3">
        <f t="shared" si="103"/>
        <v>0.49309539085495613</v>
      </c>
    </row>
    <row r="459" spans="1:18" x14ac:dyDescent="0.25">
      <c r="A459" s="3">
        <f t="shared" si="105"/>
        <v>4.2999999999999527</v>
      </c>
      <c r="B459" s="3">
        <f t="shared" si="94"/>
        <v>5.855572738600511</v>
      </c>
      <c r="C459" s="3">
        <f t="shared" si="95"/>
        <v>0.13304204899352887</v>
      </c>
      <c r="D459" s="3">
        <f t="shared" si="96"/>
        <v>2172.8878771404593</v>
      </c>
      <c r="E459" s="3">
        <f t="shared" si="97"/>
        <v>18.397153450545261</v>
      </c>
      <c r="F459" s="3">
        <f t="shared" si="98"/>
        <v>33.073583221953236</v>
      </c>
      <c r="G459" s="3">
        <f t="shared" si="99"/>
        <v>6.4955361220416466E-2</v>
      </c>
      <c r="H459" s="3">
        <f t="shared" si="100"/>
        <v>1.0850735199630621</v>
      </c>
      <c r="I459" s="3">
        <f t="shared" si="104"/>
        <v>1431.0555993198209</v>
      </c>
      <c r="K459" s="3">
        <f t="shared" si="106"/>
        <v>4.2999999999999527</v>
      </c>
      <c r="L459" s="3">
        <f t="shared" si="107"/>
        <v>2.6560462749138227</v>
      </c>
      <c r="M459" s="3">
        <f>L459/'Nitrous Oxide Information'!$B$1*1000</f>
        <v>60.346858312630879</v>
      </c>
      <c r="N459" s="3">
        <f>M459*'Nitrous Oxide Information'!$I$2*($D$13+273)/$F$2/1000</f>
        <v>14981.534531266807</v>
      </c>
      <c r="O459" s="3">
        <f t="shared" si="108"/>
        <v>294.69412921174302</v>
      </c>
      <c r="P459" s="3">
        <f t="shared" si="101"/>
        <v>10.083409518888182</v>
      </c>
      <c r="Q459" s="3">
        <f t="shared" si="102"/>
        <v>1.8393657252199261E-3</v>
      </c>
      <c r="R459" s="3">
        <f t="shared" si="103"/>
        <v>0.49218165487161603</v>
      </c>
    </row>
    <row r="460" spans="1:18" x14ac:dyDescent="0.25">
      <c r="A460" s="3">
        <f t="shared" si="105"/>
        <v>4.3099999999999525</v>
      </c>
      <c r="B460" s="3">
        <f t="shared" si="94"/>
        <v>5.8447220034008804</v>
      </c>
      <c r="C460" s="3">
        <f t="shared" si="95"/>
        <v>0.13279551392198433</v>
      </c>
      <c r="D460" s="3">
        <f t="shared" si="96"/>
        <v>2168.8613827178192</v>
      </c>
      <c r="E460" s="3">
        <f t="shared" si="97"/>
        <v>18.36306239755519</v>
      </c>
      <c r="F460" s="3">
        <f t="shared" si="98"/>
        <v>33.073583221953236</v>
      </c>
      <c r="G460" s="3">
        <f t="shared" si="99"/>
        <v>6.4955361220416466E-2</v>
      </c>
      <c r="H460" s="3">
        <f t="shared" si="100"/>
        <v>1.0830628122214201</v>
      </c>
      <c r="I460" s="3">
        <f t="shared" si="104"/>
        <v>1433.2217249442638</v>
      </c>
      <c r="K460" s="3">
        <f t="shared" si="106"/>
        <v>4.3099999999999525</v>
      </c>
      <c r="L460" s="3">
        <f t="shared" si="107"/>
        <v>2.6511244583651066</v>
      </c>
      <c r="M460" s="3">
        <f>L460/'Nitrous Oxide Information'!$B$1*1000</f>
        <v>60.235031885240872</v>
      </c>
      <c r="N460" s="3">
        <f>M460*'Nitrous Oxide Information'!$I$2*($D$13+273)/$F$2/1000</f>
        <v>14953.772829493164</v>
      </c>
      <c r="O460" s="3">
        <f t="shared" si="108"/>
        <v>294.14804292715411</v>
      </c>
      <c r="P460" s="3">
        <f t="shared" si="101"/>
        <v>10.083409518888182</v>
      </c>
      <c r="Q460" s="3">
        <f t="shared" si="102"/>
        <v>1.8393657252199261E-3</v>
      </c>
      <c r="R460" s="3">
        <f t="shared" si="103"/>
        <v>0.49126961209705994</v>
      </c>
    </row>
    <row r="461" spans="1:18" x14ac:dyDescent="0.25">
      <c r="A461" s="3">
        <f t="shared" si="105"/>
        <v>4.3199999999999523</v>
      </c>
      <c r="B461" s="3">
        <f t="shared" si="94"/>
        <v>5.8338913752786663</v>
      </c>
      <c r="C461" s="3">
        <f t="shared" si="95"/>
        <v>0.13254943569503866</v>
      </c>
      <c r="D461" s="3">
        <f t="shared" si="96"/>
        <v>2164.842349636147</v>
      </c>
      <c r="E461" s="3">
        <f t="shared" si="97"/>
        <v>18.329034517375909</v>
      </c>
      <c r="F461" s="3">
        <f t="shared" si="98"/>
        <v>33.073583221953243</v>
      </c>
      <c r="G461" s="3">
        <f t="shared" si="99"/>
        <v>6.495536122041648E-2</v>
      </c>
      <c r="H461" s="3">
        <f t="shared" si="100"/>
        <v>1.0810558304444693</v>
      </c>
      <c r="I461" s="3">
        <f t="shared" si="104"/>
        <v>1435.3838366051527</v>
      </c>
      <c r="K461" s="3">
        <f t="shared" si="106"/>
        <v>4.3199999999999523</v>
      </c>
      <c r="L461" s="3">
        <f t="shared" si="107"/>
        <v>2.6462117622441359</v>
      </c>
      <c r="M461" s="3">
        <f>L461/'Nitrous Oxide Information'!$B$1*1000</f>
        <v>60.123412679075187</v>
      </c>
      <c r="N461" s="3">
        <f>M461*'Nitrous Oxide Information'!$I$2*($D$13+273)/$F$2/1000</f>
        <v>14926.062571854553</v>
      </c>
      <c r="O461" s="3">
        <f t="shared" si="108"/>
        <v>293.60296857392268</v>
      </c>
      <c r="P461" s="3">
        <f t="shared" si="101"/>
        <v>10.083409518888184</v>
      </c>
      <c r="Q461" s="3">
        <f t="shared" si="102"/>
        <v>1.8393657252199264E-3</v>
      </c>
      <c r="R461" s="3">
        <f t="shared" si="103"/>
        <v>0.49035925939366848</v>
      </c>
    </row>
    <row r="462" spans="1:18" x14ac:dyDescent="0.25">
      <c r="A462" s="3">
        <f t="shared" si="105"/>
        <v>4.3299999999999521</v>
      </c>
      <c r="B462" s="3">
        <f t="shared" si="94"/>
        <v>5.8230808169742216</v>
      </c>
      <c r="C462" s="3">
        <f t="shared" si="95"/>
        <v>0.13230381346613077</v>
      </c>
      <c r="D462" s="3">
        <f t="shared" si="96"/>
        <v>2160.8307640691191</v>
      </c>
      <c r="E462" s="3">
        <f t="shared" si="97"/>
        <v>18.295069692944324</v>
      </c>
      <c r="F462" s="3">
        <f t="shared" si="98"/>
        <v>33.073583221953243</v>
      </c>
      <c r="G462" s="3">
        <f t="shared" si="99"/>
        <v>6.495536122041648E-2</v>
      </c>
      <c r="H462" s="3">
        <f t="shared" si="100"/>
        <v>1.0790525677277683</v>
      </c>
      <c r="I462" s="3">
        <f t="shared" si="104"/>
        <v>1437.5419417406083</v>
      </c>
      <c r="K462" s="3">
        <f t="shared" si="106"/>
        <v>4.3299999999999521</v>
      </c>
      <c r="L462" s="3">
        <f t="shared" si="107"/>
        <v>2.6413081696501992</v>
      </c>
      <c r="M462" s="3">
        <f>L462/'Nitrous Oxide Information'!$B$1*1000</f>
        <v>60.012000310140174</v>
      </c>
      <c r="N462" s="3">
        <f>M462*'Nitrous Oxide Information'!$I$2*($D$13+273)/$F$2/1000</f>
        <v>14898.403663021831</v>
      </c>
      <c r="O462" s="3">
        <f t="shared" si="108"/>
        <v>293.05890427687791</v>
      </c>
      <c r="P462" s="3">
        <f t="shared" si="101"/>
        <v>10.083409518888184</v>
      </c>
      <c r="Q462" s="3">
        <f t="shared" si="102"/>
        <v>1.8393657252199264E-3</v>
      </c>
      <c r="R462" s="3">
        <f t="shared" si="103"/>
        <v>0.48945059362963605</v>
      </c>
    </row>
    <row r="463" spans="1:18" x14ac:dyDescent="0.25">
      <c r="A463" s="3">
        <f t="shared" si="105"/>
        <v>4.3399999999999519</v>
      </c>
      <c r="B463" s="3">
        <f t="shared" si="94"/>
        <v>5.8122902912969447</v>
      </c>
      <c r="C463" s="3">
        <f t="shared" si="95"/>
        <v>0.13205864639026837</v>
      </c>
      <c r="D463" s="3">
        <f t="shared" si="96"/>
        <v>2156.8266122160367</v>
      </c>
      <c r="E463" s="3">
        <f t="shared" si="97"/>
        <v>18.261167807414274</v>
      </c>
      <c r="F463" s="3">
        <f t="shared" si="98"/>
        <v>33.073583221953243</v>
      </c>
      <c r="G463" s="3">
        <f t="shared" si="99"/>
        <v>6.495536122041648E-2</v>
      </c>
      <c r="H463" s="3">
        <f t="shared" si="100"/>
        <v>1.0770530171796704</v>
      </c>
      <c r="I463" s="3">
        <f t="shared" si="104"/>
        <v>1439.6960477749676</v>
      </c>
      <c r="K463" s="3">
        <f t="shared" si="106"/>
        <v>4.3399999999999519</v>
      </c>
      <c r="L463" s="3">
        <f t="shared" si="107"/>
        <v>2.6364136637139031</v>
      </c>
      <c r="M463" s="3">
        <f>L463/'Nitrous Oxide Information'!$B$1*1000</f>
        <v>59.900794395153781</v>
      </c>
      <c r="N463" s="3">
        <f>M463*'Nitrous Oxide Information'!$I$2*($D$13+273)/$F$2/1000</f>
        <v>14870.796007842522</v>
      </c>
      <c r="O463" s="3">
        <f t="shared" si="108"/>
        <v>292.51584816432381</v>
      </c>
      <c r="P463" s="3">
        <f t="shared" si="101"/>
        <v>10.083409518888184</v>
      </c>
      <c r="Q463" s="3">
        <f t="shared" si="102"/>
        <v>1.8393657252199264E-3</v>
      </c>
      <c r="R463" s="3">
        <f t="shared" si="103"/>
        <v>0.48854361167896077</v>
      </c>
    </row>
    <row r="464" spans="1:18" x14ac:dyDescent="0.25">
      <c r="A464" s="3">
        <f t="shared" si="105"/>
        <v>4.3499999999999517</v>
      </c>
      <c r="B464" s="3">
        <f t="shared" si="94"/>
        <v>5.8015197611251477</v>
      </c>
      <c r="C464" s="3">
        <f t="shared" si="95"/>
        <v>0.13181393362402496</v>
      </c>
      <c r="D464" s="3">
        <f t="shared" si="96"/>
        <v>2152.8298803017701</v>
      </c>
      <c r="E464" s="3">
        <f t="shared" si="97"/>
        <v>18.227328744156114</v>
      </c>
      <c r="F464" s="3">
        <f t="shared" si="98"/>
        <v>33.073583221953236</v>
      </c>
      <c r="G464" s="3">
        <f t="shared" si="99"/>
        <v>6.4955361220416466E-2</v>
      </c>
      <c r="H464" s="3">
        <f t="shared" si="100"/>
        <v>1.0750571719212998</v>
      </c>
      <c r="I464" s="3">
        <f t="shared" si="104"/>
        <v>1441.8461621188103</v>
      </c>
      <c r="K464" s="3">
        <f t="shared" si="106"/>
        <v>4.3499999999999517</v>
      </c>
      <c r="L464" s="3">
        <f t="shared" si="107"/>
        <v>2.6315282275971135</v>
      </c>
      <c r="M464" s="3">
        <f>L464/'Nitrous Oxide Information'!$B$1*1000</f>
        <v>59.789794551544169</v>
      </c>
      <c r="N464" s="3">
        <f>M464*'Nitrous Oxide Information'!$I$2*($D$13+273)/$F$2/1000</f>
        <v>14843.239511340456</v>
      </c>
      <c r="O464" s="3">
        <f t="shared" si="108"/>
        <v>291.9737983680327</v>
      </c>
      <c r="P464" s="3">
        <f t="shared" si="101"/>
        <v>10.083409518888182</v>
      </c>
      <c r="Q464" s="3">
        <f t="shared" si="102"/>
        <v>1.8393657252199261E-3</v>
      </c>
      <c r="R464" s="3">
        <f t="shared" si="103"/>
        <v>0.48763831042143313</v>
      </c>
    </row>
    <row r="465" spans="1:18" x14ac:dyDescent="0.25">
      <c r="A465" s="3">
        <f t="shared" si="105"/>
        <v>4.3599999999999515</v>
      </c>
      <c r="B465" s="3">
        <f t="shared" si="94"/>
        <v>5.7907691894059345</v>
      </c>
      <c r="C465" s="3">
        <f t="shared" si="95"/>
        <v>0.13156967432553696</v>
      </c>
      <c r="D465" s="3">
        <f t="shared" si="96"/>
        <v>2148.8405545767187</v>
      </c>
      <c r="E465" s="3">
        <f t="shared" si="97"/>
        <v>18.19355238675632</v>
      </c>
      <c r="F465" s="3">
        <f t="shared" si="98"/>
        <v>33.073583221953236</v>
      </c>
      <c r="G465" s="3">
        <f t="shared" si="99"/>
        <v>6.4955361220416466E-2</v>
      </c>
      <c r="H465" s="3">
        <f t="shared" si="100"/>
        <v>1.0730650250865275</v>
      </c>
      <c r="I465" s="3">
        <f t="shared" si="104"/>
        <v>1443.9922921689833</v>
      </c>
      <c r="K465" s="3">
        <f t="shared" si="106"/>
        <v>4.3599999999999515</v>
      </c>
      <c r="L465" s="3">
        <f t="shared" si="107"/>
        <v>2.626651844492899</v>
      </c>
      <c r="M465" s="3">
        <f>L465/'Nitrous Oxide Information'!$B$1*1000</f>
        <v>59.679000397448462</v>
      </c>
      <c r="N465" s="3">
        <f>M465*'Nitrous Oxide Information'!$I$2*($D$13+273)/$F$2/1000</f>
        <v>14815.734078715475</v>
      </c>
      <c r="O465" s="3">
        <f t="shared" si="108"/>
        <v>291.43275302323877</v>
      </c>
      <c r="P465" s="3">
        <f t="shared" si="101"/>
        <v>10.083409518888182</v>
      </c>
      <c r="Q465" s="3">
        <f t="shared" si="102"/>
        <v>1.8393657252199261E-3</v>
      </c>
      <c r="R465" s="3">
        <f t="shared" si="103"/>
        <v>0.48673468674262571</v>
      </c>
    </row>
    <row r="466" spans="1:18" x14ac:dyDescent="0.25">
      <c r="A466" s="3">
        <f t="shared" si="105"/>
        <v>4.3699999999999513</v>
      </c>
      <c r="B466" s="3">
        <f t="shared" si="94"/>
        <v>5.7800385391550693</v>
      </c>
      <c r="C466" s="3">
        <f t="shared" si="95"/>
        <v>0.13132586765450083</v>
      </c>
      <c r="D466" s="3">
        <f t="shared" si="96"/>
        <v>2144.8586213167609</v>
      </c>
      <c r="E466" s="3">
        <f t="shared" si="97"/>
        <v>18.159838619017098</v>
      </c>
      <c r="F466" s="3">
        <f t="shared" si="98"/>
        <v>33.073583221953243</v>
      </c>
      <c r="G466" s="3">
        <f t="shared" si="99"/>
        <v>6.495536122041648E-2</v>
      </c>
      <c r="H466" s="3">
        <f t="shared" si="100"/>
        <v>1.0710765698219482</v>
      </c>
      <c r="I466" s="3">
        <f t="shared" si="104"/>
        <v>1446.1344453086272</v>
      </c>
      <c r="K466" s="3">
        <f t="shared" si="106"/>
        <v>4.3699999999999513</v>
      </c>
      <c r="L466" s="3">
        <f t="shared" si="107"/>
        <v>2.6217844976254727</v>
      </c>
      <c r="M466" s="3">
        <f>L466/'Nitrous Oxide Information'!$B$1*1000</f>
        <v>59.568411551711378</v>
      </c>
      <c r="N466" s="3">
        <f>M466*'Nitrous Oxide Information'!$I$2*($D$13+273)/$F$2/1000</f>
        <v>14788.279615343086</v>
      </c>
      <c r="O466" s="3">
        <f t="shared" si="108"/>
        <v>290.89271026863196</v>
      </c>
      <c r="P466" s="3">
        <f t="shared" si="101"/>
        <v>10.083409518888184</v>
      </c>
      <c r="Q466" s="3">
        <f t="shared" si="102"/>
        <v>1.8393657252199264E-3</v>
      </c>
      <c r="R466" s="3">
        <f t="shared" si="103"/>
        <v>0.48583273753388262</v>
      </c>
    </row>
    <row r="467" spans="1:18" x14ac:dyDescent="0.25">
      <c r="A467" s="3">
        <f t="shared" si="105"/>
        <v>4.379999999999951</v>
      </c>
      <c r="B467" s="3">
        <f t="shared" si="94"/>
        <v>5.7693277734568493</v>
      </c>
      <c r="C467" s="3">
        <f t="shared" si="95"/>
        <v>0.13108251277217017</v>
      </c>
      <c r="D467" s="3">
        <f t="shared" si="96"/>
        <v>2140.8840668232037</v>
      </c>
      <c r="E467" s="3">
        <f t="shared" si="97"/>
        <v>18.126187324955968</v>
      </c>
      <c r="F467" s="3">
        <f t="shared" si="98"/>
        <v>33.073583221953243</v>
      </c>
      <c r="G467" s="3">
        <f t="shared" si="99"/>
        <v>6.495536122041648E-2</v>
      </c>
      <c r="H467" s="3">
        <f t="shared" si="100"/>
        <v>1.0690917992868554</v>
      </c>
      <c r="I467" s="3">
        <f t="shared" si="104"/>
        <v>1448.2726289072009</v>
      </c>
      <c r="K467" s="3">
        <f t="shared" si="106"/>
        <v>4.379999999999951</v>
      </c>
      <c r="L467" s="3">
        <f t="shared" si="107"/>
        <v>2.6169261702501339</v>
      </c>
      <c r="M467" s="3">
        <f>L467/'Nitrous Oxide Information'!$B$1*1000</f>
        <v>59.458027633883944</v>
      </c>
      <c r="N467" s="3">
        <f>M467*'Nitrous Oxide Information'!$I$2*($D$13+273)/$F$2/1000</f>
        <v>14760.876026774133</v>
      </c>
      <c r="O467" s="3">
        <f t="shared" si="108"/>
        <v>290.35366824635111</v>
      </c>
      <c r="P467" s="3">
        <f t="shared" si="101"/>
        <v>10.083409518888184</v>
      </c>
      <c r="Q467" s="3">
        <f t="shared" si="102"/>
        <v>1.8393657252199264E-3</v>
      </c>
      <c r="R467" s="3">
        <f t="shared" si="103"/>
        <v>0.48493245969230769</v>
      </c>
    </row>
    <row r="468" spans="1:18" x14ac:dyDescent="0.25">
      <c r="A468" s="3">
        <f t="shared" si="105"/>
        <v>4.3899999999999508</v>
      </c>
      <c r="B468" s="3">
        <f t="shared" si="94"/>
        <v>5.7586368554639806</v>
      </c>
      <c r="C468" s="3">
        <f t="shared" si="95"/>
        <v>0.13083960884135282</v>
      </c>
      <c r="D468" s="3">
        <f t="shared" si="96"/>
        <v>2136.9168774227423</v>
      </c>
      <c r="E468" s="3">
        <f t="shared" si="97"/>
        <v>18.092598388805374</v>
      </c>
      <c r="F468" s="3">
        <f t="shared" si="98"/>
        <v>33.073583221953243</v>
      </c>
      <c r="G468" s="3">
        <f t="shared" si="99"/>
        <v>6.495536122041648E-2</v>
      </c>
      <c r="H468" s="3">
        <f t="shared" si="100"/>
        <v>1.0671107066532197</v>
      </c>
      <c r="I468" s="3">
        <f t="shared" si="104"/>
        <v>1450.4068503205074</v>
      </c>
      <c r="K468" s="3">
        <f t="shared" si="106"/>
        <v>4.3899999999999508</v>
      </c>
      <c r="L468" s="3">
        <f t="shared" si="107"/>
        <v>2.6120768456532106</v>
      </c>
      <c r="M468" s="3">
        <f>L468/'Nitrous Oxide Information'!$B$1*1000</f>
        <v>59.347848264222179</v>
      </c>
      <c r="N468" s="3">
        <f>M468*'Nitrous Oxide Information'!$I$2*($D$13+273)/$F$2/1000</f>
        <v>14733.52321873449</v>
      </c>
      <c r="O468" s="3">
        <f t="shared" si="108"/>
        <v>289.8156251019779</v>
      </c>
      <c r="P468" s="3">
        <f t="shared" si="101"/>
        <v>10.083409518888184</v>
      </c>
      <c r="Q468" s="3">
        <f t="shared" si="102"/>
        <v>1.8393657252199264E-3</v>
      </c>
      <c r="R468" s="3">
        <f t="shared" si="103"/>
        <v>0.48403385012075539</v>
      </c>
    </row>
    <row r="469" spans="1:18" x14ac:dyDescent="0.25">
      <c r="A469" s="3">
        <f t="shared" si="105"/>
        <v>4.3999999999999506</v>
      </c>
      <c r="B469" s="3">
        <f t="shared" si="94"/>
        <v>5.7479657483974478</v>
      </c>
      <c r="C469" s="3">
        <f t="shared" si="95"/>
        <v>0.13059715502640795</v>
      </c>
      <c r="D469" s="3">
        <f t="shared" si="96"/>
        <v>2132.957039467407</v>
      </c>
      <c r="E469" s="3">
        <f t="shared" si="97"/>
        <v>18.059071695012289</v>
      </c>
      <c r="F469" s="3">
        <f t="shared" si="98"/>
        <v>33.073583221953243</v>
      </c>
      <c r="G469" s="3">
        <f t="shared" si="99"/>
        <v>6.495536122041648E-2</v>
      </c>
      <c r="H469" s="3">
        <f t="shared" si="100"/>
        <v>1.0651332851056645</v>
      </c>
      <c r="I469" s="3">
        <f t="shared" si="104"/>
        <v>1452.5371168907186</v>
      </c>
      <c r="K469" s="3">
        <f t="shared" si="106"/>
        <v>4.3999999999999506</v>
      </c>
      <c r="L469" s="3">
        <f t="shared" si="107"/>
        <v>2.6072365071520029</v>
      </c>
      <c r="M469" s="3">
        <f>L469/'Nitrous Oxide Information'!$B$1*1000</f>
        <v>59.237873063685797</v>
      </c>
      <c r="N469" s="3">
        <f>M469*'Nitrous Oxide Information'!$I$2*($D$13+273)/$F$2/1000</f>
        <v>14706.221097124722</v>
      </c>
      <c r="O469" s="3">
        <f t="shared" si="108"/>
        <v>289.27857898453033</v>
      </c>
      <c r="P469" s="3">
        <f t="shared" si="101"/>
        <v>10.083409518888184</v>
      </c>
      <c r="Q469" s="3">
        <f t="shared" si="102"/>
        <v>1.8393657252199264E-3</v>
      </c>
      <c r="R469" s="3">
        <f t="shared" si="103"/>
        <v>0.48313690572781909</v>
      </c>
    </row>
    <row r="470" spans="1:18" x14ac:dyDescent="0.25">
      <c r="A470" s="3">
        <f t="shared" si="105"/>
        <v>4.4099999999999504</v>
      </c>
      <c r="B470" s="3">
        <f t="shared" si="94"/>
        <v>5.7373144155463915</v>
      </c>
      <c r="C470" s="3">
        <f t="shared" si="95"/>
        <v>0.13035515049324331</v>
      </c>
      <c r="D470" s="3">
        <f t="shared" si="96"/>
        <v>2129.0045393345199</v>
      </c>
      <c r="E470" s="3">
        <f t="shared" si="97"/>
        <v>18.025607128237809</v>
      </c>
      <c r="F470" s="3">
        <f t="shared" si="98"/>
        <v>33.073583221953243</v>
      </c>
      <c r="G470" s="3">
        <f t="shared" si="99"/>
        <v>6.495536122041648E-2</v>
      </c>
      <c r="H470" s="3">
        <f t="shared" si="100"/>
        <v>1.0631595278414423</v>
      </c>
      <c r="I470" s="3">
        <f t="shared" si="104"/>
        <v>1454.6634359464015</v>
      </c>
      <c r="K470" s="3">
        <f t="shared" si="106"/>
        <v>4.4099999999999504</v>
      </c>
      <c r="L470" s="3">
        <f t="shared" si="107"/>
        <v>2.6024051380947246</v>
      </c>
      <c r="M470" s="3">
        <f>L470/'Nitrous Oxide Information'!$B$1*1000</f>
        <v>59.128101653936902</v>
      </c>
      <c r="N470" s="3">
        <f>M470*'Nitrous Oxide Information'!$I$2*($D$13+273)/$F$2/1000</f>
        <v>14678.969568019773</v>
      </c>
      <c r="O470" s="3">
        <f t="shared" si="108"/>
        <v>288.74252804645647</v>
      </c>
      <c r="P470" s="3">
        <f t="shared" si="101"/>
        <v>10.083409518888184</v>
      </c>
      <c r="Q470" s="3">
        <f t="shared" si="102"/>
        <v>1.8393657252199264E-3</v>
      </c>
      <c r="R470" s="3">
        <f t="shared" si="103"/>
        <v>0.48224162342782084</v>
      </c>
    </row>
    <row r="471" spans="1:18" x14ac:dyDescent="0.25">
      <c r="A471" s="3">
        <f t="shared" si="105"/>
        <v>4.4199999999999502</v>
      </c>
      <c r="B471" s="3">
        <f t="shared" si="94"/>
        <v>5.7266828202679774</v>
      </c>
      <c r="C471" s="3">
        <f t="shared" si="95"/>
        <v>0.13011359440931219</v>
      </c>
      <c r="D471" s="3">
        <f t="shared" si="96"/>
        <v>2125.0593634266456</v>
      </c>
      <c r="E471" s="3">
        <f t="shared" si="97"/>
        <v>17.992204573356759</v>
      </c>
      <c r="F471" s="3">
        <f t="shared" si="98"/>
        <v>33.073583221953243</v>
      </c>
      <c r="G471" s="3">
        <f t="shared" si="99"/>
        <v>6.495536122041648E-2</v>
      </c>
      <c r="H471" s="3">
        <f t="shared" si="100"/>
        <v>1.0611894280704113</v>
      </c>
      <c r="I471" s="3">
        <f t="shared" si="104"/>
        <v>1456.7858148025423</v>
      </c>
      <c r="K471" s="3">
        <f t="shared" si="106"/>
        <v>4.4199999999999502</v>
      </c>
      <c r="L471" s="3">
        <f t="shared" si="107"/>
        <v>2.5975827218604466</v>
      </c>
      <c r="M471" s="3">
        <f>L471/'Nitrous Oxide Information'!$B$1*1000</f>
        <v>59.018533657338665</v>
      </c>
      <c r="N471" s="3">
        <f>M471*'Nitrous Oxide Information'!$I$2*($D$13+273)/$F$2/1000</f>
        <v>14651.768537668626</v>
      </c>
      <c r="O471" s="3">
        <f t="shared" si="108"/>
        <v>288.20747044362787</v>
      </c>
      <c r="P471" s="3">
        <f t="shared" si="101"/>
        <v>10.083409518888184</v>
      </c>
      <c r="Q471" s="3">
        <f t="shared" si="102"/>
        <v>1.8393657252199264E-3</v>
      </c>
      <c r="R471" s="3">
        <f t="shared" si="103"/>
        <v>0.48134800014080042</v>
      </c>
    </row>
    <row r="472" spans="1:18" x14ac:dyDescent="0.25">
      <c r="A472" s="3">
        <f t="shared" si="105"/>
        <v>4.42999999999995</v>
      </c>
      <c r="B472" s="3">
        <f t="shared" si="94"/>
        <v>5.7160709259872737</v>
      </c>
      <c r="C472" s="3">
        <f t="shared" si="95"/>
        <v>0.12987248594361067</v>
      </c>
      <c r="D472" s="3">
        <f t="shared" si="96"/>
        <v>2121.121498171547</v>
      </c>
      <c r="E472" s="3">
        <f t="shared" si="97"/>
        <v>17.9588639154573</v>
      </c>
      <c r="F472" s="3">
        <f t="shared" si="98"/>
        <v>33.073583221953243</v>
      </c>
      <c r="G472" s="3">
        <f t="shared" si="99"/>
        <v>6.495536122041648E-2</v>
      </c>
      <c r="H472" s="3">
        <f t="shared" si="100"/>
        <v>1.0592229790150127</v>
      </c>
      <c r="I472" s="3">
        <f t="shared" si="104"/>
        <v>1458.9042607605722</v>
      </c>
      <c r="K472" s="3">
        <f t="shared" si="106"/>
        <v>4.42999999999995</v>
      </c>
      <c r="L472" s="3">
        <f t="shared" si="107"/>
        <v>2.5927692418590387</v>
      </c>
      <c r="M472" s="3">
        <f>L472/'Nitrous Oxide Information'!$B$1*1000</f>
        <v>58.909168696954055</v>
      </c>
      <c r="N472" s="3">
        <f>M472*'Nitrous Oxide Information'!$I$2*($D$13+273)/$F$2/1000</f>
        <v>14624.617912493997</v>
      </c>
      <c r="O472" s="3">
        <f t="shared" si="108"/>
        <v>287.67340433533349</v>
      </c>
      <c r="P472" s="3">
        <f t="shared" si="101"/>
        <v>10.083409518888184</v>
      </c>
      <c r="Q472" s="3">
        <f t="shared" si="102"/>
        <v>1.8393657252199264E-3</v>
      </c>
      <c r="R472" s="3">
        <f t="shared" si="103"/>
        <v>0.48045603279250521</v>
      </c>
    </row>
    <row r="473" spans="1:18" x14ac:dyDescent="0.25">
      <c r="A473" s="3">
        <f t="shared" si="105"/>
        <v>4.4399999999999498</v>
      </c>
      <c r="B473" s="3">
        <f t="shared" si="94"/>
        <v>5.7054786961971233</v>
      </c>
      <c r="C473" s="3">
        <f t="shared" si="95"/>
        <v>0.12963182426667477</v>
      </c>
      <c r="D473" s="3">
        <f t="shared" si="96"/>
        <v>2117.1909300221359</v>
      </c>
      <c r="E473" s="3">
        <f t="shared" si="97"/>
        <v>17.925585039840531</v>
      </c>
      <c r="F473" s="3">
        <f t="shared" si="98"/>
        <v>33.073583221953243</v>
      </c>
      <c r="G473" s="3">
        <f t="shared" si="99"/>
        <v>6.495536122041648E-2</v>
      </c>
      <c r="H473" s="3">
        <f t="shared" si="100"/>
        <v>1.0572601739102463</v>
      </c>
      <c r="I473" s="3">
        <f t="shared" si="104"/>
        <v>1461.0187811083927</v>
      </c>
      <c r="K473" s="3">
        <f t="shared" si="106"/>
        <v>4.4399999999999498</v>
      </c>
      <c r="L473" s="3">
        <f t="shared" si="107"/>
        <v>2.5879646815311137</v>
      </c>
      <c r="M473" s="3">
        <f>L473/'Nitrous Oxide Information'!$B$1*1000</f>
        <v>58.800006396544518</v>
      </c>
      <c r="N473" s="3">
        <f>M473*'Nitrous Oxide Information'!$I$2*($D$13+273)/$F$2/1000</f>
        <v>14597.517599092003</v>
      </c>
      <c r="O473" s="3">
        <f t="shared" si="108"/>
        <v>287.14032788427312</v>
      </c>
      <c r="P473" s="3">
        <f t="shared" si="101"/>
        <v>10.083409518888184</v>
      </c>
      <c r="Q473" s="3">
        <f t="shared" si="102"/>
        <v>1.8393657252199264E-3</v>
      </c>
      <c r="R473" s="3">
        <f t="shared" si="103"/>
        <v>0.47956571831437911</v>
      </c>
    </row>
    <row r="474" spans="1:18" x14ac:dyDescent="0.25">
      <c r="A474" s="3">
        <f t="shared" si="105"/>
        <v>4.4499999999999496</v>
      </c>
      <c r="B474" s="3">
        <f t="shared" si="94"/>
        <v>5.6949060944580205</v>
      </c>
      <c r="C474" s="3">
        <f t="shared" si="95"/>
        <v>0.12939160855057746</v>
      </c>
      <c r="D474" s="3">
        <f t="shared" si="96"/>
        <v>2113.2676454564285</v>
      </c>
      <c r="E474" s="3">
        <f t="shared" si="97"/>
        <v>17.892367832020096</v>
      </c>
      <c r="F474" s="3">
        <f t="shared" si="98"/>
        <v>33.073583221953243</v>
      </c>
      <c r="G474" s="3">
        <f t="shared" si="99"/>
        <v>6.495536122041648E-2</v>
      </c>
      <c r="H474" s="3">
        <f t="shared" si="100"/>
        <v>1.0553010060036483</v>
      </c>
      <c r="I474" s="3">
        <f t="shared" si="104"/>
        <v>1463.1293831204</v>
      </c>
      <c r="K474" s="3">
        <f t="shared" si="106"/>
        <v>4.4499999999999496</v>
      </c>
      <c r="L474" s="3">
        <f t="shared" si="107"/>
        <v>2.5831690243479697</v>
      </c>
      <c r="M474" s="3">
        <f>L474/'Nitrous Oxide Information'!$B$1*1000</f>
        <v>58.691046380568693</v>
      </c>
      <c r="N474" s="3">
        <f>M474*'Nitrous Oxide Information'!$I$2*($D$13+273)/$F$2/1000</f>
        <v>14570.467504231847</v>
      </c>
      <c r="O474" s="3">
        <f t="shared" si="108"/>
        <v>286.60823925655126</v>
      </c>
      <c r="P474" s="3">
        <f t="shared" si="101"/>
        <v>10.083409518888184</v>
      </c>
      <c r="Q474" s="3">
        <f t="shared" si="102"/>
        <v>1.8393657252199264E-3</v>
      </c>
      <c r="R474" s="3">
        <f t="shared" si="103"/>
        <v>0.4786770536435524</v>
      </c>
    </row>
    <row r="475" spans="1:18" x14ac:dyDescent="0.25">
      <c r="A475" s="3">
        <f t="shared" si="105"/>
        <v>4.4599999999999493</v>
      </c>
      <c r="B475" s="3">
        <f t="shared" si="94"/>
        <v>5.6843530843979835</v>
      </c>
      <c r="C475" s="3">
        <f t="shared" si="95"/>
        <v>0.12915183796892599</v>
      </c>
      <c r="D475" s="3">
        <f t="shared" si="96"/>
        <v>2109.3516309774973</v>
      </c>
      <c r="E475" s="3">
        <f t="shared" si="97"/>
        <v>17.859212177721783</v>
      </c>
      <c r="F475" s="3">
        <f t="shared" si="98"/>
        <v>33.073583221953243</v>
      </c>
      <c r="G475" s="3">
        <f t="shared" si="99"/>
        <v>6.495536122041648E-2</v>
      </c>
      <c r="H475" s="3">
        <f t="shared" si="100"/>
        <v>1.0533454685552677</v>
      </c>
      <c r="I475" s="3">
        <f t="shared" si="104"/>
        <v>1465.2360740575105</v>
      </c>
      <c r="K475" s="3">
        <f t="shared" si="106"/>
        <v>4.4599999999999493</v>
      </c>
      <c r="L475" s="3">
        <f t="shared" si="107"/>
        <v>2.578382253811534</v>
      </c>
      <c r="M475" s="3">
        <f>L475/'Nitrous Oxide Information'!$B$1*1000</f>
        <v>58.582288274181131</v>
      </c>
      <c r="N475" s="3">
        <f>M475*'Nitrous Oxide Information'!$I$2*($D$13+273)/$F$2/1000</f>
        <v>14543.467534855488</v>
      </c>
      <c r="O475" s="3">
        <f t="shared" si="108"/>
        <v>286.07713662167072</v>
      </c>
      <c r="P475" s="3">
        <f t="shared" si="101"/>
        <v>10.083409518888184</v>
      </c>
      <c r="Q475" s="3">
        <f t="shared" si="102"/>
        <v>1.8393657252199264E-3</v>
      </c>
      <c r="R475" s="3">
        <f t="shared" si="103"/>
        <v>0.47779003572283107</v>
      </c>
    </row>
    <row r="476" spans="1:18" x14ac:dyDescent="0.25">
      <c r="A476" s="3">
        <f t="shared" si="105"/>
        <v>4.4699999999999491</v>
      </c>
      <c r="B476" s="3">
        <f t="shared" si="94"/>
        <v>5.6738196297124315</v>
      </c>
      <c r="C476" s="3">
        <f t="shared" si="95"/>
        <v>0.12891251169685899</v>
      </c>
      <c r="D476" s="3">
        <f t="shared" si="96"/>
        <v>2105.4428731134258</v>
      </c>
      <c r="E476" s="3">
        <f t="shared" si="97"/>
        <v>17.826117962883153</v>
      </c>
      <c r="F476" s="3">
        <f t="shared" si="98"/>
        <v>33.073583221953243</v>
      </c>
      <c r="G476" s="3">
        <f t="shared" si="99"/>
        <v>6.495536122041648E-2</v>
      </c>
      <c r="H476" s="3">
        <f t="shared" si="100"/>
        <v>1.0513935548376432</v>
      </c>
      <c r="I476" s="3">
        <f t="shared" si="104"/>
        <v>1467.3388611671858</v>
      </c>
      <c r="K476" s="3">
        <f t="shared" si="106"/>
        <v>4.4699999999999491</v>
      </c>
      <c r="L476" s="3">
        <f t="shared" si="107"/>
        <v>2.5736043534543058</v>
      </c>
      <c r="M476" s="3">
        <f>L476/'Nitrous Oxide Information'!$B$1*1000</f>
        <v>58.473731703230996</v>
      </c>
      <c r="N476" s="3">
        <f>M476*'Nitrous Oxide Information'!$I$2*($D$13+273)/$F$2/1000</f>
        <v>14516.517598077338</v>
      </c>
      <c r="O476" s="3">
        <f t="shared" si="108"/>
        <v>285.54701815252639</v>
      </c>
      <c r="P476" s="3">
        <f t="shared" si="101"/>
        <v>10.083409518888184</v>
      </c>
      <c r="Q476" s="3">
        <f t="shared" si="102"/>
        <v>1.8393657252199264E-3</v>
      </c>
      <c r="R476" s="3">
        <f t="shared" si="103"/>
        <v>0.47690466150068639</v>
      </c>
    </row>
    <row r="477" spans="1:18" x14ac:dyDescent="0.25">
      <c r="A477" s="3">
        <f t="shared" si="105"/>
        <v>4.4799999999999489</v>
      </c>
      <c r="B477" s="3">
        <f t="shared" si="94"/>
        <v>5.6633056941640545</v>
      </c>
      <c r="C477" s="3">
        <f t="shared" si="95"/>
        <v>0.12867362891104356</v>
      </c>
      <c r="D477" s="3">
        <f t="shared" si="96"/>
        <v>2101.5413584172625</v>
      </c>
      <c r="E477" s="3">
        <f t="shared" si="97"/>
        <v>17.793085073653117</v>
      </c>
      <c r="F477" s="3">
        <f t="shared" si="98"/>
        <v>33.073583221953243</v>
      </c>
      <c r="G477" s="3">
        <f t="shared" si="99"/>
        <v>6.495536122041648E-2</v>
      </c>
      <c r="H477" s="3">
        <f t="shared" si="100"/>
        <v>1.0494452581357787</v>
      </c>
      <c r="I477" s="3">
        <f t="shared" si="104"/>
        <v>1469.4377516834572</v>
      </c>
      <c r="K477" s="3">
        <f t="shared" si="106"/>
        <v>4.4799999999999489</v>
      </c>
      <c r="L477" s="3">
        <f t="shared" si="107"/>
        <v>2.5688353068392988</v>
      </c>
      <c r="M477" s="3">
        <f>L477/'Nitrous Oxide Information'!$B$1*1000</f>
        <v>58.365376294260763</v>
      </c>
      <c r="N477" s="3">
        <f>M477*'Nitrous Oxide Information'!$I$2*($D$13+273)/$F$2/1000</f>
        <v>14489.617601183923</v>
      </c>
      <c r="O477" s="3">
        <f t="shared" si="108"/>
        <v>285.01788202539876</v>
      </c>
      <c r="P477" s="3">
        <f t="shared" si="101"/>
        <v>10.083409518888184</v>
      </c>
      <c r="Q477" s="3">
        <f t="shared" si="102"/>
        <v>1.8393657252199264E-3</v>
      </c>
      <c r="R477" s="3">
        <f t="shared" si="103"/>
        <v>0.47602092793124384</v>
      </c>
    </row>
    <row r="478" spans="1:18" x14ac:dyDescent="0.25">
      <c r="A478" s="3">
        <f t="shared" si="105"/>
        <v>4.4899999999999487</v>
      </c>
      <c r="B478" s="3">
        <f t="shared" ref="B478:B541" si="109">L478*2.20462</f>
        <v>5.6528112415826959</v>
      </c>
      <c r="C478" s="3">
        <f t="shared" ref="C478:C541" si="110">M478/453.59237</f>
        <v>0.12843518878967242</v>
      </c>
      <c r="D478" s="3">
        <f t="shared" ref="D478:D541" si="111">N478/6.89475729</f>
        <v>2097.6470734669724</v>
      </c>
      <c r="E478" s="3">
        <f t="shared" ref="E478:E541" si="112">O478/16.0184634</f>
        <v>17.760113396391557</v>
      </c>
      <c r="F478" s="3">
        <f t="shared" ref="F478:F541" si="113">P478*3.28</f>
        <v>33.073583221953236</v>
      </c>
      <c r="G478" s="3">
        <f t="shared" ref="G478:G541" si="114">Q478*35.314</f>
        <v>6.4955361220416466E-2</v>
      </c>
      <c r="H478" s="3">
        <f t="shared" ref="H478:H541" si="115">R478*2.20462</f>
        <v>1.0475005717471231</v>
      </c>
      <c r="I478" s="3">
        <f t="shared" si="104"/>
        <v>1471.5327528269515</v>
      </c>
      <c r="K478" s="3">
        <f t="shared" si="106"/>
        <v>4.4899999999999487</v>
      </c>
      <c r="L478" s="3">
        <f t="shared" si="107"/>
        <v>2.5640750975599862</v>
      </c>
      <c r="M478" s="3">
        <f>L478/'Nitrous Oxide Information'!$B$1*1000</f>
        <v>58.257221674504947</v>
      </c>
      <c r="N478" s="3">
        <f>M478*'Nitrous Oxide Information'!$I$2*($D$13+273)/$F$2/1000</f>
        <v>14462.767451633574</v>
      </c>
      <c r="O478" s="3">
        <f t="shared" si="108"/>
        <v>284.48972641994789</v>
      </c>
      <c r="P478" s="3">
        <f t="shared" ref="P478:P541" si="116">SQRT(2*(N478)/O478)</f>
        <v>10.083409518888182</v>
      </c>
      <c r="Q478" s="3">
        <f t="shared" ref="Q478:Q541" si="117">P478*$F$25</f>
        <v>1.8393657252199261E-3</v>
      </c>
      <c r="R478" s="3">
        <f t="shared" ref="R478:R541" si="118">Q478*O478*0.908</f>
        <v>0.47513883197427365</v>
      </c>
    </row>
    <row r="479" spans="1:18" x14ac:dyDescent="0.25">
      <c r="A479" s="3">
        <f t="shared" si="105"/>
        <v>4.4999999999999485</v>
      </c>
      <c r="B479" s="3">
        <f t="shared" si="109"/>
        <v>5.6423362358652254</v>
      </c>
      <c r="C479" s="3">
        <f t="shared" si="110"/>
        <v>0.12819719051246131</v>
      </c>
      <c r="D479" s="3">
        <f t="shared" si="111"/>
        <v>2093.7600048653944</v>
      </c>
      <c r="E479" s="3">
        <f t="shared" si="112"/>
        <v>17.727202817668953</v>
      </c>
      <c r="F479" s="3">
        <f t="shared" si="113"/>
        <v>33.073583221953236</v>
      </c>
      <c r="G479" s="3">
        <f t="shared" si="114"/>
        <v>6.4955361220416466E-2</v>
      </c>
      <c r="H479" s="3">
        <f t="shared" si="115"/>
        <v>1.0455594889815443</v>
      </c>
      <c r="I479" s="3">
        <f t="shared" ref="I479:I542" si="119">I478+$N$3*$J$1*H479</f>
        <v>1473.6238718049146</v>
      </c>
      <c r="K479" s="3">
        <f t="shared" si="106"/>
        <v>4.4999999999999485</v>
      </c>
      <c r="L479" s="3">
        <f t="shared" si="107"/>
        <v>2.5593237092402434</v>
      </c>
      <c r="M479" s="3">
        <f>L479/'Nitrous Oxide Information'!$B$1*1000</f>
        <v>58.149267471888841</v>
      </c>
      <c r="N479" s="3">
        <f>M479*'Nitrous Oxide Information'!$I$2*($D$13+273)/$F$2/1000</f>
        <v>14435.967057056116</v>
      </c>
      <c r="O479" s="3">
        <f t="shared" si="108"/>
        <v>283.96254951920702</v>
      </c>
      <c r="P479" s="3">
        <f t="shared" si="116"/>
        <v>10.083409518888182</v>
      </c>
      <c r="Q479" s="3">
        <f t="shared" si="117"/>
        <v>1.8393657252199261E-3</v>
      </c>
      <c r="R479" s="3">
        <f t="shared" si="118"/>
        <v>0.47425837059517939</v>
      </c>
    </row>
    <row r="480" spans="1:18" x14ac:dyDescent="0.25">
      <c r="A480" s="3">
        <f t="shared" ref="A480:A543" si="120">$A$30+A479</f>
        <v>4.5099999999999483</v>
      </c>
      <c r="B480" s="3">
        <f t="shared" si="109"/>
        <v>5.6318806409754094</v>
      </c>
      <c r="C480" s="3">
        <f t="shared" si="110"/>
        <v>0.12795963326064586</v>
      </c>
      <c r="D480" s="3">
        <f t="shared" si="111"/>
        <v>2089.8801392401915</v>
      </c>
      <c r="E480" s="3">
        <f t="shared" si="112"/>
        <v>17.69435322426596</v>
      </c>
      <c r="F480" s="3">
        <f t="shared" si="113"/>
        <v>33.073583221953236</v>
      </c>
      <c r="G480" s="3">
        <f t="shared" si="114"/>
        <v>6.4955361220416466E-2</v>
      </c>
      <c r="H480" s="3">
        <f t="shared" si="115"/>
        <v>1.0436220031613082</v>
      </c>
      <c r="I480" s="3">
        <f t="shared" si="119"/>
        <v>1475.7111158112373</v>
      </c>
      <c r="K480" s="3">
        <f t="shared" ref="K480:K543" si="121">$A$30+K479</f>
        <v>4.5099999999999483</v>
      </c>
      <c r="L480" s="3">
        <f t="shared" si="107"/>
        <v>2.5545811255342916</v>
      </c>
      <c r="M480" s="3">
        <f>L480/'Nitrous Oxide Information'!$B$1*1000</f>
        <v>58.041513315027188</v>
      </c>
      <c r="N480" s="3">
        <f>M480*'Nitrous Oxide Information'!$I$2*($D$13+273)/$F$2/1000</f>
        <v>14409.216325252526</v>
      </c>
      <c r="O480" s="3">
        <f t="shared" si="108"/>
        <v>283.4363495095763</v>
      </c>
      <c r="P480" s="3">
        <f t="shared" si="116"/>
        <v>10.083409518888182</v>
      </c>
      <c r="Q480" s="3">
        <f t="shared" si="117"/>
        <v>1.8393657252199261E-3</v>
      </c>
      <c r="R480" s="3">
        <f t="shared" si="118"/>
        <v>0.47337954076498817</v>
      </c>
    </row>
    <row r="481" spans="1:18" x14ac:dyDescent="0.25">
      <c r="A481" s="3">
        <f t="shared" si="120"/>
        <v>4.5199999999999481</v>
      </c>
      <c r="B481" s="3">
        <f t="shared" si="109"/>
        <v>5.6214444209437966</v>
      </c>
      <c r="C481" s="3">
        <f t="shared" si="110"/>
        <v>0.12772251621697905</v>
      </c>
      <c r="D481" s="3">
        <f t="shared" si="111"/>
        <v>2086.0074632438073</v>
      </c>
      <c r="E481" s="3">
        <f t="shared" si="112"/>
        <v>17.661564503173047</v>
      </c>
      <c r="F481" s="3">
        <f t="shared" si="113"/>
        <v>33.073583221953243</v>
      </c>
      <c r="G481" s="3">
        <f t="shared" si="114"/>
        <v>6.495536122041648E-2</v>
      </c>
      <c r="H481" s="3">
        <f t="shared" si="115"/>
        <v>1.0416881076210545</v>
      </c>
      <c r="I481" s="3">
        <f t="shared" si="119"/>
        <v>1477.7944920264795</v>
      </c>
      <c r="K481" s="3">
        <f t="shared" si="121"/>
        <v>4.5199999999999481</v>
      </c>
      <c r="L481" s="3">
        <f t="shared" si="107"/>
        <v>2.5498473301266418</v>
      </c>
      <c r="M481" s="3">
        <f>L481/'Nitrous Oxide Information'!$B$1*1000</f>
        <v>57.93395883322296</v>
      </c>
      <c r="N481" s="3">
        <f>M481*'Nitrous Oxide Information'!$I$2*($D$13+273)/$F$2/1000</f>
        <v>14382.515164194647</v>
      </c>
      <c r="O481" s="3">
        <f t="shared" si="108"/>
        <v>282.91112458081665</v>
      </c>
      <c r="P481" s="3">
        <f t="shared" si="116"/>
        <v>10.083409518888184</v>
      </c>
      <c r="Q481" s="3">
        <f t="shared" si="117"/>
        <v>1.8393657252199264E-3</v>
      </c>
      <c r="R481" s="3">
        <f t="shared" si="118"/>
        <v>0.47250233946033993</v>
      </c>
    </row>
    <row r="482" spans="1:18" x14ac:dyDescent="0.25">
      <c r="A482" s="3">
        <f t="shared" si="120"/>
        <v>4.5299999999999478</v>
      </c>
      <c r="B482" s="3">
        <f t="shared" si="109"/>
        <v>5.6110275398675862</v>
      </c>
      <c r="C482" s="3">
        <f t="shared" si="110"/>
        <v>0.12748583856572809</v>
      </c>
      <c r="D482" s="3">
        <f t="shared" si="111"/>
        <v>2082.141963553418</v>
      </c>
      <c r="E482" s="3">
        <f t="shared" si="112"/>
        <v>17.62883654159009</v>
      </c>
      <c r="F482" s="3">
        <f t="shared" si="113"/>
        <v>33.073583221953236</v>
      </c>
      <c r="G482" s="3">
        <f t="shared" si="114"/>
        <v>6.4955361220416466E-2</v>
      </c>
      <c r="H482" s="3">
        <f t="shared" si="115"/>
        <v>1.0397577957077739</v>
      </c>
      <c r="I482" s="3">
        <f t="shared" si="119"/>
        <v>1479.8740076178951</v>
      </c>
      <c r="K482" s="3">
        <f t="shared" si="121"/>
        <v>4.5299999999999478</v>
      </c>
      <c r="L482" s="3">
        <f t="shared" ref="L482:L545" si="122">L481-R481*$J$1</f>
        <v>2.5451223067320385</v>
      </c>
      <c r="M482" s="3">
        <f>L482/'Nitrous Oxide Information'!$B$1*1000</f>
        <v>57.826603656466013</v>
      </c>
      <c r="N482" s="3">
        <f>M482*'Nitrous Oxide Information'!$I$2*($D$13+273)/$F$2/1000</f>
        <v>14355.863482024843</v>
      </c>
      <c r="O482" s="3">
        <f t="shared" ref="O482:O545" si="123">L482/$F$2</f>
        <v>282.38687292604345</v>
      </c>
      <c r="P482" s="3">
        <f t="shared" si="116"/>
        <v>10.083409518888182</v>
      </c>
      <c r="Q482" s="3">
        <f t="shared" si="117"/>
        <v>1.8393657252199261E-3</v>
      </c>
      <c r="R482" s="3">
        <f t="shared" si="118"/>
        <v>0.47162676366347672</v>
      </c>
    </row>
    <row r="483" spans="1:18" x14ac:dyDescent="0.25">
      <c r="A483" s="3">
        <f t="shared" si="120"/>
        <v>4.5399999999999476</v>
      </c>
      <c r="B483" s="3">
        <f t="shared" si="109"/>
        <v>5.6006299619105082</v>
      </c>
      <c r="C483" s="3">
        <f t="shared" si="110"/>
        <v>0.12724959949267198</v>
      </c>
      <c r="D483" s="3">
        <f t="shared" si="111"/>
        <v>2078.2836268708893</v>
      </c>
      <c r="E483" s="3">
        <f t="shared" si="112"/>
        <v>17.596169226925994</v>
      </c>
      <c r="F483" s="3">
        <f t="shared" si="113"/>
        <v>33.073583221953236</v>
      </c>
      <c r="G483" s="3">
        <f t="shared" si="114"/>
        <v>6.4955361220416466E-2</v>
      </c>
      <c r="H483" s="3">
        <f t="shared" si="115"/>
        <v>1.0378310607807868</v>
      </c>
      <c r="I483" s="3">
        <f t="shared" si="119"/>
        <v>1481.9496697394568</v>
      </c>
      <c r="K483" s="3">
        <f t="shared" si="121"/>
        <v>4.5399999999999476</v>
      </c>
      <c r="L483" s="3">
        <f t="shared" si="122"/>
        <v>2.5404060390954037</v>
      </c>
      <c r="M483" s="3">
        <f>L483/'Nitrous Oxide Information'!$B$1*1000</f>
        <v>57.719447415431887</v>
      </c>
      <c r="N483" s="3">
        <f>M483*'Nitrous Oxide Information'!$I$2*($D$13+273)/$F$2/1000</f>
        <v>14329.261187055703</v>
      </c>
      <c r="O483" s="3">
        <f t="shared" si="123"/>
        <v>281.86359274172037</v>
      </c>
      <c r="P483" s="3">
        <f t="shared" si="116"/>
        <v>10.083409518888182</v>
      </c>
      <c r="Q483" s="3">
        <f t="shared" si="117"/>
        <v>1.8393657252199261E-3</v>
      </c>
      <c r="R483" s="3">
        <f t="shared" si="118"/>
        <v>0.47075281036223332</v>
      </c>
    </row>
    <row r="484" spans="1:18" x14ac:dyDescent="0.25">
      <c r="A484" s="3">
        <f t="shared" si="120"/>
        <v>4.5499999999999474</v>
      </c>
      <c r="B484" s="3">
        <f t="shared" si="109"/>
        <v>5.5902516513027001</v>
      </c>
      <c r="C484" s="3">
        <f t="shared" si="110"/>
        <v>0.12701379818509845</v>
      </c>
      <c r="D484" s="3">
        <f t="shared" si="111"/>
        <v>2074.4324399227285</v>
      </c>
      <c r="E484" s="3">
        <f t="shared" si="112"/>
        <v>17.563562446798301</v>
      </c>
      <c r="F484" s="3">
        <f t="shared" si="113"/>
        <v>33.073583221953236</v>
      </c>
      <c r="G484" s="3">
        <f t="shared" si="114"/>
        <v>6.4955361220416466E-2</v>
      </c>
      <c r="H484" s="3">
        <f t="shared" si="115"/>
        <v>1.0359078962117174</v>
      </c>
      <c r="I484" s="3">
        <f t="shared" si="119"/>
        <v>1484.0214855318802</v>
      </c>
      <c r="K484" s="3">
        <f t="shared" si="121"/>
        <v>4.5499999999999474</v>
      </c>
      <c r="L484" s="3">
        <f t="shared" si="122"/>
        <v>2.5356985109917813</v>
      </c>
      <c r="M484" s="3">
        <f>L484/'Nitrous Oxide Information'!$B$1*1000</f>
        <v>57.612489741480502</v>
      </c>
      <c r="N484" s="3">
        <f>M484*'Nitrous Oxide Information'!$I$2*($D$13+273)/$F$2/1000</f>
        <v>14302.708187769718</v>
      </c>
      <c r="O484" s="3">
        <f t="shared" si="123"/>
        <v>281.34128222765304</v>
      </c>
      <c r="P484" s="3">
        <f t="shared" si="116"/>
        <v>10.083409518888182</v>
      </c>
      <c r="Q484" s="3">
        <f t="shared" si="117"/>
        <v>1.8393657252199261E-3</v>
      </c>
      <c r="R484" s="3">
        <f t="shared" si="118"/>
        <v>0.46988047655002563</v>
      </c>
    </row>
    <row r="485" spans="1:18" x14ac:dyDescent="0.25">
      <c r="A485" s="3">
        <f t="shared" si="120"/>
        <v>4.5599999999999472</v>
      </c>
      <c r="B485" s="3">
        <f t="shared" si="109"/>
        <v>5.579892572340583</v>
      </c>
      <c r="C485" s="3">
        <f t="shared" si="110"/>
        <v>0.12677843383180118</v>
      </c>
      <c r="D485" s="3">
        <f t="shared" si="111"/>
        <v>2070.5883894600397</v>
      </c>
      <c r="E485" s="3">
        <f t="shared" si="112"/>
        <v>17.5310160890328</v>
      </c>
      <c r="F485" s="3">
        <f t="shared" si="113"/>
        <v>33.073583221953243</v>
      </c>
      <c r="G485" s="3">
        <f t="shared" si="114"/>
        <v>6.495536122041648E-2</v>
      </c>
      <c r="H485" s="3">
        <f t="shared" si="115"/>
        <v>1.0339882953844743</v>
      </c>
      <c r="I485" s="3">
        <f t="shared" si="119"/>
        <v>1486.0894621226491</v>
      </c>
      <c r="K485" s="3">
        <f t="shared" si="121"/>
        <v>4.5599999999999472</v>
      </c>
      <c r="L485" s="3">
        <f t="shared" si="122"/>
        <v>2.530999706226281</v>
      </c>
      <c r="M485" s="3">
        <f>L485/'Nitrous Oxide Information'!$B$1*1000</f>
        <v>57.505730266654879</v>
      </c>
      <c r="N485" s="3">
        <f>M485*'Nitrous Oxide Information'!$I$2*($D$13+273)/$F$2/1000</f>
        <v>14276.204392818969</v>
      </c>
      <c r="O485" s="3">
        <f t="shared" si="123"/>
        <v>280.81993958698308</v>
      </c>
      <c r="P485" s="3">
        <f t="shared" si="116"/>
        <v>10.083409518888184</v>
      </c>
      <c r="Q485" s="3">
        <f t="shared" si="117"/>
        <v>1.8393657252199264E-3</v>
      </c>
      <c r="R485" s="3">
        <f t="shared" si="118"/>
        <v>0.46900975922584137</v>
      </c>
    </row>
    <row r="486" spans="1:18" x14ac:dyDescent="0.25">
      <c r="A486" s="3">
        <f t="shared" si="120"/>
        <v>4.569999999999947</v>
      </c>
      <c r="B486" s="3">
        <f t="shared" si="109"/>
        <v>5.5695526893867386</v>
      </c>
      <c r="C486" s="3">
        <f t="shared" si="110"/>
        <v>0.12654350562307712</v>
      </c>
      <c r="D486" s="3">
        <f t="shared" si="111"/>
        <v>2066.7514622584777</v>
      </c>
      <c r="E486" s="3">
        <f t="shared" si="112"/>
        <v>17.498530041663159</v>
      </c>
      <c r="F486" s="3">
        <f t="shared" si="113"/>
        <v>33.073583221953236</v>
      </c>
      <c r="G486" s="3">
        <f t="shared" si="114"/>
        <v>6.4955361220416466E-2</v>
      </c>
      <c r="H486" s="3">
        <f t="shared" si="115"/>
        <v>1.0320722516952252</v>
      </c>
      <c r="I486" s="3">
        <f t="shared" si="119"/>
        <v>1488.1536066260396</v>
      </c>
      <c r="K486" s="3">
        <f t="shared" si="121"/>
        <v>4.569999999999947</v>
      </c>
      <c r="L486" s="3">
        <f t="shared" si="122"/>
        <v>2.5263096086340227</v>
      </c>
      <c r="M486" s="3">
        <f>L486/'Nitrous Oxide Information'!$B$1*1000</f>
        <v>57.399168623679884</v>
      </c>
      <c r="N486" s="3">
        <f>M486*'Nitrous Oxide Information'!$I$2*($D$13+273)/$F$2/1000</f>
        <v>14249.749711024799</v>
      </c>
      <c r="O486" s="3">
        <f t="shared" si="123"/>
        <v>280.29956302618183</v>
      </c>
      <c r="P486" s="3">
        <f t="shared" si="116"/>
        <v>10.083409518888182</v>
      </c>
      <c r="Q486" s="3">
        <f t="shared" si="117"/>
        <v>1.8393657252199261E-3</v>
      </c>
      <c r="R486" s="3">
        <f t="shared" si="118"/>
        <v>0.46814065539422905</v>
      </c>
    </row>
    <row r="487" spans="1:18" x14ac:dyDescent="0.25">
      <c r="A487" s="3">
        <f t="shared" si="120"/>
        <v>4.5799999999999468</v>
      </c>
      <c r="B487" s="3">
        <f t="shared" si="109"/>
        <v>5.5592319668697865</v>
      </c>
      <c r="C487" s="3">
        <f t="shared" si="110"/>
        <v>0.1263090127507237</v>
      </c>
      <c r="D487" s="3">
        <f t="shared" si="111"/>
        <v>2062.9216451182037</v>
      </c>
      <c r="E487" s="3">
        <f t="shared" si="112"/>
        <v>17.466104192930516</v>
      </c>
      <c r="F487" s="3">
        <f t="shared" si="113"/>
        <v>33.073583221953243</v>
      </c>
      <c r="G487" s="3">
        <f t="shared" si="114"/>
        <v>6.495536122041648E-2</v>
      </c>
      <c r="H487" s="3">
        <f t="shared" si="115"/>
        <v>1.0301597585523756</v>
      </c>
      <c r="I487" s="3">
        <f t="shared" si="119"/>
        <v>1490.2139261431444</v>
      </c>
      <c r="K487" s="3">
        <f t="shared" si="121"/>
        <v>4.5799999999999468</v>
      </c>
      <c r="L487" s="3">
        <f t="shared" si="122"/>
        <v>2.5216282020800804</v>
      </c>
      <c r="M487" s="3">
        <f>L487/'Nitrous Oxide Information'!$B$1*1000</f>
        <v>57.292804445960982</v>
      </c>
      <c r="N487" s="3">
        <f>M487*'Nitrous Oxide Information'!$I$2*($D$13+273)/$F$2/1000</f>
        <v>14223.344051377528</v>
      </c>
      <c r="O487" s="3">
        <f t="shared" si="123"/>
        <v>279.78015075504402</v>
      </c>
      <c r="P487" s="3">
        <f t="shared" si="116"/>
        <v>10.083409518888184</v>
      </c>
      <c r="Q487" s="3">
        <f t="shared" si="117"/>
        <v>1.8393657252199264E-3</v>
      </c>
      <c r="R487" s="3">
        <f t="shared" si="118"/>
        <v>0.46727316206528824</v>
      </c>
    </row>
    <row r="488" spans="1:18" x14ac:dyDescent="0.25">
      <c r="A488" s="3">
        <f t="shared" si="120"/>
        <v>4.5899999999999466</v>
      </c>
      <c r="B488" s="3">
        <f t="shared" si="109"/>
        <v>5.5489303692842631</v>
      </c>
      <c r="C488" s="3">
        <f t="shared" si="110"/>
        <v>0.12607495440803584</v>
      </c>
      <c r="D488" s="3">
        <f t="shared" si="111"/>
        <v>2059.0989248638371</v>
      </c>
      <c r="E488" s="3">
        <f t="shared" si="112"/>
        <v>17.4337384312831</v>
      </c>
      <c r="F488" s="3">
        <f t="shared" si="113"/>
        <v>33.073583221953236</v>
      </c>
      <c r="G488" s="3">
        <f t="shared" si="114"/>
        <v>6.4955361220416466E-2</v>
      </c>
      <c r="H488" s="3">
        <f t="shared" si="115"/>
        <v>1.0282508093765452</v>
      </c>
      <c r="I488" s="3">
        <f t="shared" si="119"/>
        <v>1492.2704277618975</v>
      </c>
      <c r="K488" s="3">
        <f t="shared" si="121"/>
        <v>4.5899999999999466</v>
      </c>
      <c r="L488" s="3">
        <f t="shared" si="122"/>
        <v>2.5169554704594277</v>
      </c>
      <c r="M488" s="3">
        <f>L488/'Nitrous Oxide Information'!$B$1*1000</f>
        <v>57.186637367582932</v>
      </c>
      <c r="N488" s="3">
        <f>M488*'Nitrous Oxide Information'!$I$2*($D$13+273)/$F$2/1000</f>
        <v>14196.987323036103</v>
      </c>
      <c r="O488" s="3">
        <f t="shared" si="123"/>
        <v>279.26170098668177</v>
      </c>
      <c r="P488" s="3">
        <f t="shared" si="116"/>
        <v>10.083409518888182</v>
      </c>
      <c r="Q488" s="3">
        <f t="shared" si="117"/>
        <v>1.8393657252199261E-3</v>
      </c>
      <c r="R488" s="3">
        <f t="shared" si="118"/>
        <v>0.4664072762546585</v>
      </c>
    </row>
    <row r="489" spans="1:18" x14ac:dyDescent="0.25">
      <c r="A489" s="3">
        <f t="shared" si="120"/>
        <v>4.5999999999999464</v>
      </c>
      <c r="B489" s="3">
        <f t="shared" si="109"/>
        <v>5.5386478611904977</v>
      </c>
      <c r="C489" s="3">
        <f t="shared" si="110"/>
        <v>0.12584132978980353</v>
      </c>
      <c r="D489" s="3">
        <f t="shared" si="111"/>
        <v>2055.2832883444139</v>
      </c>
      <c r="E489" s="3">
        <f t="shared" si="112"/>
        <v>17.401432645375863</v>
      </c>
      <c r="F489" s="3">
        <f t="shared" si="113"/>
        <v>33.073583221953236</v>
      </c>
      <c r="G489" s="3">
        <f t="shared" si="114"/>
        <v>6.4955361220416466E-2</v>
      </c>
      <c r="H489" s="3">
        <f t="shared" si="115"/>
        <v>1.0263453976005454</v>
      </c>
      <c r="I489" s="3">
        <f t="shared" si="119"/>
        <v>1494.3231185570985</v>
      </c>
      <c r="K489" s="3">
        <f t="shared" si="121"/>
        <v>4.5999999999999464</v>
      </c>
      <c r="L489" s="3">
        <f t="shared" si="122"/>
        <v>2.512291397696881</v>
      </c>
      <c r="M489" s="3">
        <f>L489/'Nitrous Oxide Information'!$B$1*1000</f>
        <v>57.080667023308592</v>
      </c>
      <c r="N489" s="3">
        <f>M489*'Nitrous Oxide Information'!$I$2*($D$13+273)/$F$2/1000</f>
        <v>14170.67943532782</v>
      </c>
      <c r="O489" s="3">
        <f t="shared" si="123"/>
        <v>278.74421193751846</v>
      </c>
      <c r="P489" s="3">
        <f t="shared" si="116"/>
        <v>10.083409518888182</v>
      </c>
      <c r="Q489" s="3">
        <f t="shared" si="117"/>
        <v>1.8393657252199261E-3</v>
      </c>
      <c r="R489" s="3">
        <f t="shared" si="118"/>
        <v>0.46554299498350987</v>
      </c>
    </row>
    <row r="490" spans="1:18" x14ac:dyDescent="0.25">
      <c r="A490" s="3">
        <f t="shared" si="120"/>
        <v>4.6099999999999461</v>
      </c>
      <c r="B490" s="3">
        <f t="shared" si="109"/>
        <v>5.5283844072144923</v>
      </c>
      <c r="C490" s="3">
        <f t="shared" si="110"/>
        <v>0.12560813809230875</v>
      </c>
      <c r="D490" s="3">
        <f t="shared" si="111"/>
        <v>2051.4747224333396</v>
      </c>
      <c r="E490" s="3">
        <f t="shared" si="112"/>
        <v>17.369186724070087</v>
      </c>
      <c r="F490" s="3">
        <f t="shared" si="113"/>
        <v>33.073583221953236</v>
      </c>
      <c r="G490" s="3">
        <f t="shared" si="114"/>
        <v>6.4955361220416466E-2</v>
      </c>
      <c r="H490" s="3">
        <f t="shared" si="115"/>
        <v>1.0244435166693586</v>
      </c>
      <c r="I490" s="3">
        <f t="shared" si="119"/>
        <v>1496.3720055904373</v>
      </c>
      <c r="K490" s="3">
        <f t="shared" si="121"/>
        <v>4.6099999999999461</v>
      </c>
      <c r="L490" s="3">
        <f t="shared" si="122"/>
        <v>2.5076359677470461</v>
      </c>
      <c r="M490" s="3">
        <f>L490/'Nitrous Oxide Information'!$B$1*1000</f>
        <v>56.974893048577606</v>
      </c>
      <c r="N490" s="3">
        <f>M490*'Nitrous Oxide Information'!$I$2*($D$13+273)/$F$2/1000</f>
        <v>14144.420297747996</v>
      </c>
      <c r="O490" s="3">
        <f t="shared" si="123"/>
        <v>278.22768182728259</v>
      </c>
      <c r="P490" s="3">
        <f t="shared" si="116"/>
        <v>10.083409518888182</v>
      </c>
      <c r="Q490" s="3">
        <f t="shared" si="117"/>
        <v>1.8393657252199261E-3</v>
      </c>
      <c r="R490" s="3">
        <f t="shared" si="118"/>
        <v>0.46468031527853271</v>
      </c>
    </row>
    <row r="491" spans="1:18" x14ac:dyDescent="0.25">
      <c r="A491" s="3">
        <f t="shared" si="120"/>
        <v>4.6199999999999459</v>
      </c>
      <c r="B491" s="3">
        <f t="shared" si="109"/>
        <v>5.5181399720477984</v>
      </c>
      <c r="C491" s="3">
        <f t="shared" si="110"/>
        <v>0.12537537851332281</v>
      </c>
      <c r="D491" s="3">
        <f t="shared" si="111"/>
        <v>2047.6732140283432</v>
      </c>
      <c r="E491" s="3">
        <f t="shared" si="112"/>
        <v>17.337000556432987</v>
      </c>
      <c r="F491" s="3">
        <f t="shared" si="113"/>
        <v>33.073583221953243</v>
      </c>
      <c r="G491" s="3">
        <f t="shared" si="114"/>
        <v>6.495536122041648E-2</v>
      </c>
      <c r="H491" s="3">
        <f t="shared" si="115"/>
        <v>1.0225451600401121</v>
      </c>
      <c r="I491" s="3">
        <f t="shared" si="119"/>
        <v>1498.4170959105174</v>
      </c>
      <c r="K491" s="3">
        <f t="shared" si="121"/>
        <v>4.6199999999999459</v>
      </c>
      <c r="L491" s="3">
        <f t="shared" si="122"/>
        <v>2.5029891645942608</v>
      </c>
      <c r="M491" s="3">
        <f>L491/'Nitrous Oxide Information'!$B$1*1000</f>
        <v>56.869315079505171</v>
      </c>
      <c r="N491" s="3">
        <f>M491*'Nitrous Oxide Information'!$I$2*($D$13+273)/$F$2/1000</f>
        <v>14118.209819959649</v>
      </c>
      <c r="O491" s="3">
        <f t="shared" si="123"/>
        <v>277.71210887900145</v>
      </c>
      <c r="P491" s="3">
        <f t="shared" si="116"/>
        <v>10.083409518888184</v>
      </c>
      <c r="Q491" s="3">
        <f t="shared" si="117"/>
        <v>1.8393657252199264E-3</v>
      </c>
      <c r="R491" s="3">
        <f t="shared" si="118"/>
        <v>0.46381923417192633</v>
      </c>
    </row>
    <row r="492" spans="1:18" x14ac:dyDescent="0.25">
      <c r="A492" s="3">
        <f t="shared" si="120"/>
        <v>4.6299999999999457</v>
      </c>
      <c r="B492" s="3">
        <f t="shared" si="109"/>
        <v>5.5079145204473976</v>
      </c>
      <c r="C492" s="3">
        <f t="shared" si="110"/>
        <v>0.12514305025210362</v>
      </c>
      <c r="D492" s="3">
        <f t="shared" si="111"/>
        <v>2043.8787500514325</v>
      </c>
      <c r="E492" s="3">
        <f t="shared" si="112"/>
        <v>17.304874031737356</v>
      </c>
      <c r="F492" s="3">
        <f t="shared" si="113"/>
        <v>33.073583221953243</v>
      </c>
      <c r="G492" s="3">
        <f t="shared" si="114"/>
        <v>6.495536122041648E-2</v>
      </c>
      <c r="H492" s="3">
        <f t="shared" si="115"/>
        <v>1.0206503211820586</v>
      </c>
      <c r="I492" s="3">
        <f t="shared" si="119"/>
        <v>1500.4583965528816</v>
      </c>
      <c r="K492" s="3">
        <f t="shared" si="121"/>
        <v>4.6299999999999457</v>
      </c>
      <c r="L492" s="3">
        <f t="shared" si="122"/>
        <v>2.4983509722525414</v>
      </c>
      <c r="M492" s="3">
        <f>L492/'Nitrous Oxide Information'!$B$1*1000</f>
        <v>56.763932752880777</v>
      </c>
      <c r="N492" s="3">
        <f>M492*'Nitrous Oxide Information'!$I$2*($D$13+273)/$F$2/1000</f>
        <v>14092.047911793203</v>
      </c>
      <c r="O492" s="3">
        <f t="shared" si="123"/>
        <v>277.19749131899528</v>
      </c>
      <c r="P492" s="3">
        <f t="shared" si="116"/>
        <v>10.083409518888184</v>
      </c>
      <c r="Q492" s="3">
        <f t="shared" si="117"/>
        <v>1.8393657252199264E-3</v>
      </c>
      <c r="R492" s="3">
        <f t="shared" si="118"/>
        <v>0.46295974870139006</v>
      </c>
    </row>
    <row r="493" spans="1:18" x14ac:dyDescent="0.25">
      <c r="A493" s="3">
        <f t="shared" si="120"/>
        <v>4.6399999999999455</v>
      </c>
      <c r="B493" s="3">
        <f t="shared" si="109"/>
        <v>5.4977080172355768</v>
      </c>
      <c r="C493" s="3">
        <f t="shared" si="110"/>
        <v>0.12491115250939291</v>
      </c>
      <c r="D493" s="3">
        <f t="shared" si="111"/>
        <v>2040.091317448851</v>
      </c>
      <c r="E493" s="3">
        <f t="shared" si="112"/>
        <v>17.272807039461171</v>
      </c>
      <c r="F493" s="3">
        <f t="shared" si="113"/>
        <v>33.073583221953236</v>
      </c>
      <c r="G493" s="3">
        <f t="shared" si="114"/>
        <v>6.4955361220416466E-2</v>
      </c>
      <c r="H493" s="3">
        <f t="shared" si="115"/>
        <v>1.0187589935765524</v>
      </c>
      <c r="I493" s="3">
        <f t="shared" si="119"/>
        <v>1502.4959145400346</v>
      </c>
      <c r="K493" s="3">
        <f t="shared" si="121"/>
        <v>4.6399999999999455</v>
      </c>
      <c r="L493" s="3">
        <f t="shared" si="122"/>
        <v>2.4937213747655274</v>
      </c>
      <c r="M493" s="3">
        <f>L493/'Nitrous Oxide Information'!$B$1*1000</f>
        <v>56.658745706166982</v>
      </c>
      <c r="N493" s="3">
        <f>M493*'Nitrous Oxide Information'!$I$2*($D$13+273)/$F$2/1000</f>
        <v>14065.93448324617</v>
      </c>
      <c r="O493" s="3">
        <f t="shared" si="123"/>
        <v>276.68382737687114</v>
      </c>
      <c r="P493" s="3">
        <f t="shared" si="116"/>
        <v>10.083409518888182</v>
      </c>
      <c r="Q493" s="3">
        <f t="shared" si="117"/>
        <v>1.8393657252199261E-3</v>
      </c>
      <c r="R493" s="3">
        <f t="shared" si="118"/>
        <v>0.4621018559101126</v>
      </c>
    </row>
    <row r="494" spans="1:18" x14ac:dyDescent="0.25">
      <c r="A494" s="3">
        <f t="shared" si="120"/>
        <v>4.6499999999999453</v>
      </c>
      <c r="B494" s="3">
        <f t="shared" si="109"/>
        <v>5.4875204272998106</v>
      </c>
      <c r="C494" s="3">
        <f t="shared" si="110"/>
        <v>0.12467968448741357</v>
      </c>
      <c r="D494" s="3">
        <f t="shared" si="111"/>
        <v>2036.3109031910319</v>
      </c>
      <c r="E494" s="3">
        <f t="shared" si="112"/>
        <v>17.240799469287204</v>
      </c>
      <c r="F494" s="3">
        <f t="shared" si="113"/>
        <v>33.073583221953243</v>
      </c>
      <c r="G494" s="3">
        <f t="shared" si="114"/>
        <v>6.495536122041648E-2</v>
      </c>
      <c r="H494" s="3">
        <f t="shared" si="115"/>
        <v>1.0168711707170273</v>
      </c>
      <c r="I494" s="3">
        <f t="shared" si="119"/>
        <v>1504.5296568814688</v>
      </c>
      <c r="K494" s="3">
        <f t="shared" si="121"/>
        <v>4.6499999999999453</v>
      </c>
      <c r="L494" s="3">
        <f t="shared" si="122"/>
        <v>2.4891003562064262</v>
      </c>
      <c r="M494" s="3">
        <f>L494/'Nitrous Oxide Information'!$B$1*1000</f>
        <v>56.553753577498156</v>
      </c>
      <c r="N494" s="3">
        <f>M494*'Nitrous Oxide Information'!$I$2*($D$13+273)/$F$2/1000</f>
        <v>14039.869444482852</v>
      </c>
      <c r="O494" s="3">
        <f t="shared" si="123"/>
        <v>276.17111528551652</v>
      </c>
      <c r="P494" s="3">
        <f t="shared" si="116"/>
        <v>10.083409518888184</v>
      </c>
      <c r="Q494" s="3">
        <f t="shared" si="117"/>
        <v>1.8393657252199264E-3</v>
      </c>
      <c r="R494" s="3">
        <f t="shared" si="118"/>
        <v>0.46124555284676155</v>
      </c>
    </row>
    <row r="495" spans="1:18" x14ac:dyDescent="0.25">
      <c r="A495" s="3">
        <f t="shared" si="120"/>
        <v>4.6599999999999451</v>
      </c>
      <c r="B495" s="3">
        <f t="shared" si="109"/>
        <v>5.4773517155926408</v>
      </c>
      <c r="C495" s="3">
        <f t="shared" si="110"/>
        <v>0.12444864538986668</v>
      </c>
      <c r="D495" s="3">
        <f t="shared" si="111"/>
        <v>2032.5374942725514</v>
      </c>
      <c r="E495" s="3">
        <f t="shared" si="112"/>
        <v>17.208851211102665</v>
      </c>
      <c r="F495" s="3">
        <f t="shared" si="113"/>
        <v>33.073583221953236</v>
      </c>
      <c r="G495" s="3">
        <f t="shared" si="114"/>
        <v>6.4955361220416466E-2</v>
      </c>
      <c r="H495" s="3">
        <f t="shared" si="115"/>
        <v>1.0149868461089744</v>
      </c>
      <c r="I495" s="3">
        <f t="shared" si="119"/>
        <v>1506.5596305736867</v>
      </c>
      <c r="K495" s="3">
        <f t="shared" si="121"/>
        <v>4.6599999999999451</v>
      </c>
      <c r="L495" s="3">
        <f t="shared" si="122"/>
        <v>2.4844879006779585</v>
      </c>
      <c r="M495" s="3">
        <f>L495/'Nitrous Oxide Information'!$B$1*1000</f>
        <v>56.4489560056792</v>
      </c>
      <c r="N495" s="3">
        <f>M495*'Nitrous Oxide Information'!$I$2*($D$13+273)/$F$2/1000</f>
        <v>14013.852705834008</v>
      </c>
      <c r="O495" s="3">
        <f t="shared" si="123"/>
        <v>275.65935328109373</v>
      </c>
      <c r="P495" s="3">
        <f t="shared" si="116"/>
        <v>10.083409518888182</v>
      </c>
      <c r="Q495" s="3">
        <f t="shared" si="117"/>
        <v>1.8393657252199261E-3</v>
      </c>
      <c r="R495" s="3">
        <f t="shared" si="118"/>
        <v>0.46039083656547358</v>
      </c>
    </row>
    <row r="496" spans="1:18" x14ac:dyDescent="0.25">
      <c r="A496" s="3">
        <f t="shared" si="120"/>
        <v>4.6699999999999449</v>
      </c>
      <c r="B496" s="3">
        <f t="shared" si="109"/>
        <v>5.4672018471315509</v>
      </c>
      <c r="C496" s="3">
        <f t="shared" si="110"/>
        <v>0.124218034421929</v>
      </c>
      <c r="D496" s="3">
        <f t="shared" si="111"/>
        <v>2028.7710777120863</v>
      </c>
      <c r="E496" s="3">
        <f t="shared" si="112"/>
        <v>17.176962154998794</v>
      </c>
      <c r="F496" s="3">
        <f t="shared" si="113"/>
        <v>33.073583221953236</v>
      </c>
      <c r="G496" s="3">
        <f t="shared" si="114"/>
        <v>6.4955361220416466E-2</v>
      </c>
      <c r="H496" s="3">
        <f t="shared" si="115"/>
        <v>1.013106013269919</v>
      </c>
      <c r="I496" s="3">
        <f t="shared" si="119"/>
        <v>1508.5858426002264</v>
      </c>
      <c r="K496" s="3">
        <f t="shared" si="121"/>
        <v>4.6699999999999449</v>
      </c>
      <c r="L496" s="3">
        <f t="shared" si="122"/>
        <v>2.4798839923123039</v>
      </c>
      <c r="M496" s="3">
        <f>L496/'Nitrous Oxide Information'!$B$1*1000</f>
        <v>56.344352630184353</v>
      </c>
      <c r="N496" s="3">
        <f>M496*'Nitrous Oxide Information'!$I$2*($D$13+273)/$F$2/1000</f>
        <v>13987.884177796564</v>
      </c>
      <c r="O496" s="3">
        <f t="shared" si="123"/>
        <v>275.14853960303333</v>
      </c>
      <c r="P496" s="3">
        <f t="shared" si="116"/>
        <v>10.083409518888182</v>
      </c>
      <c r="Q496" s="3">
        <f t="shared" si="117"/>
        <v>1.8393657252199261E-3</v>
      </c>
      <c r="R496" s="3">
        <f t="shared" si="118"/>
        <v>0.45953770412584438</v>
      </c>
    </row>
    <row r="497" spans="1:18" x14ac:dyDescent="0.25">
      <c r="A497" s="3">
        <f t="shared" si="120"/>
        <v>4.6799999999999446</v>
      </c>
      <c r="B497" s="3">
        <f t="shared" si="109"/>
        <v>5.4570707869988517</v>
      </c>
      <c r="C497" s="3">
        <f t="shared" si="110"/>
        <v>0.12398785079025011</v>
      </c>
      <c r="D497" s="3">
        <f t="shared" si="111"/>
        <v>2025.0116405523693</v>
      </c>
      <c r="E497" s="3">
        <f t="shared" si="112"/>
        <v>17.145132191270516</v>
      </c>
      <c r="F497" s="3">
        <f t="shared" si="113"/>
        <v>33.073583221953236</v>
      </c>
      <c r="G497" s="3">
        <f t="shared" si="114"/>
        <v>6.4955361220416466E-2</v>
      </c>
      <c r="H497" s="3">
        <f t="shared" si="115"/>
        <v>1.0112286657293996</v>
      </c>
      <c r="I497" s="3">
        <f t="shared" si="119"/>
        <v>1510.6082999316852</v>
      </c>
      <c r="K497" s="3">
        <f t="shared" si="121"/>
        <v>4.6799999999999446</v>
      </c>
      <c r="L497" s="3">
        <f t="shared" si="122"/>
        <v>2.4752886152710456</v>
      </c>
      <c r="M497" s="3">
        <f>L497/'Nitrous Oxide Information'!$B$1*1000</f>
        <v>56.239943091155922</v>
      </c>
      <c r="N497" s="3">
        <f>M497*'Nitrous Oxide Information'!$I$2*($D$13+273)/$F$2/1000</f>
        <v>13961.963771033308</v>
      </c>
      <c r="O497" s="3">
        <f t="shared" si="123"/>
        <v>274.63867249402858</v>
      </c>
      <c r="P497" s="3">
        <f t="shared" si="116"/>
        <v>10.083409518888182</v>
      </c>
      <c r="Q497" s="3">
        <f t="shared" si="117"/>
        <v>1.8393657252199261E-3</v>
      </c>
      <c r="R497" s="3">
        <f t="shared" si="118"/>
        <v>0.45868615259291834</v>
      </c>
    </row>
    <row r="498" spans="1:18" x14ac:dyDescent="0.25">
      <c r="A498" s="3">
        <f t="shared" si="120"/>
        <v>4.6899999999999444</v>
      </c>
      <c r="B498" s="3">
        <f t="shared" si="109"/>
        <v>5.4469585003415588</v>
      </c>
      <c r="C498" s="3">
        <f t="shared" si="110"/>
        <v>0.12375809370294974</v>
      </c>
      <c r="D498" s="3">
        <f t="shared" si="111"/>
        <v>2021.2591698601416</v>
      </c>
      <c r="E498" s="3">
        <f t="shared" si="112"/>
        <v>17.113361210416027</v>
      </c>
      <c r="F498" s="3">
        <f t="shared" si="113"/>
        <v>33.073583221953228</v>
      </c>
      <c r="G498" s="3">
        <f t="shared" si="114"/>
        <v>6.4955361220416452E-2</v>
      </c>
      <c r="H498" s="3">
        <f t="shared" si="115"/>
        <v>1.0093547970289436</v>
      </c>
      <c r="I498" s="3">
        <f t="shared" si="119"/>
        <v>1512.627009525743</v>
      </c>
      <c r="K498" s="3">
        <f t="shared" si="121"/>
        <v>4.6899999999999444</v>
      </c>
      <c r="L498" s="3">
        <f t="shared" si="122"/>
        <v>2.4707017537451166</v>
      </c>
      <c r="M498" s="3">
        <f>L498/'Nitrous Oxide Information'!$B$1*1000</f>
        <v>56.13572702940305</v>
      </c>
      <c r="N498" s="3">
        <f>M498*'Nitrous Oxide Information'!$I$2*($D$13+273)/$F$2/1000</f>
        <v>13936.09139637256</v>
      </c>
      <c r="O498" s="3">
        <f t="shared" si="123"/>
        <v>274.12975020002887</v>
      </c>
      <c r="P498" s="3">
        <f t="shared" si="116"/>
        <v>10.08340951888818</v>
      </c>
      <c r="Q498" s="3">
        <f t="shared" si="117"/>
        <v>1.8393657252199257E-3</v>
      </c>
      <c r="R498" s="3">
        <f t="shared" si="118"/>
        <v>0.45783617903717816</v>
      </c>
    </row>
    <row r="499" spans="1:18" x14ac:dyDescent="0.25">
      <c r="A499" s="3">
        <f t="shared" si="120"/>
        <v>4.6999999999999442</v>
      </c>
      <c r="B499" s="3">
        <f t="shared" si="109"/>
        <v>5.4368649523712689</v>
      </c>
      <c r="C499" s="3">
        <f t="shared" si="110"/>
        <v>0.12352876236961502</v>
      </c>
      <c r="D499" s="3">
        <f t="shared" si="111"/>
        <v>2017.5136527261138</v>
      </c>
      <c r="E499" s="3">
        <f t="shared" si="112"/>
        <v>17.081649103136449</v>
      </c>
      <c r="F499" s="3">
        <f t="shared" si="113"/>
        <v>33.073583221953243</v>
      </c>
      <c r="G499" s="3">
        <f t="shared" si="114"/>
        <v>6.495536122041648E-2</v>
      </c>
      <c r="H499" s="3">
        <f t="shared" si="115"/>
        <v>1.0074844007220478</v>
      </c>
      <c r="I499" s="3">
        <f t="shared" si="119"/>
        <v>1514.6419783271872</v>
      </c>
      <c r="K499" s="3">
        <f t="shared" si="121"/>
        <v>4.6999999999999442</v>
      </c>
      <c r="L499" s="3">
        <f t="shared" si="122"/>
        <v>2.4661233919547447</v>
      </c>
      <c r="M499" s="3">
        <f>L499/'Nitrous Oxide Information'!$B$1*1000</f>
        <v>56.031704086400495</v>
      </c>
      <c r="N499" s="3">
        <f>M499*'Nitrous Oxide Information'!$I$2*($D$13+273)/$F$2/1000</f>
        <v>13910.266964807903</v>
      </c>
      <c r="O499" s="3">
        <f t="shared" si="123"/>
        <v>273.62177097023408</v>
      </c>
      <c r="P499" s="3">
        <f t="shared" si="116"/>
        <v>10.083409518888184</v>
      </c>
      <c r="Q499" s="3">
        <f t="shared" si="117"/>
        <v>1.8393657252199264E-3</v>
      </c>
      <c r="R499" s="3">
        <f t="shared" si="118"/>
        <v>0.45698778053453565</v>
      </c>
    </row>
    <row r="500" spans="1:18" x14ac:dyDescent="0.25">
      <c r="A500" s="3">
        <f t="shared" si="120"/>
        <v>4.709999999999944</v>
      </c>
      <c r="B500" s="3">
        <f t="shared" si="109"/>
        <v>5.426790108364048</v>
      </c>
      <c r="C500" s="3">
        <f t="shared" si="110"/>
        <v>0.12329985600129773</v>
      </c>
      <c r="D500" s="3">
        <f t="shared" si="111"/>
        <v>2013.7750762649148</v>
      </c>
      <c r="E500" s="3">
        <f t="shared" si="112"/>
        <v>17.049995760335445</v>
      </c>
      <c r="F500" s="3">
        <f t="shared" si="113"/>
        <v>33.073583221953243</v>
      </c>
      <c r="G500" s="3">
        <f t="shared" si="114"/>
        <v>6.495536122041648E-2</v>
      </c>
      <c r="H500" s="3">
        <f t="shared" si="115"/>
        <v>1.0056174703741541</v>
      </c>
      <c r="I500" s="3">
        <f t="shared" si="119"/>
        <v>1516.6532132679356</v>
      </c>
      <c r="K500" s="3">
        <f t="shared" si="121"/>
        <v>4.709999999999944</v>
      </c>
      <c r="L500" s="3">
        <f t="shared" si="122"/>
        <v>2.4615535141493994</v>
      </c>
      <c r="M500" s="3">
        <f>L500/'Nitrous Oxide Information'!$B$1*1000</f>
        <v>55.92787390428736</v>
      </c>
      <c r="N500" s="3">
        <f>M500*'Nitrous Oxide Information'!$I$2*($D$13+273)/$F$2/1000</f>
        <v>13884.490387497828</v>
      </c>
      <c r="O500" s="3">
        <f t="shared" si="123"/>
        <v>273.11473305708853</v>
      </c>
      <c r="P500" s="3">
        <f t="shared" si="116"/>
        <v>10.083409518888184</v>
      </c>
      <c r="Q500" s="3">
        <f t="shared" si="117"/>
        <v>1.8393657252199264E-3</v>
      </c>
      <c r="R500" s="3">
        <f t="shared" si="118"/>
        <v>0.45614095416632083</v>
      </c>
    </row>
    <row r="501" spans="1:18" x14ac:dyDescent="0.25">
      <c r="A501" s="3">
        <f t="shared" si="120"/>
        <v>4.7199999999999438</v>
      </c>
      <c r="B501" s="3">
        <f t="shared" si="109"/>
        <v>5.4167339336603071</v>
      </c>
      <c r="C501" s="3">
        <f t="shared" si="110"/>
        <v>0.12307137381051166</v>
      </c>
      <c r="D501" s="3">
        <f t="shared" si="111"/>
        <v>2010.0434276150531</v>
      </c>
      <c r="E501" s="3">
        <f t="shared" si="112"/>
        <v>17.018401073118831</v>
      </c>
      <c r="F501" s="3">
        <f t="shared" si="113"/>
        <v>33.073583221953243</v>
      </c>
      <c r="G501" s="3">
        <f t="shared" si="114"/>
        <v>6.495536122041648E-2</v>
      </c>
      <c r="H501" s="3">
        <f t="shared" si="115"/>
        <v>1.0037539995626279</v>
      </c>
      <c r="I501" s="3">
        <f t="shared" si="119"/>
        <v>1518.6607212670608</v>
      </c>
      <c r="K501" s="3">
        <f t="shared" si="121"/>
        <v>4.7199999999999438</v>
      </c>
      <c r="L501" s="3">
        <f t="shared" si="122"/>
        <v>2.4569921046077363</v>
      </c>
      <c r="M501" s="3">
        <f>L501/'Nitrous Oxide Information'!$B$1*1000</f>
        <v>55.824236125865916</v>
      </c>
      <c r="N501" s="3">
        <f>M501*'Nitrous Oxide Information'!$I$2*($D$13+273)/$F$2/1000</f>
        <v>13858.761575765475</v>
      </c>
      <c r="O501" s="3">
        <f t="shared" si="123"/>
        <v>272.60863471627476</v>
      </c>
      <c r="P501" s="3">
        <f t="shared" si="116"/>
        <v>10.083409518888184</v>
      </c>
      <c r="Q501" s="3">
        <f t="shared" si="117"/>
        <v>1.8393657252199264E-3</v>
      </c>
      <c r="R501" s="3">
        <f t="shared" si="118"/>
        <v>0.45529569701927225</v>
      </c>
    </row>
    <row r="502" spans="1:18" x14ac:dyDescent="0.25">
      <c r="A502" s="3">
        <f t="shared" si="120"/>
        <v>4.7299999999999436</v>
      </c>
      <c r="B502" s="3">
        <f t="shared" si="109"/>
        <v>5.4066963936646806</v>
      </c>
      <c r="C502" s="3">
        <f t="shared" si="110"/>
        <v>0.12284331501122982</v>
      </c>
      <c r="D502" s="3">
        <f t="shared" si="111"/>
        <v>2006.318693938869</v>
      </c>
      <c r="E502" s="3">
        <f t="shared" si="112"/>
        <v>16.986864932794212</v>
      </c>
      <c r="F502" s="3">
        <f t="shared" si="113"/>
        <v>33.073583221953236</v>
      </c>
      <c r="G502" s="3">
        <f t="shared" si="114"/>
        <v>6.4955361220416466E-2</v>
      </c>
      <c r="H502" s="3">
        <f t="shared" si="115"/>
        <v>1.0018939818767356</v>
      </c>
      <c r="I502" s="3">
        <f t="shared" si="119"/>
        <v>1520.6645092308142</v>
      </c>
      <c r="K502" s="3">
        <f t="shared" si="121"/>
        <v>4.7299999999999436</v>
      </c>
      <c r="L502" s="3">
        <f t="shared" si="122"/>
        <v>2.4524391476375436</v>
      </c>
      <c r="M502" s="3">
        <f>L502/'Nitrous Oxide Information'!$B$1*1000</f>
        <v>55.720790394600314</v>
      </c>
      <c r="N502" s="3">
        <f>M502*'Nitrous Oxide Information'!$I$2*($D$13+273)/$F$2/1000</f>
        <v>13833.080441098296</v>
      </c>
      <c r="O502" s="3">
        <f t="shared" si="123"/>
        <v>272.10347420670757</v>
      </c>
      <c r="P502" s="3">
        <f t="shared" si="116"/>
        <v>10.083409518888182</v>
      </c>
      <c r="Q502" s="3">
        <f t="shared" si="117"/>
        <v>1.8393657252199261E-3</v>
      </c>
      <c r="R502" s="3">
        <f t="shared" si="118"/>
        <v>0.45445200618552661</v>
      </c>
    </row>
    <row r="503" spans="1:18" x14ac:dyDescent="0.25">
      <c r="A503" s="3">
        <f t="shared" si="120"/>
        <v>4.7399999999999434</v>
      </c>
      <c r="B503" s="3">
        <f t="shared" si="109"/>
        <v>5.3966774538459132</v>
      </c>
      <c r="C503" s="3">
        <f t="shared" si="110"/>
        <v>0.12261567881888184</v>
      </c>
      <c r="D503" s="3">
        <f t="shared" si="111"/>
        <v>2002.6008624224935</v>
      </c>
      <c r="E503" s="3">
        <f t="shared" si="112"/>
        <v>16.95538723087061</v>
      </c>
      <c r="F503" s="3">
        <f t="shared" si="113"/>
        <v>33.073583221953236</v>
      </c>
      <c r="G503" s="3">
        <f t="shared" si="114"/>
        <v>6.4955361220416466E-2</v>
      </c>
      <c r="H503" s="3">
        <f t="shared" si="115"/>
        <v>1.0000374109176247</v>
      </c>
      <c r="I503" s="3">
        <f t="shared" si="119"/>
        <v>1522.6645840526494</v>
      </c>
      <c r="K503" s="3">
        <f t="shared" si="121"/>
        <v>4.7399999999999434</v>
      </c>
      <c r="L503" s="3">
        <f t="shared" si="122"/>
        <v>2.4478946275756881</v>
      </c>
      <c r="M503" s="3">
        <f>L503/'Nitrous Oxide Information'!$B$1*1000</f>
        <v>55.617536354615417</v>
      </c>
      <c r="N503" s="3">
        <f>M503*'Nitrous Oxide Information'!$I$2*($D$13+273)/$F$2/1000</f>
        <v>13807.446895147774</v>
      </c>
      <c r="O503" s="3">
        <f t="shared" si="123"/>
        <v>271.59924979052823</v>
      </c>
      <c r="P503" s="3">
        <f t="shared" si="116"/>
        <v>10.083409518888182</v>
      </c>
      <c r="Q503" s="3">
        <f t="shared" si="117"/>
        <v>1.8393657252199261E-3</v>
      </c>
      <c r="R503" s="3">
        <f t="shared" si="118"/>
        <v>0.45360987876260972</v>
      </c>
    </row>
    <row r="504" spans="1:18" x14ac:dyDescent="0.25">
      <c r="A504" s="3">
        <f t="shared" si="120"/>
        <v>4.7499999999999432</v>
      </c>
      <c r="B504" s="3">
        <f t="shared" si="109"/>
        <v>5.3866770797367369</v>
      </c>
      <c r="C504" s="3">
        <f t="shared" si="110"/>
        <v>0.12238846445035115</v>
      </c>
      <c r="D504" s="3">
        <f t="shared" si="111"/>
        <v>1998.8899202758009</v>
      </c>
      <c r="E504" s="3">
        <f t="shared" si="112"/>
        <v>16.923967859058084</v>
      </c>
      <c r="F504" s="3">
        <f t="shared" si="113"/>
        <v>33.073583221953243</v>
      </c>
      <c r="G504" s="3">
        <f t="shared" si="114"/>
        <v>6.495536122041648E-2</v>
      </c>
      <c r="H504" s="3">
        <f t="shared" si="115"/>
        <v>0.99818428029829864</v>
      </c>
      <c r="I504" s="3">
        <f t="shared" si="119"/>
        <v>1524.6609526132461</v>
      </c>
      <c r="K504" s="3">
        <f t="shared" si="121"/>
        <v>4.7499999999999432</v>
      </c>
      <c r="L504" s="3">
        <f t="shared" si="122"/>
        <v>2.4433585287880621</v>
      </c>
      <c r="M504" s="3">
        <f>L504/'Nitrous Oxide Information'!$B$1*1000</f>
        <v>55.514473650695528</v>
      </c>
      <c r="N504" s="3">
        <f>M504*'Nitrous Oxide Information'!$I$2*($D$13+273)/$F$2/1000</f>
        <v>13781.860849729097</v>
      </c>
      <c r="O504" s="3">
        <f t="shared" si="123"/>
        <v>271.09595973309831</v>
      </c>
      <c r="P504" s="3">
        <f t="shared" si="116"/>
        <v>10.083409518888184</v>
      </c>
      <c r="Q504" s="3">
        <f t="shared" si="117"/>
        <v>1.8393657252199264E-3</v>
      </c>
      <c r="R504" s="3">
        <f t="shared" si="118"/>
        <v>0.45276931185342539</v>
      </c>
    </row>
    <row r="505" spans="1:18" x14ac:dyDescent="0.25">
      <c r="A505" s="3">
        <f t="shared" si="120"/>
        <v>4.7599999999999429</v>
      </c>
      <c r="B505" s="3">
        <f t="shared" si="109"/>
        <v>5.3766952369337542</v>
      </c>
      <c r="C505" s="3">
        <f t="shared" si="110"/>
        <v>0.12216167112397236</v>
      </c>
      <c r="D505" s="3">
        <f t="shared" si="111"/>
        <v>1995.1858547323661</v>
      </c>
      <c r="E505" s="3">
        <f t="shared" si="112"/>
        <v>16.892606709267369</v>
      </c>
      <c r="F505" s="3">
        <f t="shared" si="113"/>
        <v>33.073583221953236</v>
      </c>
      <c r="G505" s="3">
        <f t="shared" si="114"/>
        <v>6.4955361220416466E-2</v>
      </c>
      <c r="H505" s="3">
        <f t="shared" si="115"/>
        <v>0.99633458364359717</v>
      </c>
      <c r="I505" s="3">
        <f t="shared" si="119"/>
        <v>1526.6536217805333</v>
      </c>
      <c r="K505" s="3">
        <f t="shared" si="121"/>
        <v>4.7599999999999429</v>
      </c>
      <c r="L505" s="3">
        <f t="shared" si="122"/>
        <v>2.4388308356695281</v>
      </c>
      <c r="M505" s="3">
        <f>L505/'Nitrous Oxide Information'!$B$1*1000</f>
        <v>55.41160192828319</v>
      </c>
      <c r="N505" s="3">
        <f>M505*'Nitrous Oxide Information'!$I$2*($D$13+273)/$F$2/1000</f>
        <v>13756.322216820863</v>
      </c>
      <c r="O505" s="3">
        <f t="shared" si="123"/>
        <v>270.59360230299382</v>
      </c>
      <c r="P505" s="3">
        <f t="shared" si="116"/>
        <v>10.083409518888182</v>
      </c>
      <c r="Q505" s="3">
        <f t="shared" si="117"/>
        <v>1.8393657252199261E-3</v>
      </c>
      <c r="R505" s="3">
        <f t="shared" si="118"/>
        <v>0.451930302566246</v>
      </c>
    </row>
    <row r="506" spans="1:18" x14ac:dyDescent="0.25">
      <c r="A506" s="3">
        <f t="shared" si="120"/>
        <v>4.7699999999999427</v>
      </c>
      <c r="B506" s="3">
        <f t="shared" si="109"/>
        <v>5.3667318910973183</v>
      </c>
      <c r="C506" s="3">
        <f t="shared" si="110"/>
        <v>0.12193529805952856</v>
      </c>
      <c r="D506" s="3">
        <f t="shared" si="111"/>
        <v>1991.4886530494232</v>
      </c>
      <c r="E506" s="3">
        <f t="shared" si="112"/>
        <v>16.861303673609477</v>
      </c>
      <c r="F506" s="3">
        <f t="shared" si="113"/>
        <v>33.073583221953243</v>
      </c>
      <c r="G506" s="3">
        <f t="shared" si="114"/>
        <v>6.495536122041648E-2</v>
      </c>
      <c r="H506" s="3">
        <f t="shared" si="115"/>
        <v>0.99448831459017306</v>
      </c>
      <c r="I506" s="3">
        <f t="shared" si="119"/>
        <v>1528.6425984097136</v>
      </c>
      <c r="K506" s="3">
        <f t="shared" si="121"/>
        <v>4.7699999999999427</v>
      </c>
      <c r="L506" s="3">
        <f t="shared" si="122"/>
        <v>2.4343115326438656</v>
      </c>
      <c r="M506" s="3">
        <f>L506/'Nitrous Oxide Information'!$B$1*1000</f>
        <v>55.308920833477963</v>
      </c>
      <c r="N506" s="3">
        <f>M506*'Nitrous Oxide Information'!$I$2*($D$13+273)/$F$2/1000</f>
        <v>13730.830908564792</v>
      </c>
      <c r="O506" s="3">
        <f t="shared" si="123"/>
        <v>270.092175771999</v>
      </c>
      <c r="P506" s="3">
        <f t="shared" si="116"/>
        <v>10.083409518888184</v>
      </c>
      <c r="Q506" s="3">
        <f t="shared" si="117"/>
        <v>1.8393657252199264E-3</v>
      </c>
      <c r="R506" s="3">
        <f t="shared" si="118"/>
        <v>0.4510928480147024</v>
      </c>
    </row>
    <row r="507" spans="1:18" x14ac:dyDescent="0.25">
      <c r="A507" s="3">
        <f t="shared" si="120"/>
        <v>4.7799999999999425</v>
      </c>
      <c r="B507" s="3">
        <f t="shared" si="109"/>
        <v>5.3567870079514162</v>
      </c>
      <c r="C507" s="3">
        <f t="shared" si="110"/>
        <v>0.1217093444782486</v>
      </c>
      <c r="D507" s="3">
        <f t="shared" si="111"/>
        <v>1987.7983025078167</v>
      </c>
      <c r="E507" s="3">
        <f t="shared" si="112"/>
        <v>16.830058644395372</v>
      </c>
      <c r="F507" s="3">
        <f t="shared" si="113"/>
        <v>33.073583221953243</v>
      </c>
      <c r="G507" s="3">
        <f t="shared" si="114"/>
        <v>6.495536122041648E-2</v>
      </c>
      <c r="H507" s="3">
        <f t="shared" si="115"/>
        <v>0.99264546678647148</v>
      </c>
      <c r="I507" s="3">
        <f t="shared" si="119"/>
        <v>1530.6278893432866</v>
      </c>
      <c r="K507" s="3">
        <f t="shared" si="121"/>
        <v>4.7799999999999425</v>
      </c>
      <c r="L507" s="3">
        <f t="shared" si="122"/>
        <v>2.4298006041637183</v>
      </c>
      <c r="M507" s="3">
        <f>L507/'Nitrous Oxide Information'!$B$1*1000</f>
        <v>55.206430013035202</v>
      </c>
      <c r="N507" s="3">
        <f>M507*'Nitrous Oxide Information'!$I$2*($D$13+273)/$F$2/1000</f>
        <v>13705.386837265396</v>
      </c>
      <c r="O507" s="3">
        <f t="shared" si="123"/>
        <v>269.59167841510089</v>
      </c>
      <c r="P507" s="3">
        <f t="shared" si="116"/>
        <v>10.083409518888184</v>
      </c>
      <c r="Q507" s="3">
        <f t="shared" si="117"/>
        <v>1.8393657252199264E-3</v>
      </c>
      <c r="R507" s="3">
        <f t="shared" si="118"/>
        <v>0.45025694531777427</v>
      </c>
    </row>
    <row r="508" spans="1:18" x14ac:dyDescent="0.25">
      <c r="A508" s="3">
        <f t="shared" si="120"/>
        <v>4.7899999999999423</v>
      </c>
      <c r="B508" s="3">
        <f t="shared" si="109"/>
        <v>5.3468605532835509</v>
      </c>
      <c r="C508" s="3">
        <f t="shared" si="110"/>
        <v>0.12148380960280451</v>
      </c>
      <c r="D508" s="3">
        <f t="shared" si="111"/>
        <v>1984.114790411963</v>
      </c>
      <c r="E508" s="3">
        <f t="shared" si="112"/>
        <v>16.798871514135552</v>
      </c>
      <c r="F508" s="3">
        <f t="shared" si="113"/>
        <v>33.073583221953236</v>
      </c>
      <c r="G508" s="3">
        <f t="shared" si="114"/>
        <v>6.4955361220416466E-2</v>
      </c>
      <c r="H508" s="3">
        <f t="shared" si="115"/>
        <v>0.99080603389270672</v>
      </c>
      <c r="I508" s="3">
        <f t="shared" si="119"/>
        <v>1532.609501411072</v>
      </c>
      <c r="K508" s="3">
        <f t="shared" si="121"/>
        <v>4.7899999999999423</v>
      </c>
      <c r="L508" s="3">
        <f t="shared" si="122"/>
        <v>2.4252980347105404</v>
      </c>
      <c r="M508" s="3">
        <f>L508/'Nitrous Oxide Information'!$B$1*1000</f>
        <v>55.104129114364859</v>
      </c>
      <c r="N508" s="3">
        <f>M508*'Nitrous Oxide Information'!$I$2*($D$13+273)/$F$2/1000</f>
        <v>13679.989915389704</v>
      </c>
      <c r="O508" s="3">
        <f t="shared" si="123"/>
        <v>269.09210851048294</v>
      </c>
      <c r="P508" s="3">
        <f t="shared" si="116"/>
        <v>10.083409518888182</v>
      </c>
      <c r="Q508" s="3">
        <f t="shared" si="117"/>
        <v>1.8393657252199261E-3</v>
      </c>
      <c r="R508" s="3">
        <f t="shared" si="118"/>
        <v>0.44942259159977993</v>
      </c>
    </row>
    <row r="509" spans="1:18" x14ac:dyDescent="0.25">
      <c r="A509" s="3">
        <f t="shared" si="120"/>
        <v>4.7999999999999421</v>
      </c>
      <c r="B509" s="3">
        <f t="shared" si="109"/>
        <v>5.3369524929446239</v>
      </c>
      <c r="C509" s="3">
        <f t="shared" si="110"/>
        <v>0.12125869265730868</v>
      </c>
      <c r="D509" s="3">
        <f t="shared" si="111"/>
        <v>1980.4381040898015</v>
      </c>
      <c r="E509" s="3">
        <f t="shared" si="112"/>
        <v>16.767742175539706</v>
      </c>
      <c r="F509" s="3">
        <f t="shared" si="113"/>
        <v>33.073583221953228</v>
      </c>
      <c r="G509" s="3">
        <f t="shared" si="114"/>
        <v>6.4955361220416452E-2</v>
      </c>
      <c r="H509" s="3">
        <f t="shared" si="115"/>
        <v>0.98897000958084125</v>
      </c>
      <c r="I509" s="3">
        <f t="shared" si="119"/>
        <v>1534.5874414302336</v>
      </c>
      <c r="K509" s="3">
        <f t="shared" si="121"/>
        <v>4.7999999999999421</v>
      </c>
      <c r="L509" s="3">
        <f t="shared" si="122"/>
        <v>2.4208038087945427</v>
      </c>
      <c r="M509" s="3">
        <f>L509/'Nitrous Oxide Information'!$B$1*1000</f>
        <v>55.002017785530242</v>
      </c>
      <c r="N509" s="3">
        <f>M509*'Nitrous Oxide Information'!$I$2*($D$13+273)/$F$2/1000</f>
        <v>13654.640055566939</v>
      </c>
      <c r="O509" s="3">
        <f t="shared" si="123"/>
        <v>268.59346433951919</v>
      </c>
      <c r="P509" s="3">
        <f t="shared" si="116"/>
        <v>10.08340951888818</v>
      </c>
      <c r="Q509" s="3">
        <f t="shared" si="117"/>
        <v>1.8393657252199257E-3</v>
      </c>
      <c r="R509" s="3">
        <f t="shared" si="118"/>
        <v>0.44858978399036631</v>
      </c>
    </row>
    <row r="510" spans="1:18" x14ac:dyDescent="0.25">
      <c r="A510" s="3">
        <f t="shared" si="120"/>
        <v>4.8099999999999419</v>
      </c>
      <c r="B510" s="3">
        <f t="shared" si="109"/>
        <v>5.3270627928488157</v>
      </c>
      <c r="C510" s="3">
        <f t="shared" si="110"/>
        <v>0.12103399286731131</v>
      </c>
      <c r="D510" s="3">
        <f t="shared" si="111"/>
        <v>1976.7682308927569</v>
      </c>
      <c r="E510" s="3">
        <f t="shared" si="112"/>
        <v>16.736670521516338</v>
      </c>
      <c r="F510" s="3">
        <f t="shared" si="113"/>
        <v>33.073583221953236</v>
      </c>
      <c r="G510" s="3">
        <f t="shared" si="114"/>
        <v>6.4955361220416466E-2</v>
      </c>
      <c r="H510" s="3">
        <f t="shared" si="115"/>
        <v>0.98713738753456459</v>
      </c>
      <c r="I510" s="3">
        <f t="shared" si="119"/>
        <v>1536.5617162053027</v>
      </c>
      <c r="K510" s="3">
        <f t="shared" si="121"/>
        <v>4.8099999999999419</v>
      </c>
      <c r="L510" s="3">
        <f t="shared" si="122"/>
        <v>2.4163179109546391</v>
      </c>
      <c r="M510" s="3">
        <f>L510/'Nitrous Oxide Information'!$B$1*1000</f>
        <v>54.900095675246838</v>
      </c>
      <c r="N510" s="3">
        <f>M510*'Nitrous Oxide Information'!$I$2*($D$13+273)/$F$2/1000</f>
        <v>13629.33717058824</v>
      </c>
      <c r="O510" s="3">
        <f t="shared" si="123"/>
        <v>268.0957441867684</v>
      </c>
      <c r="P510" s="3">
        <f t="shared" si="116"/>
        <v>10.083409518888182</v>
      </c>
      <c r="Q510" s="3">
        <f t="shared" si="117"/>
        <v>1.8393657252199261E-3</v>
      </c>
      <c r="R510" s="3">
        <f t="shared" si="118"/>
        <v>0.44775851962449975</v>
      </c>
    </row>
    <row r="511" spans="1:18" x14ac:dyDescent="0.25">
      <c r="A511" s="3">
        <f t="shared" si="120"/>
        <v>4.8199999999999417</v>
      </c>
      <c r="B511" s="3">
        <f t="shared" si="109"/>
        <v>5.3171914189734704</v>
      </c>
      <c r="C511" s="3">
        <f t="shared" si="110"/>
        <v>0.12080970945979773</v>
      </c>
      <c r="D511" s="3">
        <f t="shared" si="111"/>
        <v>1973.1051581956899</v>
      </c>
      <c r="E511" s="3">
        <f t="shared" si="112"/>
        <v>16.705656445172401</v>
      </c>
      <c r="F511" s="3">
        <f t="shared" si="113"/>
        <v>33.073583221953243</v>
      </c>
      <c r="G511" s="3">
        <f t="shared" si="114"/>
        <v>6.495536122041648E-2</v>
      </c>
      <c r="H511" s="3">
        <f t="shared" si="115"/>
        <v>0.98530816144926925</v>
      </c>
      <c r="I511" s="3">
        <f t="shared" si="119"/>
        <v>1538.5323325282013</v>
      </c>
      <c r="K511" s="3">
        <f t="shared" si="121"/>
        <v>4.8199999999999417</v>
      </c>
      <c r="L511" s="3">
        <f t="shared" si="122"/>
        <v>2.4118403257583942</v>
      </c>
      <c r="M511" s="3">
        <f>L511/'Nitrous Oxide Information'!$B$1*1000</f>
        <v>54.798362432881071</v>
      </c>
      <c r="N511" s="3">
        <f>M511*'Nitrous Oxide Information'!$I$2*($D$13+273)/$F$2/1000</f>
        <v>13604.081173406337</v>
      </c>
      <c r="O511" s="3">
        <f t="shared" si="123"/>
        <v>267.59894633996822</v>
      </c>
      <c r="P511" s="3">
        <f t="shared" si="116"/>
        <v>10.083409518888184</v>
      </c>
      <c r="Q511" s="3">
        <f t="shared" si="117"/>
        <v>1.8393657252199264E-3</v>
      </c>
      <c r="R511" s="3">
        <f t="shared" si="118"/>
        <v>0.44692879564245508</v>
      </c>
    </row>
    <row r="512" spans="1:18" x14ac:dyDescent="0.25">
      <c r="A512" s="3">
        <f t="shared" si="120"/>
        <v>4.8299999999999415</v>
      </c>
      <c r="B512" s="3">
        <f t="shared" si="109"/>
        <v>5.3073383373589778</v>
      </c>
      <c r="C512" s="3">
        <f t="shared" si="110"/>
        <v>0.12058584166318558</v>
      </c>
      <c r="D512" s="3">
        <f t="shared" si="111"/>
        <v>1969.4488733968565</v>
      </c>
      <c r="E512" s="3">
        <f t="shared" si="112"/>
        <v>16.674699839812924</v>
      </c>
      <c r="F512" s="3">
        <f t="shared" si="113"/>
        <v>33.073583221953236</v>
      </c>
      <c r="G512" s="3">
        <f t="shared" si="114"/>
        <v>6.4955361220416466E-2</v>
      </c>
      <c r="H512" s="3">
        <f t="shared" si="115"/>
        <v>0.98348232503203137</v>
      </c>
      <c r="I512" s="3">
        <f t="shared" si="119"/>
        <v>1540.4992971782654</v>
      </c>
      <c r="K512" s="3">
        <f t="shared" si="121"/>
        <v>4.8299999999999415</v>
      </c>
      <c r="L512" s="3">
        <f t="shared" si="122"/>
        <v>2.4073710378019695</v>
      </c>
      <c r="M512" s="3">
        <f>L512/'Nitrous Oxide Information'!$B$1*1000</f>
        <v>54.696817708449089</v>
      </c>
      <c r="N512" s="3">
        <f>M512*'Nitrous Oxide Information'!$I$2*($D$13+273)/$F$2/1000</f>
        <v>13578.871977135264</v>
      </c>
      <c r="O512" s="3">
        <f t="shared" si="123"/>
        <v>267.10306909002918</v>
      </c>
      <c r="P512" s="3">
        <f t="shared" si="116"/>
        <v>10.083409518888182</v>
      </c>
      <c r="Q512" s="3">
        <f t="shared" si="117"/>
        <v>1.8393657252199261E-3</v>
      </c>
      <c r="R512" s="3">
        <f t="shared" si="118"/>
        <v>0.4461006091898066</v>
      </c>
    </row>
    <row r="513" spans="1:18" x14ac:dyDescent="0.25">
      <c r="A513" s="3">
        <f t="shared" si="120"/>
        <v>4.8399999999999412</v>
      </c>
      <c r="B513" s="3">
        <f t="shared" si="109"/>
        <v>5.2975035141086568</v>
      </c>
      <c r="C513" s="3">
        <f t="shared" si="110"/>
        <v>0.12036238870732245</v>
      </c>
      <c r="D513" s="3">
        <f t="shared" si="111"/>
        <v>1965.799363917866</v>
      </c>
      <c r="E513" s="3">
        <f t="shared" si="112"/>
        <v>16.643800598940647</v>
      </c>
      <c r="F513" s="3">
        <f t="shared" si="113"/>
        <v>33.073583221953236</v>
      </c>
      <c r="G513" s="3">
        <f t="shared" si="114"/>
        <v>6.4955361220416466E-2</v>
      </c>
      <c r="H513" s="3">
        <f t="shared" si="115"/>
        <v>0.98165987200158877</v>
      </c>
      <c r="I513" s="3">
        <f t="shared" si="119"/>
        <v>1542.4626169222686</v>
      </c>
      <c r="K513" s="3">
        <f t="shared" si="121"/>
        <v>4.8399999999999412</v>
      </c>
      <c r="L513" s="3">
        <f t="shared" si="122"/>
        <v>2.4029100317100713</v>
      </c>
      <c r="M513" s="3">
        <f>L513/'Nitrous Oxide Information'!$B$1*1000</f>
        <v>54.595461152615627</v>
      </c>
      <c r="N513" s="3">
        <f>M513*'Nitrous Oxide Information'!$I$2*($D$13+273)/$F$2/1000</f>
        <v>13553.70949505007</v>
      </c>
      <c r="O513" s="3">
        <f t="shared" si="123"/>
        <v>266.60811073102889</v>
      </c>
      <c r="P513" s="3">
        <f t="shared" si="116"/>
        <v>10.083409518888182</v>
      </c>
      <c r="Q513" s="3">
        <f t="shared" si="117"/>
        <v>1.8393657252199261E-3</v>
      </c>
      <c r="R513" s="3">
        <f t="shared" si="118"/>
        <v>0.44527395741741838</v>
      </c>
    </row>
    <row r="514" spans="1:18" x14ac:dyDescent="0.25">
      <c r="A514" s="3">
        <f t="shared" si="120"/>
        <v>4.849999999999941</v>
      </c>
      <c r="B514" s="3">
        <f t="shared" si="109"/>
        <v>5.2876869153886412</v>
      </c>
      <c r="C514" s="3">
        <f t="shared" si="110"/>
        <v>0.120139349823483</v>
      </c>
      <c r="D514" s="3">
        <f t="shared" si="111"/>
        <v>1962.1566172036357</v>
      </c>
      <c r="E514" s="3">
        <f t="shared" si="112"/>
        <v>16.612958616255671</v>
      </c>
      <c r="F514" s="3">
        <f t="shared" si="113"/>
        <v>33.073583221953236</v>
      </c>
      <c r="G514" s="3">
        <f t="shared" si="114"/>
        <v>6.4955361220416466E-2</v>
      </c>
      <c r="H514" s="3">
        <f t="shared" si="115"/>
        <v>0.97984079608831831</v>
      </c>
      <c r="I514" s="3">
        <f t="shared" si="119"/>
        <v>1544.4222985144452</v>
      </c>
      <c r="K514" s="3">
        <f t="shared" si="121"/>
        <v>4.849999999999941</v>
      </c>
      <c r="L514" s="3">
        <f t="shared" si="122"/>
        <v>2.3984572921358973</v>
      </c>
      <c r="M514" s="3">
        <f>L514/'Nitrous Oxide Information'!$B$1*1000</f>
        <v>54.494292416692737</v>
      </c>
      <c r="N514" s="3">
        <f>M514*'Nitrous Oxide Information'!$I$2*($D$13+273)/$F$2/1000</f>
        <v>13528.593640586507</v>
      </c>
      <c r="O514" s="3">
        <f t="shared" si="123"/>
        <v>266.11406956020613</v>
      </c>
      <c r="P514" s="3">
        <f t="shared" si="116"/>
        <v>10.083409518888182</v>
      </c>
      <c r="Q514" s="3">
        <f t="shared" si="117"/>
        <v>1.8393657252199261E-3</v>
      </c>
      <c r="R514" s="3">
        <f t="shared" si="118"/>
        <v>0.44444883748143371</v>
      </c>
    </row>
    <row r="515" spans="1:18" x14ac:dyDescent="0.25">
      <c r="A515" s="3">
        <f t="shared" si="120"/>
        <v>4.8599999999999408</v>
      </c>
      <c r="B515" s="3">
        <f t="shared" si="109"/>
        <v>5.2778885074277584</v>
      </c>
      <c r="C515" s="3">
        <f t="shared" si="110"/>
        <v>0.11991672424436639</v>
      </c>
      <c r="D515" s="3">
        <f t="shared" si="111"/>
        <v>1958.5206207223478</v>
      </c>
      <c r="E515" s="3">
        <f t="shared" si="112"/>
        <v>16.582173785655051</v>
      </c>
      <c r="F515" s="3">
        <f t="shared" si="113"/>
        <v>33.073583221953243</v>
      </c>
      <c r="G515" s="3">
        <f t="shared" si="114"/>
        <v>6.495536122041648E-2</v>
      </c>
      <c r="H515" s="3">
        <f t="shared" si="115"/>
        <v>0.97802509103421442</v>
      </c>
      <c r="I515" s="3">
        <f t="shared" si="119"/>
        <v>1546.3783486965135</v>
      </c>
      <c r="K515" s="3">
        <f t="shared" si="121"/>
        <v>4.8599999999999408</v>
      </c>
      <c r="L515" s="3">
        <f t="shared" si="122"/>
        <v>2.3940128037610831</v>
      </c>
      <c r="M515" s="3">
        <f>L515/'Nitrous Oxide Information'!$B$1*1000</f>
        <v>54.39331115263861</v>
      </c>
      <c r="N515" s="3">
        <f>M515*'Nitrous Oxide Information'!$I$2*($D$13+273)/$F$2/1000</f>
        <v>13503.524327340732</v>
      </c>
      <c r="O515" s="3">
        <f t="shared" si="123"/>
        <v>265.62094387795491</v>
      </c>
      <c r="P515" s="3">
        <f t="shared" si="116"/>
        <v>10.083409518888184</v>
      </c>
      <c r="Q515" s="3">
        <f t="shared" si="117"/>
        <v>1.8393657252199264E-3</v>
      </c>
      <c r="R515" s="3">
        <f t="shared" si="118"/>
        <v>0.44362524654326574</v>
      </c>
    </row>
    <row r="516" spans="1:18" x14ac:dyDescent="0.25">
      <c r="A516" s="3">
        <f t="shared" si="120"/>
        <v>4.8699999999999406</v>
      </c>
      <c r="B516" s="3">
        <f t="shared" si="109"/>
        <v>5.268108256517416</v>
      </c>
      <c r="C516" s="3">
        <f t="shared" si="110"/>
        <v>0.11969451120409362</v>
      </c>
      <c r="D516" s="3">
        <f t="shared" si="111"/>
        <v>1954.8913619654058</v>
      </c>
      <c r="E516" s="3">
        <f t="shared" si="112"/>
        <v>16.551446001232481</v>
      </c>
      <c r="F516" s="3">
        <f t="shared" si="113"/>
        <v>33.073583221953243</v>
      </c>
      <c r="G516" s="3">
        <f t="shared" si="114"/>
        <v>6.495536122041648E-2</v>
      </c>
      <c r="H516" s="3">
        <f t="shared" si="115"/>
        <v>0.97621275059286872</v>
      </c>
      <c r="I516" s="3">
        <f t="shared" si="119"/>
        <v>1548.3307741976992</v>
      </c>
      <c r="K516" s="3">
        <f t="shared" si="121"/>
        <v>4.8699999999999406</v>
      </c>
      <c r="L516" s="3">
        <f t="shared" si="122"/>
        <v>2.3895765512956504</v>
      </c>
      <c r="M516" s="3">
        <f>L516/'Nitrous Oxide Information'!$B$1*1000</f>
        <v>54.292517013056383</v>
      </c>
      <c r="N516" s="3">
        <f>M516*'Nitrous Oxide Information'!$I$2*($D$13+273)/$F$2/1000</f>
        <v>13478.501469069011</v>
      </c>
      <c r="O516" s="3">
        <f t="shared" si="123"/>
        <v>265.12873198781887</v>
      </c>
      <c r="P516" s="3">
        <f t="shared" si="116"/>
        <v>10.083409518888184</v>
      </c>
      <c r="Q516" s="3">
        <f t="shared" si="117"/>
        <v>1.8393657252199264E-3</v>
      </c>
      <c r="R516" s="3">
        <f t="shared" si="118"/>
        <v>0.44280318176958788</v>
      </c>
    </row>
    <row r="517" spans="1:18" x14ac:dyDescent="0.25">
      <c r="A517" s="3">
        <f t="shared" si="120"/>
        <v>4.8799999999999404</v>
      </c>
      <c r="B517" s="3">
        <f t="shared" si="109"/>
        <v>5.2583461290114872</v>
      </c>
      <c r="C517" s="3">
        <f t="shared" si="110"/>
        <v>0.11947270993820494</v>
      </c>
      <c r="D517" s="3">
        <f t="shared" si="111"/>
        <v>1951.268828447395</v>
      </c>
      <c r="E517" s="3">
        <f t="shared" si="112"/>
        <v>16.520775157277892</v>
      </c>
      <c r="F517" s="3">
        <f t="shared" si="113"/>
        <v>33.073583221953243</v>
      </c>
      <c r="G517" s="3">
        <f t="shared" si="114"/>
        <v>6.495536122041648E-2</v>
      </c>
      <c r="H517" s="3">
        <f t="shared" si="115"/>
        <v>0.97440376852944754</v>
      </c>
      <c r="I517" s="3">
        <f t="shared" si="119"/>
        <v>1550.279581734758</v>
      </c>
      <c r="K517" s="3">
        <f t="shared" si="121"/>
        <v>4.8799999999999404</v>
      </c>
      <c r="L517" s="3">
        <f t="shared" si="122"/>
        <v>2.3851485194779545</v>
      </c>
      <c r="M517" s="3">
        <f>L517/'Nitrous Oxide Information'!$B$1*1000</f>
        <v>54.191909651192937</v>
      </c>
      <c r="N517" s="3">
        <f>M517*'Nitrous Oxide Information'!$I$2*($D$13+273)/$F$2/1000</f>
        <v>13453.524979687436</v>
      </c>
      <c r="O517" s="3">
        <f t="shared" si="123"/>
        <v>264.63743219648518</v>
      </c>
      <c r="P517" s="3">
        <f t="shared" si="116"/>
        <v>10.083409518888184</v>
      </c>
      <c r="Q517" s="3">
        <f t="shared" si="117"/>
        <v>1.8393657252199264E-3</v>
      </c>
      <c r="R517" s="3">
        <f t="shared" si="118"/>
        <v>0.44198264033232376</v>
      </c>
    </row>
    <row r="518" spans="1:18" x14ac:dyDescent="0.25">
      <c r="A518" s="3">
        <f t="shared" si="120"/>
        <v>4.8899999999999402</v>
      </c>
      <c r="B518" s="3">
        <f t="shared" si="109"/>
        <v>5.2486020913261937</v>
      </c>
      <c r="C518" s="3">
        <f t="shared" si="110"/>
        <v>0.11925131968365718</v>
      </c>
      <c r="D518" s="3">
        <f t="shared" si="111"/>
        <v>1947.6530077060345</v>
      </c>
      <c r="E518" s="3">
        <f t="shared" si="112"/>
        <v>16.49016114827711</v>
      </c>
      <c r="F518" s="3">
        <f t="shared" si="113"/>
        <v>33.073583221953236</v>
      </c>
      <c r="G518" s="3">
        <f t="shared" si="114"/>
        <v>6.4955361220416466E-2</v>
      </c>
      <c r="H518" s="3">
        <f t="shared" si="115"/>
        <v>0.9725981386206709</v>
      </c>
      <c r="I518" s="3">
        <f t="shared" si="119"/>
        <v>1552.2247780119994</v>
      </c>
      <c r="K518" s="3">
        <f t="shared" si="121"/>
        <v>4.8899999999999402</v>
      </c>
      <c r="L518" s="3">
        <f t="shared" si="122"/>
        <v>2.3807286930746314</v>
      </c>
      <c r="M518" s="3">
        <f>L518/'Nitrous Oxide Information'!$B$1*1000</f>
        <v>54.091488720937711</v>
      </c>
      <c r="N518" s="3">
        <f>M518*'Nitrous Oxide Information'!$I$2*($D$13+273)/$F$2/1000</f>
        <v>13428.594773271609</v>
      </c>
      <c r="O518" s="3">
        <f t="shared" si="123"/>
        <v>264.14704281377891</v>
      </c>
      <c r="P518" s="3">
        <f t="shared" si="116"/>
        <v>10.083409518888182</v>
      </c>
      <c r="Q518" s="3">
        <f t="shared" si="117"/>
        <v>1.8393657252199261E-3</v>
      </c>
      <c r="R518" s="3">
        <f t="shared" si="118"/>
        <v>0.44116361940863774</v>
      </c>
    </row>
    <row r="519" spans="1:18" x14ac:dyDescent="0.25">
      <c r="A519" s="3">
        <f t="shared" si="120"/>
        <v>4.89999999999994</v>
      </c>
      <c r="B519" s="3">
        <f t="shared" si="109"/>
        <v>5.2388761099399863</v>
      </c>
      <c r="C519" s="3">
        <f t="shared" si="110"/>
        <v>0.11903033967882111</v>
      </c>
      <c r="D519" s="3">
        <f t="shared" si="111"/>
        <v>1944.0438873021383</v>
      </c>
      <c r="E519" s="3">
        <f t="shared" si="112"/>
        <v>16.459603868911476</v>
      </c>
      <c r="F519" s="3">
        <f t="shared" si="113"/>
        <v>33.073583221953243</v>
      </c>
      <c r="G519" s="3">
        <f t="shared" si="114"/>
        <v>6.495536122041648E-2</v>
      </c>
      <c r="H519" s="3">
        <f t="shared" si="115"/>
        <v>0.97079585465479035</v>
      </c>
      <c r="I519" s="3">
        <f t="shared" si="119"/>
        <v>1554.1663697213089</v>
      </c>
      <c r="K519" s="3">
        <f t="shared" si="121"/>
        <v>4.89999999999994</v>
      </c>
      <c r="L519" s="3">
        <f t="shared" si="122"/>
        <v>2.376317056880545</v>
      </c>
      <c r="M519" s="3">
        <f>L519/'Nitrous Oxide Information'!$B$1*1000</f>
        <v>53.99125387682151</v>
      </c>
      <c r="N519" s="3">
        <f>M519*'Nitrous Oxide Information'!$I$2*($D$13+273)/$F$2/1000</f>
        <v>13403.710764056357</v>
      </c>
      <c r="O519" s="3">
        <f t="shared" si="123"/>
        <v>263.65756215265691</v>
      </c>
      <c r="P519" s="3">
        <f t="shared" si="116"/>
        <v>10.083409518888184</v>
      </c>
      <c r="Q519" s="3">
        <f t="shared" si="117"/>
        <v>1.8393657252199264E-3</v>
      </c>
      <c r="R519" s="3">
        <f t="shared" si="118"/>
        <v>0.44034611618092478</v>
      </c>
    </row>
    <row r="520" spans="1:18" x14ac:dyDescent="0.25">
      <c r="A520" s="3">
        <f t="shared" si="120"/>
        <v>4.9099999999999397</v>
      </c>
      <c r="B520" s="3">
        <f t="shared" si="109"/>
        <v>5.2291681513934387</v>
      </c>
      <c r="C520" s="3">
        <f t="shared" si="110"/>
        <v>0.11880976916347891</v>
      </c>
      <c r="D520" s="3">
        <f t="shared" si="111"/>
        <v>1940.4414548195703</v>
      </c>
      <c r="E520" s="3">
        <f t="shared" si="112"/>
        <v>16.429103214057509</v>
      </c>
      <c r="F520" s="3">
        <f t="shared" si="113"/>
        <v>33.073583221953243</v>
      </c>
      <c r="G520" s="3">
        <f t="shared" si="114"/>
        <v>6.495536122041648E-2</v>
      </c>
      <c r="H520" s="3">
        <f t="shared" si="115"/>
        <v>0.96899691043156899</v>
      </c>
      <c r="I520" s="3">
        <f t="shared" si="119"/>
        <v>1556.104363542172</v>
      </c>
      <c r="K520" s="3">
        <f t="shared" si="121"/>
        <v>4.9099999999999397</v>
      </c>
      <c r="L520" s="3">
        <f t="shared" si="122"/>
        <v>2.3719135957187358</v>
      </c>
      <c r="M520" s="3">
        <f>L520/'Nitrous Oxide Information'!$B$1*1000</f>
        <v>53.891204774015314</v>
      </c>
      <c r="N520" s="3">
        <f>M520*'Nitrous Oxide Information'!$I$2*($D$13+273)/$F$2/1000</f>
        <v>13378.872866435438</v>
      </c>
      <c r="O520" s="3">
        <f t="shared" si="123"/>
        <v>263.16898852920258</v>
      </c>
      <c r="P520" s="3">
        <f t="shared" si="116"/>
        <v>10.083409518888184</v>
      </c>
      <c r="Q520" s="3">
        <f t="shared" si="117"/>
        <v>1.8393657252199264E-3</v>
      </c>
      <c r="R520" s="3">
        <f t="shared" si="118"/>
        <v>0.4395301278368014</v>
      </c>
    </row>
    <row r="521" spans="1:18" x14ac:dyDescent="0.25">
      <c r="A521" s="3">
        <f t="shared" si="120"/>
        <v>4.9199999999999395</v>
      </c>
      <c r="B521" s="3">
        <f t="shared" si="109"/>
        <v>5.219478182289123</v>
      </c>
      <c r="C521" s="3">
        <f t="shared" si="110"/>
        <v>0.11858960737882138</v>
      </c>
      <c r="D521" s="3">
        <f t="shared" si="111"/>
        <v>1936.8456978652009</v>
      </c>
      <c r="E521" s="3">
        <f t="shared" si="112"/>
        <v>16.398659078786508</v>
      </c>
      <c r="F521" s="3">
        <f t="shared" si="113"/>
        <v>33.073583221953236</v>
      </c>
      <c r="G521" s="3">
        <f t="shared" si="114"/>
        <v>6.4955361220416466E-2</v>
      </c>
      <c r="H521" s="3">
        <f t="shared" si="115"/>
        <v>0.96720129976225855</v>
      </c>
      <c r="I521" s="3">
        <f t="shared" si="119"/>
        <v>1558.0387661416964</v>
      </c>
      <c r="K521" s="3">
        <f t="shared" si="121"/>
        <v>4.9199999999999395</v>
      </c>
      <c r="L521" s="3">
        <f t="shared" si="122"/>
        <v>2.3675182944403677</v>
      </c>
      <c r="M521" s="3">
        <f>L521/'Nitrous Oxide Information'!$B$1*1000</f>
        <v>53.791341068329075</v>
      </c>
      <c r="N521" s="3">
        <f>M521*'Nitrous Oxide Information'!$I$2*($D$13+273)/$F$2/1000</f>
        <v>13354.080994961232</v>
      </c>
      <c r="O521" s="3">
        <f t="shared" si="123"/>
        <v>262.68132026261941</v>
      </c>
      <c r="P521" s="3">
        <f t="shared" si="116"/>
        <v>10.083409518888182</v>
      </c>
      <c r="Q521" s="3">
        <f t="shared" si="117"/>
        <v>1.8393657252199261E-3</v>
      </c>
      <c r="R521" s="3">
        <f t="shared" si="118"/>
        <v>0.4387156515690952</v>
      </c>
    </row>
    <row r="522" spans="1:18" x14ac:dyDescent="0.25">
      <c r="A522" s="3">
        <f t="shared" si="120"/>
        <v>4.9299999999999393</v>
      </c>
      <c r="B522" s="3">
        <f t="shared" si="109"/>
        <v>5.2098061692915003</v>
      </c>
      <c r="C522" s="3">
        <f t="shared" si="110"/>
        <v>0.11836985356744557</v>
      </c>
      <c r="D522" s="3">
        <f t="shared" si="111"/>
        <v>1933.25660406887</v>
      </c>
      <c r="E522" s="3">
        <f t="shared" si="112"/>
        <v>16.368271358364222</v>
      </c>
      <c r="F522" s="3">
        <f t="shared" si="113"/>
        <v>33.073583221953243</v>
      </c>
      <c r="G522" s="3">
        <f t="shared" si="114"/>
        <v>6.495536122041648E-2</v>
      </c>
      <c r="H522" s="3">
        <f t="shared" si="115"/>
        <v>0.96540901646957988</v>
      </c>
      <c r="I522" s="3">
        <f t="shared" si="119"/>
        <v>1559.9695841746357</v>
      </c>
      <c r="K522" s="3">
        <f t="shared" si="121"/>
        <v>4.9299999999999393</v>
      </c>
      <c r="L522" s="3">
        <f t="shared" si="122"/>
        <v>2.3631311379246767</v>
      </c>
      <c r="M522" s="3">
        <f>L522/'Nitrous Oxide Information'!$B$1*1000</f>
        <v>53.691662416210598</v>
      </c>
      <c r="N522" s="3">
        <f>M522*'Nitrous Oxide Information'!$I$2*($D$13+273)/$F$2/1000</f>
        <v>13329.335064344486</v>
      </c>
      <c r="O522" s="3">
        <f t="shared" si="123"/>
        <v>262.19455567522562</v>
      </c>
      <c r="P522" s="3">
        <f t="shared" si="116"/>
        <v>10.083409518888184</v>
      </c>
      <c r="Q522" s="3">
        <f t="shared" si="117"/>
        <v>1.8393657252199264E-3</v>
      </c>
      <c r="R522" s="3">
        <f t="shared" si="118"/>
        <v>0.4379026845758362</v>
      </c>
    </row>
    <row r="523" spans="1:18" x14ac:dyDescent="0.25">
      <c r="A523" s="3">
        <f t="shared" si="120"/>
        <v>4.9399999999999391</v>
      </c>
      <c r="B523" s="3">
        <f t="shared" si="109"/>
        <v>5.2001520791268048</v>
      </c>
      <c r="C523" s="3">
        <f t="shared" si="110"/>
        <v>0.11815050697335197</v>
      </c>
      <c r="D523" s="3">
        <f t="shared" si="111"/>
        <v>1929.6741610833349</v>
      </c>
      <c r="E523" s="3">
        <f t="shared" si="112"/>
        <v>16.337939948250487</v>
      </c>
      <c r="F523" s="3">
        <f t="shared" si="113"/>
        <v>33.073583221953236</v>
      </c>
      <c r="G523" s="3">
        <f t="shared" si="114"/>
        <v>6.4955361220416466E-2</v>
      </c>
      <c r="H523" s="3">
        <f t="shared" si="115"/>
        <v>0.96362005438769971</v>
      </c>
      <c r="I523" s="3">
        <f t="shared" si="119"/>
        <v>1561.896824283411</v>
      </c>
      <c r="K523" s="3">
        <f t="shared" si="121"/>
        <v>4.9399999999999391</v>
      </c>
      <c r="L523" s="3">
        <f t="shared" si="122"/>
        <v>2.3587521110789185</v>
      </c>
      <c r="M523" s="3">
        <f>L523/'Nitrous Oxide Information'!$B$1*1000</f>
        <v>53.592168474744248</v>
      </c>
      <c r="N523" s="3">
        <f>M523*'Nitrous Oxide Information'!$I$2*($D$13+273)/$F$2/1000</f>
        <v>13304.634989453958</v>
      </c>
      <c r="O523" s="3">
        <f t="shared" si="123"/>
        <v>261.70869309244836</v>
      </c>
      <c r="P523" s="3">
        <f t="shared" si="116"/>
        <v>10.083409518888182</v>
      </c>
      <c r="Q523" s="3">
        <f t="shared" si="117"/>
        <v>1.8393657252199261E-3</v>
      </c>
      <c r="R523" s="3">
        <f t="shared" si="118"/>
        <v>0.43709122406024614</v>
      </c>
    </row>
    <row r="524" spans="1:18" x14ac:dyDescent="0.25">
      <c r="A524" s="3">
        <f t="shared" si="120"/>
        <v>4.9499999999999389</v>
      </c>
      <c r="B524" s="3">
        <f t="shared" si="109"/>
        <v>5.1905158785829277</v>
      </c>
      <c r="C524" s="3">
        <f t="shared" si="110"/>
        <v>0.11793156684194199</v>
      </c>
      <c r="D524" s="3">
        <f t="shared" si="111"/>
        <v>1926.0983565842369</v>
      </c>
      <c r="E524" s="3">
        <f t="shared" si="112"/>
        <v>16.307664744098847</v>
      </c>
      <c r="F524" s="3">
        <f t="shared" si="113"/>
        <v>33.073583221953236</v>
      </c>
      <c r="G524" s="3">
        <f t="shared" si="114"/>
        <v>6.4955361220416466E-2</v>
      </c>
      <c r="H524" s="3">
        <f t="shared" si="115"/>
        <v>0.96183440736221115</v>
      </c>
      <c r="I524" s="3">
        <f t="shared" si="119"/>
        <v>1563.8204930981353</v>
      </c>
      <c r="K524" s="3">
        <f t="shared" si="121"/>
        <v>4.9499999999999389</v>
      </c>
      <c r="L524" s="3">
        <f t="shared" si="122"/>
        <v>2.3543811988383161</v>
      </c>
      <c r="M524" s="3">
        <f>L524/'Nitrous Oxide Information'!$B$1*1000</f>
        <v>53.492858901649882</v>
      </c>
      <c r="N524" s="3">
        <f>M524*'Nitrous Oxide Information'!$I$2*($D$13+273)/$F$2/1000</f>
        <v>13279.980685316186</v>
      </c>
      <c r="O524" s="3">
        <f t="shared" si="123"/>
        <v>261.22373084281776</v>
      </c>
      <c r="P524" s="3">
        <f t="shared" si="116"/>
        <v>10.083409518888182</v>
      </c>
      <c r="Q524" s="3">
        <f t="shared" si="117"/>
        <v>1.8393657252199261E-3</v>
      </c>
      <c r="R524" s="3">
        <f t="shared" si="118"/>
        <v>0.43628126723072969</v>
      </c>
    </row>
    <row r="525" spans="1:18" x14ac:dyDescent="0.25">
      <c r="A525" s="3">
        <f t="shared" si="120"/>
        <v>4.9599999999999387</v>
      </c>
      <c r="B525" s="3">
        <f t="shared" si="109"/>
        <v>5.180897534509306</v>
      </c>
      <c r="C525" s="3">
        <f t="shared" si="110"/>
        <v>0.11771303242001536</v>
      </c>
      <c r="D525" s="3">
        <f t="shared" si="111"/>
        <v>1922.5291782700533</v>
      </c>
      <c r="E525" s="3">
        <f t="shared" si="112"/>
        <v>16.277445641756199</v>
      </c>
      <c r="F525" s="3">
        <f t="shared" si="113"/>
        <v>33.073583221953243</v>
      </c>
      <c r="G525" s="3">
        <f t="shared" si="114"/>
        <v>6.495536122041648E-2</v>
      </c>
      <c r="H525" s="3">
        <f t="shared" si="115"/>
        <v>0.96005206925011133</v>
      </c>
      <c r="I525" s="3">
        <f t="shared" si="119"/>
        <v>1565.7405972366355</v>
      </c>
      <c r="K525" s="3">
        <f t="shared" si="121"/>
        <v>4.9599999999999387</v>
      </c>
      <c r="L525" s="3">
        <f t="shared" si="122"/>
        <v>2.3500183861660089</v>
      </c>
      <c r="M525" s="3">
        <f>L525/'Nitrous Oxide Information'!$B$1*1000</f>
        <v>53.393733355281604</v>
      </c>
      <c r="N525" s="3">
        <f>M525*'Nitrous Oxide Information'!$I$2*($D$13+273)/$F$2/1000</f>
        <v>13255.37206711516</v>
      </c>
      <c r="O525" s="3">
        <f t="shared" si="123"/>
        <v>260.73966725796123</v>
      </c>
      <c r="P525" s="3">
        <f t="shared" si="116"/>
        <v>10.083409518888184</v>
      </c>
      <c r="Q525" s="3">
        <f t="shared" si="117"/>
        <v>1.8393657252199264E-3</v>
      </c>
      <c r="R525" s="3">
        <f t="shared" si="118"/>
        <v>0.43547281130086429</v>
      </c>
    </row>
    <row r="526" spans="1:18" x14ac:dyDescent="0.25">
      <c r="A526" s="3">
        <f t="shared" si="120"/>
        <v>4.9699999999999385</v>
      </c>
      <c r="B526" s="3">
        <f t="shared" si="109"/>
        <v>5.1712970138168046</v>
      </c>
      <c r="C526" s="3">
        <f t="shared" si="110"/>
        <v>0.11749490295576752</v>
      </c>
      <c r="D526" s="3">
        <f t="shared" si="111"/>
        <v>1918.9666138620569</v>
      </c>
      <c r="E526" s="3">
        <f t="shared" si="112"/>
        <v>16.247282537262464</v>
      </c>
      <c r="F526" s="3">
        <f t="shared" si="113"/>
        <v>33.073583221953243</v>
      </c>
      <c r="G526" s="3">
        <f t="shared" si="114"/>
        <v>6.495536122041648E-2</v>
      </c>
      <c r="H526" s="3">
        <f t="shared" si="115"/>
        <v>0.9582730339197808</v>
      </c>
      <c r="I526" s="3">
        <f t="shared" si="119"/>
        <v>1567.6571433044751</v>
      </c>
      <c r="K526" s="3">
        <f t="shared" si="121"/>
        <v>4.9699999999999385</v>
      </c>
      <c r="L526" s="3">
        <f t="shared" si="122"/>
        <v>2.3456636580530001</v>
      </c>
      <c r="M526" s="3">
        <f>L526/'Nitrous Oxide Information'!$B$1*1000</f>
        <v>53.294791494626594</v>
      </c>
      <c r="N526" s="3">
        <f>M526*'Nitrous Oxide Information'!$I$2*($D$13+273)/$F$2/1000</f>
        <v>13230.809050192032</v>
      </c>
      <c r="O526" s="3">
        <f t="shared" si="123"/>
        <v>260.25650067259795</v>
      </c>
      <c r="P526" s="3">
        <f t="shared" si="116"/>
        <v>10.083409518888184</v>
      </c>
      <c r="Q526" s="3">
        <f t="shared" si="117"/>
        <v>1.8393657252199264E-3</v>
      </c>
      <c r="R526" s="3">
        <f t="shared" si="118"/>
        <v>0.43466585348939085</v>
      </c>
    </row>
    <row r="527" spans="1:18" x14ac:dyDescent="0.25">
      <c r="A527" s="3">
        <f t="shared" si="120"/>
        <v>4.9799999999999383</v>
      </c>
      <c r="B527" s="3">
        <f t="shared" si="109"/>
        <v>5.1617142834776075</v>
      </c>
      <c r="C527" s="3">
        <f t="shared" si="110"/>
        <v>0.11727717769878709</v>
      </c>
      <c r="D527" s="3">
        <f t="shared" si="111"/>
        <v>1915.4106511042742</v>
      </c>
      <c r="E527" s="3">
        <f t="shared" si="112"/>
        <v>16.217175326850192</v>
      </c>
      <c r="F527" s="3">
        <f t="shared" si="113"/>
        <v>33.073583221953236</v>
      </c>
      <c r="G527" s="3">
        <f t="shared" si="114"/>
        <v>6.4955361220416466E-2</v>
      </c>
      <c r="H527" s="3">
        <f t="shared" si="115"/>
        <v>0.95649729525096261</v>
      </c>
      <c r="I527" s="3">
        <f t="shared" si="119"/>
        <v>1569.5701378949771</v>
      </c>
      <c r="K527" s="3">
        <f t="shared" si="121"/>
        <v>4.9799999999999383</v>
      </c>
      <c r="L527" s="3">
        <f t="shared" si="122"/>
        <v>2.3413169995181065</v>
      </c>
      <c r="M527" s="3">
        <f>L527/'Nitrous Oxide Information'!$B$1*1000</f>
        <v>53.196032979303986</v>
      </c>
      <c r="N527" s="3">
        <f>M527*'Nitrous Oxide Information'!$I$2*($D$13+273)/$F$2/1000</f>
        <v>13206.291550044842</v>
      </c>
      <c r="O527" s="3">
        <f t="shared" si="123"/>
        <v>259.77422942453285</v>
      </c>
      <c r="P527" s="3">
        <f t="shared" si="116"/>
        <v>10.083409518888182</v>
      </c>
      <c r="Q527" s="3">
        <f t="shared" si="117"/>
        <v>1.8393657252199261E-3</v>
      </c>
      <c r="R527" s="3">
        <f t="shared" si="118"/>
        <v>0.43386039102020424</v>
      </c>
    </row>
    <row r="528" spans="1:18" x14ac:dyDescent="0.25">
      <c r="A528" s="3">
        <f t="shared" si="120"/>
        <v>4.989999999999938</v>
      </c>
      <c r="B528" s="3">
        <f t="shared" si="109"/>
        <v>5.1521493105250977</v>
      </c>
      <c r="C528" s="3">
        <f t="shared" si="110"/>
        <v>0.11705985590005324</v>
      </c>
      <c r="D528" s="3">
        <f t="shared" si="111"/>
        <v>1911.8612777634435</v>
      </c>
      <c r="E528" s="3">
        <f t="shared" si="112"/>
        <v>16.187123906944223</v>
      </c>
      <c r="F528" s="3">
        <f t="shared" si="113"/>
        <v>33.073583221953236</v>
      </c>
      <c r="G528" s="3">
        <f t="shared" si="114"/>
        <v>6.4955361220416466E-2</v>
      </c>
      <c r="H528" s="3">
        <f t="shared" si="115"/>
        <v>0.95472484713474104</v>
      </c>
      <c r="I528" s="3">
        <f t="shared" si="119"/>
        <v>1571.4795875892464</v>
      </c>
      <c r="K528" s="3">
        <f t="shared" si="121"/>
        <v>4.989999999999938</v>
      </c>
      <c r="L528" s="3">
        <f t="shared" si="122"/>
        <v>2.3369783956079044</v>
      </c>
      <c r="M528" s="3">
        <f>L528/'Nitrous Oxide Information'!$B$1*1000</f>
        <v>53.097457469563636</v>
      </c>
      <c r="N528" s="3">
        <f>M528*'Nitrous Oxide Information'!$I$2*($D$13+273)/$F$2/1000</f>
        <v>13181.819482328217</v>
      </c>
      <c r="O528" s="3">
        <f t="shared" si="123"/>
        <v>259.29285185465108</v>
      </c>
      <c r="P528" s="3">
        <f t="shared" si="116"/>
        <v>10.083409518888182</v>
      </c>
      <c r="Q528" s="3">
        <f t="shared" si="117"/>
        <v>1.8393657252199261E-3</v>
      </c>
      <c r="R528" s="3">
        <f t="shared" si="118"/>
        <v>0.4330564211223436</v>
      </c>
    </row>
    <row r="529" spans="1:18" x14ac:dyDescent="0.25">
      <c r="A529" s="3">
        <f t="shared" si="120"/>
        <v>4.9999999999999378</v>
      </c>
      <c r="B529" s="3">
        <f t="shared" si="109"/>
        <v>5.1426020620537507</v>
      </c>
      <c r="C529" s="3">
        <f t="shared" si="110"/>
        <v>0.11684293681193313</v>
      </c>
      <c r="D529" s="3">
        <f t="shared" si="111"/>
        <v>1908.3184816289711</v>
      </c>
      <c r="E529" s="3">
        <f t="shared" si="112"/>
        <v>16.157128174161326</v>
      </c>
      <c r="F529" s="3">
        <f t="shared" si="113"/>
        <v>33.073583221953243</v>
      </c>
      <c r="G529" s="3">
        <f t="shared" si="114"/>
        <v>6.495536122041648E-2</v>
      </c>
      <c r="H529" s="3">
        <f t="shared" si="115"/>
        <v>0.95295568347352033</v>
      </c>
      <c r="I529" s="3">
        <f t="shared" si="119"/>
        <v>1573.3854989561935</v>
      </c>
      <c r="K529" s="3">
        <f t="shared" si="121"/>
        <v>4.9999999999999378</v>
      </c>
      <c r="L529" s="3">
        <f t="shared" si="122"/>
        <v>2.332647831396681</v>
      </c>
      <c r="M529" s="3">
        <f>L529/'Nitrous Oxide Information'!$B$1*1000</f>
        <v>52.999064626284991</v>
      </c>
      <c r="N529" s="3">
        <f>M529*'Nitrous Oxide Information'!$I$2*($D$13+273)/$F$2/1000</f>
        <v>13157.39276285308</v>
      </c>
      <c r="O529" s="3">
        <f t="shared" si="123"/>
        <v>258.81236630691205</v>
      </c>
      <c r="P529" s="3">
        <f t="shared" si="116"/>
        <v>10.083409518888184</v>
      </c>
      <c r="Q529" s="3">
        <f t="shared" si="117"/>
        <v>1.8393657252199264E-3</v>
      </c>
      <c r="R529" s="3">
        <f t="shared" si="118"/>
        <v>0.43225394102998266</v>
      </c>
    </row>
    <row r="530" spans="1:18" x14ac:dyDescent="0.25">
      <c r="A530" s="3">
        <f t="shared" si="120"/>
        <v>5.0099999999999376</v>
      </c>
      <c r="B530" s="3">
        <f t="shared" si="109"/>
        <v>5.1330725052190154</v>
      </c>
      <c r="C530" s="3">
        <f t="shared" si="110"/>
        <v>0.11662641968817923</v>
      </c>
      <c r="D530" s="3">
        <f t="shared" si="111"/>
        <v>1904.7822505128895</v>
      </c>
      <c r="E530" s="3">
        <f t="shared" si="112"/>
        <v>16.127188025309856</v>
      </c>
      <c r="F530" s="3">
        <f t="shared" si="113"/>
        <v>33.073583221953243</v>
      </c>
      <c r="G530" s="3">
        <f t="shared" si="114"/>
        <v>6.495536122041648E-2</v>
      </c>
      <c r="H530" s="3">
        <f t="shared" si="115"/>
        <v>0.95118979818100402</v>
      </c>
      <c r="I530" s="3">
        <f t="shared" si="119"/>
        <v>1575.2878785525554</v>
      </c>
      <c r="K530" s="3">
        <f t="shared" si="121"/>
        <v>5.0099999999999376</v>
      </c>
      <c r="L530" s="3">
        <f t="shared" si="122"/>
        <v>2.3283252919863813</v>
      </c>
      <c r="M530" s="3">
        <f>L530/'Nitrous Oxide Information'!$B$1*1000</f>
        <v>52.900854110975878</v>
      </c>
      <c r="N530" s="3">
        <f>M530*'Nitrous Oxide Information'!$I$2*($D$13+273)/$F$2/1000</f>
        <v>13133.011307586352</v>
      </c>
      <c r="O530" s="3">
        <f t="shared" si="123"/>
        <v>258.33277112834423</v>
      </c>
      <c r="P530" s="3">
        <f t="shared" si="116"/>
        <v>10.083409518888184</v>
      </c>
      <c r="Q530" s="3">
        <f t="shared" si="117"/>
        <v>1.8393657252199264E-3</v>
      </c>
      <c r="R530" s="3">
        <f t="shared" si="118"/>
        <v>0.43145294798242062</v>
      </c>
    </row>
    <row r="531" spans="1:18" x14ac:dyDescent="0.25">
      <c r="A531" s="3">
        <f t="shared" si="120"/>
        <v>5.0199999999999374</v>
      </c>
      <c r="B531" s="3">
        <f t="shared" si="109"/>
        <v>5.1235606072372049</v>
      </c>
      <c r="C531" s="3">
        <f t="shared" si="110"/>
        <v>0.11641030378392699</v>
      </c>
      <c r="D531" s="3">
        <f t="shared" si="111"/>
        <v>1901.2525722498178</v>
      </c>
      <c r="E531" s="3">
        <f t="shared" si="112"/>
        <v>16.097303357389375</v>
      </c>
      <c r="F531" s="3">
        <f t="shared" si="113"/>
        <v>33.073583221953243</v>
      </c>
      <c r="G531" s="3">
        <f t="shared" si="114"/>
        <v>6.495536122041648E-2</v>
      </c>
      <c r="H531" s="3">
        <f t="shared" si="115"/>
        <v>0.94942718518217395</v>
      </c>
      <c r="I531" s="3">
        <f t="shared" si="119"/>
        <v>1577.1867329229199</v>
      </c>
      <c r="K531" s="3">
        <f t="shared" si="121"/>
        <v>5.0199999999999374</v>
      </c>
      <c r="L531" s="3">
        <f t="shared" si="122"/>
        <v>2.3240107625065569</v>
      </c>
      <c r="M531" s="3">
        <f>L531/'Nitrous Oxide Information'!$B$1*1000</f>
        <v>52.802825585771409</v>
      </c>
      <c r="N531" s="3">
        <f>M531*'Nitrous Oxide Information'!$I$2*($D$13+273)/$F$2/1000</f>
        <v>13108.675032650684</v>
      </c>
      <c r="O531" s="3">
        <f t="shared" si="123"/>
        <v>257.85406466903885</v>
      </c>
      <c r="P531" s="3">
        <f t="shared" si="116"/>
        <v>10.083409518888184</v>
      </c>
      <c r="Q531" s="3">
        <f t="shared" si="117"/>
        <v>1.8393657252199264E-3</v>
      </c>
      <c r="R531" s="3">
        <f t="shared" si="118"/>
        <v>0.43065343922407218</v>
      </c>
    </row>
    <row r="532" spans="1:18" x14ac:dyDescent="0.25">
      <c r="A532" s="3">
        <f t="shared" si="120"/>
        <v>5.0299999999999372</v>
      </c>
      <c r="B532" s="3">
        <f t="shared" si="109"/>
        <v>5.1140663353853828</v>
      </c>
      <c r="C532" s="3">
        <f t="shared" si="110"/>
        <v>0.11619458835569206</v>
      </c>
      <c r="D532" s="3">
        <f t="shared" si="111"/>
        <v>1897.7294346969181</v>
      </c>
      <c r="E532" s="3">
        <f t="shared" si="112"/>
        <v>16.067474067590322</v>
      </c>
      <c r="F532" s="3">
        <f t="shared" si="113"/>
        <v>33.073583221953236</v>
      </c>
      <c r="G532" s="3">
        <f t="shared" si="114"/>
        <v>6.4955361220416466E-2</v>
      </c>
      <c r="H532" s="3">
        <f t="shared" si="115"/>
        <v>0.94766783841326929</v>
      </c>
      <c r="I532" s="3">
        <f t="shared" si="119"/>
        <v>1579.0820685997464</v>
      </c>
      <c r="K532" s="3">
        <f t="shared" si="121"/>
        <v>5.0299999999999372</v>
      </c>
      <c r="L532" s="3">
        <f t="shared" si="122"/>
        <v>2.3197042281143161</v>
      </c>
      <c r="M532" s="3">
        <f>L532/'Nitrous Oxide Information'!$B$1*1000</f>
        <v>52.704978713432766</v>
      </c>
      <c r="N532" s="3">
        <f>M532*'Nitrous Oxide Information'!$I$2*($D$13+273)/$F$2/1000</f>
        <v>13084.383854324156</v>
      </c>
      <c r="O532" s="3">
        <f t="shared" si="123"/>
        <v>257.37624528214474</v>
      </c>
      <c r="P532" s="3">
        <f t="shared" si="116"/>
        <v>10.083409518888182</v>
      </c>
      <c r="Q532" s="3">
        <f t="shared" si="117"/>
        <v>1.8393657252199261E-3</v>
      </c>
      <c r="R532" s="3">
        <f t="shared" si="118"/>
        <v>0.42985541200445854</v>
      </c>
    </row>
    <row r="533" spans="1:18" x14ac:dyDescent="0.25">
      <c r="A533" s="3">
        <f t="shared" si="120"/>
        <v>5.039999999999937</v>
      </c>
      <c r="B533" s="3">
        <f t="shared" si="109"/>
        <v>5.1045896570012506</v>
      </c>
      <c r="C533" s="3">
        <f t="shared" si="110"/>
        <v>0.11597927266136784</v>
      </c>
      <c r="D533" s="3">
        <f t="shared" si="111"/>
        <v>1894.2128257338532</v>
      </c>
      <c r="E533" s="3">
        <f t="shared" si="112"/>
        <v>16.037700053293641</v>
      </c>
      <c r="F533" s="3">
        <f t="shared" si="113"/>
        <v>33.073583221953236</v>
      </c>
      <c r="G533" s="3">
        <f t="shared" si="114"/>
        <v>6.4955361220416466E-2</v>
      </c>
      <c r="H533" s="3">
        <f t="shared" si="115"/>
        <v>0.94591175182176601</v>
      </c>
      <c r="I533" s="3">
        <f t="shared" si="119"/>
        <v>1580.97389210339</v>
      </c>
      <c r="K533" s="3">
        <f t="shared" si="121"/>
        <v>5.039999999999937</v>
      </c>
      <c r="L533" s="3">
        <f t="shared" si="122"/>
        <v>2.3154056739942717</v>
      </c>
      <c r="M533" s="3">
        <f>L533/'Nitrous Oxide Information'!$B$1*1000</f>
        <v>52.607313157346049</v>
      </c>
      <c r="N533" s="3">
        <f>M533*'Nitrous Oxide Information'!$I$2*($D$13+273)/$F$2/1000</f>
        <v>13060.137689039984</v>
      </c>
      <c r="O533" s="3">
        <f t="shared" si="123"/>
        <v>256.89931132386226</v>
      </c>
      <c r="P533" s="3">
        <f t="shared" si="116"/>
        <v>10.083409518888182</v>
      </c>
      <c r="Q533" s="3">
        <f t="shared" si="117"/>
        <v>1.8393657252199261E-3</v>
      </c>
      <c r="R533" s="3">
        <f t="shared" si="118"/>
        <v>0.42905886357819767</v>
      </c>
    </row>
    <row r="534" spans="1:18" x14ac:dyDescent="0.25">
      <c r="A534" s="3">
        <f t="shared" si="120"/>
        <v>5.0499999999999368</v>
      </c>
      <c r="B534" s="3">
        <f t="shared" si="109"/>
        <v>5.0951305394830326</v>
      </c>
      <c r="C534" s="3">
        <f t="shared" si="110"/>
        <v>0.11576435596022291</v>
      </c>
      <c r="D534" s="3">
        <f t="shared" si="111"/>
        <v>1890.7027332627463</v>
      </c>
      <c r="E534" s="3">
        <f t="shared" si="112"/>
        <v>16.007981212070433</v>
      </c>
      <c r="F534" s="3">
        <f t="shared" si="113"/>
        <v>33.073583221953243</v>
      </c>
      <c r="G534" s="3">
        <f t="shared" si="114"/>
        <v>6.495536122041648E-2</v>
      </c>
      <c r="H534" s="3">
        <f t="shared" si="115"/>
        <v>0.94415891936635543</v>
      </c>
      <c r="I534" s="3">
        <f t="shared" si="119"/>
        <v>1582.8622099421227</v>
      </c>
      <c r="K534" s="3">
        <f t="shared" si="121"/>
        <v>5.0499999999999368</v>
      </c>
      <c r="L534" s="3">
        <f t="shared" si="122"/>
        <v>2.3111150853584896</v>
      </c>
      <c r="M534" s="3">
        <f>L534/'Nitrous Oxide Information'!$B$1*1000</f>
        <v>52.509828581521141</v>
      </c>
      <c r="N534" s="3">
        <f>M534*'Nitrous Oxide Information'!$I$2*($D$13+273)/$F$2/1000</f>
        <v>13035.936453386246</v>
      </c>
      <c r="O534" s="3">
        <f t="shared" si="123"/>
        <v>256.42326115343792</v>
      </c>
      <c r="P534" s="3">
        <f t="shared" si="116"/>
        <v>10.083409518888184</v>
      </c>
      <c r="Q534" s="3">
        <f t="shared" si="117"/>
        <v>1.8393657252199264E-3</v>
      </c>
      <c r="R534" s="3">
        <f t="shared" si="118"/>
        <v>0.42826379120499475</v>
      </c>
    </row>
    <row r="535" spans="1:18" x14ac:dyDescent="0.25">
      <c r="A535" s="3">
        <f t="shared" si="120"/>
        <v>5.0599999999999365</v>
      </c>
      <c r="B535" s="3">
        <f t="shared" si="109"/>
        <v>5.0856889502893701</v>
      </c>
      <c r="C535" s="3">
        <f t="shared" si="110"/>
        <v>0.11554983751289843</v>
      </c>
      <c r="D535" s="3">
        <f t="shared" si="111"/>
        <v>1887.1991452081377</v>
      </c>
      <c r="E535" s="3">
        <f t="shared" si="112"/>
        <v>15.978317441681623</v>
      </c>
      <c r="F535" s="3">
        <f t="shared" si="113"/>
        <v>33.073583221953236</v>
      </c>
      <c r="G535" s="3">
        <f t="shared" si="114"/>
        <v>6.4955361220416466E-2</v>
      </c>
      <c r="H535" s="3">
        <f t="shared" si="115"/>
        <v>0.94240933501692381</v>
      </c>
      <c r="I535" s="3">
        <f t="shared" si="119"/>
        <v>1584.7470286121566</v>
      </c>
      <c r="K535" s="3">
        <f t="shared" si="121"/>
        <v>5.0599999999999365</v>
      </c>
      <c r="L535" s="3">
        <f t="shared" si="122"/>
        <v>2.3068324474464399</v>
      </c>
      <c r="M535" s="3">
        <f>L535/'Nitrous Oxide Information'!$B$1*1000</f>
        <v>52.412524650590505</v>
      </c>
      <c r="N535" s="3">
        <f>M535*'Nitrous Oxide Information'!$I$2*($D$13+273)/$F$2/1000</f>
        <v>13011.780064105576</v>
      </c>
      <c r="O535" s="3">
        <f t="shared" si="123"/>
        <v>255.94809313315875</v>
      </c>
      <c r="P535" s="3">
        <f t="shared" si="116"/>
        <v>10.083409518888182</v>
      </c>
      <c r="Q535" s="3">
        <f t="shared" si="117"/>
        <v>1.8393657252199261E-3</v>
      </c>
      <c r="R535" s="3">
        <f t="shared" si="118"/>
        <v>0.427470192149633</v>
      </c>
    </row>
    <row r="536" spans="1:18" x14ac:dyDescent="0.25">
      <c r="A536" s="3">
        <f t="shared" si="120"/>
        <v>5.0699999999999363</v>
      </c>
      <c r="B536" s="3">
        <f t="shared" si="109"/>
        <v>5.0762648569392006</v>
      </c>
      <c r="C536" s="3">
        <f t="shared" si="110"/>
        <v>0.11533571658140568</v>
      </c>
      <c r="D536" s="3">
        <f t="shared" si="111"/>
        <v>1883.7020495169456</v>
      </c>
      <c r="E536" s="3">
        <f t="shared" si="112"/>
        <v>15.948708640077571</v>
      </c>
      <c r="F536" s="3">
        <f t="shared" si="113"/>
        <v>33.073583221953236</v>
      </c>
      <c r="G536" s="3">
        <f t="shared" si="114"/>
        <v>6.4955361220416466E-2</v>
      </c>
      <c r="H536" s="3">
        <f t="shared" si="115"/>
        <v>0.94066299275453191</v>
      </c>
      <c r="I536" s="3">
        <f t="shared" si="119"/>
        <v>1586.6283545976655</v>
      </c>
      <c r="K536" s="3">
        <f t="shared" si="121"/>
        <v>5.0699999999999363</v>
      </c>
      <c r="L536" s="3">
        <f t="shared" si="122"/>
        <v>2.3025577455249437</v>
      </c>
      <c r="M536" s="3">
        <f>L536/'Nitrous Oxide Information'!$B$1*1000</f>
        <v>52.3154010298081</v>
      </c>
      <c r="N536" s="3">
        <f>M536*'Nitrous Oxide Information'!$I$2*($D$13+273)/$F$2/1000</f>
        <v>12987.668438094903</v>
      </c>
      <c r="O536" s="3">
        <f t="shared" si="123"/>
        <v>255.47380562834638</v>
      </c>
      <c r="P536" s="3">
        <f t="shared" si="116"/>
        <v>10.083409518888182</v>
      </c>
      <c r="Q536" s="3">
        <f t="shared" si="117"/>
        <v>1.8393657252199261E-3</v>
      </c>
      <c r="R536" s="3">
        <f t="shared" si="118"/>
        <v>0.42667806368196426</v>
      </c>
    </row>
    <row r="537" spans="1:18" x14ac:dyDescent="0.25">
      <c r="A537" s="3">
        <f t="shared" si="120"/>
        <v>5.0799999999999361</v>
      </c>
      <c r="B537" s="3">
        <f t="shared" si="109"/>
        <v>5.0668582270116556</v>
      </c>
      <c r="C537" s="3">
        <f t="shared" si="110"/>
        <v>0.11512199242912341</v>
      </c>
      <c r="D537" s="3">
        <f t="shared" si="111"/>
        <v>1880.2114341584227</v>
      </c>
      <c r="E537" s="3">
        <f t="shared" si="112"/>
        <v>15.919154705397752</v>
      </c>
      <c r="F537" s="3">
        <f t="shared" si="113"/>
        <v>33.073583221953243</v>
      </c>
      <c r="G537" s="3">
        <f t="shared" si="114"/>
        <v>6.495536122041648E-2</v>
      </c>
      <c r="H537" s="3">
        <f t="shared" si="115"/>
        <v>0.93891988657139369</v>
      </c>
      <c r="I537" s="3">
        <f t="shared" si="119"/>
        <v>1588.5061943708083</v>
      </c>
      <c r="K537" s="3">
        <f t="shared" si="121"/>
        <v>5.0799999999999361</v>
      </c>
      <c r="L537" s="3">
        <f t="shared" si="122"/>
        <v>2.2982909648881242</v>
      </c>
      <c r="M537" s="3">
        <f>L537/'Nitrous Oxide Information'!$B$1*1000</f>
        <v>52.218457385048147</v>
      </c>
      <c r="N537" s="3">
        <f>M537*'Nitrous Oxide Information'!$I$2*($D$13+273)/$F$2/1000</f>
        <v>12963.60149240514</v>
      </c>
      <c r="O537" s="3">
        <f t="shared" si="123"/>
        <v>255.00039700735169</v>
      </c>
      <c r="P537" s="3">
        <f t="shared" si="116"/>
        <v>10.083409518888184</v>
      </c>
      <c r="Q537" s="3">
        <f t="shared" si="117"/>
        <v>1.8393657252199264E-3</v>
      </c>
      <c r="R537" s="3">
        <f t="shared" si="118"/>
        <v>0.42588740307689932</v>
      </c>
    </row>
    <row r="538" spans="1:18" x14ac:dyDescent="0.25">
      <c r="A538" s="3">
        <f t="shared" si="120"/>
        <v>5.0899999999999359</v>
      </c>
      <c r="B538" s="3">
        <f t="shared" si="109"/>
        <v>5.0574690281459418</v>
      </c>
      <c r="C538" s="3">
        <f t="shared" si="110"/>
        <v>0.11490866432079547</v>
      </c>
      <c r="D538" s="3">
        <f t="shared" si="111"/>
        <v>1876.7272871241139</v>
      </c>
      <c r="E538" s="3">
        <f t="shared" si="112"/>
        <v>15.889655535970387</v>
      </c>
      <c r="F538" s="3">
        <f t="shared" si="113"/>
        <v>33.073583221953236</v>
      </c>
      <c r="G538" s="3">
        <f t="shared" si="114"/>
        <v>6.4955361220416466E-2</v>
      </c>
      <c r="H538" s="3">
        <f t="shared" si="115"/>
        <v>0.93718001047085531</v>
      </c>
      <c r="I538" s="3">
        <f t="shared" si="119"/>
        <v>1590.3805543917501</v>
      </c>
      <c r="K538" s="3">
        <f t="shared" si="121"/>
        <v>5.0899999999999359</v>
      </c>
      <c r="L538" s="3">
        <f t="shared" si="122"/>
        <v>2.294032090857355</v>
      </c>
      <c r="M538" s="3">
        <f>L538/'Nitrous Oxide Information'!$B$1*1000</f>
        <v>52.121693382804061</v>
      </c>
      <c r="N538" s="3">
        <f>M538*'Nitrous Oxide Information'!$I$2*($D$13+273)/$F$2/1000</f>
        <v>12939.579144240908</v>
      </c>
      <c r="O538" s="3">
        <f t="shared" si="123"/>
        <v>254.52786564154906</v>
      </c>
      <c r="P538" s="3">
        <f t="shared" si="116"/>
        <v>10.083409518888182</v>
      </c>
      <c r="Q538" s="3">
        <f t="shared" si="117"/>
        <v>1.8393657252199261E-3</v>
      </c>
      <c r="R538" s="3">
        <f t="shared" si="118"/>
        <v>0.42509820761439859</v>
      </c>
    </row>
    <row r="539" spans="1:18" x14ac:dyDescent="0.25">
      <c r="A539" s="3">
        <f t="shared" si="120"/>
        <v>5.0999999999999357</v>
      </c>
      <c r="B539" s="3">
        <f t="shared" si="109"/>
        <v>5.0480972280412333</v>
      </c>
      <c r="C539" s="3">
        <f t="shared" si="110"/>
        <v>0.11469573152252813</v>
      </c>
      <c r="D539" s="3">
        <f t="shared" si="111"/>
        <v>1873.2495964278201</v>
      </c>
      <c r="E539" s="3">
        <f t="shared" si="112"/>
        <v>15.860211030312113</v>
      </c>
      <c r="F539" s="3">
        <f t="shared" si="113"/>
        <v>33.073583221953236</v>
      </c>
      <c r="G539" s="3">
        <f t="shared" si="114"/>
        <v>6.4955361220416466E-2</v>
      </c>
      <c r="H539" s="3">
        <f t="shared" si="115"/>
        <v>0.9354433584673767</v>
      </c>
      <c r="I539" s="3">
        <f t="shared" si="119"/>
        <v>1592.251441108685</v>
      </c>
      <c r="K539" s="3">
        <f t="shared" si="121"/>
        <v>5.0999999999999357</v>
      </c>
      <c r="L539" s="3">
        <f t="shared" si="122"/>
        <v>2.2897811087812112</v>
      </c>
      <c r="M539" s="3">
        <f>L539/'Nitrous Oxide Information'!$B$1*1000</f>
        <v>52.025108690187245</v>
      </c>
      <c r="N539" s="3">
        <f>M539*'Nitrous Oxide Information'!$I$2*($D$13+273)/$F$2/1000</f>
        <v>12915.60131096027</v>
      </c>
      <c r="O539" s="3">
        <f t="shared" si="123"/>
        <v>254.05620990533092</v>
      </c>
      <c r="P539" s="3">
        <f t="shared" si="116"/>
        <v>10.083409518888182</v>
      </c>
      <c r="Q539" s="3">
        <f t="shared" si="117"/>
        <v>1.8393657252199261E-3</v>
      </c>
      <c r="R539" s="3">
        <f t="shared" si="118"/>
        <v>0.42431047457946347</v>
      </c>
    </row>
    <row r="540" spans="1:18" x14ac:dyDescent="0.25">
      <c r="A540" s="3">
        <f t="shared" si="120"/>
        <v>5.1099999999999355</v>
      </c>
      <c r="B540" s="3">
        <f t="shared" si="109"/>
        <v>5.0387427944565601</v>
      </c>
      <c r="C540" s="3">
        <f t="shared" si="110"/>
        <v>0.11448319330178762</v>
      </c>
      <c r="D540" s="3">
        <f t="shared" si="111"/>
        <v>1869.7783501055499</v>
      </c>
      <c r="E540" s="3">
        <f t="shared" si="112"/>
        <v>15.830821087127616</v>
      </c>
      <c r="F540" s="3">
        <f t="shared" si="113"/>
        <v>33.073583221953236</v>
      </c>
      <c r="G540" s="3">
        <f t="shared" si="114"/>
        <v>6.4955361220416466E-2</v>
      </c>
      <c r="H540" s="3">
        <f t="shared" si="115"/>
        <v>0.9337099245865077</v>
      </c>
      <c r="I540" s="3">
        <f t="shared" si="119"/>
        <v>1594.118860957858</v>
      </c>
      <c r="K540" s="3">
        <f t="shared" si="121"/>
        <v>5.1099999999999355</v>
      </c>
      <c r="L540" s="3">
        <f t="shared" si="122"/>
        <v>2.2855380040354167</v>
      </c>
      <c r="M540" s="3">
        <f>L540/'Nitrous Oxide Information'!$B$1*1000</f>
        <v>51.928702974925976</v>
      </c>
      <c r="N540" s="3">
        <f>M540*'Nitrous Oxide Information'!$I$2*($D$13+273)/$F$2/1000</f>
        <v>12891.667910074413</v>
      </c>
      <c r="O540" s="3">
        <f t="shared" si="123"/>
        <v>253.58542817610194</v>
      </c>
      <c r="P540" s="3">
        <f t="shared" si="116"/>
        <v>10.083409518888182</v>
      </c>
      <c r="Q540" s="3">
        <f t="shared" si="117"/>
        <v>1.8393657252199261E-3</v>
      </c>
      <c r="R540" s="3">
        <f t="shared" si="118"/>
        <v>0.42352420126212581</v>
      </c>
    </row>
    <row r="541" spans="1:18" x14ac:dyDescent="0.25">
      <c r="A541" s="3">
        <f t="shared" si="120"/>
        <v>5.1199999999999353</v>
      </c>
      <c r="B541" s="3">
        <f t="shared" si="109"/>
        <v>5.0294056952106958</v>
      </c>
      <c r="C541" s="3">
        <f t="shared" si="110"/>
        <v>0.11427104892739759</v>
      </c>
      <c r="D541" s="3">
        <f t="shared" si="111"/>
        <v>1866.3135362154837</v>
      </c>
      <c r="E541" s="3">
        <f t="shared" si="112"/>
        <v>15.801485605309281</v>
      </c>
      <c r="F541" s="3">
        <f t="shared" si="113"/>
        <v>33.073583221953243</v>
      </c>
      <c r="G541" s="3">
        <f t="shared" si="114"/>
        <v>6.495536122041648E-2</v>
      </c>
      <c r="H541" s="3">
        <f t="shared" si="115"/>
        <v>0.93197970286487031</v>
      </c>
      <c r="I541" s="3">
        <f t="shared" si="119"/>
        <v>1595.9828203635877</v>
      </c>
      <c r="K541" s="3">
        <f t="shared" si="121"/>
        <v>5.1199999999999353</v>
      </c>
      <c r="L541" s="3">
        <f t="shared" si="122"/>
        <v>2.2813027620227957</v>
      </c>
      <c r="M541" s="3">
        <f>L541/'Nitrous Oxide Information'!$B$1*1000</f>
        <v>51.832475905364234</v>
      </c>
      <c r="N541" s="3">
        <f>M541*'Nitrous Oxide Information'!$I$2*($D$13+273)/$F$2/1000</f>
        <v>12867.778859247386</v>
      </c>
      <c r="O541" s="3">
        <f t="shared" si="123"/>
        <v>253.11551883427359</v>
      </c>
      <c r="P541" s="3">
        <f t="shared" si="116"/>
        <v>10.083409518888184</v>
      </c>
      <c r="Q541" s="3">
        <f t="shared" si="117"/>
        <v>1.8393657252199264E-3</v>
      </c>
      <c r="R541" s="3">
        <f t="shared" si="118"/>
        <v>0.42273938495743957</v>
      </c>
    </row>
    <row r="542" spans="1:18" x14ac:dyDescent="0.25">
      <c r="A542" s="3">
        <f t="shared" si="120"/>
        <v>5.1299999999999351</v>
      </c>
      <c r="B542" s="3">
        <f t="shared" ref="B542:B605" si="124">L542*2.20462</f>
        <v>5.0200858981820469</v>
      </c>
      <c r="C542" s="3">
        <f t="shared" ref="C542:C605" si="125">M542/453.59237</f>
        <v>0.11405929766953658</v>
      </c>
      <c r="D542" s="3">
        <f t="shared" ref="D542:D605" si="126">N542/6.89475729</f>
        <v>1862.8551428379296</v>
      </c>
      <c r="E542" s="3">
        <f t="shared" ref="E542:E605" si="127">O542/16.0184634</f>
        <v>15.772204483936862</v>
      </c>
      <c r="F542" s="3">
        <f t="shared" ref="F542:F605" si="128">P542*3.28</f>
        <v>33.073583221953236</v>
      </c>
      <c r="G542" s="3">
        <f t="shared" ref="G542:G605" si="129">Q542*35.314</f>
        <v>6.4955361220416466E-2</v>
      </c>
      <c r="H542" s="3">
        <f t="shared" ref="H542:H605" si="130">R542*2.20462</f>
        <v>0.93025268735013611</v>
      </c>
      <c r="I542" s="3">
        <f t="shared" si="119"/>
        <v>1597.8433257382881</v>
      </c>
      <c r="K542" s="3">
        <f t="shared" si="121"/>
        <v>5.1299999999999351</v>
      </c>
      <c r="L542" s="3">
        <f t="shared" si="122"/>
        <v>2.2770753681732212</v>
      </c>
      <c r="M542" s="3">
        <f>L542/'Nitrous Oxide Information'!$B$1*1000</f>
        <v>51.736427150460578</v>
      </c>
      <c r="N542" s="3">
        <f>M542*'Nitrous Oxide Information'!$I$2*($D$13+273)/$F$2/1000</f>
        <v>12843.934076295807</v>
      </c>
      <c r="O542" s="3">
        <f t="shared" si="123"/>
        <v>252.64648026325855</v>
      </c>
      <c r="P542" s="3">
        <f t="shared" ref="P542:P605" si="131">SQRT(2*(N542)/O542)</f>
        <v>10.083409518888182</v>
      </c>
      <c r="Q542" s="3">
        <f t="shared" ref="Q542:Q605" si="132">P542*$F$25</f>
        <v>1.8393657252199261E-3</v>
      </c>
      <c r="R542" s="3">
        <f t="shared" ref="R542:R605" si="133">Q542*O542*0.908</f>
        <v>0.4219560229654708</v>
      </c>
    </row>
    <row r="543" spans="1:18" x14ac:dyDescent="0.25">
      <c r="A543" s="3">
        <f t="shared" si="120"/>
        <v>5.1399999999999348</v>
      </c>
      <c r="B543" s="3">
        <f t="shared" si="124"/>
        <v>5.0107833713085457</v>
      </c>
      <c r="C543" s="3">
        <f t="shared" si="125"/>
        <v>0.11384793879973562</v>
      </c>
      <c r="D543" s="3">
        <f t="shared" si="126"/>
        <v>1859.4031580752855</v>
      </c>
      <c r="E543" s="3">
        <f t="shared" si="127"/>
        <v>15.742977622277122</v>
      </c>
      <c r="F543" s="3">
        <f t="shared" si="128"/>
        <v>33.073583221953243</v>
      </c>
      <c r="G543" s="3">
        <f t="shared" si="129"/>
        <v>6.495536122041648E-2</v>
      </c>
      <c r="H543" s="3">
        <f t="shared" si="130"/>
        <v>0.92852887210100776</v>
      </c>
      <c r="I543" s="3">
        <f t="shared" ref="I543:I606" si="134">I542+$N$3*$J$1*H543</f>
        <v>1599.70038348249</v>
      </c>
      <c r="K543" s="3">
        <f t="shared" si="121"/>
        <v>5.1399999999999348</v>
      </c>
      <c r="L543" s="3">
        <f t="shared" si="122"/>
        <v>2.2728558079435666</v>
      </c>
      <c r="M543" s="3">
        <f>L543/'Nitrous Oxide Information'!$B$1*1000</f>
        <v>51.640556379787036</v>
      </c>
      <c r="N543" s="3">
        <f>M543*'Nitrous Oxide Information'!$I$2*($D$13+273)/$F$2/1000</f>
        <v>12820.133479188598</v>
      </c>
      <c r="O543" s="3">
        <f t="shared" si="123"/>
        <v>252.17831084946513</v>
      </c>
      <c r="P543" s="3">
        <f t="shared" si="131"/>
        <v>10.083409518888184</v>
      </c>
      <c r="Q543" s="3">
        <f t="shared" si="132"/>
        <v>1.8393657252199264E-3</v>
      </c>
      <c r="R543" s="3">
        <f t="shared" si="133"/>
        <v>0.42117411259128912</v>
      </c>
    </row>
    <row r="544" spans="1:18" x14ac:dyDescent="0.25">
      <c r="A544" s="3">
        <f t="shared" ref="A544:A607" si="135">$A$30+A543</f>
        <v>5.1499999999999346</v>
      </c>
      <c r="B544" s="3">
        <f t="shared" si="124"/>
        <v>5.0014980825875357</v>
      </c>
      <c r="C544" s="3">
        <f t="shared" si="125"/>
        <v>0.11363697159087555</v>
      </c>
      <c r="D544" s="3">
        <f t="shared" si="126"/>
        <v>1855.9575700519947</v>
      </c>
      <c r="E544" s="3">
        <f t="shared" si="127"/>
        <v>15.713804919783486</v>
      </c>
      <c r="F544" s="3">
        <f t="shared" si="128"/>
        <v>33.073583221953243</v>
      </c>
      <c r="G544" s="3">
        <f t="shared" si="129"/>
        <v>6.495536122041648E-2</v>
      </c>
      <c r="H544" s="3">
        <f t="shared" si="130"/>
        <v>0.92680825118719645</v>
      </c>
      <c r="I544" s="3">
        <f t="shared" si="134"/>
        <v>1601.5539999848643</v>
      </c>
      <c r="K544" s="3">
        <f t="shared" ref="K544:K607" si="136">$A$30+K543</f>
        <v>5.1499999999999346</v>
      </c>
      <c r="L544" s="3">
        <f t="shared" si="122"/>
        <v>2.2686440668176537</v>
      </c>
      <c r="M544" s="3">
        <f>L544/'Nitrous Oxide Information'!$B$1*1000</f>
        <v>51.544863263527908</v>
      </c>
      <c r="N544" s="3">
        <f>M544*'Nitrous Oxide Information'!$I$2*($D$13+273)/$F$2/1000</f>
        <v>12796.376986046676</v>
      </c>
      <c r="O544" s="3">
        <f t="shared" si="123"/>
        <v>251.71100898229173</v>
      </c>
      <c r="P544" s="3">
        <f t="shared" si="131"/>
        <v>10.083409518888184</v>
      </c>
      <c r="Q544" s="3">
        <f t="shared" si="132"/>
        <v>1.8393657252199264E-3</v>
      </c>
      <c r="R544" s="3">
        <f t="shared" si="133"/>
        <v>0.42039365114495764</v>
      </c>
    </row>
    <row r="545" spans="1:18" x14ac:dyDescent="0.25">
      <c r="A545" s="3">
        <f t="shared" si="135"/>
        <v>5.1599999999999344</v>
      </c>
      <c r="B545" s="3">
        <f t="shared" si="124"/>
        <v>4.9922300000756632</v>
      </c>
      <c r="C545" s="3">
        <f t="shared" si="125"/>
        <v>0.11342639531718463</v>
      </c>
      <c r="D545" s="3">
        <f t="shared" si="126"/>
        <v>1852.5183669145065</v>
      </c>
      <c r="E545" s="3">
        <f t="shared" si="127"/>
        <v>15.684686276095698</v>
      </c>
      <c r="F545" s="3">
        <f t="shared" si="128"/>
        <v>33.073583221953243</v>
      </c>
      <c r="G545" s="3">
        <f t="shared" si="129"/>
        <v>6.495536122041648E-2</v>
      </c>
      <c r="H545" s="3">
        <f t="shared" si="130"/>
        <v>0.92509081868940302</v>
      </c>
      <c r="I545" s="3">
        <f t="shared" si="134"/>
        <v>1603.4041816222432</v>
      </c>
      <c r="K545" s="3">
        <f t="shared" si="136"/>
        <v>5.1599999999999344</v>
      </c>
      <c r="L545" s="3">
        <f t="shared" si="122"/>
        <v>2.2644401303062041</v>
      </c>
      <c r="M545" s="3">
        <f>L545/'Nitrous Oxide Information'!$B$1*1000</f>
        <v>51.449347472478678</v>
      </c>
      <c r="N545" s="3">
        <f>M545*'Nitrous Oxide Information'!$I$2*($D$13+273)/$F$2/1000</f>
        <v>12772.664515142689</v>
      </c>
      <c r="O545" s="3">
        <f t="shared" si="123"/>
        <v>251.24457305412128</v>
      </c>
      <c r="P545" s="3">
        <f t="shared" si="131"/>
        <v>10.083409518888184</v>
      </c>
      <c r="Q545" s="3">
        <f t="shared" si="132"/>
        <v>1.8393657252199264E-3</v>
      </c>
      <c r="R545" s="3">
        <f t="shared" si="133"/>
        <v>0.41961463594152421</v>
      </c>
    </row>
    <row r="546" spans="1:18" x14ac:dyDescent="0.25">
      <c r="A546" s="3">
        <f t="shared" si="135"/>
        <v>5.1699999999999342</v>
      </c>
      <c r="B546" s="3">
        <f t="shared" si="124"/>
        <v>4.9829790918887698</v>
      </c>
      <c r="C546" s="3">
        <f t="shared" si="125"/>
        <v>0.11321620925423607</v>
      </c>
      <c r="D546" s="3">
        <f t="shared" si="126"/>
        <v>1849.0855368312371</v>
      </c>
      <c r="E546" s="3">
        <f t="shared" si="127"/>
        <v>15.655621591039482</v>
      </c>
      <c r="F546" s="3">
        <f t="shared" si="128"/>
        <v>33.073583221953243</v>
      </c>
      <c r="G546" s="3">
        <f t="shared" si="129"/>
        <v>6.495536122041648E-2</v>
      </c>
      <c r="H546" s="3">
        <f t="shared" si="130"/>
        <v>0.92337656869929763</v>
      </c>
      <c r="I546" s="3">
        <f t="shared" si="134"/>
        <v>1605.2509347596417</v>
      </c>
      <c r="K546" s="3">
        <f t="shared" si="136"/>
        <v>5.1699999999999342</v>
      </c>
      <c r="L546" s="3">
        <f t="shared" ref="L546:L609" si="137">L545-R545*$J$1</f>
        <v>2.2602439839467889</v>
      </c>
      <c r="M546" s="3">
        <f>L546/'Nitrous Oxide Information'!$B$1*1000</f>
        <v>51.354008678044877</v>
      </c>
      <c r="N546" s="3">
        <f>M546*'Nitrous Oxide Information'!$I$2*($D$13+273)/$F$2/1000</f>
        <v>12748.995984900735</v>
      </c>
      <c r="O546" s="3">
        <f t="shared" ref="O546:O609" si="138">L546/$F$2</f>
        <v>250.77900146031575</v>
      </c>
      <c r="P546" s="3">
        <f t="shared" si="131"/>
        <v>10.083409518888184</v>
      </c>
      <c r="Q546" s="3">
        <f t="shared" si="132"/>
        <v>1.8393657252199264E-3</v>
      </c>
      <c r="R546" s="3">
        <f t="shared" si="133"/>
        <v>0.41883706430101231</v>
      </c>
    </row>
    <row r="547" spans="1:18" x14ac:dyDescent="0.25">
      <c r="A547" s="3">
        <f t="shared" si="135"/>
        <v>5.179999999999934</v>
      </c>
      <c r="B547" s="3">
        <f t="shared" si="124"/>
        <v>4.9737453262017768</v>
      </c>
      <c r="C547" s="3">
        <f t="shared" si="125"/>
        <v>0.11300641267894541</v>
      </c>
      <c r="D547" s="3">
        <f t="shared" si="126"/>
        <v>1845.6590679925257</v>
      </c>
      <c r="E547" s="3">
        <f t="shared" si="127"/>
        <v>15.626610764626184</v>
      </c>
      <c r="F547" s="3">
        <f t="shared" si="128"/>
        <v>33.073583221953243</v>
      </c>
      <c r="G547" s="3">
        <f t="shared" si="129"/>
        <v>6.495536122041648E-2</v>
      </c>
      <c r="H547" s="3">
        <f t="shared" si="130"/>
        <v>0.92166549531949804</v>
      </c>
      <c r="I547" s="3">
        <f t="shared" si="134"/>
        <v>1607.0942657502808</v>
      </c>
      <c r="K547" s="3">
        <f t="shared" si="136"/>
        <v>5.179999999999934</v>
      </c>
      <c r="L547" s="3">
        <f t="shared" si="137"/>
        <v>2.2560556133037788</v>
      </c>
      <c r="M547" s="3">
        <f>L547/'Nitrous Oxide Information'!$B$1*1000</f>
        <v>51.258846552240904</v>
      </c>
      <c r="N547" s="3">
        <f>M547*'Nitrous Oxide Information'!$I$2*($D$13+273)/$F$2/1000</f>
        <v>12725.371313896072</v>
      </c>
      <c r="O547" s="3">
        <f t="shared" si="138"/>
        <v>250.31429259921057</v>
      </c>
      <c r="P547" s="3">
        <f t="shared" si="131"/>
        <v>10.083409518888184</v>
      </c>
      <c r="Q547" s="3">
        <f t="shared" si="132"/>
        <v>1.8393657252199264E-3</v>
      </c>
      <c r="R547" s="3">
        <f t="shared" si="133"/>
        <v>0.41806093354841112</v>
      </c>
    </row>
    <row r="548" spans="1:18" x14ac:dyDescent="0.25">
      <c r="A548" s="3">
        <f t="shared" si="135"/>
        <v>5.1899999999999338</v>
      </c>
      <c r="B548" s="3">
        <f t="shared" si="124"/>
        <v>4.9645286712485817</v>
      </c>
      <c r="C548" s="3">
        <f t="shared" si="125"/>
        <v>0.11279700486956817</v>
      </c>
      <c r="D548" s="3">
        <f t="shared" si="126"/>
        <v>1842.2389486105963</v>
      </c>
      <c r="E548" s="3">
        <f t="shared" si="127"/>
        <v>15.597653697052435</v>
      </c>
      <c r="F548" s="3">
        <f t="shared" si="128"/>
        <v>33.073583221953243</v>
      </c>
      <c r="G548" s="3">
        <f t="shared" si="129"/>
        <v>6.495536122041648E-2</v>
      </c>
      <c r="H548" s="3">
        <f t="shared" si="130"/>
        <v>0.91995759266355071</v>
      </c>
      <c r="I548" s="3">
        <f t="shared" si="134"/>
        <v>1608.9341809356079</v>
      </c>
      <c r="K548" s="3">
        <f t="shared" si="136"/>
        <v>5.1899999999999338</v>
      </c>
      <c r="L548" s="3">
        <f t="shared" si="137"/>
        <v>2.2518750039682947</v>
      </c>
      <c r="M548" s="3">
        <f>L548/'Nitrous Oxide Information'!$B$1*1000</f>
        <v>51.163860767688973</v>
      </c>
      <c r="N548" s="3">
        <f>M548*'Nitrous Oxide Information'!$I$2*($D$13+273)/$F$2/1000</f>
        <v>12701.790420854844</v>
      </c>
      <c r="O548" s="3">
        <f t="shared" si="138"/>
        <v>249.85044487210914</v>
      </c>
      <c r="P548" s="3">
        <f t="shared" si="131"/>
        <v>10.083409518888184</v>
      </c>
      <c r="Q548" s="3">
        <f t="shared" si="132"/>
        <v>1.8393657252199264E-3</v>
      </c>
      <c r="R548" s="3">
        <f t="shared" si="133"/>
        <v>0.41728624101366713</v>
      </c>
    </row>
    <row r="549" spans="1:18" x14ac:dyDescent="0.25">
      <c r="A549" s="3">
        <f t="shared" si="135"/>
        <v>5.1999999999999336</v>
      </c>
      <c r="B549" s="3">
        <f t="shared" si="124"/>
        <v>4.9553290953219458</v>
      </c>
      <c r="C549" s="3">
        <f t="shared" si="125"/>
        <v>0.11258798510569727</v>
      </c>
      <c r="D549" s="3">
        <f t="shared" si="126"/>
        <v>1838.8251669195165</v>
      </c>
      <c r="E549" s="3">
        <f t="shared" si="127"/>
        <v>15.568750288699812</v>
      </c>
      <c r="F549" s="3">
        <f t="shared" si="128"/>
        <v>33.073583221953236</v>
      </c>
      <c r="G549" s="3">
        <f t="shared" si="129"/>
        <v>6.4955361220416466E-2</v>
      </c>
      <c r="H549" s="3">
        <f t="shared" si="130"/>
        <v>0.91825285485591013</v>
      </c>
      <c r="I549" s="3">
        <f t="shared" si="134"/>
        <v>1610.7706866453198</v>
      </c>
      <c r="K549" s="3">
        <f t="shared" si="136"/>
        <v>5.1999999999999336</v>
      </c>
      <c r="L549" s="3">
        <f t="shared" si="137"/>
        <v>2.247702141558158</v>
      </c>
      <c r="M549" s="3">
        <f>L549/'Nitrous Oxide Information'!$B$1*1000</f>
        <v>51.069050997617929</v>
      </c>
      <c r="N549" s="3">
        <f>M549*'Nitrous Oxide Information'!$I$2*($D$13+273)/$F$2/1000</f>
        <v>12678.253224653803</v>
      </c>
      <c r="O549" s="3">
        <f t="shared" si="138"/>
        <v>249.38745668327741</v>
      </c>
      <c r="P549" s="3">
        <f t="shared" si="131"/>
        <v>10.083409518888182</v>
      </c>
      <c r="Q549" s="3">
        <f t="shared" si="132"/>
        <v>1.8393657252199261E-3</v>
      </c>
      <c r="R549" s="3">
        <f t="shared" si="133"/>
        <v>0.41651298403167447</v>
      </c>
    </row>
    <row r="550" spans="1:18" x14ac:dyDescent="0.25">
      <c r="A550" s="3">
        <f t="shared" si="135"/>
        <v>5.2099999999999334</v>
      </c>
      <c r="B550" s="3">
        <f t="shared" si="124"/>
        <v>4.946146566773387</v>
      </c>
      <c r="C550" s="3">
        <f t="shared" si="125"/>
        <v>0.11237935266826063</v>
      </c>
      <c r="D550" s="3">
        <f t="shared" si="126"/>
        <v>1835.4177111751569</v>
      </c>
      <c r="E550" s="3">
        <f t="shared" si="127"/>
        <v>15.53990044013449</v>
      </c>
      <c r="F550" s="3">
        <f t="shared" si="128"/>
        <v>33.073583221953243</v>
      </c>
      <c r="G550" s="3">
        <f t="shared" si="129"/>
        <v>6.495536122041648E-2</v>
      </c>
      <c r="H550" s="3">
        <f t="shared" si="130"/>
        <v>0.91655127603191833</v>
      </c>
      <c r="I550" s="3">
        <f t="shared" si="134"/>
        <v>1612.6037891973835</v>
      </c>
      <c r="K550" s="3">
        <f t="shared" si="136"/>
        <v>5.2099999999999334</v>
      </c>
      <c r="L550" s="3">
        <f t="shared" si="137"/>
        <v>2.2435370117178413</v>
      </c>
      <c r="M550" s="3">
        <f>L550/'Nitrous Oxide Information'!$B$1*1000</f>
        <v>50.974416915862165</v>
      </c>
      <c r="N550" s="3">
        <f>M550*'Nitrous Oxide Information'!$I$2*($D$13+273)/$F$2/1000</f>
        <v>12654.759644320027</v>
      </c>
      <c r="O550" s="3">
        <f t="shared" si="138"/>
        <v>248.92532643993823</v>
      </c>
      <c r="P550" s="3">
        <f t="shared" si="131"/>
        <v>10.083409518888184</v>
      </c>
      <c r="Q550" s="3">
        <f t="shared" si="132"/>
        <v>1.8393657252199264E-3</v>
      </c>
      <c r="R550" s="3">
        <f t="shared" si="133"/>
        <v>0.41574115994226596</v>
      </c>
    </row>
    <row r="551" spans="1:18" x14ac:dyDescent="0.25">
      <c r="A551" s="3">
        <f t="shared" si="135"/>
        <v>5.2199999999999331</v>
      </c>
      <c r="B551" s="3">
        <f t="shared" si="124"/>
        <v>4.9369810540130672</v>
      </c>
      <c r="C551" s="3">
        <f t="shared" si="125"/>
        <v>0.11217110683951857</v>
      </c>
      <c r="D551" s="3">
        <f t="shared" si="126"/>
        <v>1832.0165696551501</v>
      </c>
      <c r="E551" s="3">
        <f t="shared" si="127"/>
        <v>15.5111040521069</v>
      </c>
      <c r="F551" s="3">
        <f t="shared" si="128"/>
        <v>33.073583221953236</v>
      </c>
      <c r="G551" s="3">
        <f t="shared" si="129"/>
        <v>6.4955361220416466E-2</v>
      </c>
      <c r="H551" s="3">
        <f t="shared" si="130"/>
        <v>0.91485285033778485</v>
      </c>
      <c r="I551" s="3">
        <f t="shared" si="134"/>
        <v>1614.4334948980591</v>
      </c>
      <c r="K551" s="3">
        <f t="shared" si="136"/>
        <v>5.2199999999999331</v>
      </c>
      <c r="L551" s="3">
        <f t="shared" si="137"/>
        <v>2.2393796001184185</v>
      </c>
      <c r="M551" s="3">
        <f>L551/'Nitrous Oxide Information'!$B$1*1000</f>
        <v>50.879958196860443</v>
      </c>
      <c r="N551" s="3">
        <f>M551*'Nitrous Oxide Information'!$I$2*($D$13+273)/$F$2/1000</f>
        <v>12631.309599030639</v>
      </c>
      <c r="O551" s="3">
        <f t="shared" si="138"/>
        <v>248.46405255226608</v>
      </c>
      <c r="P551" s="3">
        <f t="shared" si="131"/>
        <v>10.083409518888182</v>
      </c>
      <c r="Q551" s="3">
        <f t="shared" si="132"/>
        <v>1.8393657252199261E-3</v>
      </c>
      <c r="R551" s="3">
        <f t="shared" si="133"/>
        <v>0.41497076609020372</v>
      </c>
    </row>
    <row r="552" spans="1:18" x14ac:dyDescent="0.25">
      <c r="A552" s="3">
        <f t="shared" si="135"/>
        <v>5.2299999999999329</v>
      </c>
      <c r="B552" s="3">
        <f t="shared" si="124"/>
        <v>4.9278325255096904</v>
      </c>
      <c r="C552" s="3">
        <f t="shared" si="125"/>
        <v>0.11196324690306154</v>
      </c>
      <c r="D552" s="3">
        <f t="shared" si="126"/>
        <v>1828.6217306588517</v>
      </c>
      <c r="E552" s="3">
        <f t="shared" si="127"/>
        <v>15.482361025551388</v>
      </c>
      <c r="F552" s="3">
        <f t="shared" si="128"/>
        <v>33.073583221953236</v>
      </c>
      <c r="G552" s="3">
        <f t="shared" si="129"/>
        <v>6.4955361220416466E-2</v>
      </c>
      <c r="H552" s="3">
        <f t="shared" si="130"/>
        <v>0.91315757193056724</v>
      </c>
      <c r="I552" s="3">
        <f t="shared" si="134"/>
        <v>1616.2598100419202</v>
      </c>
      <c r="K552" s="3">
        <f t="shared" si="136"/>
        <v>5.2299999999999329</v>
      </c>
      <c r="L552" s="3">
        <f t="shared" si="137"/>
        <v>2.2352298924575167</v>
      </c>
      <c r="M552" s="3">
        <f>L552/'Nitrous Oxide Information'!$B$1*1000</f>
        <v>50.785674515654847</v>
      </c>
      <c r="N552" s="3">
        <f>M552*'Nitrous Oxide Information'!$I$2*($D$13+273)/$F$2/1000</f>
        <v>12607.903008112535</v>
      </c>
      <c r="O552" s="3">
        <f t="shared" si="138"/>
        <v>248.0036334333814</v>
      </c>
      <c r="P552" s="3">
        <f t="shared" si="131"/>
        <v>10.083409518888182</v>
      </c>
      <c r="Q552" s="3">
        <f t="shared" si="132"/>
        <v>1.8393657252199261E-3</v>
      </c>
      <c r="R552" s="3">
        <f t="shared" si="133"/>
        <v>0.41420179982517047</v>
      </c>
    </row>
    <row r="553" spans="1:18" x14ac:dyDescent="0.25">
      <c r="A553" s="3">
        <f t="shared" si="135"/>
        <v>5.2399999999999327</v>
      </c>
      <c r="B553" s="3">
        <f t="shared" si="124"/>
        <v>4.9187009497903844</v>
      </c>
      <c r="C553" s="3">
        <f t="shared" si="125"/>
        <v>0.11175577214380744</v>
      </c>
      <c r="D553" s="3">
        <f t="shared" si="126"/>
        <v>1825.2331825072986</v>
      </c>
      <c r="E553" s="3">
        <f t="shared" si="127"/>
        <v>15.453671261585876</v>
      </c>
      <c r="F553" s="3">
        <f t="shared" si="128"/>
        <v>33.073583221953236</v>
      </c>
      <c r="G553" s="3">
        <f t="shared" si="129"/>
        <v>6.4955361220416466E-2</v>
      </c>
      <c r="H553" s="3">
        <f t="shared" si="130"/>
        <v>0.91146543497814936</v>
      </c>
      <c r="I553" s="3">
        <f t="shared" si="134"/>
        <v>1618.0827409118765</v>
      </c>
      <c r="K553" s="3">
        <f t="shared" si="136"/>
        <v>5.2399999999999327</v>
      </c>
      <c r="L553" s="3">
        <f t="shared" si="137"/>
        <v>2.231087874459265</v>
      </c>
      <c r="M553" s="3">
        <f>L553/'Nitrous Oxide Information'!$B$1*1000</f>
        <v>50.691565547889603</v>
      </c>
      <c r="N553" s="3">
        <f>M553*'Nitrous Oxide Information'!$I$2*($D$13+273)/$F$2/1000</f>
        <v>12584.539791042098</v>
      </c>
      <c r="O553" s="3">
        <f t="shared" si="138"/>
        <v>247.5440674993452</v>
      </c>
      <c r="P553" s="3">
        <f t="shared" si="131"/>
        <v>10.083409518888182</v>
      </c>
      <c r="Q553" s="3">
        <f t="shared" si="132"/>
        <v>1.8393657252199261E-3</v>
      </c>
      <c r="R553" s="3">
        <f t="shared" si="133"/>
        <v>0.41343425850175969</v>
      </c>
    </row>
    <row r="554" spans="1:18" x14ac:dyDescent="0.25">
      <c r="A554" s="3">
        <f t="shared" si="135"/>
        <v>5.2499999999999325</v>
      </c>
      <c r="B554" s="3">
        <f t="shared" si="124"/>
        <v>4.9095862954406027</v>
      </c>
      <c r="C554" s="3">
        <f t="shared" si="125"/>
        <v>0.11154868184799932</v>
      </c>
      <c r="D554" s="3">
        <f t="shared" si="126"/>
        <v>1821.8509135431696</v>
      </c>
      <c r="E554" s="3">
        <f t="shared" si="127"/>
        <v>15.425034661511518</v>
      </c>
      <c r="F554" s="3">
        <f t="shared" si="128"/>
        <v>33.073583221953236</v>
      </c>
      <c r="G554" s="3">
        <f t="shared" si="129"/>
        <v>6.4955361220416466E-2</v>
      </c>
      <c r="H554" s="3">
        <f t="shared" si="130"/>
        <v>0.90977643365922312</v>
      </c>
      <c r="I554" s="3">
        <f t="shared" si="134"/>
        <v>1619.9022937791949</v>
      </c>
      <c r="K554" s="3">
        <f t="shared" si="136"/>
        <v>5.2499999999999325</v>
      </c>
      <c r="L554" s="3">
        <f t="shared" si="137"/>
        <v>2.2269535318742473</v>
      </c>
      <c r="M554" s="3">
        <f>L554/'Nitrous Oxide Information'!$B$1*1000</f>
        <v>50.597630969809991</v>
      </c>
      <c r="N554" s="3">
        <f>M554*'Nitrous Oxide Information'!$I$2*($D$13+273)/$F$2/1000</f>
        <v>12561.219867444928</v>
      </c>
      <c r="O554" s="3">
        <f t="shared" si="138"/>
        <v>247.08535316915365</v>
      </c>
      <c r="P554" s="3">
        <f t="shared" si="131"/>
        <v>10.083409518888182</v>
      </c>
      <c r="Q554" s="3">
        <f t="shared" si="132"/>
        <v>1.8393657252199261E-3</v>
      </c>
      <c r="R554" s="3">
        <f t="shared" si="133"/>
        <v>0.41266813947946729</v>
      </c>
    </row>
    <row r="555" spans="1:18" x14ac:dyDescent="0.25">
      <c r="A555" s="3">
        <f t="shared" si="135"/>
        <v>5.2599999999999323</v>
      </c>
      <c r="B555" s="3">
        <f t="shared" si="124"/>
        <v>4.9004885311040107</v>
      </c>
      <c r="C555" s="3">
        <f t="shared" si="125"/>
        <v>0.11134197530320286</v>
      </c>
      <c r="D555" s="3">
        <f t="shared" si="126"/>
        <v>1818.4749121307466</v>
      </c>
      <c r="E555" s="3">
        <f t="shared" si="127"/>
        <v>15.396451126812366</v>
      </c>
      <c r="F555" s="3">
        <f t="shared" si="128"/>
        <v>33.073583221953236</v>
      </c>
      <c r="G555" s="3">
        <f t="shared" si="129"/>
        <v>6.4955361220416466E-2</v>
      </c>
      <c r="H555" s="3">
        <f t="shared" si="130"/>
        <v>0.90809056216326756</v>
      </c>
      <c r="I555" s="3">
        <f t="shared" si="134"/>
        <v>1621.7184749035214</v>
      </c>
      <c r="K555" s="3">
        <f t="shared" si="136"/>
        <v>5.2599999999999323</v>
      </c>
      <c r="L555" s="3">
        <f t="shared" si="137"/>
        <v>2.2228268504794526</v>
      </c>
      <c r="M555" s="3">
        <f>L555/'Nitrous Oxide Information'!$B$1*1000</f>
        <v>50.503870458261254</v>
      </c>
      <c r="N555" s="3">
        <f>M555*'Nitrous Oxide Information'!$I$2*($D$13+273)/$F$2/1000</f>
        <v>12537.943157095575</v>
      </c>
      <c r="O555" s="3">
        <f t="shared" si="138"/>
        <v>246.62748886473267</v>
      </c>
      <c r="P555" s="3">
        <f t="shared" si="131"/>
        <v>10.083409518888182</v>
      </c>
      <c r="Q555" s="3">
        <f t="shared" si="132"/>
        <v>1.8393657252199261E-3</v>
      </c>
      <c r="R555" s="3">
        <f t="shared" si="133"/>
        <v>0.41190344012268221</v>
      </c>
    </row>
    <row r="556" spans="1:18" x14ac:dyDescent="0.25">
      <c r="A556" s="3">
        <f t="shared" si="135"/>
        <v>5.2699999999999321</v>
      </c>
      <c r="B556" s="3">
        <f t="shared" si="124"/>
        <v>4.8914076254823771</v>
      </c>
      <c r="C556" s="3">
        <f t="shared" si="125"/>
        <v>0.11113565179830388</v>
      </c>
      <c r="D556" s="3">
        <f t="shared" si="126"/>
        <v>1815.1051666558712</v>
      </c>
      <c r="E556" s="3">
        <f t="shared" si="127"/>
        <v>15.36792055915503</v>
      </c>
      <c r="F556" s="3">
        <f t="shared" si="128"/>
        <v>33.073583221953236</v>
      </c>
      <c r="G556" s="3">
        <f t="shared" si="129"/>
        <v>6.4955361220416466E-2</v>
      </c>
      <c r="H556" s="3">
        <f t="shared" si="130"/>
        <v>0.90640781469052889</v>
      </c>
      <c r="I556" s="3">
        <f t="shared" si="134"/>
        <v>1623.5312905329024</v>
      </c>
      <c r="K556" s="3">
        <f t="shared" si="136"/>
        <v>5.2699999999999321</v>
      </c>
      <c r="L556" s="3">
        <f t="shared" si="137"/>
        <v>2.2187078160782256</v>
      </c>
      <c r="M556" s="3">
        <f>L556/'Nitrous Oxide Information'!$B$1*1000</f>
        <v>50.410283690687422</v>
      </c>
      <c r="N556" s="3">
        <f>M556*'Nitrous Oxide Information'!$I$2*($D$13+273)/$F$2/1000</f>
        <v>12514.709579917233</v>
      </c>
      <c r="O556" s="3">
        <f t="shared" si="138"/>
        <v>246.1704730109324</v>
      </c>
      <c r="P556" s="3">
        <f t="shared" si="131"/>
        <v>10.083409518888182</v>
      </c>
      <c r="Q556" s="3">
        <f t="shared" si="132"/>
        <v>1.8393657252199261E-3</v>
      </c>
      <c r="R556" s="3">
        <f t="shared" si="133"/>
        <v>0.4111401578006772</v>
      </c>
    </row>
    <row r="557" spans="1:18" x14ac:dyDescent="0.25">
      <c r="A557" s="3">
        <f t="shared" si="135"/>
        <v>5.2799999999999319</v>
      </c>
      <c r="B557" s="3">
        <f t="shared" si="124"/>
        <v>4.8823435473354717</v>
      </c>
      <c r="C557" s="3">
        <f t="shared" si="125"/>
        <v>0.11092971062350603</v>
      </c>
      <c r="D557" s="3">
        <f t="shared" si="126"/>
        <v>1811.741665525908</v>
      </c>
      <c r="E557" s="3">
        <f t="shared" si="127"/>
        <v>15.339442860388331</v>
      </c>
      <c r="F557" s="3">
        <f t="shared" si="128"/>
        <v>33.073583221953236</v>
      </c>
      <c r="G557" s="3">
        <f t="shared" si="129"/>
        <v>6.4955361220416466E-2</v>
      </c>
      <c r="H557" s="3">
        <f t="shared" si="130"/>
        <v>0.90472818545200051</v>
      </c>
      <c r="I557" s="3">
        <f t="shared" si="134"/>
        <v>1625.3407469038063</v>
      </c>
      <c r="K557" s="3">
        <f t="shared" si="136"/>
        <v>5.2799999999999319</v>
      </c>
      <c r="L557" s="3">
        <f t="shared" si="137"/>
        <v>2.2145964145002188</v>
      </c>
      <c r="M557" s="3">
        <f>L557/'Nitrous Oxide Information'!$B$1*1000</f>
        <v>50.316870345130276</v>
      </c>
      <c r="N557" s="3">
        <f>M557*'Nitrous Oxide Information'!$I$2*($D$13+273)/$F$2/1000</f>
        <v>12491.519055981496</v>
      </c>
      <c r="O557" s="3">
        <f t="shared" si="138"/>
        <v>245.71430403552182</v>
      </c>
      <c r="P557" s="3">
        <f t="shared" si="131"/>
        <v>10.083409518888182</v>
      </c>
      <c r="Q557" s="3">
        <f t="shared" si="132"/>
        <v>1.8393657252199261E-3</v>
      </c>
      <c r="R557" s="3">
        <f t="shared" si="133"/>
        <v>0.41037828988759995</v>
      </c>
    </row>
    <row r="558" spans="1:18" x14ac:dyDescent="0.25">
      <c r="A558" s="3">
        <f t="shared" si="135"/>
        <v>5.2899999999999316</v>
      </c>
      <c r="B558" s="3">
        <f t="shared" si="124"/>
        <v>4.8732962654809517</v>
      </c>
      <c r="C558" s="3">
        <f t="shared" si="125"/>
        <v>0.11072415107032814</v>
      </c>
      <c r="D558" s="3">
        <f t="shared" si="126"/>
        <v>1808.3843971697029</v>
      </c>
      <c r="E558" s="3">
        <f t="shared" si="127"/>
        <v>15.311017932542978</v>
      </c>
      <c r="F558" s="3">
        <f t="shared" si="128"/>
        <v>33.073583221953236</v>
      </c>
      <c r="G558" s="3">
        <f t="shared" si="129"/>
        <v>6.4955361220416466E-2</v>
      </c>
      <c r="H558" s="3">
        <f t="shared" si="130"/>
        <v>0.90305166866940345</v>
      </c>
      <c r="I558" s="3">
        <f t="shared" si="134"/>
        <v>1627.1468502411451</v>
      </c>
      <c r="K558" s="3">
        <f t="shared" si="136"/>
        <v>5.2899999999999316</v>
      </c>
      <c r="L558" s="3">
        <f t="shared" si="137"/>
        <v>2.2104926316013427</v>
      </c>
      <c r="M558" s="3">
        <f>L558/'Nitrous Oxide Information'!$B$1*1000</f>
        <v>50.223630100228178</v>
      </c>
      <c r="N558" s="3">
        <f>M558*'Nitrous Oxide Information'!$I$2*($D$13+273)/$F$2/1000</f>
        <v>12468.371505508065</v>
      </c>
      <c r="O558" s="3">
        <f t="shared" si="138"/>
        <v>245.25898036918338</v>
      </c>
      <c r="P558" s="3">
        <f t="shared" si="131"/>
        <v>10.083409518888182</v>
      </c>
      <c r="Q558" s="3">
        <f t="shared" si="132"/>
        <v>1.8393657252199261E-3</v>
      </c>
      <c r="R558" s="3">
        <f t="shared" si="133"/>
        <v>0.40961783376246408</v>
      </c>
    </row>
    <row r="559" spans="1:18" x14ac:dyDescent="0.25">
      <c r="A559" s="3">
        <f t="shared" si="135"/>
        <v>5.2999999999999314</v>
      </c>
      <c r="B559" s="3">
        <f t="shared" si="124"/>
        <v>4.8642657487942573</v>
      </c>
      <c r="C559" s="3">
        <f t="shared" si="125"/>
        <v>0.11051897243160197</v>
      </c>
      <c r="D559" s="3">
        <f t="shared" si="126"/>
        <v>1805.0333500375443</v>
      </c>
      <c r="E559" s="3">
        <f t="shared" si="127"/>
        <v>15.282645677831214</v>
      </c>
      <c r="F559" s="3">
        <f t="shared" si="128"/>
        <v>33.073583221953236</v>
      </c>
      <c r="G559" s="3">
        <f t="shared" si="129"/>
        <v>6.4955361220416466E-2</v>
      </c>
      <c r="H559" s="3">
        <f t="shared" si="130"/>
        <v>0.90137825857516585</v>
      </c>
      <c r="I559" s="3">
        <f t="shared" si="134"/>
        <v>1628.9496067582954</v>
      </c>
      <c r="K559" s="3">
        <f t="shared" si="136"/>
        <v>5.2999999999999314</v>
      </c>
      <c r="L559" s="3">
        <f t="shared" si="137"/>
        <v>2.2063964532637179</v>
      </c>
      <c r="M559" s="3">
        <f>L559/'Nitrous Oxide Information'!$B$1*1000</f>
        <v>50.130562635215</v>
      </c>
      <c r="N559" s="3">
        <f>M559*'Nitrous Oxide Information'!$I$2*($D$13+273)/$F$2/1000</f>
        <v>12445.266848864481</v>
      </c>
      <c r="O559" s="3">
        <f t="shared" si="138"/>
        <v>244.80450044550753</v>
      </c>
      <c r="P559" s="3">
        <f t="shared" si="131"/>
        <v>10.083409518888182</v>
      </c>
      <c r="Q559" s="3">
        <f t="shared" si="132"/>
        <v>1.8393657252199261E-3</v>
      </c>
      <c r="R559" s="3">
        <f t="shared" si="133"/>
        <v>0.40885878680913984</v>
      </c>
    </row>
    <row r="560" spans="1:18" x14ac:dyDescent="0.25">
      <c r="A560" s="3">
        <f t="shared" si="135"/>
        <v>5.3099999999999312</v>
      </c>
      <c r="B560" s="3">
        <f t="shared" si="124"/>
        <v>4.8552519662085061</v>
      </c>
      <c r="C560" s="3">
        <f t="shared" si="125"/>
        <v>0.11031417400146971</v>
      </c>
      <c r="D560" s="3">
        <f t="shared" si="126"/>
        <v>1801.688512601123</v>
      </c>
      <c r="E560" s="3">
        <f t="shared" si="127"/>
        <v>15.2543259986465</v>
      </c>
      <c r="F560" s="3">
        <f t="shared" si="128"/>
        <v>33.073583221953236</v>
      </c>
      <c r="G560" s="3">
        <f t="shared" si="129"/>
        <v>6.4955361220416466E-2</v>
      </c>
      <c r="H560" s="3">
        <f t="shared" si="130"/>
        <v>0.89970794941240384</v>
      </c>
      <c r="I560" s="3">
        <f t="shared" si="134"/>
        <v>1630.7490226571203</v>
      </c>
      <c r="K560" s="3">
        <f t="shared" si="136"/>
        <v>5.3099999999999312</v>
      </c>
      <c r="L560" s="3">
        <f t="shared" si="137"/>
        <v>2.2023078653956265</v>
      </c>
      <c r="M560" s="3">
        <f>L560/'Nitrous Oxide Information'!$B$1*1000</f>
        <v>50.037667629919035</v>
      </c>
      <c r="N560" s="3">
        <f>M560*'Nitrous Oxide Information'!$I$2*($D$13+273)/$F$2/1000</f>
        <v>12422.20500656585</v>
      </c>
      <c r="O560" s="3">
        <f t="shared" si="138"/>
        <v>244.35086270098745</v>
      </c>
      <c r="P560" s="3">
        <f t="shared" si="131"/>
        <v>10.083409518888182</v>
      </c>
      <c r="Q560" s="3">
        <f t="shared" si="132"/>
        <v>1.8393657252199261E-3</v>
      </c>
      <c r="R560" s="3">
        <f t="shared" si="133"/>
        <v>0.40810114641634565</v>
      </c>
    </row>
    <row r="561" spans="1:18" x14ac:dyDescent="0.25">
      <c r="A561" s="3">
        <f t="shared" si="135"/>
        <v>5.319999999999931</v>
      </c>
      <c r="B561" s="3">
        <f t="shared" si="124"/>
        <v>4.8462548867143811</v>
      </c>
      <c r="C561" s="3">
        <f t="shared" si="125"/>
        <v>0.11010975507538154</v>
      </c>
      <c r="D561" s="3">
        <f t="shared" si="126"/>
        <v>1798.3498733534923</v>
      </c>
      <c r="E561" s="3">
        <f t="shared" si="127"/>
        <v>15.226058797563157</v>
      </c>
      <c r="F561" s="3">
        <f t="shared" si="128"/>
        <v>33.073583221953243</v>
      </c>
      <c r="G561" s="3">
        <f t="shared" si="129"/>
        <v>6.495536122041648E-2</v>
      </c>
      <c r="H561" s="3">
        <f t="shared" si="130"/>
        <v>0.89804073543490159</v>
      </c>
      <c r="I561" s="3">
        <f t="shared" si="134"/>
        <v>1632.54510412799</v>
      </c>
      <c r="K561" s="3">
        <f t="shared" si="136"/>
        <v>5.319999999999931</v>
      </c>
      <c r="L561" s="3">
        <f t="shared" si="137"/>
        <v>2.1982268539314629</v>
      </c>
      <c r="M561" s="3">
        <f>L561/'Nitrous Oxide Information'!$B$1*1000</f>
        <v>49.944944764761843</v>
      </c>
      <c r="N561" s="3">
        <f>M561*'Nitrous Oxide Information'!$I$2*($D$13+273)/$F$2/1000</f>
        <v>12399.185899274567</v>
      </c>
      <c r="O561" s="3">
        <f t="shared" si="138"/>
        <v>243.89806557501348</v>
      </c>
      <c r="P561" s="3">
        <f t="shared" si="131"/>
        <v>10.083409518888184</v>
      </c>
      <c r="Q561" s="3">
        <f t="shared" si="132"/>
        <v>1.8393657252199264E-3</v>
      </c>
      <c r="R561" s="3">
        <f t="shared" si="133"/>
        <v>0.40734490997763861</v>
      </c>
    </row>
    <row r="562" spans="1:18" x14ac:dyDescent="0.25">
      <c r="A562" s="3">
        <f t="shared" si="135"/>
        <v>5.3299999999999308</v>
      </c>
      <c r="B562" s="3">
        <f t="shared" si="124"/>
        <v>4.8372744793600324</v>
      </c>
      <c r="C562" s="3">
        <f t="shared" si="125"/>
        <v>0.10990571495009319</v>
      </c>
      <c r="D562" s="3">
        <f t="shared" si="126"/>
        <v>1795.0174208090268</v>
      </c>
      <c r="E562" s="3">
        <f t="shared" si="127"/>
        <v>15.197843977336049</v>
      </c>
      <c r="F562" s="3">
        <f t="shared" si="128"/>
        <v>33.073583221953236</v>
      </c>
      <c r="G562" s="3">
        <f t="shared" si="129"/>
        <v>6.4955361220416466E-2</v>
      </c>
      <c r="H562" s="3">
        <f t="shared" si="130"/>
        <v>0.89637661090709064</v>
      </c>
      <c r="I562" s="3">
        <f t="shared" si="134"/>
        <v>1634.3378573498042</v>
      </c>
      <c r="K562" s="3">
        <f t="shared" si="136"/>
        <v>5.3299999999999308</v>
      </c>
      <c r="L562" s="3">
        <f t="shared" si="137"/>
        <v>2.1941534048316864</v>
      </c>
      <c r="M562" s="3">
        <f>L562/'Nitrous Oxide Information'!$B$1*1000</f>
        <v>49.852393720757199</v>
      </c>
      <c r="N562" s="3">
        <f>M562*'Nitrous Oxide Information'!$I$2*($D$13+273)/$F$2/1000</f>
        <v>12376.209447800036</v>
      </c>
      <c r="O562" s="3">
        <f t="shared" si="138"/>
        <v>243.44610750986797</v>
      </c>
      <c r="P562" s="3">
        <f t="shared" si="131"/>
        <v>10.083409518888182</v>
      </c>
      <c r="Q562" s="3">
        <f t="shared" si="132"/>
        <v>1.8393657252199261E-3</v>
      </c>
      <c r="R562" s="3">
        <f t="shared" si="133"/>
        <v>0.40659007489140564</v>
      </c>
    </row>
    <row r="563" spans="1:18" x14ac:dyDescent="0.25">
      <c r="A563" s="3">
        <f t="shared" si="135"/>
        <v>5.3399999999999306</v>
      </c>
      <c r="B563" s="3">
        <f t="shared" si="124"/>
        <v>4.8283107132509615</v>
      </c>
      <c r="C563" s="3">
        <f t="shared" si="125"/>
        <v>0.10970205292366353</v>
      </c>
      <c r="D563" s="3">
        <f t="shared" si="126"/>
        <v>1791.6911435033885</v>
      </c>
      <c r="E563" s="3">
        <f t="shared" si="127"/>
        <v>15.169681440900241</v>
      </c>
      <c r="F563" s="3">
        <f t="shared" si="128"/>
        <v>33.073583221953236</v>
      </c>
      <c r="G563" s="3">
        <f t="shared" si="129"/>
        <v>6.4955361220416466E-2</v>
      </c>
      <c r="H563" s="3">
        <f t="shared" si="130"/>
        <v>0.89471557010403169</v>
      </c>
      <c r="I563" s="3">
        <f t="shared" si="134"/>
        <v>1636.1272884900122</v>
      </c>
      <c r="K563" s="3">
        <f t="shared" si="136"/>
        <v>5.3399999999999306</v>
      </c>
      <c r="L563" s="3">
        <f t="shared" si="137"/>
        <v>2.1900875040827725</v>
      </c>
      <c r="M563" s="3">
        <f>L563/'Nitrous Oxide Information'!$B$1*1000</f>
        <v>49.760014179509973</v>
      </c>
      <c r="N563" s="3">
        <f>M563*'Nitrous Oxide Information'!$I$2*($D$13+273)/$F$2/1000</f>
        <v>12353.275573098425</v>
      </c>
      <c r="O563" s="3">
        <f t="shared" si="138"/>
        <v>242.99498695071981</v>
      </c>
      <c r="P563" s="3">
        <f t="shared" si="131"/>
        <v>10.083409518888182</v>
      </c>
      <c r="Q563" s="3">
        <f t="shared" si="132"/>
        <v>1.8393657252199261E-3</v>
      </c>
      <c r="R563" s="3">
        <f t="shared" si="133"/>
        <v>0.40583663856085483</v>
      </c>
    </row>
    <row r="564" spans="1:18" x14ac:dyDescent="0.25">
      <c r="A564" s="3">
        <f t="shared" si="135"/>
        <v>5.3499999999999304</v>
      </c>
      <c r="B564" s="3">
        <f t="shared" si="124"/>
        <v>4.819363557549921</v>
      </c>
      <c r="C564" s="3">
        <f t="shared" si="125"/>
        <v>0.10949876829545224</v>
      </c>
      <c r="D564" s="3">
        <f t="shared" si="126"/>
        <v>1788.3710299934799</v>
      </c>
      <c r="E564" s="3">
        <f t="shared" si="127"/>
        <v>15.141571091370658</v>
      </c>
      <c r="F564" s="3">
        <f t="shared" si="128"/>
        <v>33.073583221953236</v>
      </c>
      <c r="G564" s="3">
        <f t="shared" si="129"/>
        <v>6.4955361220416466E-2</v>
      </c>
      <c r="H564" s="3">
        <f t="shared" si="130"/>
        <v>0.89305760731139372</v>
      </c>
      <c r="I564" s="3">
        <f t="shared" si="134"/>
        <v>1637.9134037046351</v>
      </c>
      <c r="K564" s="3">
        <f t="shared" si="136"/>
        <v>5.3499999999999304</v>
      </c>
      <c r="L564" s="3">
        <f t="shared" si="137"/>
        <v>2.1860291376971639</v>
      </c>
      <c r="M564" s="3">
        <f>L564/'Nitrous Oxide Information'!$B$1*1000</f>
        <v>49.667805823215048</v>
      </c>
      <c r="N564" s="3">
        <f>M564*'Nitrous Oxide Information'!$I$2*($D$13+273)/$F$2/1000</f>
        <v>12330.384196272355</v>
      </c>
      <c r="O564" s="3">
        <f t="shared" si="138"/>
        <v>242.54470234561896</v>
      </c>
      <c r="P564" s="3">
        <f t="shared" si="131"/>
        <v>10.083409518888182</v>
      </c>
      <c r="Q564" s="3">
        <f t="shared" si="132"/>
        <v>1.8393657252199261E-3</v>
      </c>
      <c r="R564" s="3">
        <f t="shared" si="133"/>
        <v>0.40508459839400612</v>
      </c>
    </row>
    <row r="565" spans="1:18" x14ac:dyDescent="0.25">
      <c r="A565" s="3">
        <f t="shared" si="135"/>
        <v>5.3599999999999302</v>
      </c>
      <c r="B565" s="3">
        <f t="shared" si="124"/>
        <v>4.810432981476807</v>
      </c>
      <c r="C565" s="3">
        <f t="shared" si="125"/>
        <v>0.10929586036611728</v>
      </c>
      <c r="D565" s="3">
        <f t="shared" si="126"/>
        <v>1785.0570688574107</v>
      </c>
      <c r="E565" s="3">
        <f t="shared" si="127"/>
        <v>15.113512832041764</v>
      </c>
      <c r="F565" s="3">
        <f t="shared" si="128"/>
        <v>33.073583221953243</v>
      </c>
      <c r="G565" s="3">
        <f t="shared" si="129"/>
        <v>6.495536122041648E-2</v>
      </c>
      <c r="H565" s="3">
        <f t="shared" si="130"/>
        <v>0.89140271682543459</v>
      </c>
      <c r="I565" s="3">
        <f t="shared" si="134"/>
        <v>1639.6962091382859</v>
      </c>
      <c r="K565" s="3">
        <f t="shared" si="136"/>
        <v>5.3599999999999302</v>
      </c>
      <c r="L565" s="3">
        <f t="shared" si="137"/>
        <v>2.1819782917132238</v>
      </c>
      <c r="M565" s="3">
        <f>L565/'Nitrous Oxide Information'!$B$1*1000</f>
        <v>49.57576833465621</v>
      </c>
      <c r="N565" s="3">
        <f>M565*'Nitrous Oxide Information'!$I$2*($D$13+273)/$F$2/1000</f>
        <v>12307.535238570665</v>
      </c>
      <c r="O565" s="3">
        <f t="shared" si="138"/>
        <v>242.09525214549137</v>
      </c>
      <c r="P565" s="3">
        <f t="shared" si="131"/>
        <v>10.083409518888184</v>
      </c>
      <c r="Q565" s="3">
        <f t="shared" si="132"/>
        <v>1.8393657252199264E-3</v>
      </c>
      <c r="R565" s="3">
        <f t="shared" si="133"/>
        <v>0.40433395180368259</v>
      </c>
    </row>
    <row r="566" spans="1:18" x14ac:dyDescent="0.25">
      <c r="A566" s="3">
        <f t="shared" si="135"/>
        <v>5.3699999999999299</v>
      </c>
      <c r="B566" s="3">
        <f t="shared" si="124"/>
        <v>4.8015189543085519</v>
      </c>
      <c r="C566" s="3">
        <f t="shared" si="125"/>
        <v>0.10909332843761255</v>
      </c>
      <c r="D566" s="3">
        <f t="shared" si="126"/>
        <v>1781.7492486944541</v>
      </c>
      <c r="E566" s="3">
        <f t="shared" si="127"/>
        <v>15.085506566387227</v>
      </c>
      <c r="F566" s="3">
        <f t="shared" si="128"/>
        <v>33.073583221953236</v>
      </c>
      <c r="G566" s="3">
        <f t="shared" si="129"/>
        <v>6.4955361220416466E-2</v>
      </c>
      <c r="H566" s="3">
        <f t="shared" si="130"/>
        <v>0.88975089295298171</v>
      </c>
      <c r="I566" s="3">
        <f t="shared" si="134"/>
        <v>1641.4757109241918</v>
      </c>
      <c r="K566" s="3">
        <f t="shared" si="136"/>
        <v>5.3699999999999299</v>
      </c>
      <c r="L566" s="3">
        <f t="shared" si="137"/>
        <v>2.1779349521951867</v>
      </c>
      <c r="M566" s="3">
        <f>L566/'Nitrous Oxide Information'!$B$1*1000</f>
        <v>49.483901397205074</v>
      </c>
      <c r="N566" s="3">
        <f>M566*'Nitrous Oxide Information'!$I$2*($D$13+273)/$F$2/1000</f>
        <v>12284.728621388111</v>
      </c>
      <c r="O566" s="3">
        <f t="shared" si="138"/>
        <v>241.6466348041335</v>
      </c>
      <c r="P566" s="3">
        <f t="shared" si="131"/>
        <v>10.083409518888182</v>
      </c>
      <c r="Q566" s="3">
        <f t="shared" si="132"/>
        <v>1.8393657252199261E-3</v>
      </c>
      <c r="R566" s="3">
        <f t="shared" si="133"/>
        <v>0.40358469620750143</v>
      </c>
    </row>
    <row r="567" spans="1:18" x14ac:dyDescent="0.25">
      <c r="A567" s="3">
        <f t="shared" si="135"/>
        <v>5.3799999999999297</v>
      </c>
      <c r="B567" s="3">
        <f t="shared" si="124"/>
        <v>4.7926214453790221</v>
      </c>
      <c r="C567" s="3">
        <f t="shared" si="125"/>
        <v>0.10889117181318542</v>
      </c>
      <c r="D567" s="3">
        <f t="shared" si="126"/>
        <v>1778.447558125011</v>
      </c>
      <c r="E567" s="3">
        <f t="shared" si="127"/>
        <v>15.057552198059581</v>
      </c>
      <c r="F567" s="3">
        <f t="shared" si="128"/>
        <v>33.073583221953236</v>
      </c>
      <c r="G567" s="3">
        <f t="shared" si="129"/>
        <v>6.4955361220416466E-2</v>
      </c>
      <c r="H567" s="3">
        <f t="shared" si="130"/>
        <v>0.88810213001141225</v>
      </c>
      <c r="I567" s="3">
        <f t="shared" si="134"/>
        <v>1643.2519151842146</v>
      </c>
      <c r="K567" s="3">
        <f t="shared" si="136"/>
        <v>5.3799999999999297</v>
      </c>
      <c r="L567" s="3">
        <f t="shared" si="137"/>
        <v>2.1738991052331116</v>
      </c>
      <c r="M567" s="3">
        <f>L567/'Nitrous Oxide Information'!$B$1*1000</f>
        <v>49.392204694819974</v>
      </c>
      <c r="N567" s="3">
        <f>M567*'Nitrous Oxide Information'!$I$2*($D$13+273)/$F$2/1000</f>
        <v>12261.964266265119</v>
      </c>
      <c r="O567" s="3">
        <f t="shared" si="138"/>
        <v>241.19884877820698</v>
      </c>
      <c r="P567" s="3">
        <f t="shared" si="131"/>
        <v>10.083409518888182</v>
      </c>
      <c r="Q567" s="3">
        <f t="shared" si="132"/>
        <v>1.8393657252199261E-3</v>
      </c>
      <c r="R567" s="3">
        <f t="shared" si="133"/>
        <v>0.40283682902786527</v>
      </c>
    </row>
    <row r="568" spans="1:18" x14ac:dyDescent="0.25">
      <c r="A568" s="3">
        <f t="shared" si="135"/>
        <v>5.3899999999999295</v>
      </c>
      <c r="B568" s="3">
        <f t="shared" si="124"/>
        <v>4.7837404240789079</v>
      </c>
      <c r="C568" s="3">
        <f t="shared" si="125"/>
        <v>0.1086893897973745</v>
      </c>
      <c r="D568" s="3">
        <f t="shared" si="126"/>
        <v>1775.1519857905689</v>
      </c>
      <c r="E568" s="3">
        <f t="shared" si="127"/>
        <v>15.029649630889898</v>
      </c>
      <c r="F568" s="3">
        <f t="shared" si="128"/>
        <v>33.073583221953236</v>
      </c>
      <c r="G568" s="3">
        <f t="shared" si="129"/>
        <v>6.4955361220416466E-2</v>
      </c>
      <c r="H568" s="3">
        <f t="shared" si="130"/>
        <v>0.88645642232863398</v>
      </c>
      <c r="I568" s="3">
        <f t="shared" si="134"/>
        <v>1645.0248280288718</v>
      </c>
      <c r="K568" s="3">
        <f t="shared" si="136"/>
        <v>5.3899999999999295</v>
      </c>
      <c r="L568" s="3">
        <f t="shared" si="137"/>
        <v>2.1698707369428329</v>
      </c>
      <c r="M568" s="3">
        <f>L568/'Nitrous Oxide Information'!$B$1*1000</f>
        <v>49.300677912044918</v>
      </c>
      <c r="N568" s="3">
        <f>M568*'Nitrous Oxide Information'!$I$2*($D$13+273)/$F$2/1000</f>
        <v>12239.242094887502</v>
      </c>
      <c r="O568" s="3">
        <f t="shared" si="138"/>
        <v>240.75189252723337</v>
      </c>
      <c r="P568" s="3">
        <f t="shared" si="131"/>
        <v>10.083409518888182</v>
      </c>
      <c r="Q568" s="3">
        <f t="shared" si="132"/>
        <v>1.8393657252199261E-3</v>
      </c>
      <c r="R568" s="3">
        <f t="shared" si="133"/>
        <v>0.40209034769195329</v>
      </c>
    </row>
    <row r="569" spans="1:18" x14ac:dyDescent="0.25">
      <c r="A569" s="3">
        <f t="shared" si="135"/>
        <v>5.3999999999999293</v>
      </c>
      <c r="B569" s="3">
        <f t="shared" si="124"/>
        <v>4.7748758598556211</v>
      </c>
      <c r="C569" s="3">
        <f t="shared" si="125"/>
        <v>0.108487981696007</v>
      </c>
      <c r="D569" s="3">
        <f t="shared" si="126"/>
        <v>1771.8625203536635</v>
      </c>
      <c r="E569" s="3">
        <f t="shared" si="127"/>
        <v>15.001798768887458</v>
      </c>
      <c r="F569" s="3">
        <f t="shared" si="128"/>
        <v>33.073583221953236</v>
      </c>
      <c r="G569" s="3">
        <f t="shared" si="129"/>
        <v>6.4955361220416466E-2</v>
      </c>
      <c r="H569" s="3">
        <f t="shared" si="130"/>
        <v>0.8848137642430649</v>
      </c>
      <c r="I569" s="3">
        <f t="shared" si="134"/>
        <v>1646.7944555573579</v>
      </c>
      <c r="K569" s="3">
        <f t="shared" si="136"/>
        <v>5.3999999999999293</v>
      </c>
      <c r="L569" s="3">
        <f t="shared" si="137"/>
        <v>2.1658498334659133</v>
      </c>
      <c r="M569" s="3">
        <f>L569/'Nitrous Oxide Information'!$B$1*1000</f>
        <v>49.209320734008436</v>
      </c>
      <c r="N569" s="3">
        <f>M569*'Nitrous Oxide Information'!$I$2*($D$13+273)/$F$2/1000</f>
        <v>12216.562029086195</v>
      </c>
      <c r="O569" s="3">
        <f t="shared" si="138"/>
        <v>240.30576451358883</v>
      </c>
      <c r="P569" s="3">
        <f t="shared" si="131"/>
        <v>10.083409518888182</v>
      </c>
      <c r="Q569" s="3">
        <f t="shared" si="132"/>
        <v>1.8393657252199261E-3</v>
      </c>
      <c r="R569" s="3">
        <f t="shared" si="133"/>
        <v>0.40134524963171203</v>
      </c>
    </row>
    <row r="570" spans="1:18" x14ac:dyDescent="0.25">
      <c r="A570" s="3">
        <f t="shared" si="135"/>
        <v>5.4099999999999291</v>
      </c>
      <c r="B570" s="3">
        <f t="shared" si="124"/>
        <v>4.7660277222131908</v>
      </c>
      <c r="C570" s="3">
        <f t="shared" si="125"/>
        <v>0.10828694681619659</v>
      </c>
      <c r="D570" s="3">
        <f t="shared" si="126"/>
        <v>1768.5791504978397</v>
      </c>
      <c r="E570" s="3">
        <f t="shared" si="127"/>
        <v>14.973999516239417</v>
      </c>
      <c r="F570" s="3">
        <f t="shared" si="128"/>
        <v>33.073583221953243</v>
      </c>
      <c r="G570" s="3">
        <f t="shared" si="129"/>
        <v>6.495536122041648E-2</v>
      </c>
      <c r="H570" s="3">
        <f t="shared" si="130"/>
        <v>0.88317415010361466</v>
      </c>
      <c r="I570" s="3">
        <f t="shared" si="134"/>
        <v>1648.5608038575651</v>
      </c>
      <c r="K570" s="3">
        <f t="shared" si="136"/>
        <v>5.4099999999999291</v>
      </c>
      <c r="L570" s="3">
        <f t="shared" si="137"/>
        <v>2.1618363809695964</v>
      </c>
      <c r="M570" s="3">
        <f>L570/'Nitrous Oxide Information'!$B$1*1000</f>
        <v>49.118132846422569</v>
      </c>
      <c r="N570" s="3">
        <f>M570*'Nitrous Oxide Information'!$I$2*($D$13+273)/$F$2/1000</f>
        <v>12193.923990836987</v>
      </c>
      <c r="O570" s="3">
        <f t="shared" si="138"/>
        <v>239.86046320249883</v>
      </c>
      <c r="P570" s="3">
        <f t="shared" si="131"/>
        <v>10.083409518888184</v>
      </c>
      <c r="Q570" s="3">
        <f t="shared" si="132"/>
        <v>1.8393657252199264E-3</v>
      </c>
      <c r="R570" s="3">
        <f t="shared" si="133"/>
        <v>0.40060153228384698</v>
      </c>
    </row>
    <row r="571" spans="1:18" x14ac:dyDescent="0.25">
      <c r="A571" s="3">
        <f t="shared" si="135"/>
        <v>5.4199999999999289</v>
      </c>
      <c r="B571" s="3">
        <f t="shared" si="124"/>
        <v>4.7571959807121553</v>
      </c>
      <c r="C571" s="3">
        <f t="shared" si="125"/>
        <v>0.10808628446634082</v>
      </c>
      <c r="D571" s="3">
        <f t="shared" si="126"/>
        <v>1765.3018649276109</v>
      </c>
      <c r="E571" s="3">
        <f t="shared" si="127"/>
        <v>14.946251777310477</v>
      </c>
      <c r="F571" s="3">
        <f t="shared" si="128"/>
        <v>33.073583221953243</v>
      </c>
      <c r="G571" s="3">
        <f t="shared" si="129"/>
        <v>6.495536122041648E-2</v>
      </c>
      <c r="H571" s="3">
        <f t="shared" si="130"/>
        <v>0.88153757426966417</v>
      </c>
      <c r="I571" s="3">
        <f t="shared" si="134"/>
        <v>1650.3238790061046</v>
      </c>
      <c r="K571" s="3">
        <f t="shared" si="136"/>
        <v>5.4199999999999289</v>
      </c>
      <c r="L571" s="3">
        <f t="shared" si="137"/>
        <v>2.1578303656467579</v>
      </c>
      <c r="M571" s="3">
        <f>L571/'Nitrous Oxide Information'!$B$1*1000</f>
        <v>49.027113935581717</v>
      </c>
      <c r="N571" s="3">
        <f>M571*'Nitrous Oxide Information'!$I$2*($D$13+273)/$F$2/1000</f>
        <v>12171.327902260242</v>
      </c>
      <c r="O571" s="3">
        <f t="shared" si="138"/>
        <v>239.41598706203285</v>
      </c>
      <c r="P571" s="3">
        <f t="shared" si="131"/>
        <v>10.083409518888184</v>
      </c>
      <c r="Q571" s="3">
        <f t="shared" si="132"/>
        <v>1.8393657252199264E-3</v>
      </c>
      <c r="R571" s="3">
        <f t="shared" si="133"/>
        <v>0.39985919308981333</v>
      </c>
    </row>
    <row r="572" spans="1:18" x14ac:dyDescent="0.25">
      <c r="A572" s="3">
        <f t="shared" si="135"/>
        <v>5.4299999999999287</v>
      </c>
      <c r="B572" s="3">
        <f t="shared" si="124"/>
        <v>4.7483806049694577</v>
      </c>
      <c r="C572" s="3">
        <f t="shared" si="125"/>
        <v>0.10788599395611882</v>
      </c>
      <c r="D572" s="3">
        <f t="shared" si="126"/>
        <v>1762.0306523684235</v>
      </c>
      <c r="E572" s="3">
        <f t="shared" si="127"/>
        <v>14.918555456642556</v>
      </c>
      <c r="F572" s="3">
        <f t="shared" si="128"/>
        <v>33.073583221953236</v>
      </c>
      <c r="G572" s="3">
        <f t="shared" si="129"/>
        <v>6.4955361220416466E-2</v>
      </c>
      <c r="H572" s="3">
        <f t="shared" si="130"/>
        <v>0.87990403111104709</v>
      </c>
      <c r="I572" s="3">
        <f t="shared" si="134"/>
        <v>1652.0836870683268</v>
      </c>
      <c r="K572" s="3">
        <f t="shared" si="136"/>
        <v>5.4299999999999287</v>
      </c>
      <c r="L572" s="3">
        <f t="shared" si="137"/>
        <v>2.1538317737158597</v>
      </c>
      <c r="M572" s="3">
        <f>L572/'Nitrous Oxide Information'!$B$1*1000</f>
        <v>48.936263688361613</v>
      </c>
      <c r="N572" s="3">
        <f>M572*'Nitrous Oxide Information'!$I$2*($D$13+273)/$F$2/1000</f>
        <v>12148.773685620645</v>
      </c>
      <c r="O572" s="3">
        <f t="shared" si="138"/>
        <v>238.97233456309911</v>
      </c>
      <c r="P572" s="3">
        <f t="shared" si="131"/>
        <v>10.083409518888182</v>
      </c>
      <c r="Q572" s="3">
        <f t="shared" si="132"/>
        <v>1.8393657252199261E-3</v>
      </c>
      <c r="R572" s="3">
        <f t="shared" si="133"/>
        <v>0.3991182294958075</v>
      </c>
    </row>
    <row r="573" spans="1:18" x14ac:dyDescent="0.25">
      <c r="A573" s="3">
        <f t="shared" si="135"/>
        <v>5.4399999999999284</v>
      </c>
      <c r="B573" s="3">
        <f t="shared" si="124"/>
        <v>4.7395815646583479</v>
      </c>
      <c r="C573" s="3">
        <f t="shared" si="125"/>
        <v>0.10768607459648902</v>
      </c>
      <c r="D573" s="3">
        <f t="shared" si="126"/>
        <v>1758.7655015666169</v>
      </c>
      <c r="E573" s="3">
        <f t="shared" si="127"/>
        <v>14.890910458954473</v>
      </c>
      <c r="F573" s="3">
        <f t="shared" si="128"/>
        <v>33.073583221953243</v>
      </c>
      <c r="G573" s="3">
        <f t="shared" si="129"/>
        <v>6.495536122041648E-2</v>
      </c>
      <c r="H573" s="3">
        <f t="shared" si="130"/>
        <v>0.87827351500803064</v>
      </c>
      <c r="I573" s="3">
        <f t="shared" si="134"/>
        <v>1653.8402340983428</v>
      </c>
      <c r="K573" s="3">
        <f t="shared" si="136"/>
        <v>5.4399999999999284</v>
      </c>
      <c r="L573" s="3">
        <f t="shared" si="137"/>
        <v>2.1498405914209018</v>
      </c>
      <c r="M573" s="3">
        <f>L573/'Nitrous Oxide Information'!$B$1*1000</f>
        <v>48.845581792218248</v>
      </c>
      <c r="N573" s="3">
        <f>M573*'Nitrous Oxide Information'!$I$2*($D$13+273)/$F$2/1000</f>
        <v>12126.261263326938</v>
      </c>
      <c r="O573" s="3">
        <f t="shared" si="138"/>
        <v>238.52950417943944</v>
      </c>
      <c r="P573" s="3">
        <f t="shared" si="131"/>
        <v>10.083409518888184</v>
      </c>
      <c r="Q573" s="3">
        <f t="shared" si="132"/>
        <v>1.8393657252199264E-3</v>
      </c>
      <c r="R573" s="3">
        <f t="shared" si="133"/>
        <v>0.3983786389527586</v>
      </c>
    </row>
    <row r="574" spans="1:18" x14ac:dyDescent="0.25">
      <c r="A574" s="3">
        <f t="shared" si="135"/>
        <v>5.4499999999999282</v>
      </c>
      <c r="B574" s="3">
        <f t="shared" si="124"/>
        <v>4.7307988295082675</v>
      </c>
      <c r="C574" s="3">
        <f t="shared" si="125"/>
        <v>0.10748652569968657</v>
      </c>
      <c r="D574" s="3">
        <f t="shared" si="126"/>
        <v>1755.5064012893811</v>
      </c>
      <c r="E574" s="3">
        <f t="shared" si="127"/>
        <v>14.863316689141589</v>
      </c>
      <c r="F574" s="3">
        <f t="shared" si="128"/>
        <v>33.073583221953243</v>
      </c>
      <c r="G574" s="3">
        <f t="shared" si="129"/>
        <v>6.495536122041648E-2</v>
      </c>
      <c r="H574" s="3">
        <f t="shared" si="130"/>
        <v>0.87664602035129457</v>
      </c>
      <c r="I574" s="3">
        <f t="shared" si="134"/>
        <v>1655.5935261390453</v>
      </c>
      <c r="K574" s="3">
        <f t="shared" si="136"/>
        <v>5.4499999999999282</v>
      </c>
      <c r="L574" s="3">
        <f t="shared" si="137"/>
        <v>2.1458568050313742</v>
      </c>
      <c r="M574" s="3">
        <f>L574/'Nitrous Oxide Information'!$B$1*1000</f>
        <v>48.755067935186744</v>
      </c>
      <c r="N574" s="3">
        <f>M574*'Nitrous Oxide Information'!$I$2*($D$13+273)/$F$2/1000</f>
        <v>12103.790557931627</v>
      </c>
      <c r="O574" s="3">
        <f t="shared" si="138"/>
        <v>238.08749438762376</v>
      </c>
      <c r="P574" s="3">
        <f t="shared" si="131"/>
        <v>10.083409518888184</v>
      </c>
      <c r="Q574" s="3">
        <f t="shared" si="132"/>
        <v>1.8393657252199264E-3</v>
      </c>
      <c r="R574" s="3">
        <f t="shared" si="133"/>
        <v>0.39764041891631874</v>
      </c>
    </row>
    <row r="575" spans="1:18" x14ac:dyDescent="0.25">
      <c r="A575" s="3">
        <f t="shared" si="135"/>
        <v>5.459999999999928</v>
      </c>
      <c r="B575" s="3">
        <f t="shared" si="124"/>
        <v>4.7220323693047543</v>
      </c>
      <c r="C575" s="3">
        <f t="shared" si="125"/>
        <v>0.10728734657922119</v>
      </c>
      <c r="D575" s="3">
        <f t="shared" si="126"/>
        <v>1752.2533403247246</v>
      </c>
      <c r="E575" s="3">
        <f t="shared" si="127"/>
        <v>14.835774052275521</v>
      </c>
      <c r="F575" s="3">
        <f t="shared" si="128"/>
        <v>33.073583221953243</v>
      </c>
      <c r="G575" s="3">
        <f t="shared" si="129"/>
        <v>6.495536122041648E-2</v>
      </c>
      <c r="H575" s="3">
        <f t="shared" si="130"/>
        <v>0.87502154154191414</v>
      </c>
      <c r="I575" s="3">
        <f t="shared" si="134"/>
        <v>1657.3435692221292</v>
      </c>
      <c r="K575" s="3">
        <f t="shared" si="136"/>
        <v>5.459999999999928</v>
      </c>
      <c r="L575" s="3">
        <f t="shared" si="137"/>
        <v>2.141880400842211</v>
      </c>
      <c r="M575" s="3">
        <f>L575/'Nitrous Oxide Information'!$B$1*1000</f>
        <v>48.664721805880333</v>
      </c>
      <c r="N575" s="3">
        <f>M575*'Nitrous Oxide Information'!$I$2*($D$13+273)/$F$2/1000</f>
        <v>12081.361492130747</v>
      </c>
      <c r="O575" s="3">
        <f t="shared" si="138"/>
        <v>237.64630366704515</v>
      </c>
      <c r="P575" s="3">
        <f t="shared" si="131"/>
        <v>10.083409518888184</v>
      </c>
      <c r="Q575" s="3">
        <f t="shared" si="132"/>
        <v>1.8393657252199264E-3</v>
      </c>
      <c r="R575" s="3">
        <f t="shared" si="133"/>
        <v>0.39690356684685535</v>
      </c>
    </row>
    <row r="576" spans="1:18" x14ac:dyDescent="0.25">
      <c r="A576" s="3">
        <f t="shared" si="135"/>
        <v>5.4699999999999278</v>
      </c>
      <c r="B576" s="3">
        <f t="shared" si="124"/>
        <v>4.7132821538893355</v>
      </c>
      <c r="C576" s="3">
        <f t="shared" si="125"/>
        <v>0.1070885365498746</v>
      </c>
      <c r="D576" s="3">
        <f t="shared" si="126"/>
        <v>1749.0063074814309</v>
      </c>
      <c r="E576" s="3">
        <f t="shared" si="127"/>
        <v>14.808282453603779</v>
      </c>
      <c r="F576" s="3">
        <f t="shared" si="128"/>
        <v>33.073583221953243</v>
      </c>
      <c r="G576" s="3">
        <f t="shared" si="129"/>
        <v>6.495536122041648E-2</v>
      </c>
      <c r="H576" s="3">
        <f t="shared" si="130"/>
        <v>0.87340007299133937</v>
      </c>
      <c r="I576" s="3">
        <f t="shared" si="134"/>
        <v>1659.0903693681119</v>
      </c>
      <c r="K576" s="3">
        <f t="shared" si="136"/>
        <v>5.4699999999999278</v>
      </c>
      <c r="L576" s="3">
        <f t="shared" si="137"/>
        <v>2.1379113651737423</v>
      </c>
      <c r="M576" s="3">
        <f>L576/'Nitrous Oxide Information'!$B$1*1000</f>
        <v>48.574543093489247</v>
      </c>
      <c r="N576" s="3">
        <f>M576*'Nitrous Oxide Information'!$I$2*($D$13+273)/$F$2/1000</f>
        <v>12058.973988763577</v>
      </c>
      <c r="O576" s="3">
        <f t="shared" si="138"/>
        <v>237.20593049991436</v>
      </c>
      <c r="P576" s="3">
        <f t="shared" si="131"/>
        <v>10.083409518888184</v>
      </c>
      <c r="Q576" s="3">
        <f t="shared" si="132"/>
        <v>1.8393657252199264E-3</v>
      </c>
      <c r="R576" s="3">
        <f t="shared" si="133"/>
        <v>0.39616808020944172</v>
      </c>
    </row>
    <row r="577" spans="1:18" x14ac:dyDescent="0.25">
      <c r="A577" s="3">
        <f t="shared" si="135"/>
        <v>5.4799999999999276</v>
      </c>
      <c r="B577" s="3">
        <f t="shared" si="124"/>
        <v>4.7045481531594211</v>
      </c>
      <c r="C577" s="3">
        <f t="shared" si="125"/>
        <v>0.1068900949276984</v>
      </c>
      <c r="D577" s="3">
        <f t="shared" si="126"/>
        <v>1745.7652915890212</v>
      </c>
      <c r="E577" s="3">
        <f t="shared" si="127"/>
        <v>14.780841798549462</v>
      </c>
      <c r="F577" s="3">
        <f t="shared" si="128"/>
        <v>33.073583221953243</v>
      </c>
      <c r="G577" s="3">
        <f t="shared" si="129"/>
        <v>6.495536122041648E-2</v>
      </c>
      <c r="H577" s="3">
        <f t="shared" si="130"/>
        <v>0.87178160912137603</v>
      </c>
      <c r="I577" s="3">
        <f t="shared" si="134"/>
        <v>1660.8339325863546</v>
      </c>
      <c r="K577" s="3">
        <f t="shared" si="136"/>
        <v>5.4799999999999276</v>
      </c>
      <c r="L577" s="3">
        <f t="shared" si="137"/>
        <v>2.1339496843716477</v>
      </c>
      <c r="M577" s="3">
        <f>L577/'Nitrous Oxide Information'!$B$1*1000</f>
        <v>48.484531487779698</v>
      </c>
      <c r="N577" s="3">
        <f>M577*'Nitrous Oxide Information'!$I$2*($D$13+273)/$F$2/1000</f>
        <v>12036.62797081238</v>
      </c>
      <c r="O577" s="3">
        <f t="shared" si="138"/>
        <v>236.76637337125476</v>
      </c>
      <c r="P577" s="3">
        <f t="shared" si="131"/>
        <v>10.083409518888184</v>
      </c>
      <c r="Q577" s="3">
        <f t="shared" si="132"/>
        <v>1.8393657252199264E-3</v>
      </c>
      <c r="R577" s="3">
        <f t="shared" si="133"/>
        <v>0.3954339564738486</v>
      </c>
    </row>
    <row r="578" spans="1:18" x14ac:dyDescent="0.25">
      <c r="A578" s="3">
        <f t="shared" si="135"/>
        <v>5.4899999999999274</v>
      </c>
      <c r="B578" s="3">
        <f t="shared" si="124"/>
        <v>4.695830337068208</v>
      </c>
      <c r="C578" s="3">
        <f t="shared" si="125"/>
        <v>0.10669202103001148</v>
      </c>
      <c r="D578" s="3">
        <f t="shared" si="126"/>
        <v>1742.5302814977167</v>
      </c>
      <c r="E578" s="3">
        <f t="shared" si="127"/>
        <v>14.753451992710927</v>
      </c>
      <c r="F578" s="3">
        <f t="shared" si="128"/>
        <v>33.073583221953236</v>
      </c>
      <c r="G578" s="3">
        <f t="shared" si="129"/>
        <v>6.4955361220416466E-2</v>
      </c>
      <c r="H578" s="3">
        <f t="shared" si="130"/>
        <v>0.87016614436416684</v>
      </c>
      <c r="I578" s="3">
        <f t="shared" si="134"/>
        <v>1662.5742648750829</v>
      </c>
      <c r="K578" s="3">
        <f t="shared" si="136"/>
        <v>5.4899999999999274</v>
      </c>
      <c r="L578" s="3">
        <f t="shared" si="137"/>
        <v>2.1299953448069093</v>
      </c>
      <c r="M578" s="3">
        <f>L578/'Nitrous Oxide Information'!$B$1*1000</f>
        <v>48.39468667909275</v>
      </c>
      <c r="N578" s="3">
        <f>M578*'Nitrous Oxide Information'!$I$2*($D$13+273)/$F$2/1000</f>
        <v>12014.323361402136</v>
      </c>
      <c r="O578" s="3">
        <f t="shared" si="138"/>
        <v>236.32763076889708</v>
      </c>
      <c r="P578" s="3">
        <f t="shared" si="131"/>
        <v>10.083409518888182</v>
      </c>
      <c r="Q578" s="3">
        <f t="shared" si="132"/>
        <v>1.8393657252199261E-3</v>
      </c>
      <c r="R578" s="3">
        <f t="shared" si="133"/>
        <v>0.39470119311453533</v>
      </c>
    </row>
    <row r="579" spans="1:18" x14ac:dyDescent="0.25">
      <c r="A579" s="3">
        <f t="shared" si="135"/>
        <v>5.4999999999999272</v>
      </c>
      <c r="B579" s="3">
        <f t="shared" si="124"/>
        <v>4.6871286756245656</v>
      </c>
      <c r="C579" s="3">
        <f t="shared" si="125"/>
        <v>0.10649431417539783</v>
      </c>
      <c r="D579" s="3">
        <f t="shared" si="126"/>
        <v>1739.3012660784004</v>
      </c>
      <c r="E579" s="3">
        <f t="shared" si="127"/>
        <v>14.726112941861457</v>
      </c>
      <c r="F579" s="3">
        <f t="shared" si="128"/>
        <v>33.073583221953236</v>
      </c>
      <c r="G579" s="3">
        <f t="shared" si="129"/>
        <v>6.4955361220416466E-2</v>
      </c>
      <c r="H579" s="3">
        <f t="shared" si="130"/>
        <v>0.86855367316217191</v>
      </c>
      <c r="I579" s="3">
        <f t="shared" si="134"/>
        <v>1664.3113722214073</v>
      </c>
      <c r="K579" s="3">
        <f t="shared" si="136"/>
        <v>5.4999999999999272</v>
      </c>
      <c r="L579" s="3">
        <f t="shared" si="137"/>
        <v>2.1260483328757638</v>
      </c>
      <c r="M579" s="3">
        <f>L579/'Nitrous Oxide Information'!$B$1*1000</f>
        <v>48.305008358343301</v>
      </c>
      <c r="N579" s="3">
        <f>M579*'Nitrous Oxide Information'!$I$2*($D$13+273)/$F$2/1000</f>
        <v>11992.060083800281</v>
      </c>
      <c r="O579" s="3">
        <f t="shared" si="138"/>
        <v>235.8897011834741</v>
      </c>
      <c r="P579" s="3">
        <f t="shared" si="131"/>
        <v>10.083409518888182</v>
      </c>
      <c r="Q579" s="3">
        <f t="shared" si="132"/>
        <v>1.8393657252199261E-3</v>
      </c>
      <c r="R579" s="3">
        <f t="shared" si="133"/>
        <v>0.39396978761064128</v>
      </c>
    </row>
    <row r="580" spans="1:18" x14ac:dyDescent="0.25">
      <c r="A580" s="3">
        <f t="shared" si="135"/>
        <v>5.509999999999927</v>
      </c>
      <c r="B580" s="3">
        <f t="shared" si="124"/>
        <v>4.6784431388929439</v>
      </c>
      <c r="C580" s="3">
        <f t="shared" si="125"/>
        <v>0.10629697368370417</v>
      </c>
      <c r="D580" s="3">
        <f t="shared" si="126"/>
        <v>1736.0782342225768</v>
      </c>
      <c r="E580" s="3">
        <f t="shared" si="127"/>
        <v>14.698824551948945</v>
      </c>
      <c r="F580" s="3">
        <f t="shared" si="128"/>
        <v>33.073583221953236</v>
      </c>
      <c r="G580" s="3">
        <f t="shared" si="129"/>
        <v>6.4955361220416466E-2</v>
      </c>
      <c r="H580" s="3">
        <f t="shared" si="130"/>
        <v>0.86694418996815015</v>
      </c>
      <c r="I580" s="3">
        <f t="shared" si="134"/>
        <v>1666.0452606013437</v>
      </c>
      <c r="K580" s="3">
        <f t="shared" si="136"/>
        <v>5.509999999999927</v>
      </c>
      <c r="L580" s="3">
        <f t="shared" si="137"/>
        <v>2.1221086349996572</v>
      </c>
      <c r="M580" s="3">
        <f>L580/'Nitrous Oxide Information'!$B$1*1000</f>
        <v>48.215496217019002</v>
      </c>
      <c r="N580" s="3">
        <f>M580*'Nitrous Oxide Information'!$I$2*($D$13+273)/$F$2/1000</f>
        <v>11969.83806141644</v>
      </c>
      <c r="O580" s="3">
        <f t="shared" si="138"/>
        <v>235.45258310841561</v>
      </c>
      <c r="P580" s="3">
        <f t="shared" si="131"/>
        <v>10.083409518888182</v>
      </c>
      <c r="Q580" s="3">
        <f t="shared" si="132"/>
        <v>1.8393657252199261E-3</v>
      </c>
      <c r="R580" s="3">
        <f t="shared" si="133"/>
        <v>0.39323973744597718</v>
      </c>
    </row>
    <row r="581" spans="1:18" x14ac:dyDescent="0.25">
      <c r="A581" s="3">
        <f t="shared" si="135"/>
        <v>5.5199999999999267</v>
      </c>
      <c r="B581" s="3">
        <f t="shared" si="124"/>
        <v>4.6697736969932624</v>
      </c>
      <c r="C581" s="3">
        <f t="shared" si="125"/>
        <v>0.10609999887603748</v>
      </c>
      <c r="D581" s="3">
        <f t="shared" si="126"/>
        <v>1732.8611748423368</v>
      </c>
      <c r="E581" s="3">
        <f t="shared" si="127"/>
        <v>14.671586729095575</v>
      </c>
      <c r="F581" s="3">
        <f t="shared" si="128"/>
        <v>33.073583221953236</v>
      </c>
      <c r="G581" s="3">
        <f t="shared" si="129"/>
        <v>6.4955361220416466E-2</v>
      </c>
      <c r="H581" s="3">
        <f t="shared" si="130"/>
        <v>0.86533768924513954</v>
      </c>
      <c r="I581" s="3">
        <f t="shared" si="134"/>
        <v>1667.775935979834</v>
      </c>
      <c r="K581" s="3">
        <f t="shared" si="136"/>
        <v>5.5199999999999267</v>
      </c>
      <c r="L581" s="3">
        <f t="shared" si="137"/>
        <v>2.1181762376251974</v>
      </c>
      <c r="M581" s="3">
        <f>L581/'Nitrous Oxide Information'!$B$1*1000</f>
        <v>48.126149947179179</v>
      </c>
      <c r="N581" s="3">
        <f>M581*'Nitrous Oxide Information'!$I$2*($D$13+273)/$F$2/1000</f>
        <v>11947.657217802167</v>
      </c>
      <c r="O581" s="3">
        <f t="shared" si="138"/>
        <v>235.0162750399432</v>
      </c>
      <c r="P581" s="3">
        <f t="shared" si="131"/>
        <v>10.083409518888182</v>
      </c>
      <c r="Q581" s="3">
        <f t="shared" si="132"/>
        <v>1.8393657252199261E-3</v>
      </c>
      <c r="R581" s="3">
        <f t="shared" si="133"/>
        <v>0.39251104010901633</v>
      </c>
    </row>
    <row r="582" spans="1:18" x14ac:dyDescent="0.25">
      <c r="A582" s="3">
        <f t="shared" si="135"/>
        <v>5.5299999999999265</v>
      </c>
      <c r="B582" s="3">
        <f t="shared" si="124"/>
        <v>4.6611203201008102</v>
      </c>
      <c r="C582" s="3">
        <f t="shared" si="125"/>
        <v>0.10590338907476293</v>
      </c>
      <c r="D582" s="3">
        <f t="shared" si="126"/>
        <v>1729.650076870317</v>
      </c>
      <c r="E582" s="3">
        <f t="shared" si="127"/>
        <v>14.644399379597482</v>
      </c>
      <c r="F582" s="3">
        <f t="shared" si="128"/>
        <v>33.073583221953236</v>
      </c>
      <c r="G582" s="3">
        <f t="shared" si="129"/>
        <v>6.4955361220416466E-2</v>
      </c>
      <c r="H582" s="3">
        <f t="shared" si="130"/>
        <v>0.86373416546643844</v>
      </c>
      <c r="I582" s="3">
        <f t="shared" si="134"/>
        <v>1669.5034043107669</v>
      </c>
      <c r="K582" s="3">
        <f t="shared" si="136"/>
        <v>5.5299999999999265</v>
      </c>
      <c r="L582" s="3">
        <f t="shared" si="137"/>
        <v>2.1142511272241071</v>
      </c>
      <c r="M582" s="3">
        <f>L582/'Nitrous Oxide Information'!$B$1*1000</f>
        <v>48.036969241453825</v>
      </c>
      <c r="N582" s="3">
        <f>M582*'Nitrous Oxide Information'!$I$2*($D$13+273)/$F$2/1000</f>
        <v>11925.517476650679</v>
      </c>
      <c r="O582" s="3">
        <f t="shared" si="138"/>
        <v>234.580775477065</v>
      </c>
      <c r="P582" s="3">
        <f t="shared" si="131"/>
        <v>10.083409518888182</v>
      </c>
      <c r="Q582" s="3">
        <f t="shared" si="132"/>
        <v>1.8393657252199261E-3</v>
      </c>
      <c r="R582" s="3">
        <f t="shared" si="133"/>
        <v>0.39178369309288608</v>
      </c>
    </row>
    <row r="583" spans="1:18" x14ac:dyDescent="0.25">
      <c r="A583" s="3">
        <f t="shared" si="135"/>
        <v>5.5399999999999263</v>
      </c>
      <c r="B583" s="3">
        <f t="shared" si="124"/>
        <v>4.6524829784461463</v>
      </c>
      <c r="C583" s="3">
        <f t="shared" si="125"/>
        <v>0.10570714360350125</v>
      </c>
      <c r="D583" s="3">
        <f t="shared" si="126"/>
        <v>1726.4449292596628</v>
      </c>
      <c r="E583" s="3">
        <f t="shared" si="127"/>
        <v>14.617262409924447</v>
      </c>
      <c r="F583" s="3">
        <f t="shared" si="128"/>
        <v>33.073583221953243</v>
      </c>
      <c r="G583" s="3">
        <f t="shared" si="129"/>
        <v>6.495536122041648E-2</v>
      </c>
      <c r="H583" s="3">
        <f t="shared" si="130"/>
        <v>0.86213361311558689</v>
      </c>
      <c r="I583" s="3">
        <f t="shared" si="134"/>
        <v>1671.2276715369981</v>
      </c>
      <c r="K583" s="3">
        <f t="shared" si="136"/>
        <v>5.5399999999999263</v>
      </c>
      <c r="L583" s="3">
        <f t="shared" si="137"/>
        <v>2.1103332902931782</v>
      </c>
      <c r="M583" s="3">
        <f>L583/'Nitrous Oxide Information'!$B$1*1000</f>
        <v>47.947953793042473</v>
      </c>
      <c r="N583" s="3">
        <f>M583*'Nitrous Oxide Information'!$I$2*($D$13+273)/$F$2/1000</f>
        <v>11903.418761796594</v>
      </c>
      <c r="O583" s="3">
        <f t="shared" si="138"/>
        <v>234.14608292157058</v>
      </c>
      <c r="P583" s="3">
        <f t="shared" si="131"/>
        <v>10.083409518888184</v>
      </c>
      <c r="Q583" s="3">
        <f t="shared" si="132"/>
        <v>1.8393657252199264E-3</v>
      </c>
      <c r="R583" s="3">
        <f t="shared" si="133"/>
        <v>0.39105769389535927</v>
      </c>
    </row>
    <row r="584" spans="1:18" x14ac:dyDescent="0.25">
      <c r="A584" s="3">
        <f t="shared" si="135"/>
        <v>5.5499999999999261</v>
      </c>
      <c r="B584" s="3">
        <f t="shared" si="124"/>
        <v>4.6438616423149899</v>
      </c>
      <c r="C584" s="3">
        <f t="shared" si="125"/>
        <v>0.10551126178712658</v>
      </c>
      <c r="D584" s="3">
        <f t="shared" si="126"/>
        <v>1723.2457209839881</v>
      </c>
      <c r="E584" s="3">
        <f t="shared" si="127"/>
        <v>14.590175726719567</v>
      </c>
      <c r="F584" s="3">
        <f t="shared" si="128"/>
        <v>33.073583221953236</v>
      </c>
      <c r="G584" s="3">
        <f t="shared" si="129"/>
        <v>6.4955361220416466E-2</v>
      </c>
      <c r="H584" s="3">
        <f t="shared" si="130"/>
        <v>0.86053602668634621</v>
      </c>
      <c r="I584" s="3">
        <f t="shared" si="134"/>
        <v>1672.9487435903707</v>
      </c>
      <c r="K584" s="3">
        <f t="shared" si="136"/>
        <v>5.5499999999999261</v>
      </c>
      <c r="L584" s="3">
        <f t="shared" si="137"/>
        <v>2.1064227133542244</v>
      </c>
      <c r="M584" s="3">
        <f>L584/'Nitrous Oxide Information'!$B$1*1000</f>
        <v>47.859103295713183</v>
      </c>
      <c r="N584" s="3">
        <f>M584*'Nitrous Oxide Information'!$I$2*($D$13+273)/$F$2/1000</f>
        <v>11881.360997215659</v>
      </c>
      <c r="O584" s="3">
        <f t="shared" si="138"/>
        <v>233.7121958780258</v>
      </c>
      <c r="P584" s="3">
        <f t="shared" si="131"/>
        <v>10.083409518888182</v>
      </c>
      <c r="Q584" s="3">
        <f t="shared" si="132"/>
        <v>1.8393657252199261E-3</v>
      </c>
      <c r="R584" s="3">
        <f t="shared" si="133"/>
        <v>0.39033304001884511</v>
      </c>
    </row>
    <row r="585" spans="1:18" x14ac:dyDescent="0.25">
      <c r="A585" s="3">
        <f t="shared" si="135"/>
        <v>5.5599999999999259</v>
      </c>
      <c r="B585" s="3">
        <f t="shared" si="124"/>
        <v>4.6352562820481262</v>
      </c>
      <c r="C585" s="3">
        <f t="shared" si="125"/>
        <v>0.1053157429517642</v>
      </c>
      <c r="D585" s="3">
        <f t="shared" si="126"/>
        <v>1720.0524410373434</v>
      </c>
      <c r="E585" s="3">
        <f t="shared" si="127"/>
        <v>14.563139236798932</v>
      </c>
      <c r="F585" s="3">
        <f t="shared" si="128"/>
        <v>33.073583221953236</v>
      </c>
      <c r="G585" s="3">
        <f t="shared" si="129"/>
        <v>6.4955361220416466E-2</v>
      </c>
      <c r="H585" s="3">
        <f t="shared" si="130"/>
        <v>0.85894140068268277</v>
      </c>
      <c r="I585" s="3">
        <f t="shared" si="134"/>
        <v>1674.6666263917361</v>
      </c>
      <c r="K585" s="3">
        <f t="shared" si="136"/>
        <v>5.5599999999999259</v>
      </c>
      <c r="L585" s="3">
        <f t="shared" si="137"/>
        <v>2.1025193829540361</v>
      </c>
      <c r="M585" s="3">
        <f>L585/'Nitrous Oxide Information'!$B$1*1000</f>
        <v>47.77041744380152</v>
      </c>
      <c r="N585" s="3">
        <f>M585*'Nitrous Oxide Information'!$I$2*($D$13+273)/$F$2/1000</f>
        <v>11859.344107024519</v>
      </c>
      <c r="O585" s="3">
        <f t="shared" si="138"/>
        <v>233.27911285376766</v>
      </c>
      <c r="P585" s="3">
        <f t="shared" si="131"/>
        <v>10.083409518888182</v>
      </c>
      <c r="Q585" s="3">
        <f t="shared" si="132"/>
        <v>1.8393657252199261E-3</v>
      </c>
      <c r="R585" s="3">
        <f t="shared" si="133"/>
        <v>0.38960972897038165</v>
      </c>
    </row>
    <row r="586" spans="1:18" x14ac:dyDescent="0.25">
      <c r="A586" s="3">
        <f t="shared" si="135"/>
        <v>5.5699999999999257</v>
      </c>
      <c r="B586" s="3">
        <f t="shared" si="124"/>
        <v>4.6266668680412995</v>
      </c>
      <c r="C586" s="3">
        <f t="shared" si="125"/>
        <v>0.10512058642478794</v>
      </c>
      <c r="D586" s="3">
        <f t="shared" si="126"/>
        <v>1716.8650784341698</v>
      </c>
      <c r="E586" s="3">
        <f t="shared" si="127"/>
        <v>14.53615284715131</v>
      </c>
      <c r="F586" s="3">
        <f t="shared" si="128"/>
        <v>33.073583221953236</v>
      </c>
      <c r="G586" s="3">
        <f t="shared" si="129"/>
        <v>6.4955361220416466E-2</v>
      </c>
      <c r="H586" s="3">
        <f t="shared" si="130"/>
        <v>0.85734972961874589</v>
      </c>
      <c r="I586" s="3">
        <f t="shared" si="134"/>
        <v>1676.3813258509736</v>
      </c>
      <c r="K586" s="3">
        <f t="shared" si="136"/>
        <v>5.5699999999999257</v>
      </c>
      <c r="L586" s="3">
        <f t="shared" si="137"/>
        <v>2.0986232856643321</v>
      </c>
      <c r="M586" s="3">
        <f>L586/'Nitrous Oxide Information'!$B$1*1000</f>
        <v>47.681895932209393</v>
      </c>
      <c r="N586" s="3">
        <f>M586*'Nitrous Oxide Information'!$I$2*($D$13+273)/$F$2/1000</f>
        <v>11837.368015480415</v>
      </c>
      <c r="O586" s="3">
        <f t="shared" si="138"/>
        <v>232.84683235889909</v>
      </c>
      <c r="P586" s="3">
        <f t="shared" si="131"/>
        <v>10.083409518888182</v>
      </c>
      <c r="Q586" s="3">
        <f t="shared" si="132"/>
        <v>1.8393657252199261E-3</v>
      </c>
      <c r="R586" s="3">
        <f t="shared" si="133"/>
        <v>0.38888775826162603</v>
      </c>
    </row>
    <row r="587" spans="1:18" x14ac:dyDescent="0.25">
      <c r="A587" s="3">
        <f t="shared" si="135"/>
        <v>5.5799999999999255</v>
      </c>
      <c r="B587" s="3">
        <f t="shared" si="124"/>
        <v>4.6180933707451119</v>
      </c>
      <c r="C587" s="3">
        <f t="shared" si="125"/>
        <v>0.10492579153481826</v>
      </c>
      <c r="D587" s="3">
        <f t="shared" si="126"/>
        <v>1713.6836222092693</v>
      </c>
      <c r="E587" s="3">
        <f t="shared" si="127"/>
        <v>14.509216464937827</v>
      </c>
      <c r="F587" s="3">
        <f t="shared" si="128"/>
        <v>33.073583221953243</v>
      </c>
      <c r="G587" s="3">
        <f t="shared" si="129"/>
        <v>6.495536122041648E-2</v>
      </c>
      <c r="H587" s="3">
        <f t="shared" si="130"/>
        <v>0.85576100801885147</v>
      </c>
      <c r="I587" s="3">
        <f t="shared" si="134"/>
        <v>1678.0928478670112</v>
      </c>
      <c r="K587" s="3">
        <f t="shared" si="136"/>
        <v>5.5799999999999255</v>
      </c>
      <c r="L587" s="3">
        <f t="shared" si="137"/>
        <v>2.0947344080817158</v>
      </c>
      <c r="M587" s="3">
        <f>L587/'Nitrous Oxide Information'!$B$1*1000</f>
        <v>47.593538456404154</v>
      </c>
      <c r="N587" s="3">
        <f>M587*'Nitrous Oxide Information'!$I$2*($D$13+273)/$F$2/1000</f>
        <v>11815.432646980966</v>
      </c>
      <c r="O587" s="3">
        <f t="shared" si="138"/>
        <v>232.415352906284</v>
      </c>
      <c r="P587" s="3">
        <f t="shared" si="131"/>
        <v>10.083409518888184</v>
      </c>
      <c r="Q587" s="3">
        <f t="shared" si="132"/>
        <v>1.8393657252199264E-3</v>
      </c>
      <c r="R587" s="3">
        <f t="shared" si="133"/>
        <v>0.38816712540884668</v>
      </c>
    </row>
    <row r="588" spans="1:18" x14ac:dyDescent="0.25">
      <c r="A588" s="3">
        <f t="shared" si="135"/>
        <v>5.5899999999999253</v>
      </c>
      <c r="B588" s="3">
        <f t="shared" si="124"/>
        <v>4.6095357606649232</v>
      </c>
      <c r="C588" s="3">
        <f t="shared" si="125"/>
        <v>0.10473135761171955</v>
      </c>
      <c r="D588" s="3">
        <f t="shared" si="126"/>
        <v>1710.5080614177589</v>
      </c>
      <c r="E588" s="3">
        <f t="shared" si="127"/>
        <v>14.48232999749164</v>
      </c>
      <c r="F588" s="3">
        <f t="shared" si="128"/>
        <v>33.073583221953243</v>
      </c>
      <c r="G588" s="3">
        <f t="shared" si="129"/>
        <v>6.495536122041648E-2</v>
      </c>
      <c r="H588" s="3">
        <f t="shared" si="130"/>
        <v>0.85417523041746157</v>
      </c>
      <c r="I588" s="3">
        <f t="shared" si="134"/>
        <v>1679.8011983278461</v>
      </c>
      <c r="K588" s="3">
        <f t="shared" si="136"/>
        <v>5.5899999999999253</v>
      </c>
      <c r="L588" s="3">
        <f t="shared" si="137"/>
        <v>2.0908527368276273</v>
      </c>
      <c r="M588" s="3">
        <f>L588/'Nitrous Oxide Information'!$B$1*1000</f>
        <v>47.505344712417411</v>
      </c>
      <c r="N588" s="3">
        <f>M588*'Nitrous Oxide Information'!$I$2*($D$13+273)/$F$2/1000</f>
        <v>11793.537926063862</v>
      </c>
      <c r="O588" s="3">
        <f t="shared" si="138"/>
        <v>231.98467301154196</v>
      </c>
      <c r="P588" s="3">
        <f t="shared" si="131"/>
        <v>10.083409518888184</v>
      </c>
      <c r="Q588" s="3">
        <f t="shared" si="132"/>
        <v>1.8393657252199264E-3</v>
      </c>
      <c r="R588" s="3">
        <f t="shared" si="133"/>
        <v>0.38744782793291438</v>
      </c>
    </row>
    <row r="589" spans="1:18" x14ac:dyDescent="0.25">
      <c r="A589" s="3">
        <f t="shared" si="135"/>
        <v>5.599999999999925</v>
      </c>
      <c r="B589" s="3">
        <f t="shared" si="124"/>
        <v>4.6009940083607486</v>
      </c>
      <c r="C589" s="3">
        <f t="shared" si="125"/>
        <v>0.10453728398659809</v>
      </c>
      <c r="D589" s="3">
        <f t="shared" si="126"/>
        <v>1707.33838513504</v>
      </c>
      <c r="E589" s="3">
        <f t="shared" si="127"/>
        <v>14.455493352317626</v>
      </c>
      <c r="F589" s="3">
        <f t="shared" si="128"/>
        <v>33.073583221953243</v>
      </c>
      <c r="G589" s="3">
        <f t="shared" si="129"/>
        <v>6.495536122041648E-2</v>
      </c>
      <c r="H589" s="3">
        <f t="shared" si="130"/>
        <v>0.85259239135916676</v>
      </c>
      <c r="I589" s="3">
        <f t="shared" si="134"/>
        <v>1681.5063831105645</v>
      </c>
      <c r="K589" s="3">
        <f t="shared" si="136"/>
        <v>5.599999999999925</v>
      </c>
      <c r="L589" s="3">
        <f t="shared" si="137"/>
        <v>2.0869782585482981</v>
      </c>
      <c r="M589" s="3">
        <f>L589/'Nitrous Oxide Information'!$B$1*1000</f>
        <v>47.417314396844077</v>
      </c>
      <c r="N589" s="3">
        <f>M589*'Nitrous Oxide Information'!$I$2*($D$13+273)/$F$2/1000</f>
        <v>11771.683777406644</v>
      </c>
      <c r="O589" s="3">
        <f t="shared" si="138"/>
        <v>231.55479119304323</v>
      </c>
      <c r="P589" s="3">
        <f t="shared" si="131"/>
        <v>10.083409518888184</v>
      </c>
      <c r="Q589" s="3">
        <f t="shared" si="132"/>
        <v>1.8393657252199264E-3</v>
      </c>
      <c r="R589" s="3">
        <f t="shared" si="133"/>
        <v>0.38672986335929405</v>
      </c>
    </row>
    <row r="590" spans="1:18" x14ac:dyDescent="0.25">
      <c r="A590" s="3">
        <f t="shared" si="135"/>
        <v>5.6099999999999248</v>
      </c>
      <c r="B590" s="3">
        <f t="shared" si="124"/>
        <v>4.592468084447157</v>
      </c>
      <c r="C590" s="3">
        <f t="shared" si="125"/>
        <v>0.10434356999179964</v>
      </c>
      <c r="D590" s="3">
        <f t="shared" si="126"/>
        <v>1704.174582456757</v>
      </c>
      <c r="E590" s="3">
        <f t="shared" si="127"/>
        <v>14.428706437092062</v>
      </c>
      <c r="F590" s="3">
        <f t="shared" si="128"/>
        <v>33.073583221953243</v>
      </c>
      <c r="G590" s="3">
        <f t="shared" si="129"/>
        <v>6.495536122041648E-2</v>
      </c>
      <c r="H590" s="3">
        <f t="shared" si="130"/>
        <v>0.85101248539866647</v>
      </c>
      <c r="I590" s="3">
        <f t="shared" si="134"/>
        <v>1683.2084080813618</v>
      </c>
      <c r="K590" s="3">
        <f t="shared" si="136"/>
        <v>5.6099999999999248</v>
      </c>
      <c r="L590" s="3">
        <f t="shared" si="137"/>
        <v>2.0831109599147051</v>
      </c>
      <c r="M590" s="3">
        <f>L590/'Nitrous Oxide Information'!$B$1*1000</f>
        <v>47.32944720684128</v>
      </c>
      <c r="N590" s="3">
        <f>M590*'Nitrous Oxide Information'!$I$2*($D$13+273)/$F$2/1000</f>
        <v>11749.870125826432</v>
      </c>
      <c r="O590" s="3">
        <f t="shared" si="138"/>
        <v>231.12570597190361</v>
      </c>
      <c r="P590" s="3">
        <f t="shared" si="131"/>
        <v>10.083409518888184</v>
      </c>
      <c r="Q590" s="3">
        <f t="shared" si="132"/>
        <v>1.8393657252199264E-3</v>
      </c>
      <c r="R590" s="3">
        <f t="shared" si="133"/>
        <v>0.38601322921803599</v>
      </c>
    </row>
    <row r="591" spans="1:18" x14ac:dyDescent="0.25">
      <c r="A591" s="3">
        <f t="shared" si="135"/>
        <v>5.6199999999999246</v>
      </c>
      <c r="B591" s="3">
        <f t="shared" si="124"/>
        <v>4.5839579595931701</v>
      </c>
      <c r="C591" s="3">
        <f t="shared" si="125"/>
        <v>0.10415021496090718</v>
      </c>
      <c r="D591" s="3">
        <f t="shared" si="126"/>
        <v>1701.0166424987606</v>
      </c>
      <c r="E591" s="3">
        <f t="shared" si="127"/>
        <v>14.401969159662304</v>
      </c>
      <c r="F591" s="3">
        <f t="shared" si="128"/>
        <v>33.073583221953243</v>
      </c>
      <c r="G591" s="3">
        <f t="shared" si="129"/>
        <v>6.495536122041648E-2</v>
      </c>
      <c r="H591" s="3">
        <f t="shared" si="130"/>
        <v>0.84943550710075066</v>
      </c>
      <c r="I591" s="3">
        <f t="shared" si="134"/>
        <v>1684.9072790955634</v>
      </c>
      <c r="K591" s="3">
        <f t="shared" si="136"/>
        <v>5.6199999999999246</v>
      </c>
      <c r="L591" s="3">
        <f t="shared" si="137"/>
        <v>2.0792508276225248</v>
      </c>
      <c r="M591" s="3">
        <f>L591/'Nitrous Oxide Information'!$B$1*1000</f>
        <v>47.241742840127344</v>
      </c>
      <c r="N591" s="3">
        <f>M591*'Nitrous Oxide Information'!$I$2*($D$13+273)/$F$2/1000</f>
        <v>11728.096896279654</v>
      </c>
      <c r="O591" s="3">
        <f t="shared" si="138"/>
        <v>230.69741587197939</v>
      </c>
      <c r="P591" s="3">
        <f t="shared" si="131"/>
        <v>10.083409518888184</v>
      </c>
      <c r="Q591" s="3">
        <f t="shared" si="132"/>
        <v>1.8393657252199264E-3</v>
      </c>
      <c r="R591" s="3">
        <f t="shared" si="133"/>
        <v>0.38529792304376753</v>
      </c>
    </row>
    <row r="592" spans="1:18" x14ac:dyDescent="0.25">
      <c r="A592" s="3">
        <f t="shared" si="135"/>
        <v>5.6299999999999244</v>
      </c>
      <c r="B592" s="3">
        <f t="shared" si="124"/>
        <v>4.5754636045221622</v>
      </c>
      <c r="C592" s="3">
        <f t="shared" si="125"/>
        <v>0.10395721822873857</v>
      </c>
      <c r="D592" s="3">
        <f t="shared" si="126"/>
        <v>1697.8645543970715</v>
      </c>
      <c r="E592" s="3">
        <f t="shared" si="127"/>
        <v>14.375281428046474</v>
      </c>
      <c r="F592" s="3">
        <f t="shared" si="128"/>
        <v>33.073583221953243</v>
      </c>
      <c r="G592" s="3">
        <f t="shared" si="129"/>
        <v>6.495536122041648E-2</v>
      </c>
      <c r="H592" s="3">
        <f t="shared" si="130"/>
        <v>0.8478614510402811</v>
      </c>
      <c r="I592" s="3">
        <f t="shared" si="134"/>
        <v>1686.603001997644</v>
      </c>
      <c r="K592" s="3">
        <f t="shared" si="136"/>
        <v>5.6299999999999244</v>
      </c>
      <c r="L592" s="3">
        <f t="shared" si="137"/>
        <v>2.075397848392087</v>
      </c>
      <c r="M592" s="3">
        <f>L592/'Nitrous Oxide Information'!$B$1*1000</f>
        <v>47.154200994980734</v>
      </c>
      <c r="N592" s="3">
        <f>M592*'Nitrous Oxide Information'!$I$2*($D$13+273)/$F$2/1000</f>
        <v>11706.36401386181</v>
      </c>
      <c r="O592" s="3">
        <f t="shared" si="138"/>
        <v>230.26991941986219</v>
      </c>
      <c r="P592" s="3">
        <f t="shared" si="131"/>
        <v>10.083409518888184</v>
      </c>
      <c r="Q592" s="3">
        <f t="shared" si="132"/>
        <v>1.8393657252199264E-3</v>
      </c>
      <c r="R592" s="3">
        <f t="shared" si="133"/>
        <v>0.38458394237568433</v>
      </c>
    </row>
    <row r="593" spans="1:18" x14ac:dyDescent="0.25">
      <c r="A593" s="3">
        <f t="shared" si="135"/>
        <v>5.6399999999999242</v>
      </c>
      <c r="B593" s="3">
        <f t="shared" si="124"/>
        <v>4.5669849900117594</v>
      </c>
      <c r="C593" s="3">
        <f t="shared" si="125"/>
        <v>0.10376457913134435</v>
      </c>
      <c r="D593" s="3">
        <f t="shared" si="126"/>
        <v>1694.7183073078404</v>
      </c>
      <c r="E593" s="3">
        <f t="shared" si="127"/>
        <v>14.348643150433141</v>
      </c>
      <c r="F593" s="3">
        <f t="shared" si="128"/>
        <v>33.073583221953236</v>
      </c>
      <c r="G593" s="3">
        <f t="shared" si="129"/>
        <v>6.4955361220416466E-2</v>
      </c>
      <c r="H593" s="3">
        <f t="shared" si="130"/>
        <v>0.84629031180217262</v>
      </c>
      <c r="I593" s="3">
        <f t="shared" si="134"/>
        <v>1688.2955826212483</v>
      </c>
      <c r="K593" s="3">
        <f t="shared" si="136"/>
        <v>5.6399999999999242</v>
      </c>
      <c r="L593" s="3">
        <f t="shared" si="137"/>
        <v>2.0715520089683301</v>
      </c>
      <c r="M593" s="3">
        <f>L593/'Nitrous Oxide Information'!$B$1*1000</f>
        <v>47.066821370239026</v>
      </c>
      <c r="N593" s="3">
        <f>M593*'Nitrous Oxide Information'!$I$2*($D$13+273)/$F$2/1000</f>
        <v>11684.671403807193</v>
      </c>
      <c r="O593" s="3">
        <f t="shared" si="138"/>
        <v>229.84321514487399</v>
      </c>
      <c r="P593" s="3">
        <f t="shared" si="131"/>
        <v>10.083409518888182</v>
      </c>
      <c r="Q593" s="3">
        <f t="shared" si="132"/>
        <v>1.8393657252199261E-3</v>
      </c>
      <c r="R593" s="3">
        <f t="shared" si="133"/>
        <v>0.38387128475754223</v>
      </c>
    </row>
    <row r="594" spans="1:18" x14ac:dyDescent="0.25">
      <c r="A594" s="3">
        <f t="shared" si="135"/>
        <v>5.649999999999924</v>
      </c>
      <c r="B594" s="3">
        <f t="shared" si="124"/>
        <v>4.5585220868937375</v>
      </c>
      <c r="C594" s="3">
        <f t="shared" si="125"/>
        <v>0.10357229700600531</v>
      </c>
      <c r="D594" s="3">
        <f t="shared" si="126"/>
        <v>1691.5778904073138</v>
      </c>
      <c r="E594" s="3">
        <f t="shared" si="127"/>
        <v>14.322054235181007</v>
      </c>
      <c r="F594" s="3">
        <f t="shared" si="128"/>
        <v>33.073583221953243</v>
      </c>
      <c r="G594" s="3">
        <f t="shared" si="129"/>
        <v>6.495536122041648E-2</v>
      </c>
      <c r="H594" s="3">
        <f t="shared" si="130"/>
        <v>0.84472208398137494</v>
      </c>
      <c r="I594" s="3">
        <f t="shared" si="134"/>
        <v>1689.9850267892111</v>
      </c>
      <c r="K594" s="3">
        <f t="shared" si="136"/>
        <v>5.649999999999924</v>
      </c>
      <c r="L594" s="3">
        <f t="shared" si="137"/>
        <v>2.0677132961207545</v>
      </c>
      <c r="M594" s="3">
        <f>L594/'Nitrous Oxide Information'!$B$1*1000</f>
        <v>46.979603665297859</v>
      </c>
      <c r="N594" s="3">
        <f>M594*'Nitrous Oxide Information'!$I$2*($D$13+273)/$F$2/1000</f>
        <v>11663.018991488649</v>
      </c>
      <c r="O594" s="3">
        <f t="shared" si="138"/>
        <v>229.41730157906198</v>
      </c>
      <c r="P594" s="3">
        <f t="shared" si="131"/>
        <v>10.083409518888184</v>
      </c>
      <c r="Q594" s="3">
        <f t="shared" si="132"/>
        <v>1.8393657252199264E-3</v>
      </c>
      <c r="R594" s="3">
        <f t="shared" si="133"/>
        <v>0.38315994773764867</v>
      </c>
    </row>
    <row r="595" spans="1:18" x14ac:dyDescent="0.25">
      <c r="A595" s="3">
        <f t="shared" si="135"/>
        <v>5.6599999999999238</v>
      </c>
      <c r="B595" s="3">
        <f t="shared" si="124"/>
        <v>4.5500748660539232</v>
      </c>
      <c r="C595" s="3">
        <f t="shared" si="125"/>
        <v>0.10338037119123041</v>
      </c>
      <c r="D595" s="3">
        <f t="shared" si="126"/>
        <v>1688.4432928917945</v>
      </c>
      <c r="E595" s="3">
        <f t="shared" si="127"/>
        <v>14.295514590818593</v>
      </c>
      <c r="F595" s="3">
        <f t="shared" si="128"/>
        <v>33.073583221953243</v>
      </c>
      <c r="G595" s="3">
        <f t="shared" si="129"/>
        <v>6.495536122041648E-2</v>
      </c>
      <c r="H595" s="3">
        <f t="shared" si="130"/>
        <v>0.84315676218285307</v>
      </c>
      <c r="I595" s="3">
        <f t="shared" si="134"/>
        <v>1691.6713403135768</v>
      </c>
      <c r="K595" s="3">
        <f t="shared" si="136"/>
        <v>5.6599999999999238</v>
      </c>
      <c r="L595" s="3">
        <f t="shared" si="137"/>
        <v>2.0638816966433779</v>
      </c>
      <c r="M595" s="3">
        <f>L595/'Nitrous Oxide Information'!$B$1*1000</f>
        <v>46.892547580109927</v>
      </c>
      <c r="N595" s="3">
        <f>M595*'Nitrous Oxide Information'!$I$2*($D$13+273)/$F$2/1000</f>
        <v>11641.406702417305</v>
      </c>
      <c r="O595" s="3">
        <f t="shared" si="138"/>
        <v>228.99217725719365</v>
      </c>
      <c r="P595" s="3">
        <f t="shared" si="131"/>
        <v>10.083409518888184</v>
      </c>
      <c r="Q595" s="3">
        <f t="shared" si="132"/>
        <v>1.8393657252199264E-3</v>
      </c>
      <c r="R595" s="3">
        <f t="shared" si="133"/>
        <v>0.38244992886885409</v>
      </c>
    </row>
    <row r="596" spans="1:18" x14ac:dyDescent="0.25">
      <c r="A596" s="3">
        <f t="shared" si="135"/>
        <v>5.6699999999999235</v>
      </c>
      <c r="B596" s="3">
        <f t="shared" si="124"/>
        <v>4.5416432984320956</v>
      </c>
      <c r="C596" s="3">
        <f t="shared" si="125"/>
        <v>0.1031888010267543</v>
      </c>
      <c r="D596" s="3">
        <f t="shared" si="126"/>
        <v>1685.3145039776055</v>
      </c>
      <c r="E596" s="3">
        <f t="shared" si="127"/>
        <v>14.269024126043924</v>
      </c>
      <c r="F596" s="3">
        <f t="shared" si="128"/>
        <v>33.073583221953243</v>
      </c>
      <c r="G596" s="3">
        <f t="shared" si="129"/>
        <v>6.495536122041648E-2</v>
      </c>
      <c r="H596" s="3">
        <f t="shared" si="130"/>
        <v>0.8415943410215696</v>
      </c>
      <c r="I596" s="3">
        <f t="shared" si="134"/>
        <v>1693.3545289956201</v>
      </c>
      <c r="K596" s="3">
        <f t="shared" si="136"/>
        <v>5.6699999999999235</v>
      </c>
      <c r="L596" s="3">
        <f t="shared" si="137"/>
        <v>2.0600571973546895</v>
      </c>
      <c r="M596" s="3">
        <f>L596/'Nitrous Oxide Information'!$B$1*1000</f>
        <v>46.805652815183919</v>
      </c>
      <c r="N596" s="3">
        <f>M596*'Nitrous Oxide Information'!$I$2*($D$13+273)/$F$2/1000</f>
        <v>11619.83446224233</v>
      </c>
      <c r="O596" s="3">
        <f t="shared" si="138"/>
        <v>228.56784071675159</v>
      </c>
      <c r="P596" s="3">
        <f t="shared" si="131"/>
        <v>10.083409518888184</v>
      </c>
      <c r="Q596" s="3">
        <f t="shared" si="132"/>
        <v>1.8393657252199264E-3</v>
      </c>
      <c r="R596" s="3">
        <f t="shared" si="133"/>
        <v>0.38174122570854374</v>
      </c>
    </row>
    <row r="597" spans="1:18" x14ac:dyDescent="0.25">
      <c r="A597" s="3">
        <f t="shared" si="135"/>
        <v>5.6799999999999233</v>
      </c>
      <c r="B597" s="3">
        <f t="shared" si="124"/>
        <v>4.5332273550218796</v>
      </c>
      <c r="C597" s="3">
        <f t="shared" si="125"/>
        <v>0.10299758585353515</v>
      </c>
      <c r="D597" s="3">
        <f t="shared" si="126"/>
        <v>1682.1915129010517</v>
      </c>
      <c r="E597" s="3">
        <f t="shared" si="127"/>
        <v>14.2425827497242</v>
      </c>
      <c r="F597" s="3">
        <f t="shared" si="128"/>
        <v>33.073583221953236</v>
      </c>
      <c r="G597" s="3">
        <f t="shared" si="129"/>
        <v>6.4955361220416466E-2</v>
      </c>
      <c r="H597" s="3">
        <f t="shared" si="130"/>
        <v>0.84003481512246581</v>
      </c>
      <c r="I597" s="3">
        <f t="shared" si="134"/>
        <v>1695.0345986258651</v>
      </c>
      <c r="K597" s="3">
        <f t="shared" si="136"/>
        <v>5.6799999999999233</v>
      </c>
      <c r="L597" s="3">
        <f t="shared" si="137"/>
        <v>2.056239785097604</v>
      </c>
      <c r="M597" s="3">
        <f>L597/'Nitrous Oxide Information'!$B$1*1000</f>
        <v>46.718919071583485</v>
      </c>
      <c r="N597" s="3">
        <f>M597*'Nitrous Oxide Information'!$I$2*($D$13+273)/$F$2/1000</f>
        <v>11598.302196750656</v>
      </c>
      <c r="O597" s="3">
        <f t="shared" si="138"/>
        <v>228.14429049792847</v>
      </c>
      <c r="P597" s="3">
        <f t="shared" si="131"/>
        <v>10.083409518888182</v>
      </c>
      <c r="Q597" s="3">
        <f t="shared" si="132"/>
        <v>1.8393657252199261E-3</v>
      </c>
      <c r="R597" s="3">
        <f t="shared" si="133"/>
        <v>0.38103383581862899</v>
      </c>
    </row>
    <row r="598" spans="1:18" x14ac:dyDescent="0.25">
      <c r="A598" s="3">
        <f t="shared" si="135"/>
        <v>5.6899999999999231</v>
      </c>
      <c r="B598" s="3">
        <f t="shared" si="124"/>
        <v>4.5248270068706544</v>
      </c>
      <c r="C598" s="3">
        <f t="shared" si="125"/>
        <v>0.10280672501375245</v>
      </c>
      <c r="D598" s="3">
        <f t="shared" si="126"/>
        <v>1679.0743089183857</v>
      </c>
      <c r="E598" s="3">
        <f t="shared" si="127"/>
        <v>14.216190370895509</v>
      </c>
      <c r="F598" s="3">
        <f t="shared" si="128"/>
        <v>33.073583221953236</v>
      </c>
      <c r="G598" s="3">
        <f t="shared" si="129"/>
        <v>6.4955361220416466E-2</v>
      </c>
      <c r="H598" s="3">
        <f t="shared" si="130"/>
        <v>0.83847817912044353</v>
      </c>
      <c r="I598" s="3">
        <f t="shared" si="134"/>
        <v>1696.711554984106</v>
      </c>
      <c r="K598" s="3">
        <f t="shared" si="136"/>
        <v>5.6899999999999231</v>
      </c>
      <c r="L598" s="3">
        <f t="shared" si="137"/>
        <v>2.0524294467394175</v>
      </c>
      <c r="M598" s="3">
        <f>L598/'Nitrous Oxide Information'!$B$1*1000</f>
        <v>46.632346050926259</v>
      </c>
      <c r="N598" s="3">
        <f>M598*'Nitrous Oxide Information'!$I$2*($D$13+273)/$F$2/1000</f>
        <v>11576.809831866753</v>
      </c>
      <c r="O598" s="3">
        <f t="shared" si="138"/>
        <v>227.72152514362216</v>
      </c>
      <c r="P598" s="3">
        <f t="shared" si="131"/>
        <v>10.083409518888182</v>
      </c>
      <c r="Q598" s="3">
        <f t="shared" si="132"/>
        <v>1.8393657252199261E-3</v>
      </c>
      <c r="R598" s="3">
        <f t="shared" si="133"/>
        <v>0.38032775676553948</v>
      </c>
    </row>
    <row r="599" spans="1:18" x14ac:dyDescent="0.25">
      <c r="A599" s="3">
        <f t="shared" si="135"/>
        <v>5.6999999999999229</v>
      </c>
      <c r="B599" s="3">
        <f t="shared" si="124"/>
        <v>4.5164422250794498</v>
      </c>
      <c r="C599" s="3">
        <f t="shared" si="125"/>
        <v>0.10261621785080463</v>
      </c>
      <c r="D599" s="3">
        <f t="shared" si="126"/>
        <v>1675.9628813057677</v>
      </c>
      <c r="E599" s="3">
        <f t="shared" si="127"/>
        <v>14.1898468987625</v>
      </c>
      <c r="F599" s="3">
        <f t="shared" si="128"/>
        <v>33.073583221953243</v>
      </c>
      <c r="G599" s="3">
        <f t="shared" si="129"/>
        <v>6.495536122041648E-2</v>
      </c>
      <c r="H599" s="3">
        <f t="shared" si="130"/>
        <v>0.8369244276603468</v>
      </c>
      <c r="I599" s="3">
        <f t="shared" si="134"/>
        <v>1698.3854038394268</v>
      </c>
      <c r="K599" s="3">
        <f t="shared" si="136"/>
        <v>5.6999999999999229</v>
      </c>
      <c r="L599" s="3">
        <f t="shared" si="137"/>
        <v>2.048626169171762</v>
      </c>
      <c r="M599" s="3">
        <f>L599/'Nitrous Oxide Information'!$B$1*1000</f>
        <v>46.54593345538278</v>
      </c>
      <c r="N599" s="3">
        <f>M599*'Nitrous Oxide Information'!$I$2*($D$13+273)/$F$2/1000</f>
        <v>11555.357293652347</v>
      </c>
      <c r="O599" s="3">
        <f t="shared" si="138"/>
        <v>227.29954319943064</v>
      </c>
      <c r="P599" s="3">
        <f t="shared" si="131"/>
        <v>10.083409518888184</v>
      </c>
      <c r="Q599" s="3">
        <f t="shared" si="132"/>
        <v>1.8393657252199264E-3</v>
      </c>
      <c r="R599" s="3">
        <f t="shared" si="133"/>
        <v>0.37962298612021433</v>
      </c>
    </row>
    <row r="600" spans="1:18" x14ac:dyDescent="0.25">
      <c r="A600" s="3">
        <f t="shared" si="135"/>
        <v>5.7099999999999227</v>
      </c>
      <c r="B600" s="3">
        <f t="shared" si="124"/>
        <v>4.5080729808028464</v>
      </c>
      <c r="C600" s="3">
        <f t="shared" si="125"/>
        <v>0.10242606370930679</v>
      </c>
      <c r="D600" s="3">
        <f t="shared" si="126"/>
        <v>1672.8572193592295</v>
      </c>
      <c r="E600" s="3">
        <f t="shared" si="127"/>
        <v>14.163552242698069</v>
      </c>
      <c r="F600" s="3">
        <f t="shared" si="128"/>
        <v>33.073583221953236</v>
      </c>
      <c r="G600" s="3">
        <f t="shared" si="129"/>
        <v>6.4955361220416466E-2</v>
      </c>
      <c r="H600" s="3">
        <f t="shared" si="130"/>
        <v>0.83537355539694191</v>
      </c>
      <c r="I600" s="3">
        <f t="shared" si="134"/>
        <v>1700.0561509502206</v>
      </c>
      <c r="K600" s="3">
        <f t="shared" si="136"/>
        <v>5.7099999999999227</v>
      </c>
      <c r="L600" s="3">
        <f t="shared" si="137"/>
        <v>2.04482993931056</v>
      </c>
      <c r="M600" s="3">
        <f>L600/'Nitrous Oxide Information'!$B$1*1000</f>
        <v>46.459680987675462</v>
      </c>
      <c r="N600" s="3">
        <f>M600*'Nitrous Oxide Information'!$I$2*($D$13+273)/$F$2/1000</f>
        <v>11533.944508306176</v>
      </c>
      <c r="O600" s="3">
        <f t="shared" si="138"/>
        <v>226.87834321364696</v>
      </c>
      <c r="P600" s="3">
        <f t="shared" si="131"/>
        <v>10.083409518888182</v>
      </c>
      <c r="Q600" s="3">
        <f t="shared" si="132"/>
        <v>1.8393657252199261E-3</v>
      </c>
      <c r="R600" s="3">
        <f t="shared" si="133"/>
        <v>0.37891952145809343</v>
      </c>
    </row>
    <row r="601" spans="1:18" x14ac:dyDescent="0.25">
      <c r="A601" s="3">
        <f t="shared" si="135"/>
        <v>5.7199999999999225</v>
      </c>
      <c r="B601" s="3">
        <f t="shared" si="124"/>
        <v>4.499719245248877</v>
      </c>
      <c r="C601" s="3">
        <f t="shared" si="125"/>
        <v>0.10223626193508858</v>
      </c>
      <c r="D601" s="3">
        <f t="shared" si="126"/>
        <v>1669.7573123946386</v>
      </c>
      <c r="E601" s="3">
        <f t="shared" si="127"/>
        <v>14.137306312243044</v>
      </c>
      <c r="F601" s="3">
        <f t="shared" si="128"/>
        <v>33.073583221953243</v>
      </c>
      <c r="G601" s="3">
        <f t="shared" si="129"/>
        <v>6.495536122041648E-2</v>
      </c>
      <c r="H601" s="3">
        <f t="shared" si="130"/>
        <v>0.83382555699490146</v>
      </c>
      <c r="I601" s="3">
        <f t="shared" si="134"/>
        <v>1701.7238020642105</v>
      </c>
      <c r="K601" s="3">
        <f t="shared" si="136"/>
        <v>5.7199999999999225</v>
      </c>
      <c r="L601" s="3">
        <f t="shared" si="137"/>
        <v>2.0410407440959792</v>
      </c>
      <c r="M601" s="3">
        <f>L601/'Nitrous Oxide Information'!$B$1*1000</f>
        <v>46.373588351077622</v>
      </c>
      <c r="N601" s="3">
        <f>M601*'Nitrous Oxide Information'!$I$2*($D$13+273)/$F$2/1000</f>
        <v>11512.571402163741</v>
      </c>
      <c r="O601" s="3">
        <f t="shared" si="138"/>
        <v>226.45792373725419</v>
      </c>
      <c r="P601" s="3">
        <f t="shared" si="131"/>
        <v>10.083409518888184</v>
      </c>
      <c r="Q601" s="3">
        <f t="shared" si="132"/>
        <v>1.8393657252199264E-3</v>
      </c>
      <c r="R601" s="3">
        <f t="shared" si="133"/>
        <v>0.37821736035911019</v>
      </c>
    </row>
    <row r="602" spans="1:18" x14ac:dyDescent="0.25">
      <c r="A602" s="3">
        <f t="shared" si="135"/>
        <v>5.7299999999999223</v>
      </c>
      <c r="B602" s="3">
        <f t="shared" si="124"/>
        <v>4.4913809896789276</v>
      </c>
      <c r="C602" s="3">
        <f t="shared" si="125"/>
        <v>0.10204681187519182</v>
      </c>
      <c r="D602" s="3">
        <f t="shared" si="126"/>
        <v>1666.6631497476601</v>
      </c>
      <c r="E602" s="3">
        <f t="shared" si="127"/>
        <v>14.111109017105884</v>
      </c>
      <c r="F602" s="3">
        <f t="shared" si="128"/>
        <v>33.073583221953236</v>
      </c>
      <c r="G602" s="3">
        <f t="shared" si="129"/>
        <v>6.4955361220416466E-2</v>
      </c>
      <c r="H602" s="3">
        <f t="shared" si="130"/>
        <v>0.83228042712878347</v>
      </c>
      <c r="I602" s="3">
        <f t="shared" si="134"/>
        <v>1703.3883629184681</v>
      </c>
      <c r="K602" s="3">
        <f t="shared" si="136"/>
        <v>5.7299999999999223</v>
      </c>
      <c r="L602" s="3">
        <f t="shared" si="137"/>
        <v>2.037258570492388</v>
      </c>
      <c r="M602" s="3">
        <f>L602/'Nitrous Oxide Information'!$B$1*1000</f>
        <v>46.287655249412403</v>
      </c>
      <c r="N602" s="3">
        <f>M602*'Nitrous Oxide Information'!$I$2*($D$13+273)/$F$2/1000</f>
        <v>11491.237901697041</v>
      </c>
      <c r="O602" s="3">
        <f t="shared" si="138"/>
        <v>226.03828332392061</v>
      </c>
      <c r="P602" s="3">
        <f t="shared" si="131"/>
        <v>10.083409518888182</v>
      </c>
      <c r="Q602" s="3">
        <f t="shared" si="132"/>
        <v>1.8393657252199261E-3</v>
      </c>
      <c r="R602" s="3">
        <f t="shared" si="133"/>
        <v>0.37751650040768187</v>
      </c>
    </row>
    <row r="603" spans="1:18" x14ac:dyDescent="0.25">
      <c r="A603" s="3">
        <f t="shared" si="135"/>
        <v>5.7399999999999221</v>
      </c>
      <c r="B603" s="3">
        <f t="shared" si="124"/>
        <v>4.4830581854076401</v>
      </c>
      <c r="C603" s="3">
        <f t="shared" si="125"/>
        <v>0.10185771287786832</v>
      </c>
      <c r="D603" s="3">
        <f t="shared" si="126"/>
        <v>1663.5747207737224</v>
      </c>
      <c r="E603" s="3">
        <f t="shared" si="127"/>
        <v>14.084960267162369</v>
      </c>
      <c r="F603" s="3">
        <f t="shared" si="128"/>
        <v>33.073583221953236</v>
      </c>
      <c r="G603" s="3">
        <f t="shared" si="129"/>
        <v>6.4955361220416466E-2</v>
      </c>
      <c r="H603" s="3">
        <f t="shared" si="130"/>
        <v>0.83073816048301607</v>
      </c>
      <c r="I603" s="3">
        <f t="shared" si="134"/>
        <v>1705.0498392394343</v>
      </c>
      <c r="K603" s="3">
        <f t="shared" si="136"/>
        <v>5.7399999999999221</v>
      </c>
      <c r="L603" s="3">
        <f t="shared" si="137"/>
        <v>2.0334834054883113</v>
      </c>
      <c r="M603" s="3">
        <f>L603/'Nitrous Oxide Information'!$B$1*1000</f>
        <v>46.201881387051813</v>
      </c>
      <c r="N603" s="3">
        <f>M603*'Nitrous Oxide Information'!$I$2*($D$13+273)/$F$2/1000</f>
        <v>11469.943933514338</v>
      </c>
      <c r="O603" s="3">
        <f t="shared" si="138"/>
        <v>225.61942052999467</v>
      </c>
      <c r="P603" s="3">
        <f t="shared" si="131"/>
        <v>10.083409518888182</v>
      </c>
      <c r="Q603" s="3">
        <f t="shared" si="132"/>
        <v>1.8393657252199261E-3</v>
      </c>
      <c r="R603" s="3">
        <f t="shared" si="133"/>
        <v>0.37681693919270265</v>
      </c>
    </row>
    <row r="604" spans="1:18" x14ac:dyDescent="0.25">
      <c r="A604" s="3">
        <f t="shared" si="135"/>
        <v>5.7499999999999218</v>
      </c>
      <c r="B604" s="3">
        <f t="shared" si="124"/>
        <v>4.4747508038028103</v>
      </c>
      <c r="C604" s="3">
        <f t="shared" si="125"/>
        <v>0.1016689642925776</v>
      </c>
      <c r="D604" s="3">
        <f t="shared" si="126"/>
        <v>1660.4920148479773</v>
      </c>
      <c r="E604" s="3">
        <f t="shared" si="127"/>
        <v>14.058859972455275</v>
      </c>
      <c r="F604" s="3">
        <f t="shared" si="128"/>
        <v>33.073583221953236</v>
      </c>
      <c r="G604" s="3">
        <f t="shared" si="129"/>
        <v>6.4955361220416466E-2</v>
      </c>
      <c r="H604" s="3">
        <f t="shared" si="130"/>
        <v>0.82919875175187563</v>
      </c>
      <c r="I604" s="3">
        <f t="shared" si="134"/>
        <v>1706.708236742938</v>
      </c>
      <c r="K604" s="3">
        <f t="shared" si="136"/>
        <v>5.7499999999999218</v>
      </c>
      <c r="L604" s="3">
        <f t="shared" si="137"/>
        <v>2.0297152360963842</v>
      </c>
      <c r="M604" s="3">
        <f>L604/'Nitrous Oxide Information'!$B$1*1000</f>
        <v>46.116266468915647</v>
      </c>
      <c r="N604" s="3">
        <f>M604*'Nitrous Oxide Information'!$I$2*($D$13+273)/$F$2/1000</f>
        <v>11448.68942435988</v>
      </c>
      <c r="O604" s="3">
        <f t="shared" si="138"/>
        <v>225.20133391449986</v>
      </c>
      <c r="P604" s="3">
        <f t="shared" si="131"/>
        <v>10.083409518888182</v>
      </c>
      <c r="Q604" s="3">
        <f t="shared" si="132"/>
        <v>1.8393657252199261E-3</v>
      </c>
      <c r="R604" s="3">
        <f t="shared" si="133"/>
        <v>0.37611867430753404</v>
      </c>
    </row>
    <row r="605" spans="1:18" x14ac:dyDescent="0.25">
      <c r="A605" s="3">
        <f t="shared" si="135"/>
        <v>5.7599999999999216</v>
      </c>
      <c r="B605" s="3">
        <f t="shared" si="124"/>
        <v>4.4664588162852921</v>
      </c>
      <c r="C605" s="3">
        <f t="shared" si="125"/>
        <v>0.10148056546998468</v>
      </c>
      <c r="D605" s="3">
        <f t="shared" si="126"/>
        <v>1657.4150213652658</v>
      </c>
      <c r="E605" s="3">
        <f t="shared" si="127"/>
        <v>14.032808043194082</v>
      </c>
      <c r="F605" s="3">
        <f t="shared" si="128"/>
        <v>33.073583221953236</v>
      </c>
      <c r="G605" s="3">
        <f t="shared" si="129"/>
        <v>6.4955361220416466E-2</v>
      </c>
      <c r="H605" s="3">
        <f t="shared" si="130"/>
        <v>0.82766219563947152</v>
      </c>
      <c r="I605" s="3">
        <f t="shared" si="134"/>
        <v>1708.363561134217</v>
      </c>
      <c r="K605" s="3">
        <f t="shared" si="136"/>
        <v>5.7599999999999216</v>
      </c>
      <c r="L605" s="3">
        <f t="shared" si="137"/>
        <v>2.025954049353309</v>
      </c>
      <c r="M605" s="3">
        <f>L605/'Nitrous Oxide Information'!$B$1*1000</f>
        <v>46.030810200470519</v>
      </c>
      <c r="N605" s="3">
        <f>M605*'Nitrous Oxide Information'!$I$2*($D$13+273)/$F$2/1000</f>
        <v>11427.474301113672</v>
      </c>
      <c r="O605" s="3">
        <f t="shared" si="138"/>
        <v>224.78402203913004</v>
      </c>
      <c r="P605" s="3">
        <f t="shared" si="131"/>
        <v>10.083409518888182</v>
      </c>
      <c r="Q605" s="3">
        <f t="shared" si="132"/>
        <v>1.8393657252199261E-3</v>
      </c>
      <c r="R605" s="3">
        <f t="shared" si="133"/>
        <v>0.37542170334999753</v>
      </c>
    </row>
    <row r="606" spans="1:18" x14ac:dyDescent="0.25">
      <c r="A606" s="3">
        <f t="shared" si="135"/>
        <v>5.7699999999999214</v>
      </c>
      <c r="B606" s="3">
        <f t="shared" ref="B606:B669" si="139">L606*2.20462</f>
        <v>4.4581821943288968</v>
      </c>
      <c r="C606" s="3">
        <f t="shared" ref="C606:C669" si="140">M606/453.59237</f>
        <v>0.10129251576195789</v>
      </c>
      <c r="D606" s="3">
        <f t="shared" ref="D606:D669" si="141">N606/6.89475729</f>
        <v>1654.3437297400808</v>
      </c>
      <c r="E606" s="3">
        <f t="shared" ref="E606:E669" si="142">O606/16.0184634</f>
        <v>14.006804389754652</v>
      </c>
      <c r="F606" s="3">
        <f t="shared" ref="F606:F669" si="143">P606*3.28</f>
        <v>33.073583221953228</v>
      </c>
      <c r="G606" s="3">
        <f t="shared" ref="G606:G669" si="144">Q606*35.314</f>
        <v>6.4955361220416452E-2</v>
      </c>
      <c r="H606" s="3">
        <f t="shared" ref="H606:H669" si="145">R606*2.20462</f>
        <v>0.82612848685972606</v>
      </c>
      <c r="I606" s="3">
        <f t="shared" si="134"/>
        <v>1710.0158181079364</v>
      </c>
      <c r="K606" s="3">
        <f t="shared" si="136"/>
        <v>5.7699999999999214</v>
      </c>
      <c r="L606" s="3">
        <f t="shared" si="137"/>
        <v>2.0221998323198092</v>
      </c>
      <c r="M606" s="3">
        <f>L606/'Nitrous Oxide Information'!$B$1*1000</f>
        <v>45.945512287728832</v>
      </c>
      <c r="N606" s="3">
        <f>M606*'Nitrous Oxide Information'!$I$2*($D$13+273)/$F$2/1000</f>
        <v>11406.298490791212</v>
      </c>
      <c r="O606" s="3">
        <f t="shared" si="138"/>
        <v>224.36748346824425</v>
      </c>
      <c r="P606" s="3">
        <f t="shared" ref="P606:P669" si="146">SQRT(2*(N606)/O606)</f>
        <v>10.08340951888818</v>
      </c>
      <c r="Q606" s="3">
        <f t="shared" ref="Q606:Q669" si="147">P606*$F$25</f>
        <v>1.8393657252199257E-3</v>
      </c>
      <c r="R606" s="3">
        <f t="shared" ref="R606:R669" si="148">Q606*O606*0.908</f>
        <v>0.37472602392236581</v>
      </c>
    </row>
    <row r="607" spans="1:18" x14ac:dyDescent="0.25">
      <c r="A607" s="3">
        <f t="shared" si="135"/>
        <v>5.7799999999999212</v>
      </c>
      <c r="B607" s="3">
        <f t="shared" si="139"/>
        <v>4.4499209094602996</v>
      </c>
      <c r="C607" s="3">
        <f t="shared" si="140"/>
        <v>0.10110481452156647</v>
      </c>
      <c r="D607" s="3">
        <f t="shared" si="141"/>
        <v>1651.2781294065312</v>
      </c>
      <c r="E607" s="3">
        <f t="shared" si="142"/>
        <v>13.980848922678929</v>
      </c>
      <c r="F607" s="3">
        <f t="shared" si="143"/>
        <v>33.073583221953236</v>
      </c>
      <c r="G607" s="3">
        <f t="shared" si="144"/>
        <v>6.4955361220416466E-2</v>
      </c>
      <c r="H607" s="3">
        <f t="shared" si="145"/>
        <v>0.82459762013635796</v>
      </c>
      <c r="I607" s="3">
        <f t="shared" ref="I607:I670" si="149">I606+$N$3*$J$1*H607</f>
        <v>1711.6650133482092</v>
      </c>
      <c r="K607" s="3">
        <f t="shared" si="136"/>
        <v>5.7799999999999212</v>
      </c>
      <c r="L607" s="3">
        <f t="shared" si="137"/>
        <v>2.0184525720805855</v>
      </c>
      <c r="M607" s="3">
        <f>L607/'Nitrous Oxide Information'!$B$1*1000</f>
        <v>45.860372437247754</v>
      </c>
      <c r="N607" s="3">
        <f>M607*'Nitrous Oxide Information'!$I$2*($D$13+273)/$F$2/1000</f>
        <v>11385.161920543245</v>
      </c>
      <c r="O607" s="3">
        <f t="shared" si="138"/>
        <v>223.95171676886187</v>
      </c>
      <c r="P607" s="3">
        <f t="shared" si="146"/>
        <v>10.083409518888182</v>
      </c>
      <c r="Q607" s="3">
        <f t="shared" si="147"/>
        <v>1.8393657252199261E-3</v>
      </c>
      <c r="R607" s="3">
        <f t="shared" si="148"/>
        <v>0.37403163363135505</v>
      </c>
    </row>
    <row r="608" spans="1:18" x14ac:dyDescent="0.25">
      <c r="A608" s="3">
        <f t="shared" ref="A608:A671" si="150">$A$30+A607</f>
        <v>5.789999999999921</v>
      </c>
      <c r="B608" s="3">
        <f t="shared" si="139"/>
        <v>4.4416749332589358</v>
      </c>
      <c r="C608" s="3">
        <f t="shared" si="140"/>
        <v>0.10091746110307857</v>
      </c>
      <c r="D608" s="3">
        <f t="shared" si="141"/>
        <v>1648.2182098183043</v>
      </c>
      <c r="E608" s="3">
        <f t="shared" si="142"/>
        <v>13.954941552674626</v>
      </c>
      <c r="F608" s="3">
        <f t="shared" si="143"/>
        <v>33.073583221953236</v>
      </c>
      <c r="G608" s="3">
        <f t="shared" si="144"/>
        <v>6.4955361220416466E-2</v>
      </c>
      <c r="H608" s="3">
        <f t="shared" si="145"/>
        <v>0.82306959020286174</v>
      </c>
      <c r="I608" s="3">
        <f t="shared" si="149"/>
        <v>1713.3111525286149</v>
      </c>
      <c r="K608" s="3">
        <f t="shared" ref="K608:K671" si="151">$A$30+K607</f>
        <v>5.789999999999921</v>
      </c>
      <c r="L608" s="3">
        <f t="shared" si="137"/>
        <v>2.0147122557442718</v>
      </c>
      <c r="M608" s="3">
        <f>L608/'Nitrous Oxide Information'!$B$1*1000</f>
        <v>45.775390356128227</v>
      </c>
      <c r="N608" s="3">
        <f>M608*'Nitrous Oxide Information'!$I$2*($D$13+273)/$F$2/1000</f>
        <v>11364.064517655504</v>
      </c>
      <c r="O608" s="3">
        <f t="shared" si="138"/>
        <v>223.53672051065769</v>
      </c>
      <c r="P608" s="3">
        <f t="shared" si="146"/>
        <v>10.083409518888182</v>
      </c>
      <c r="Q608" s="3">
        <f t="shared" si="147"/>
        <v>1.8393657252199261E-3</v>
      </c>
      <c r="R608" s="3">
        <f t="shared" si="148"/>
        <v>0.37333853008811579</v>
      </c>
    </row>
    <row r="609" spans="1:18" x14ac:dyDescent="0.25">
      <c r="A609" s="3">
        <f t="shared" si="150"/>
        <v>5.7999999999999208</v>
      </c>
      <c r="B609" s="3">
        <f t="shared" si="139"/>
        <v>4.4334442373569081</v>
      </c>
      <c r="C609" s="3">
        <f t="shared" si="140"/>
        <v>0.10073045486195893</v>
      </c>
      <c r="D609" s="3">
        <f t="shared" si="141"/>
        <v>1645.1639604486313</v>
      </c>
      <c r="E609" s="3">
        <f t="shared" si="142"/>
        <v>13.929082190614924</v>
      </c>
      <c r="F609" s="3">
        <f t="shared" si="143"/>
        <v>33.073583221953243</v>
      </c>
      <c r="G609" s="3">
        <f t="shared" si="144"/>
        <v>6.495536122041648E-2</v>
      </c>
      <c r="H609" s="3">
        <f t="shared" si="145"/>
        <v>0.82154439180249272</v>
      </c>
      <c r="I609" s="3">
        <f t="shared" si="149"/>
        <v>1714.9542413122199</v>
      </c>
      <c r="K609" s="3">
        <f t="shared" si="151"/>
        <v>5.7999999999999208</v>
      </c>
      <c r="L609" s="3">
        <f t="shared" si="137"/>
        <v>2.0109788704433909</v>
      </c>
      <c r="M609" s="3">
        <f>L609/'Nitrous Oxide Information'!$B$1*1000</f>
        <v>45.690565752013974</v>
      </c>
      <c r="N609" s="3">
        <f>M609*'Nitrous Oxide Information'!$I$2*($D$13+273)/$F$2/1000</f>
        <v>11343.006209548474</v>
      </c>
      <c r="O609" s="3">
        <f t="shared" si="138"/>
        <v>223.12249326595702</v>
      </c>
      <c r="P609" s="3">
        <f t="shared" si="146"/>
        <v>10.083409518888184</v>
      </c>
      <c r="Q609" s="3">
        <f t="shared" si="147"/>
        <v>1.8393657252199264E-3</v>
      </c>
      <c r="R609" s="3">
        <f t="shared" si="148"/>
        <v>0.37264671090822582</v>
      </c>
    </row>
    <row r="610" spans="1:18" x14ac:dyDescent="0.25">
      <c r="A610" s="3">
        <f t="shared" si="150"/>
        <v>5.8099999999999206</v>
      </c>
      <c r="B610" s="3">
        <f t="shared" si="139"/>
        <v>4.4252287934388823</v>
      </c>
      <c r="C610" s="3">
        <f t="shared" si="140"/>
        <v>0.1005437951548665</v>
      </c>
      <c r="D610" s="3">
        <f t="shared" si="141"/>
        <v>1642.1153707902483</v>
      </c>
      <c r="E610" s="3">
        <f t="shared" si="142"/>
        <v>13.903270747538157</v>
      </c>
      <c r="F610" s="3">
        <f t="shared" si="143"/>
        <v>33.073583221953236</v>
      </c>
      <c r="G610" s="3">
        <f t="shared" si="144"/>
        <v>6.4955361220416466E-2</v>
      </c>
      <c r="H610" s="3">
        <f t="shared" si="145"/>
        <v>0.82002201968824551</v>
      </c>
      <c r="I610" s="3">
        <f t="shared" si="149"/>
        <v>1716.5942853515965</v>
      </c>
      <c r="K610" s="3">
        <f t="shared" si="151"/>
        <v>5.8099999999999206</v>
      </c>
      <c r="L610" s="3">
        <f t="shared" ref="L610:L673" si="152">L609-R609*$J$1</f>
        <v>2.0072524033343084</v>
      </c>
      <c r="M610" s="3">
        <f>L610/'Nitrous Oxide Information'!$B$1*1000</f>
        <v>45.605898333090416</v>
      </c>
      <c r="N610" s="3">
        <f>M610*'Nitrous Oxide Information'!$I$2*($D$13+273)/$F$2/1000</f>
        <v>11321.986923777118</v>
      </c>
      <c r="O610" s="3">
        <f t="shared" ref="O610:O673" si="153">L610/$F$2</f>
        <v>222.70903360973062</v>
      </c>
      <c r="P610" s="3">
        <f t="shared" si="146"/>
        <v>10.083409518888182</v>
      </c>
      <c r="Q610" s="3">
        <f t="shared" si="147"/>
        <v>1.8393657252199261E-3</v>
      </c>
      <c r="R610" s="3">
        <f t="shared" si="148"/>
        <v>0.37195617371168072</v>
      </c>
    </row>
    <row r="611" spans="1:18" x14ac:dyDescent="0.25">
      <c r="A611" s="3">
        <f t="shared" si="150"/>
        <v>5.8199999999999203</v>
      </c>
      <c r="B611" s="3">
        <f t="shared" si="139"/>
        <v>4.4170285732420007</v>
      </c>
      <c r="C611" s="3">
        <f t="shared" si="140"/>
        <v>0.10035748133965257</v>
      </c>
      <c r="D611" s="3">
        <f t="shared" si="141"/>
        <v>1639.0724303553652</v>
      </c>
      <c r="E611" s="3">
        <f t="shared" si="142"/>
        <v>13.877507134647514</v>
      </c>
      <c r="F611" s="3">
        <f t="shared" si="143"/>
        <v>33.073583221953236</v>
      </c>
      <c r="G611" s="3">
        <f t="shared" si="144"/>
        <v>6.4955361220416466E-2</v>
      </c>
      <c r="H611" s="3">
        <f t="shared" si="145"/>
        <v>0.81850246862283937</v>
      </c>
      <c r="I611" s="3">
        <f t="shared" si="149"/>
        <v>1718.231290288842</v>
      </c>
      <c r="K611" s="3">
        <f t="shared" si="151"/>
        <v>5.8199999999999203</v>
      </c>
      <c r="L611" s="3">
        <f t="shared" si="152"/>
        <v>2.0035328415971918</v>
      </c>
      <c r="M611" s="3">
        <f>L611/'Nitrous Oxide Information'!$B$1*1000</f>
        <v>45.521387808083787</v>
      </c>
      <c r="N611" s="3">
        <f>M611*'Nitrous Oxide Information'!$I$2*($D$13+273)/$F$2/1000</f>
        <v>11301.006588030672</v>
      </c>
      <c r="O611" s="3">
        <f t="shared" si="153"/>
        <v>222.2963401195901</v>
      </c>
      <c r="P611" s="3">
        <f t="shared" si="146"/>
        <v>10.083409518888182</v>
      </c>
      <c r="Q611" s="3">
        <f t="shared" si="147"/>
        <v>1.8393657252199261E-3</v>
      </c>
      <c r="R611" s="3">
        <f t="shared" si="148"/>
        <v>0.37126691612288715</v>
      </c>
    </row>
    <row r="612" spans="1:18" x14ac:dyDescent="0.25">
      <c r="A612" s="3">
        <f t="shared" si="150"/>
        <v>5.8299999999999201</v>
      </c>
      <c r="B612" s="3">
        <f t="shared" si="139"/>
        <v>4.4088435485557724</v>
      </c>
      <c r="C612" s="3">
        <f t="shared" si="140"/>
        <v>0.10017151277535827</v>
      </c>
      <c r="D612" s="3">
        <f t="shared" si="141"/>
        <v>1636.0351286756238</v>
      </c>
      <c r="E612" s="3">
        <f t="shared" si="142"/>
        <v>13.851791263310728</v>
      </c>
      <c r="F612" s="3">
        <f t="shared" si="143"/>
        <v>33.073583221953236</v>
      </c>
      <c r="G612" s="3">
        <f t="shared" si="144"/>
        <v>6.4955361220416466E-2</v>
      </c>
      <c r="H612" s="3">
        <f t="shared" si="145"/>
        <v>0.81698573337869773</v>
      </c>
      <c r="I612" s="3">
        <f t="shared" si="149"/>
        <v>1719.8652617555995</v>
      </c>
      <c r="K612" s="3">
        <f t="shared" si="151"/>
        <v>5.8299999999999201</v>
      </c>
      <c r="L612" s="3">
        <f t="shared" si="152"/>
        <v>1.999820172435963</v>
      </c>
      <c r="M612" s="3">
        <f>L612/'Nitrous Oxide Information'!$B$1*1000</f>
        <v>45.437033886260039</v>
      </c>
      <c r="N612" s="3">
        <f>M612*'Nitrous Oxide Information'!$I$2*($D$13+273)/$F$2/1000</f>
        <v>11280.065130132345</v>
      </c>
      <c r="O612" s="3">
        <f t="shared" si="153"/>
        <v>221.88441137578269</v>
      </c>
      <c r="P612" s="3">
        <f t="shared" si="146"/>
        <v>10.083409518888182</v>
      </c>
      <c r="Q612" s="3">
        <f t="shared" si="147"/>
        <v>1.8393657252199261E-3</v>
      </c>
      <c r="R612" s="3">
        <f t="shared" si="148"/>
        <v>0.37057893577065337</v>
      </c>
    </row>
    <row r="613" spans="1:18" x14ac:dyDescent="0.25">
      <c r="A613" s="3">
        <f t="shared" si="150"/>
        <v>5.8399999999999199</v>
      </c>
      <c r="B613" s="3">
        <f t="shared" si="139"/>
        <v>4.4006736912219848</v>
      </c>
      <c r="C613" s="3">
        <f t="shared" si="140"/>
        <v>9.998588882221246E-2</v>
      </c>
      <c r="D613" s="3">
        <f t="shared" si="141"/>
        <v>1633.0034553020646</v>
      </c>
      <c r="E613" s="3">
        <f t="shared" si="142"/>
        <v>13.826123045059772</v>
      </c>
      <c r="F613" s="3">
        <f t="shared" si="143"/>
        <v>33.073583221953236</v>
      </c>
      <c r="G613" s="3">
        <f t="shared" si="144"/>
        <v>6.4955361220416466E-2</v>
      </c>
      <c r="H613" s="3">
        <f t="shared" si="145"/>
        <v>0.81547180873793113</v>
      </c>
      <c r="I613" s="3">
        <f t="shared" si="149"/>
        <v>1721.4962053730753</v>
      </c>
      <c r="K613" s="3">
        <f t="shared" si="151"/>
        <v>5.8399999999999199</v>
      </c>
      <c r="L613" s="3">
        <f t="shared" si="152"/>
        <v>1.9961143830782564</v>
      </c>
      <c r="M613" s="3">
        <f>L613/'Nitrous Oxide Information'!$B$1*1000</f>
        <v>45.352836277423862</v>
      </c>
      <c r="N613" s="3">
        <f>M613*'Nitrous Oxide Information'!$I$2*($D$13+273)/$F$2/1000</f>
        <v>11259.162478039099</v>
      </c>
      <c r="O613" s="3">
        <f t="shared" si="153"/>
        <v>221.47324596118654</v>
      </c>
      <c r="P613" s="3">
        <f t="shared" si="146"/>
        <v>10.083409518888182</v>
      </c>
      <c r="Q613" s="3">
        <f t="shared" si="147"/>
        <v>1.8393657252199261E-3</v>
      </c>
      <c r="R613" s="3">
        <f t="shared" si="148"/>
        <v>0.36989223028818174</v>
      </c>
    </row>
    <row r="614" spans="1:18" x14ac:dyDescent="0.25">
      <c r="A614" s="3">
        <f t="shared" si="150"/>
        <v>5.8499999999999197</v>
      </c>
      <c r="B614" s="3">
        <f t="shared" si="139"/>
        <v>4.3925189731346057</v>
      </c>
      <c r="C614" s="3">
        <f t="shared" si="140"/>
        <v>9.9800608841629584E-2</v>
      </c>
      <c r="D614" s="3">
        <f t="shared" si="141"/>
        <v>1629.9773998050921</v>
      </c>
      <c r="E614" s="3">
        <f t="shared" si="142"/>
        <v>13.800502391590561</v>
      </c>
      <c r="F614" s="3">
        <f t="shared" si="143"/>
        <v>33.073583221953236</v>
      </c>
      <c r="G614" s="3">
        <f t="shared" si="144"/>
        <v>6.4955361220416466E-2</v>
      </c>
      <c r="H614" s="3">
        <f t="shared" si="145"/>
        <v>0.81396068949231937</v>
      </c>
      <c r="I614" s="3">
        <f t="shared" si="149"/>
        <v>1723.12412675206</v>
      </c>
      <c r="K614" s="3">
        <f t="shared" si="151"/>
        <v>5.8499999999999197</v>
      </c>
      <c r="L614" s="3">
        <f t="shared" si="152"/>
        <v>1.9924154607753746</v>
      </c>
      <c r="M614" s="3">
        <f>L614/'Nitrous Oxide Information'!$B$1*1000</f>
        <v>45.268794691917719</v>
      </c>
      <c r="N614" s="3">
        <f>M614*'Nitrous Oxide Information'!$I$2*($D$13+273)/$F$2/1000</f>
        <v>11238.298559841403</v>
      </c>
      <c r="O614" s="3">
        <f t="shared" si="153"/>
        <v>221.06284246130588</v>
      </c>
      <c r="P614" s="3">
        <f t="shared" si="146"/>
        <v>10.083409518888182</v>
      </c>
      <c r="Q614" s="3">
        <f t="shared" si="147"/>
        <v>1.8393657252199261E-3</v>
      </c>
      <c r="R614" s="3">
        <f t="shared" si="148"/>
        <v>0.3692067973130605</v>
      </c>
    </row>
    <row r="615" spans="1:18" x14ac:dyDescent="0.25">
      <c r="A615" s="3">
        <f t="shared" si="150"/>
        <v>5.8599999999999195</v>
      </c>
      <c r="B615" s="3">
        <f t="shared" si="139"/>
        <v>4.3843793662396822</v>
      </c>
      <c r="C615" s="3">
        <f t="shared" si="140"/>
        <v>9.96156721962074E-2</v>
      </c>
      <c r="D615" s="3">
        <f t="shared" si="141"/>
        <v>1626.9569517744367</v>
      </c>
      <c r="E615" s="3">
        <f t="shared" si="142"/>
        <v>13.774929214762631</v>
      </c>
      <c r="F615" s="3">
        <f t="shared" si="143"/>
        <v>33.073583221953243</v>
      </c>
      <c r="G615" s="3">
        <f t="shared" si="144"/>
        <v>6.495536122041648E-2</v>
      </c>
      <c r="H615" s="3">
        <f t="shared" si="145"/>
        <v>0.8124523704432931</v>
      </c>
      <c r="I615" s="3">
        <f t="shared" si="149"/>
        <v>1724.7490314929466</v>
      </c>
      <c r="K615" s="3">
        <f t="shared" si="151"/>
        <v>5.8599999999999195</v>
      </c>
      <c r="L615" s="3">
        <f t="shared" si="152"/>
        <v>1.9887233928022439</v>
      </c>
      <c r="M615" s="3">
        <f>L615/'Nitrous Oxide Information'!$B$1*1000</f>
        <v>45.184908840620821</v>
      </c>
      <c r="N615" s="3">
        <f>M615*'Nitrous Oxide Information'!$I$2*($D$13+273)/$F$2/1000</f>
        <v>11217.473303762976</v>
      </c>
      <c r="O615" s="3">
        <f t="shared" si="153"/>
        <v>220.65319946426598</v>
      </c>
      <c r="P615" s="3">
        <f t="shared" si="146"/>
        <v>10.083409518888184</v>
      </c>
      <c r="Q615" s="3">
        <f t="shared" si="147"/>
        <v>1.8393657252199264E-3</v>
      </c>
      <c r="R615" s="3">
        <f t="shared" si="148"/>
        <v>0.36852263448725547</v>
      </c>
    </row>
    <row r="616" spans="1:18" x14ac:dyDescent="0.25">
      <c r="A616" s="3">
        <f t="shared" si="150"/>
        <v>5.8699999999999193</v>
      </c>
      <c r="B616" s="3">
        <f t="shared" si="139"/>
        <v>4.3762548425352499</v>
      </c>
      <c r="C616" s="3">
        <f t="shared" si="140"/>
        <v>9.9431078249724789E-2</v>
      </c>
      <c r="D616" s="3">
        <f t="shared" si="141"/>
        <v>1623.9421008191187</v>
      </c>
      <c r="E616" s="3">
        <f t="shared" si="142"/>
        <v>13.749403426598866</v>
      </c>
      <c r="F616" s="3">
        <f t="shared" si="143"/>
        <v>33.073583221953243</v>
      </c>
      <c r="G616" s="3">
        <f t="shared" si="144"/>
        <v>6.495536122041648E-2</v>
      </c>
      <c r="H616" s="3">
        <f t="shared" si="145"/>
        <v>0.8109468464019165</v>
      </c>
      <c r="I616" s="3">
        <f t="shared" si="149"/>
        <v>1726.3709251857504</v>
      </c>
      <c r="K616" s="3">
        <f t="shared" si="151"/>
        <v>5.8699999999999193</v>
      </c>
      <c r="L616" s="3">
        <f t="shared" si="152"/>
        <v>1.9850381664573713</v>
      </c>
      <c r="M616" s="3">
        <f>L616/'Nitrous Oxide Information'!$B$1*1000</f>
        <v>45.101178434948118</v>
      </c>
      <c r="N616" s="3">
        <f>M616*'Nitrous Oxide Information'!$I$2*($D$13+273)/$F$2/1000</f>
        <v>11196.686638160534</v>
      </c>
      <c r="O616" s="3">
        <f t="shared" si="153"/>
        <v>220.24431556080853</v>
      </c>
      <c r="P616" s="3">
        <f t="shared" si="146"/>
        <v>10.083409518888184</v>
      </c>
      <c r="Q616" s="3">
        <f t="shared" si="147"/>
        <v>1.8393657252199264E-3</v>
      </c>
      <c r="R616" s="3">
        <f t="shared" si="148"/>
        <v>0.36783973945710219</v>
      </c>
    </row>
    <row r="617" spans="1:18" x14ac:dyDescent="0.25">
      <c r="A617" s="3">
        <f t="shared" si="150"/>
        <v>5.8799999999999191</v>
      </c>
      <c r="B617" s="3">
        <f t="shared" si="139"/>
        <v>4.3681453740712302</v>
      </c>
      <c r="C617" s="3">
        <f t="shared" si="140"/>
        <v>9.9246826367139593E-2</v>
      </c>
      <c r="D617" s="3">
        <f t="shared" si="141"/>
        <v>1620.9328365674148</v>
      </c>
      <c r="E617" s="3">
        <f t="shared" si="142"/>
        <v>13.723924939285157</v>
      </c>
      <c r="F617" s="3">
        <f t="shared" si="143"/>
        <v>33.073583221953236</v>
      </c>
      <c r="G617" s="3">
        <f t="shared" si="144"/>
        <v>6.4955361220416466E-2</v>
      </c>
      <c r="H617" s="3">
        <f t="shared" si="145"/>
        <v>0.80944411218886891</v>
      </c>
      <c r="I617" s="3">
        <f t="shared" si="149"/>
        <v>1727.9898134101281</v>
      </c>
      <c r="K617" s="3">
        <f t="shared" si="151"/>
        <v>5.8799999999999191</v>
      </c>
      <c r="L617" s="3">
        <f t="shared" si="152"/>
        <v>1.9813597690628002</v>
      </c>
      <c r="M617" s="3">
        <f>L617/'Nitrous Oxide Information'!$B$1*1000</f>
        <v>45.017603186849342</v>
      </c>
      <c r="N617" s="3">
        <f>M617*'Nitrous Oxide Information'!$I$2*($D$13+273)/$F$2/1000</f>
        <v>11175.938491523562</v>
      </c>
      <c r="O617" s="3">
        <f t="shared" si="153"/>
        <v>219.83618934428654</v>
      </c>
      <c r="P617" s="3">
        <f t="shared" si="146"/>
        <v>10.083409518888182</v>
      </c>
      <c r="Q617" s="3">
        <f t="shared" si="147"/>
        <v>1.8393657252199261E-3</v>
      </c>
      <c r="R617" s="3">
        <f t="shared" si="148"/>
        <v>0.36715810987329744</v>
      </c>
    </row>
    <row r="618" spans="1:18" x14ac:dyDescent="0.25">
      <c r="A618" s="3">
        <f t="shared" si="150"/>
        <v>5.8899999999999189</v>
      </c>
      <c r="B618" s="3">
        <f t="shared" si="139"/>
        <v>4.360050932949342</v>
      </c>
      <c r="C618" s="3">
        <f t="shared" si="140"/>
        <v>9.9062915914586533E-2</v>
      </c>
      <c r="D618" s="3">
        <f t="shared" si="141"/>
        <v>1617.9291486668217</v>
      </c>
      <c r="E618" s="3">
        <f t="shared" si="142"/>
        <v>13.698493665170139</v>
      </c>
      <c r="F618" s="3">
        <f t="shared" si="143"/>
        <v>33.073583221953243</v>
      </c>
      <c r="G618" s="3">
        <f t="shared" si="144"/>
        <v>6.495536122041648E-2</v>
      </c>
      <c r="H618" s="3">
        <f t="shared" si="145"/>
        <v>0.80794416263442803</v>
      </c>
      <c r="I618" s="3">
        <f t="shared" si="149"/>
        <v>1729.6057017353969</v>
      </c>
      <c r="K618" s="3">
        <f t="shared" si="151"/>
        <v>5.8899999999999189</v>
      </c>
      <c r="L618" s="3">
        <f t="shared" si="152"/>
        <v>1.9776881879640673</v>
      </c>
      <c r="M618" s="3">
        <f>L618/'Nitrous Oxide Information'!$B$1*1000</f>
        <v>44.934182808808025</v>
      </c>
      <c r="N618" s="3">
        <f>M618*'Nitrous Oxide Information'!$I$2*($D$13+273)/$F$2/1000</f>
        <v>11155.228792474063</v>
      </c>
      <c r="O618" s="3">
        <f t="shared" si="153"/>
        <v>219.42881941065974</v>
      </c>
      <c r="P618" s="3">
        <f t="shared" si="146"/>
        <v>10.083409518888184</v>
      </c>
      <c r="Q618" s="3">
        <f t="shared" si="147"/>
        <v>1.8393657252199264E-3</v>
      </c>
      <c r="R618" s="3">
        <f t="shared" si="148"/>
        <v>0.3664777433908919</v>
      </c>
    </row>
    <row r="619" spans="1:18" x14ac:dyDescent="0.25">
      <c r="A619" s="3">
        <f t="shared" si="150"/>
        <v>5.8999999999999186</v>
      </c>
      <c r="B619" s="3">
        <f t="shared" si="139"/>
        <v>4.3519714913229972</v>
      </c>
      <c r="C619" s="3">
        <f t="shared" si="140"/>
        <v>9.8879346259374723E-2</v>
      </c>
      <c r="D619" s="3">
        <f t="shared" si="141"/>
        <v>1614.9310267840176</v>
      </c>
      <c r="E619" s="3">
        <f t="shared" si="142"/>
        <v>13.673109516764853</v>
      </c>
      <c r="F619" s="3">
        <f t="shared" si="143"/>
        <v>33.073583221953236</v>
      </c>
      <c r="G619" s="3">
        <f t="shared" si="144"/>
        <v>6.4955361220416466E-2</v>
      </c>
      <c r="H619" s="3">
        <f t="shared" si="145"/>
        <v>0.80644699257844998</v>
      </c>
      <c r="I619" s="3">
        <f t="shared" si="149"/>
        <v>1731.2185957205538</v>
      </c>
      <c r="K619" s="3">
        <f t="shared" si="151"/>
        <v>5.8999999999999186</v>
      </c>
      <c r="L619" s="3">
        <f t="shared" si="152"/>
        <v>1.9740234105301584</v>
      </c>
      <c r="M619" s="3">
        <f>L619/'Nitrous Oxide Information'!$B$1*1000</f>
        <v>44.850917013840416</v>
      </c>
      <c r="N619" s="3">
        <f>M619*'Nitrous Oxide Information'!$I$2*($D$13+273)/$F$2/1000</f>
        <v>11134.557469766291</v>
      </c>
      <c r="O619" s="3">
        <f t="shared" si="153"/>
        <v>219.02220435848952</v>
      </c>
      <c r="P619" s="3">
        <f t="shared" si="146"/>
        <v>10.083409518888182</v>
      </c>
      <c r="Q619" s="3">
        <f t="shared" si="147"/>
        <v>1.8393657252199261E-3</v>
      </c>
      <c r="R619" s="3">
        <f t="shared" si="148"/>
        <v>0.36579863766928089</v>
      </c>
    </row>
    <row r="620" spans="1:18" x14ac:dyDescent="0.25">
      <c r="A620" s="3">
        <f t="shared" si="150"/>
        <v>5.9099999999999184</v>
      </c>
      <c r="B620" s="3">
        <f t="shared" si="139"/>
        <v>4.3439070213972126</v>
      </c>
      <c r="C620" s="3">
        <f t="shared" si="140"/>
        <v>9.8696116769985881E-2</v>
      </c>
      <c r="D620" s="3">
        <f t="shared" si="141"/>
        <v>1611.9384606048313</v>
      </c>
      <c r="E620" s="3">
        <f t="shared" si="142"/>
        <v>13.647772406742474</v>
      </c>
      <c r="F620" s="3">
        <f t="shared" si="143"/>
        <v>33.073583221953236</v>
      </c>
      <c r="G620" s="3">
        <f t="shared" si="144"/>
        <v>6.4955361220416466E-2</v>
      </c>
      <c r="H620" s="3">
        <f t="shared" si="145"/>
        <v>0.80495259687035414</v>
      </c>
      <c r="I620" s="3">
        <f t="shared" si="149"/>
        <v>1732.8285009142946</v>
      </c>
      <c r="K620" s="3">
        <f t="shared" si="151"/>
        <v>5.9099999999999184</v>
      </c>
      <c r="L620" s="3">
        <f t="shared" si="152"/>
        <v>1.9703654241534656</v>
      </c>
      <c r="M620" s="3">
        <f>L620/'Nitrous Oxide Information'!$B$1*1000</f>
        <v>44.767805515494643</v>
      </c>
      <c r="N620" s="3">
        <f>M620*'Nitrous Oxide Information'!$I$2*($D$13+273)/$F$2/1000</f>
        <v>11113.924452286539</v>
      </c>
      <c r="O620" s="3">
        <f t="shared" si="153"/>
        <v>218.61634278893425</v>
      </c>
      <c r="P620" s="3">
        <f t="shared" si="146"/>
        <v>10.083409518888182</v>
      </c>
      <c r="Q620" s="3">
        <f t="shared" si="147"/>
        <v>1.8393657252199261E-3</v>
      </c>
      <c r="R620" s="3">
        <f t="shared" si="148"/>
        <v>0.36512079037219758</v>
      </c>
    </row>
    <row r="621" spans="1:18" x14ac:dyDescent="0.25">
      <c r="A621" s="3">
        <f t="shared" si="150"/>
        <v>5.9199999999999182</v>
      </c>
      <c r="B621" s="3">
        <f t="shared" si="139"/>
        <v>4.3358574954285087</v>
      </c>
      <c r="C621" s="3">
        <f t="shared" si="140"/>
        <v>9.8513226816071844E-2</v>
      </c>
      <c r="D621" s="3">
        <f t="shared" si="141"/>
        <v>1608.9514398342035</v>
      </c>
      <c r="E621" s="3">
        <f t="shared" si="142"/>
        <v>13.622482247937995</v>
      </c>
      <c r="F621" s="3">
        <f t="shared" si="143"/>
        <v>33.073583221953243</v>
      </c>
      <c r="G621" s="3">
        <f t="shared" si="144"/>
        <v>6.495536122041648E-2</v>
      </c>
      <c r="H621" s="3">
        <f t="shared" si="145"/>
        <v>0.80346097036910413</v>
      </c>
      <c r="I621" s="3">
        <f t="shared" si="149"/>
        <v>1734.4354228550328</v>
      </c>
      <c r="K621" s="3">
        <f t="shared" si="151"/>
        <v>5.9199999999999182</v>
      </c>
      <c r="L621" s="3">
        <f t="shared" si="152"/>
        <v>1.9667142162497435</v>
      </c>
      <c r="M621" s="3">
        <f>L621/'Nitrous Oxide Information'!$B$1*1000</f>
        <v>44.684848027849583</v>
      </c>
      <c r="N621" s="3">
        <f>M621*'Nitrous Oxide Information'!$I$2*($D$13+273)/$F$2/1000</f>
        <v>11093.329669052871</v>
      </c>
      <c r="O621" s="3">
        <f t="shared" si="153"/>
        <v>218.21123330574451</v>
      </c>
      <c r="P621" s="3">
        <f t="shared" si="146"/>
        <v>10.083409518888184</v>
      </c>
      <c r="Q621" s="3">
        <f t="shared" si="147"/>
        <v>1.8393657252199264E-3</v>
      </c>
      <c r="R621" s="3">
        <f t="shared" si="148"/>
        <v>0.36444419916770426</v>
      </c>
    </row>
    <row r="622" spans="1:18" x14ac:dyDescent="0.25">
      <c r="A622" s="3">
        <f t="shared" si="150"/>
        <v>5.929999999999918</v>
      </c>
      <c r="B622" s="3">
        <f t="shared" si="139"/>
        <v>4.3278228857248182</v>
      </c>
      <c r="C622" s="3">
        <f t="shared" si="140"/>
        <v>9.8330675768452572E-2</v>
      </c>
      <c r="D622" s="3">
        <f t="shared" si="141"/>
        <v>1605.9699541961515</v>
      </c>
      <c r="E622" s="3">
        <f t="shared" si="142"/>
        <v>13.597238953347929</v>
      </c>
      <c r="F622" s="3">
        <f t="shared" si="143"/>
        <v>33.073583221953236</v>
      </c>
      <c r="G622" s="3">
        <f t="shared" si="144"/>
        <v>6.4955361220416466E-2</v>
      </c>
      <c r="H622" s="3">
        <f t="shared" si="145"/>
        <v>0.80197210794318907</v>
      </c>
      <c r="I622" s="3">
        <f t="shared" si="149"/>
        <v>1736.0393670709193</v>
      </c>
      <c r="K622" s="3">
        <f t="shared" si="151"/>
        <v>5.929999999999918</v>
      </c>
      <c r="L622" s="3">
        <f t="shared" si="152"/>
        <v>1.9630697742580665</v>
      </c>
      <c r="M622" s="3">
        <f>L622/'Nitrous Oxide Information'!$B$1*1000</f>
        <v>44.602044265513975</v>
      </c>
      <c r="N622" s="3">
        <f>M622*'Nitrous Oxide Information'!$I$2*($D$13+273)/$F$2/1000</f>
        <v>11072.773049214882</v>
      </c>
      <c r="O622" s="3">
        <f t="shared" si="153"/>
        <v>217.80687451525813</v>
      </c>
      <c r="P622" s="3">
        <f t="shared" si="146"/>
        <v>10.083409518888182</v>
      </c>
      <c r="Q622" s="3">
        <f t="shared" si="147"/>
        <v>1.8393657252199261E-3</v>
      </c>
      <c r="R622" s="3">
        <f t="shared" si="148"/>
        <v>0.36376886172818407</v>
      </c>
    </row>
    <row r="623" spans="1:18" x14ac:dyDescent="0.25">
      <c r="A623" s="3">
        <f t="shared" si="150"/>
        <v>5.9399999999999178</v>
      </c>
      <c r="B623" s="3">
        <f t="shared" si="139"/>
        <v>4.3198031646453865</v>
      </c>
      <c r="C623" s="3">
        <f t="shared" si="140"/>
        <v>9.8148462999113936E-2</v>
      </c>
      <c r="D623" s="3">
        <f t="shared" si="141"/>
        <v>1602.9939934337358</v>
      </c>
      <c r="E623" s="3">
        <f t="shared" si="142"/>
        <v>13.572042436130019</v>
      </c>
      <c r="F623" s="3">
        <f t="shared" si="143"/>
        <v>33.073583221953236</v>
      </c>
      <c r="G623" s="3">
        <f t="shared" si="144"/>
        <v>6.4955361220416466E-2</v>
      </c>
      <c r="H623" s="3">
        <f t="shared" si="145"/>
        <v>0.80048600447060869</v>
      </c>
      <c r="I623" s="3">
        <f t="shared" si="149"/>
        <v>1737.6403390798605</v>
      </c>
      <c r="K623" s="3">
        <f t="shared" si="151"/>
        <v>5.9399999999999178</v>
      </c>
      <c r="L623" s="3">
        <f t="shared" si="152"/>
        <v>1.9594320856407847</v>
      </c>
      <c r="M623" s="3">
        <f>L623/'Nitrous Oxide Information'!$B$1*1000</f>
        <v>44.519393943625403</v>
      </c>
      <c r="N623" s="3">
        <f>M623*'Nitrous Oxide Information'!$I$2*($D$13+273)/$F$2/1000</f>
        <v>11052.254522053463</v>
      </c>
      <c r="O623" s="3">
        <f t="shared" si="153"/>
        <v>217.40326502639556</v>
      </c>
      <c r="P623" s="3">
        <f t="shared" si="146"/>
        <v>10.083409518888182</v>
      </c>
      <c r="Q623" s="3">
        <f t="shared" si="147"/>
        <v>1.8393657252199261E-3</v>
      </c>
      <c r="R623" s="3">
        <f t="shared" si="148"/>
        <v>0.36309477573033394</v>
      </c>
    </row>
    <row r="624" spans="1:18" x14ac:dyDescent="0.25">
      <c r="A624" s="3">
        <f t="shared" si="150"/>
        <v>5.9499999999999176</v>
      </c>
      <c r="B624" s="3">
        <f t="shared" si="139"/>
        <v>4.3117983046006803</v>
      </c>
      <c r="C624" s="3">
        <f t="shared" si="140"/>
        <v>9.7966587881205547E-2</v>
      </c>
      <c r="D624" s="3">
        <f t="shared" si="141"/>
        <v>1600.0235473090236</v>
      </c>
      <c r="E624" s="3">
        <f t="shared" si="142"/>
        <v>13.546892609602923</v>
      </c>
      <c r="F624" s="3">
        <f t="shared" si="143"/>
        <v>33.073583221953243</v>
      </c>
      <c r="G624" s="3">
        <f t="shared" si="144"/>
        <v>6.495536122041648E-2</v>
      </c>
      <c r="H624" s="3">
        <f t="shared" si="145"/>
        <v>0.79900265483885324</v>
      </c>
      <c r="I624" s="3">
        <f t="shared" si="149"/>
        <v>1739.2383443895383</v>
      </c>
      <c r="K624" s="3">
        <f t="shared" si="151"/>
        <v>5.9499999999999176</v>
      </c>
      <c r="L624" s="3">
        <f t="shared" si="152"/>
        <v>1.9558011378834814</v>
      </c>
      <c r="M624" s="3">
        <f>L624/'Nitrous Oxide Information'!$B$1*1000</f>
        <v>44.436896777849306</v>
      </c>
      <c r="N624" s="3">
        <f>M624*'Nitrous Oxide Information'!$I$2*($D$13+273)/$F$2/1000</f>
        <v>11031.774016980551</v>
      </c>
      <c r="O624" s="3">
        <f t="shared" si="153"/>
        <v>217.00040345065491</v>
      </c>
      <c r="P624" s="3">
        <f t="shared" si="146"/>
        <v>10.083409518888184</v>
      </c>
      <c r="Q624" s="3">
        <f t="shared" si="147"/>
        <v>1.8393657252199264E-3</v>
      </c>
      <c r="R624" s="3">
        <f t="shared" si="148"/>
        <v>0.36242193885515567</v>
      </c>
    </row>
    <row r="625" spans="1:18" x14ac:dyDescent="0.25">
      <c r="A625" s="3">
        <f t="shared" si="150"/>
        <v>5.9599999999999174</v>
      </c>
      <c r="B625" s="3">
        <f t="shared" si="139"/>
        <v>4.3038082780522915</v>
      </c>
      <c r="C625" s="3">
        <f t="shared" si="140"/>
        <v>9.7785049789038611E-2</v>
      </c>
      <c r="D625" s="3">
        <f t="shared" si="141"/>
        <v>1597.0586056030525</v>
      </c>
      <c r="E625" s="3">
        <f t="shared" si="142"/>
        <v>13.521789387245928</v>
      </c>
      <c r="F625" s="3">
        <f t="shared" si="143"/>
        <v>33.073583221953243</v>
      </c>
      <c r="G625" s="3">
        <f t="shared" si="144"/>
        <v>6.495536122041648E-2</v>
      </c>
      <c r="H625" s="3">
        <f t="shared" si="145"/>
        <v>0.79752205394488662</v>
      </c>
      <c r="I625" s="3">
        <f t="shared" si="149"/>
        <v>1740.8333884974281</v>
      </c>
      <c r="K625" s="3">
        <f t="shared" si="151"/>
        <v>5.9599999999999174</v>
      </c>
      <c r="L625" s="3">
        <f t="shared" si="152"/>
        <v>1.9521769184949298</v>
      </c>
      <c r="M625" s="3">
        <f>L625/'Nitrous Oxide Information'!$B$1*1000</f>
        <v>44.354552484378026</v>
      </c>
      <c r="N625" s="3">
        <f>M625*'Nitrous Oxide Information'!$I$2*($D$13+273)/$F$2/1000</f>
        <v>11011.331463538882</v>
      </c>
      <c r="O625" s="3">
        <f t="shared" si="153"/>
        <v>216.59828840210736</v>
      </c>
      <c r="P625" s="3">
        <f t="shared" si="146"/>
        <v>10.083409518888184</v>
      </c>
      <c r="Q625" s="3">
        <f t="shared" si="147"/>
        <v>1.8393657252199264E-3</v>
      </c>
      <c r="R625" s="3">
        <f t="shared" si="148"/>
        <v>0.36175034878794837</v>
      </c>
    </row>
    <row r="626" spans="1:18" x14ac:dyDescent="0.25">
      <c r="A626" s="3">
        <f t="shared" si="150"/>
        <v>5.9699999999999172</v>
      </c>
      <c r="B626" s="3">
        <f t="shared" si="139"/>
        <v>4.2958330575128425</v>
      </c>
      <c r="C626" s="3">
        <f t="shared" si="140"/>
        <v>9.7603848098083743E-2</v>
      </c>
      <c r="D626" s="3">
        <f t="shared" si="141"/>
        <v>1594.0991581157973</v>
      </c>
      <c r="E626" s="3">
        <f t="shared" si="142"/>
        <v>13.496732682698655</v>
      </c>
      <c r="F626" s="3">
        <f t="shared" si="143"/>
        <v>33.073583221953236</v>
      </c>
      <c r="G626" s="3">
        <f t="shared" si="144"/>
        <v>6.4955361220416466E-2</v>
      </c>
      <c r="H626" s="3">
        <f t="shared" si="145"/>
        <v>0.79604419669512927</v>
      </c>
      <c r="I626" s="3">
        <f t="shared" si="149"/>
        <v>1742.4254768908183</v>
      </c>
      <c r="K626" s="3">
        <f t="shared" si="151"/>
        <v>5.9699999999999172</v>
      </c>
      <c r="L626" s="3">
        <f t="shared" si="152"/>
        <v>1.9485594150070502</v>
      </c>
      <c r="M626" s="3">
        <f>L626/'Nitrous Oxide Information'!$B$1*1000</f>
        <v>44.272360779929798</v>
      </c>
      <c r="N626" s="3">
        <f>M626*'Nitrous Oxide Information'!$I$2*($D$13+273)/$F$2/1000</f>
        <v>10990.926791401756</v>
      </c>
      <c r="O626" s="3">
        <f t="shared" si="153"/>
        <v>216.19691849739223</v>
      </c>
      <c r="P626" s="3">
        <f t="shared" si="146"/>
        <v>10.083409518888182</v>
      </c>
      <c r="Q626" s="3">
        <f t="shared" si="147"/>
        <v>1.8393657252199261E-3</v>
      </c>
      <c r="R626" s="3">
        <f t="shared" si="148"/>
        <v>0.36108000321830036</v>
      </c>
    </row>
    <row r="627" spans="1:18" x14ac:dyDescent="0.25">
      <c r="A627" s="3">
        <f t="shared" si="150"/>
        <v>5.9799999999999169</v>
      </c>
      <c r="B627" s="3">
        <f t="shared" si="139"/>
        <v>4.2878726155458908</v>
      </c>
      <c r="C627" s="3">
        <f t="shared" si="140"/>
        <v>9.7422982184968934E-2</v>
      </c>
      <c r="D627" s="3">
        <f t="shared" si="141"/>
        <v>1591.1451946661346</v>
      </c>
      <c r="E627" s="3">
        <f t="shared" si="142"/>
        <v>13.47172240976075</v>
      </c>
      <c r="F627" s="3">
        <f t="shared" si="143"/>
        <v>33.073583221953243</v>
      </c>
      <c r="G627" s="3">
        <f t="shared" si="144"/>
        <v>6.495536122041648E-2</v>
      </c>
      <c r="H627" s="3">
        <f t="shared" si="145"/>
        <v>0.79456907800544063</v>
      </c>
      <c r="I627" s="3">
        <f t="shared" si="149"/>
        <v>1744.0146150468292</v>
      </c>
      <c r="K627" s="3">
        <f t="shared" si="151"/>
        <v>5.9799999999999169</v>
      </c>
      <c r="L627" s="3">
        <f t="shared" si="152"/>
        <v>1.9449486149748672</v>
      </c>
      <c r="M627" s="3">
        <f>L627/'Nitrous Oxide Information'!$B$1*1000</f>
        <v>44.190321381747836</v>
      </c>
      <c r="N627" s="3">
        <f>M627*'Nitrous Oxide Information'!$I$2*($D$13+273)/$F$2/1000</f>
        <v>10970.559930372801</v>
      </c>
      <c r="O627" s="3">
        <f t="shared" si="153"/>
        <v>215.79629235571238</v>
      </c>
      <c r="P627" s="3">
        <f t="shared" si="146"/>
        <v>10.083409518888184</v>
      </c>
      <c r="Q627" s="3">
        <f t="shared" si="147"/>
        <v>1.8393657252199264E-3</v>
      </c>
      <c r="R627" s="3">
        <f t="shared" si="148"/>
        <v>0.36041089984008162</v>
      </c>
    </row>
    <row r="628" spans="1:18" x14ac:dyDescent="0.25">
      <c r="A628" s="3">
        <f t="shared" si="150"/>
        <v>5.9899999999999167</v>
      </c>
      <c r="B628" s="3">
        <f t="shared" si="139"/>
        <v>4.2799269247658369</v>
      </c>
      <c r="C628" s="3">
        <f t="shared" si="140"/>
        <v>9.7242451427477186E-2</v>
      </c>
      <c r="D628" s="3">
        <f t="shared" si="141"/>
        <v>1588.1967050918058</v>
      </c>
      <c r="E628" s="3">
        <f t="shared" si="142"/>
        <v>13.446758482391591</v>
      </c>
      <c r="F628" s="3">
        <f t="shared" si="143"/>
        <v>33.073583221953243</v>
      </c>
      <c r="G628" s="3">
        <f t="shared" si="144"/>
        <v>6.495536122041648E-2</v>
      </c>
      <c r="H628" s="3">
        <f t="shared" si="145"/>
        <v>0.79309669280110073</v>
      </c>
      <c r="I628" s="3">
        <f t="shared" si="149"/>
        <v>1745.6008084324314</v>
      </c>
      <c r="K628" s="3">
        <f t="shared" si="151"/>
        <v>5.9899999999999167</v>
      </c>
      <c r="L628" s="3">
        <f t="shared" si="152"/>
        <v>1.9413445059764662</v>
      </c>
      <c r="M628" s="3">
        <f>L628/'Nitrous Oxide Information'!$B$1*1000</f>
        <v>44.108434007599264</v>
      </c>
      <c r="N628" s="3">
        <f>M628*'Nitrous Oxide Information'!$I$2*($D$13+273)/$F$2/1000</f>
        <v>10950.230810385709</v>
      </c>
      <c r="O628" s="3">
        <f t="shared" si="153"/>
        <v>215.39640859882925</v>
      </c>
      <c r="P628" s="3">
        <f t="shared" si="146"/>
        <v>10.083409518888184</v>
      </c>
      <c r="Q628" s="3">
        <f t="shared" si="147"/>
        <v>1.8393657252199264E-3</v>
      </c>
      <c r="R628" s="3">
        <f t="shared" si="148"/>
        <v>0.35974303635143506</v>
      </c>
    </row>
    <row r="629" spans="1:18" x14ac:dyDescent="0.25">
      <c r="A629" s="3">
        <f t="shared" si="150"/>
        <v>5.9999999999999165</v>
      </c>
      <c r="B629" s="3">
        <f t="shared" si="139"/>
        <v>4.2719959578378255</v>
      </c>
      <c r="C629" s="3">
        <f t="shared" si="140"/>
        <v>9.7062255204544659E-2</v>
      </c>
      <c r="D629" s="3">
        <f t="shared" si="141"/>
        <v>1585.2536792493847</v>
      </c>
      <c r="E629" s="3">
        <f t="shared" si="142"/>
        <v>13.421840814709999</v>
      </c>
      <c r="F629" s="3">
        <f t="shared" si="143"/>
        <v>33.073583221953243</v>
      </c>
      <c r="G629" s="3">
        <f t="shared" si="144"/>
        <v>6.495536122041648E-2</v>
      </c>
      <c r="H629" s="3">
        <f t="shared" si="145"/>
        <v>0.79162703601679352</v>
      </c>
      <c r="I629" s="3">
        <f t="shared" si="149"/>
        <v>1747.1840625044651</v>
      </c>
      <c r="K629" s="3">
        <f t="shared" si="151"/>
        <v>5.9999999999999165</v>
      </c>
      <c r="L629" s="3">
        <f t="shared" si="152"/>
        <v>1.9377470756129518</v>
      </c>
      <c r="M629" s="3">
        <f>L629/'Nitrous Oxide Information'!$B$1*1000</f>
        <v>44.026698375774245</v>
      </c>
      <c r="N629" s="3">
        <f>M629*'Nitrous Oxide Information'!$I$2*($D$13+273)/$F$2/1000</f>
        <v>10929.939361504017</v>
      </c>
      <c r="O629" s="3">
        <f t="shared" si="153"/>
        <v>214.99726585105833</v>
      </c>
      <c r="P629" s="3">
        <f t="shared" si="146"/>
        <v>10.083409518888184</v>
      </c>
      <c r="Q629" s="3">
        <f t="shared" si="147"/>
        <v>1.8393657252199264E-3</v>
      </c>
      <c r="R629" s="3">
        <f t="shared" si="148"/>
        <v>0.35907641045476935</v>
      </c>
    </row>
    <row r="630" spans="1:18" x14ac:dyDescent="0.25">
      <c r="A630" s="3">
        <f t="shared" si="150"/>
        <v>6.0099999999999163</v>
      </c>
      <c r="B630" s="3">
        <f t="shared" si="139"/>
        <v>4.2640796874776576</v>
      </c>
      <c r="C630" s="3">
        <f t="shared" si="140"/>
        <v>9.6882392896258274E-2</v>
      </c>
      <c r="D630" s="3">
        <f t="shared" si="141"/>
        <v>1582.316107014241</v>
      </c>
      <c r="E630" s="3">
        <f t="shared" si="142"/>
        <v>13.396969320993945</v>
      </c>
      <c r="F630" s="3">
        <f t="shared" si="143"/>
        <v>33.073583221953236</v>
      </c>
      <c r="G630" s="3">
        <f t="shared" si="144"/>
        <v>6.4955361220416466E-2</v>
      </c>
      <c r="H630" s="3">
        <f t="shared" si="145"/>
        <v>0.79016010259658986</v>
      </c>
      <c r="I630" s="3">
        <f t="shared" si="149"/>
        <v>1748.7643827096583</v>
      </c>
      <c r="K630" s="3">
        <f t="shared" si="151"/>
        <v>6.0099999999999163</v>
      </c>
      <c r="L630" s="3">
        <f t="shared" si="152"/>
        <v>1.9341563115084042</v>
      </c>
      <c r="M630" s="3">
        <f>L630/'Nitrous Oxide Information'!$B$1*1000</f>
        <v>43.945114205084955</v>
      </c>
      <c r="N630" s="3">
        <f>M630*'Nitrous Oxide Information'!$I$2*($D$13+273)/$F$2/1000</f>
        <v>10909.685513920858</v>
      </c>
      <c r="O630" s="3">
        <f t="shared" si="153"/>
        <v>214.59886273926438</v>
      </c>
      <c r="P630" s="3">
        <f t="shared" si="146"/>
        <v>10.083409518888182</v>
      </c>
      <c r="Q630" s="3">
        <f t="shared" si="147"/>
        <v>1.8393657252199261E-3</v>
      </c>
      <c r="R630" s="3">
        <f t="shared" si="148"/>
        <v>0.35841101985675078</v>
      </c>
    </row>
    <row r="631" spans="1:18" x14ac:dyDescent="0.25">
      <c r="A631" s="3">
        <f t="shared" si="150"/>
        <v>6.0199999999999161</v>
      </c>
      <c r="B631" s="3">
        <f t="shared" si="139"/>
        <v>4.2561780864516923</v>
      </c>
      <c r="C631" s="3">
        <f t="shared" si="140"/>
        <v>9.670286388385374E-2</v>
      </c>
      <c r="D631" s="3">
        <f t="shared" si="141"/>
        <v>1579.3839782805071</v>
      </c>
      <c r="E631" s="3">
        <f t="shared" si="142"/>
        <v>13.372143915680233</v>
      </c>
      <c r="F631" s="3">
        <f t="shared" si="143"/>
        <v>33.073583221953236</v>
      </c>
      <c r="G631" s="3">
        <f t="shared" si="144"/>
        <v>6.4955361220416466E-2</v>
      </c>
      <c r="H631" s="3">
        <f t="shared" si="145"/>
        <v>0.78869588749392894</v>
      </c>
      <c r="I631" s="3">
        <f t="shared" si="149"/>
        <v>1750.3417744846461</v>
      </c>
      <c r="K631" s="3">
        <f t="shared" si="151"/>
        <v>6.0199999999999161</v>
      </c>
      <c r="L631" s="3">
        <f t="shared" si="152"/>
        <v>1.9305722013098368</v>
      </c>
      <c r="M631" s="3">
        <f>L631/'Nitrous Oxide Information'!$B$1*1000</f>
        <v>43.863681214864627</v>
      </c>
      <c r="N631" s="3">
        <f>M631*'Nitrous Oxide Information'!$I$2*($D$13+273)/$F$2/1000</f>
        <v>10889.469197958728</v>
      </c>
      <c r="O631" s="3">
        <f t="shared" si="153"/>
        <v>214.20119789285653</v>
      </c>
      <c r="P631" s="3">
        <f t="shared" si="146"/>
        <v>10.083409518888182</v>
      </c>
      <c r="Q631" s="3">
        <f t="shared" si="147"/>
        <v>1.8393657252199261E-3</v>
      </c>
      <c r="R631" s="3">
        <f t="shared" si="148"/>
        <v>0.35774686226829522</v>
      </c>
    </row>
    <row r="632" spans="1:18" x14ac:dyDescent="0.25">
      <c r="A632" s="3">
        <f t="shared" si="150"/>
        <v>6.0299999999999159</v>
      </c>
      <c r="B632" s="3">
        <f t="shared" si="139"/>
        <v>4.2482911275767528</v>
      </c>
      <c r="C632" s="3">
        <f t="shared" si="140"/>
        <v>9.6523667549713352E-2</v>
      </c>
      <c r="D632" s="3">
        <f t="shared" si="141"/>
        <v>1576.4572829610402</v>
      </c>
      <c r="E632" s="3">
        <f t="shared" si="142"/>
        <v>13.34736451336423</v>
      </c>
      <c r="F632" s="3">
        <f t="shared" si="143"/>
        <v>33.073583221953243</v>
      </c>
      <c r="G632" s="3">
        <f t="shared" si="144"/>
        <v>6.495536122041648E-2</v>
      </c>
      <c r="H632" s="3">
        <f t="shared" si="145"/>
        <v>0.78723438567160187</v>
      </c>
      <c r="I632" s="3">
        <f t="shared" si="149"/>
        <v>1751.9162432559892</v>
      </c>
      <c r="K632" s="3">
        <f t="shared" si="151"/>
        <v>6.0299999999999159</v>
      </c>
      <c r="L632" s="3">
        <f t="shared" si="152"/>
        <v>1.9269947326871537</v>
      </c>
      <c r="M632" s="3">
        <f>L632/'Nitrous Oxide Information'!$B$1*1000</f>
        <v>43.782399124966574</v>
      </c>
      <c r="N632" s="3">
        <f>M632*'Nitrous Oxide Information'!$I$2*($D$13+273)/$F$2/1000</f>
        <v>10869.290344069224</v>
      </c>
      <c r="O632" s="3">
        <f t="shared" si="153"/>
        <v>213.80426994378377</v>
      </c>
      <c r="P632" s="3">
        <f t="shared" si="146"/>
        <v>10.083409518888184</v>
      </c>
      <c r="Q632" s="3">
        <f t="shared" si="147"/>
        <v>1.8393657252199264E-3</v>
      </c>
      <c r="R632" s="3">
        <f t="shared" si="148"/>
        <v>0.3570839354045604</v>
      </c>
    </row>
    <row r="633" spans="1:18" x14ac:dyDescent="0.25">
      <c r="A633" s="3">
        <f t="shared" si="150"/>
        <v>6.0399999999999157</v>
      </c>
      <c r="B633" s="3">
        <f t="shared" si="139"/>
        <v>4.2404187837200364</v>
      </c>
      <c r="C633" s="3">
        <f t="shared" si="140"/>
        <v>9.6344803277363888E-2</v>
      </c>
      <c r="D633" s="3">
        <f t="shared" si="141"/>
        <v>1573.5360109873905</v>
      </c>
      <c r="E633" s="3">
        <f t="shared" si="142"/>
        <v>13.322631028799561</v>
      </c>
      <c r="F633" s="3">
        <f t="shared" si="143"/>
        <v>33.073583221953243</v>
      </c>
      <c r="G633" s="3">
        <f t="shared" si="144"/>
        <v>6.495536122041648E-2</v>
      </c>
      <c r="H633" s="3">
        <f t="shared" si="145"/>
        <v>0.78577559210173353</v>
      </c>
      <c r="I633" s="3">
        <f t="shared" si="149"/>
        <v>1753.4877944401926</v>
      </c>
      <c r="K633" s="3">
        <f t="shared" si="151"/>
        <v>6.0399999999999157</v>
      </c>
      <c r="L633" s="3">
        <f t="shared" si="152"/>
        <v>1.923423893333108</v>
      </c>
      <c r="M633" s="3">
        <f>L633/'Nitrous Oxide Information'!$B$1*1000</f>
        <v>43.701267655763253</v>
      </c>
      <c r="N633" s="3">
        <f>M633*'Nitrous Oxide Information'!$I$2*($D$13+273)/$F$2/1000</f>
        <v>10849.148882832831</v>
      </c>
      <c r="O633" s="3">
        <f t="shared" si="153"/>
        <v>213.40807752653015</v>
      </c>
      <c r="P633" s="3">
        <f t="shared" si="146"/>
        <v>10.083409518888184</v>
      </c>
      <c r="Q633" s="3">
        <f t="shared" si="147"/>
        <v>1.8393657252199264E-3</v>
      </c>
      <c r="R633" s="3">
        <f t="shared" si="148"/>
        <v>0.3564222369849378</v>
      </c>
    </row>
    <row r="634" spans="1:18" x14ac:dyDescent="0.25">
      <c r="A634" s="3">
        <f t="shared" si="150"/>
        <v>6.0499999999999154</v>
      </c>
      <c r="B634" s="3">
        <f t="shared" si="139"/>
        <v>4.2325610277990187</v>
      </c>
      <c r="C634" s="3">
        <f t="shared" si="140"/>
        <v>9.6166270451474509E-2</v>
      </c>
      <c r="D634" s="3">
        <f t="shared" si="141"/>
        <v>1570.6201523097661</v>
      </c>
      <c r="E634" s="3">
        <f t="shared" si="142"/>
        <v>13.297943376897823</v>
      </c>
      <c r="F634" s="3">
        <f t="shared" si="143"/>
        <v>33.073583221953236</v>
      </c>
      <c r="G634" s="3">
        <f t="shared" si="144"/>
        <v>6.4955361220416466E-2</v>
      </c>
      <c r="H634" s="3">
        <f t="shared" si="145"/>
        <v>0.78431950176576637</v>
      </c>
      <c r="I634" s="3">
        <f t="shared" si="149"/>
        <v>1755.0564334437242</v>
      </c>
      <c r="K634" s="3">
        <f t="shared" si="151"/>
        <v>6.0499999999999154</v>
      </c>
      <c r="L634" s="3">
        <f t="shared" si="152"/>
        <v>1.9198596709632587</v>
      </c>
      <c r="M634" s="3">
        <f>L634/'Nitrous Oxide Information'!$B$1*1000</f>
        <v>43.620286528145293</v>
      </c>
      <c r="N634" s="3">
        <f>M634*'Nitrous Oxide Information'!$I$2*($D$13+273)/$F$2/1000</f>
        <v>10829.04474495867</v>
      </c>
      <c r="O634" s="3">
        <f t="shared" si="153"/>
        <v>213.01261927811021</v>
      </c>
      <c r="P634" s="3">
        <f t="shared" si="146"/>
        <v>10.083409518888182</v>
      </c>
      <c r="Q634" s="3">
        <f t="shared" si="147"/>
        <v>1.8393657252199261E-3</v>
      </c>
      <c r="R634" s="3">
        <f t="shared" si="148"/>
        <v>0.35576176473304533</v>
      </c>
    </row>
    <row r="635" spans="1:18" x14ac:dyDescent="0.25">
      <c r="A635" s="3">
        <f t="shared" si="150"/>
        <v>6.0599999999999152</v>
      </c>
      <c r="B635" s="3">
        <f t="shared" si="139"/>
        <v>4.2247178327813613</v>
      </c>
      <c r="C635" s="3">
        <f t="shared" si="140"/>
        <v>9.5988068457854597E-2</v>
      </c>
      <c r="D635" s="3">
        <f t="shared" si="141"/>
        <v>1567.7096968969981</v>
      </c>
      <c r="E635" s="3">
        <f t="shared" si="142"/>
        <v>13.273301472728276</v>
      </c>
      <c r="F635" s="3">
        <f t="shared" si="143"/>
        <v>33.073583221953236</v>
      </c>
      <c r="G635" s="3">
        <f t="shared" si="144"/>
        <v>6.4955361220416466E-2</v>
      </c>
      <c r="H635" s="3">
        <f t="shared" si="145"/>
        <v>0.78286610965444214</v>
      </c>
      <c r="I635" s="3">
        <f t="shared" si="149"/>
        <v>1756.6221656630332</v>
      </c>
      <c r="K635" s="3">
        <f t="shared" si="151"/>
        <v>6.0599999999999152</v>
      </c>
      <c r="L635" s="3">
        <f t="shared" si="152"/>
        <v>1.9163020533159283</v>
      </c>
      <c r="M635" s="3">
        <f>L635/'Nitrous Oxide Information'!$B$1*1000</f>
        <v>43.539455463520511</v>
      </c>
      <c r="N635" s="3">
        <f>M635*'Nitrous Oxide Information'!$I$2*($D$13+273)/$F$2/1000</f>
        <v>10808.977861284269</v>
      </c>
      <c r="O635" s="3">
        <f t="shared" si="153"/>
        <v>212.61789383806402</v>
      </c>
      <c r="P635" s="3">
        <f t="shared" si="146"/>
        <v>10.083409518888182</v>
      </c>
      <c r="Q635" s="3">
        <f t="shared" si="147"/>
        <v>1.8393657252199261E-3</v>
      </c>
      <c r="R635" s="3">
        <f t="shared" si="148"/>
        <v>0.35510251637671897</v>
      </c>
    </row>
    <row r="636" spans="1:18" x14ac:dyDescent="0.25">
      <c r="A636" s="3">
        <f t="shared" si="150"/>
        <v>6.069999999999915</v>
      </c>
      <c r="B636" s="3">
        <f t="shared" si="139"/>
        <v>4.2168891716848167</v>
      </c>
      <c r="C636" s="3">
        <f t="shared" si="140"/>
        <v>9.5810196683451684E-2</v>
      </c>
      <c r="D636" s="3">
        <f t="shared" si="141"/>
        <v>1564.8046347365055</v>
      </c>
      <c r="E636" s="3">
        <f t="shared" si="142"/>
        <v>13.248705231517572</v>
      </c>
      <c r="F636" s="3">
        <f t="shared" si="143"/>
        <v>33.073583221953243</v>
      </c>
      <c r="G636" s="3">
        <f t="shared" si="144"/>
        <v>6.495536122041648E-2</v>
      </c>
      <c r="H636" s="3">
        <f t="shared" si="145"/>
        <v>0.78141541076778542</v>
      </c>
      <c r="I636" s="3">
        <f t="shared" si="149"/>
        <v>1758.1849964845687</v>
      </c>
      <c r="K636" s="3">
        <f t="shared" si="151"/>
        <v>6.069999999999915</v>
      </c>
      <c r="L636" s="3">
        <f t="shared" si="152"/>
        <v>1.9127510281521611</v>
      </c>
      <c r="M636" s="3">
        <f>L636/'Nitrous Oxide Information'!$B$1*1000</f>
        <v>43.458774183812992</v>
      </c>
      <c r="N636" s="3">
        <f>M636*'Nitrous Oxide Information'!$I$2*($D$13+273)/$F$2/1000</f>
        <v>10788.948162775308</v>
      </c>
      <c r="O636" s="3">
        <f t="shared" si="153"/>
        <v>212.22389984845279</v>
      </c>
      <c r="P636" s="3">
        <f t="shared" si="146"/>
        <v>10.083409518888184</v>
      </c>
      <c r="Q636" s="3">
        <f t="shared" si="147"/>
        <v>1.8393657252199264E-3</v>
      </c>
      <c r="R636" s="3">
        <f t="shared" si="148"/>
        <v>0.35444448964800535</v>
      </c>
    </row>
    <row r="637" spans="1:18" x14ac:dyDescent="0.25">
      <c r="A637" s="3">
        <f t="shared" si="150"/>
        <v>6.0799999999999148</v>
      </c>
      <c r="B637" s="3">
        <f t="shared" si="139"/>
        <v>4.2090750175771392</v>
      </c>
      <c r="C637" s="3">
        <f t="shared" si="140"/>
        <v>9.5632654516349308E-2</v>
      </c>
      <c r="D637" s="3">
        <f t="shared" si="141"/>
        <v>1561.9049558342606</v>
      </c>
      <c r="E637" s="3">
        <f t="shared" si="142"/>
        <v>13.224154568649448</v>
      </c>
      <c r="F637" s="3">
        <f t="shared" si="143"/>
        <v>33.073583221953243</v>
      </c>
      <c r="G637" s="3">
        <f t="shared" si="144"/>
        <v>6.495536122041648E-2</v>
      </c>
      <c r="H637" s="3">
        <f t="shared" si="145"/>
        <v>0.77996740011508581</v>
      </c>
      <c r="I637" s="3">
        <f t="shared" si="149"/>
        <v>1759.7449312847989</v>
      </c>
      <c r="K637" s="3">
        <f t="shared" si="151"/>
        <v>6.0799999999999148</v>
      </c>
      <c r="L637" s="3">
        <f t="shared" si="152"/>
        <v>1.909206583255681</v>
      </c>
      <c r="M637" s="3">
        <f>L637/'Nitrous Oxide Information'!$B$1*1000</f>
        <v>43.378242411462089</v>
      </c>
      <c r="N637" s="3">
        <f>M637*'Nitrous Oxide Information'!$I$2*($D$13+273)/$F$2/1000</f>
        <v>10768.955580525397</v>
      </c>
      <c r="O637" s="3">
        <f t="shared" si="153"/>
        <v>211.830635953854</v>
      </c>
      <c r="P637" s="3">
        <f t="shared" si="146"/>
        <v>10.083409518888184</v>
      </c>
      <c r="Q637" s="3">
        <f t="shared" si="147"/>
        <v>1.8393657252199264E-3</v>
      </c>
      <c r="R637" s="3">
        <f t="shared" si="148"/>
        <v>0.35378768228315349</v>
      </c>
    </row>
    <row r="638" spans="1:18" x14ac:dyDescent="0.25">
      <c r="A638" s="3">
        <f t="shared" si="150"/>
        <v>6.0899999999999146</v>
      </c>
      <c r="B638" s="3">
        <f t="shared" si="139"/>
        <v>4.201275343575988</v>
      </c>
      <c r="C638" s="3">
        <f t="shared" si="140"/>
        <v>9.545544134576496E-2</v>
      </c>
      <c r="D638" s="3">
        <f t="shared" si="141"/>
        <v>1559.010650214756</v>
      </c>
      <c r="E638" s="3">
        <f t="shared" si="142"/>
        <v>13.199649399664443</v>
      </c>
      <c r="F638" s="3">
        <f t="shared" si="143"/>
        <v>33.073583221953236</v>
      </c>
      <c r="G638" s="3">
        <f t="shared" si="144"/>
        <v>6.4955361220416466E-2</v>
      </c>
      <c r="H638" s="3">
        <f t="shared" si="145"/>
        <v>0.77852207271488061</v>
      </c>
      <c r="I638" s="3">
        <f t="shared" si="149"/>
        <v>1761.3019754302286</v>
      </c>
      <c r="K638" s="3">
        <f t="shared" si="151"/>
        <v>6.0899999999999146</v>
      </c>
      <c r="L638" s="3">
        <f t="shared" si="152"/>
        <v>1.9056687064328495</v>
      </c>
      <c r="M638" s="3">
        <f>L638/'Nitrous Oxide Information'!$B$1*1000</f>
        <v>43.297859869421522</v>
      </c>
      <c r="N638" s="3">
        <f>M638*'Nitrous Oxide Information'!$I$2*($D$13+273)/$F$2/1000</f>
        <v>10749.000045755829</v>
      </c>
      <c r="O638" s="3">
        <f t="shared" si="153"/>
        <v>211.43810080135688</v>
      </c>
      <c r="P638" s="3">
        <f t="shared" si="146"/>
        <v>10.083409518888182</v>
      </c>
      <c r="Q638" s="3">
        <f t="shared" si="147"/>
        <v>1.8393657252199261E-3</v>
      </c>
      <c r="R638" s="3">
        <f t="shared" si="148"/>
        <v>0.35313209202260737</v>
      </c>
    </row>
    <row r="639" spans="1:18" x14ac:dyDescent="0.25">
      <c r="A639" s="3">
        <f t="shared" si="150"/>
        <v>6.0999999999999144</v>
      </c>
      <c r="B639" s="3">
        <f t="shared" si="139"/>
        <v>4.1934901228488393</v>
      </c>
      <c r="C639" s="3">
        <f t="shared" si="140"/>
        <v>9.5278556562047909E-2</v>
      </c>
      <c r="D639" s="3">
        <f t="shared" si="141"/>
        <v>1556.1217079209696</v>
      </c>
      <c r="E639" s="3">
        <f t="shared" si="142"/>
        <v>13.175189640259601</v>
      </c>
      <c r="F639" s="3">
        <f t="shared" si="143"/>
        <v>33.073583221953236</v>
      </c>
      <c r="G639" s="3">
        <f t="shared" si="144"/>
        <v>6.4955361220416466E-2</v>
      </c>
      <c r="H639" s="3">
        <f t="shared" si="145"/>
        <v>0.77707942359493887</v>
      </c>
      <c r="I639" s="3">
        <f t="shared" si="149"/>
        <v>1762.8561342774185</v>
      </c>
      <c r="K639" s="3">
        <f t="shared" si="151"/>
        <v>6.0999999999999144</v>
      </c>
      <c r="L639" s="3">
        <f t="shared" si="152"/>
        <v>1.9021373855126233</v>
      </c>
      <c r="M639" s="3">
        <f>L639/'Nitrous Oxide Information'!$B$1*1000</f>
        <v>43.217626281158367</v>
      </c>
      <c r="N639" s="3">
        <f>M639*'Nitrous Oxide Information'!$I$2*($D$13+273)/$F$2/1000</f>
        <v>10729.081489815357</v>
      </c>
      <c r="O639" s="3">
        <f t="shared" si="153"/>
        <v>211.0462930405576</v>
      </c>
      <c r="P639" s="3">
        <f t="shared" si="146"/>
        <v>10.083409518888182</v>
      </c>
      <c r="Q639" s="3">
        <f t="shared" si="147"/>
        <v>1.8393657252199261E-3</v>
      </c>
      <c r="R639" s="3">
        <f t="shared" si="148"/>
        <v>0.35247771661099825</v>
      </c>
    </row>
    <row r="640" spans="1:18" x14ac:dyDescent="0.25">
      <c r="A640" s="3">
        <f t="shared" si="150"/>
        <v>6.1099999999999142</v>
      </c>
      <c r="B640" s="3">
        <f t="shared" si="139"/>
        <v>4.1857193286128895</v>
      </c>
      <c r="C640" s="3">
        <f t="shared" si="140"/>
        <v>9.5101999556677197E-2</v>
      </c>
      <c r="D640" s="3">
        <f t="shared" si="141"/>
        <v>1553.2381190143303</v>
      </c>
      <c r="E640" s="3">
        <f t="shared" si="142"/>
        <v>13.150775206288186</v>
      </c>
      <c r="F640" s="3">
        <f t="shared" si="143"/>
        <v>33.073583221953236</v>
      </c>
      <c r="G640" s="3">
        <f t="shared" si="144"/>
        <v>6.4955361220416466E-2</v>
      </c>
      <c r="H640" s="3">
        <f t="shared" si="145"/>
        <v>0.77563944779224292</v>
      </c>
      <c r="I640" s="3">
        <f t="shared" si="149"/>
        <v>1764.4074131730031</v>
      </c>
      <c r="K640" s="3">
        <f t="shared" si="151"/>
        <v>6.1099999999999142</v>
      </c>
      <c r="L640" s="3">
        <f t="shared" si="152"/>
        <v>1.8986126083465134</v>
      </c>
      <c r="M640" s="3">
        <f>L640/'Nitrous Oxide Information'!$B$1*1000</f>
        <v>43.137541370652158</v>
      </c>
      <c r="N640" s="3">
        <f>M640*'Nitrous Oxide Information'!$I$2*($D$13+273)/$F$2/1000</f>
        <v>10709.199844179942</v>
      </c>
      <c r="O640" s="3">
        <f t="shared" si="153"/>
        <v>210.65521132355477</v>
      </c>
      <c r="P640" s="3">
        <f t="shared" si="146"/>
        <v>10.083409518888182</v>
      </c>
      <c r="Q640" s="3">
        <f t="shared" si="147"/>
        <v>1.8393657252199261E-3</v>
      </c>
      <c r="R640" s="3">
        <f t="shared" si="148"/>
        <v>0.35182455379713645</v>
      </c>
    </row>
    <row r="641" spans="1:18" x14ac:dyDescent="0.25">
      <c r="A641" s="3">
        <f t="shared" si="150"/>
        <v>6.119999999999914</v>
      </c>
      <c r="B641" s="3">
        <f t="shared" si="139"/>
        <v>4.1779629341349676</v>
      </c>
      <c r="C641" s="3">
        <f t="shared" si="140"/>
        <v>9.4925769722259412E-2</v>
      </c>
      <c r="D641" s="3">
        <f t="shared" si="141"/>
        <v>1550.3598735746841</v>
      </c>
      <c r="E641" s="3">
        <f t="shared" si="142"/>
        <v>13.126406013759395</v>
      </c>
      <c r="F641" s="3">
        <f t="shared" si="143"/>
        <v>33.073583221953243</v>
      </c>
      <c r="G641" s="3">
        <f t="shared" si="144"/>
        <v>6.495536122041648E-2</v>
      </c>
      <c r="H641" s="3">
        <f t="shared" si="145"/>
        <v>0.77420214035297241</v>
      </c>
      <c r="I641" s="3">
        <f t="shared" si="149"/>
        <v>1765.955817453709</v>
      </c>
      <c r="K641" s="3">
        <f t="shared" si="151"/>
        <v>6.119999999999914</v>
      </c>
      <c r="L641" s="3">
        <f t="shared" si="152"/>
        <v>1.8950943628085419</v>
      </c>
      <c r="M641" s="3">
        <f>L641/'Nitrous Oxide Information'!$B$1*1000</f>
        <v>43.057604862393887</v>
      </c>
      <c r="N641" s="3">
        <f>M641*'Nitrous Oxide Information'!$I$2*($D$13+273)/$F$2/1000</f>
        <v>10689.355040452532</v>
      </c>
      <c r="O641" s="3">
        <f t="shared" si="153"/>
        <v>210.26485430494478</v>
      </c>
      <c r="P641" s="3">
        <f t="shared" si="146"/>
        <v>10.083409518888184</v>
      </c>
      <c r="Q641" s="3">
        <f t="shared" si="147"/>
        <v>1.8393657252199264E-3</v>
      </c>
      <c r="R641" s="3">
        <f t="shared" si="148"/>
        <v>0.35117260133400424</v>
      </c>
    </row>
    <row r="642" spans="1:18" x14ac:dyDescent="0.25">
      <c r="A642" s="3">
        <f t="shared" si="150"/>
        <v>6.1299999999999137</v>
      </c>
      <c r="B642" s="3">
        <f t="shared" si="139"/>
        <v>4.1702209127314376</v>
      </c>
      <c r="C642" s="3">
        <f t="shared" si="140"/>
        <v>9.4749866452526726E-2</v>
      </c>
      <c r="D642" s="3">
        <f t="shared" si="141"/>
        <v>1547.4869617002576</v>
      </c>
      <c r="E642" s="3">
        <f t="shared" si="142"/>
        <v>13.102081978838058</v>
      </c>
      <c r="F642" s="3">
        <f t="shared" si="143"/>
        <v>33.073583221953236</v>
      </c>
      <c r="G642" s="3">
        <f t="shared" si="144"/>
        <v>6.4955361220416466E-2</v>
      </c>
      <c r="H642" s="3">
        <f t="shared" si="145"/>
        <v>0.77276749633248576</v>
      </c>
      <c r="I642" s="3">
        <f t="shared" si="149"/>
        <v>1767.5013524463739</v>
      </c>
      <c r="K642" s="3">
        <f t="shared" si="151"/>
        <v>6.1299999999999137</v>
      </c>
      <c r="L642" s="3">
        <f t="shared" si="152"/>
        <v>1.891582636795202</v>
      </c>
      <c r="M642" s="3">
        <f>L642/'Nitrous Oxide Information'!$B$1*1000</f>
        <v>42.977816481385091</v>
      </c>
      <c r="N642" s="3">
        <f>M642*'Nitrous Oxide Information'!$I$2*($D$13+273)/$F$2/1000</f>
        <v>10669.547010362801</v>
      </c>
      <c r="O642" s="3">
        <f t="shared" si="153"/>
        <v>209.87522064181704</v>
      </c>
      <c r="P642" s="3">
        <f t="shared" si="146"/>
        <v>10.083409518888182</v>
      </c>
      <c r="Q642" s="3">
        <f t="shared" si="147"/>
        <v>1.8393657252199261E-3</v>
      </c>
      <c r="R642" s="3">
        <f t="shared" si="148"/>
        <v>0.35052185697874727</v>
      </c>
    </row>
    <row r="643" spans="1:18" x14ac:dyDescent="0.25">
      <c r="A643" s="3">
        <f t="shared" si="150"/>
        <v>6.1399999999999135</v>
      </c>
      <c r="B643" s="3">
        <f t="shared" si="139"/>
        <v>4.1624932377681132</v>
      </c>
      <c r="C643" s="3">
        <f t="shared" si="140"/>
        <v>9.4574289142334789E-2</v>
      </c>
      <c r="D643" s="3">
        <f t="shared" si="141"/>
        <v>1544.6193735076286</v>
      </c>
      <c r="E643" s="3">
        <f t="shared" si="142"/>
        <v>13.077803017844364</v>
      </c>
      <c r="F643" s="3">
        <f t="shared" si="143"/>
        <v>33.073583221953236</v>
      </c>
      <c r="G643" s="3">
        <f t="shared" si="144"/>
        <v>6.4955361220416466E-2</v>
      </c>
      <c r="H643" s="3">
        <f t="shared" si="145"/>
        <v>0.77133551079530516</v>
      </c>
      <c r="I643" s="3">
        <f t="shared" si="149"/>
        <v>1769.0440234679645</v>
      </c>
      <c r="K643" s="3">
        <f t="shared" si="151"/>
        <v>6.1399999999999135</v>
      </c>
      <c r="L643" s="3">
        <f t="shared" si="152"/>
        <v>1.8880774182254145</v>
      </c>
      <c r="M643" s="3">
        <f>L643/'Nitrous Oxide Information'!$B$1*1000</f>
        <v>42.898175953136906</v>
      </c>
      <c r="N643" s="3">
        <f>M643*'Nitrous Oxide Information'!$I$2*($D$13+273)/$F$2/1000</f>
        <v>10649.775685766956</v>
      </c>
      <c r="O643" s="3">
        <f t="shared" si="153"/>
        <v>209.4863089937495</v>
      </c>
      <c r="P643" s="3">
        <f t="shared" si="146"/>
        <v>10.083409518888182</v>
      </c>
      <c r="Q643" s="3">
        <f t="shared" si="147"/>
        <v>1.8393657252199261E-3</v>
      </c>
      <c r="R643" s="3">
        <f t="shared" si="148"/>
        <v>0.34987231849266776</v>
      </c>
    </row>
    <row r="644" spans="1:18" x14ac:dyDescent="0.25">
      <c r="A644" s="3">
        <f t="shared" si="150"/>
        <v>6.1499999999999133</v>
      </c>
      <c r="B644" s="3">
        <f t="shared" si="139"/>
        <v>4.1547798826601605</v>
      </c>
      <c r="C644" s="3">
        <f t="shared" si="140"/>
        <v>9.4399037187660573E-2</v>
      </c>
      <c r="D644" s="3">
        <f t="shared" si="141"/>
        <v>1541.7570991316886</v>
      </c>
      <c r="E644" s="3">
        <f t="shared" si="142"/>
        <v>13.053569047253561</v>
      </c>
      <c r="F644" s="3">
        <f t="shared" si="143"/>
        <v>33.073583221953236</v>
      </c>
      <c r="G644" s="3">
        <f t="shared" si="144"/>
        <v>6.4955361220416466E-2</v>
      </c>
      <c r="H644" s="3">
        <f t="shared" si="145"/>
        <v>0.76990617881509771</v>
      </c>
      <c r="I644" s="3">
        <f t="shared" si="149"/>
        <v>1770.5838358255946</v>
      </c>
      <c r="K644" s="3">
        <f t="shared" si="151"/>
        <v>6.1499999999999133</v>
      </c>
      <c r="L644" s="3">
        <f t="shared" si="152"/>
        <v>1.8845786950404879</v>
      </c>
      <c r="M644" s="3">
        <f>L644/'Nitrous Oxide Information'!$B$1*1000</f>
        <v>42.818683003669094</v>
      </c>
      <c r="N644" s="3">
        <f>M644*'Nitrous Oxide Information'!$I$2*($D$13+273)/$F$2/1000</f>
        <v>10630.040998647462</v>
      </c>
      <c r="O644" s="3">
        <f t="shared" si="153"/>
        <v>209.09811802280404</v>
      </c>
      <c r="P644" s="3">
        <f t="shared" si="146"/>
        <v>10.083409518888182</v>
      </c>
      <c r="Q644" s="3">
        <f t="shared" si="147"/>
        <v>1.8393657252199261E-3</v>
      </c>
      <c r="R644" s="3">
        <f t="shared" si="148"/>
        <v>0.3492239836412161</v>
      </c>
    </row>
    <row r="645" spans="1:18" x14ac:dyDescent="0.25">
      <c r="A645" s="3">
        <f t="shared" si="150"/>
        <v>6.1599999999999131</v>
      </c>
      <c r="B645" s="3">
        <f t="shared" si="139"/>
        <v>4.1470808208720094</v>
      </c>
      <c r="C645" s="3">
        <f t="shared" si="140"/>
        <v>9.4224109985600379E-2</v>
      </c>
      <c r="D645" s="3">
        <f t="shared" si="141"/>
        <v>1538.9001287256092</v>
      </c>
      <c r="E645" s="3">
        <f t="shared" si="142"/>
        <v>13.029379983695673</v>
      </c>
      <c r="F645" s="3">
        <f t="shared" si="143"/>
        <v>33.073583221953243</v>
      </c>
      <c r="G645" s="3">
        <f t="shared" si="144"/>
        <v>6.495536122041648E-2</v>
      </c>
      <c r="H645" s="3">
        <f t="shared" si="145"/>
        <v>0.76847949547466032</v>
      </c>
      <c r="I645" s="3">
        <f t="shared" si="149"/>
        <v>1772.120794816544</v>
      </c>
      <c r="K645" s="3">
        <f t="shared" si="151"/>
        <v>6.1599999999999131</v>
      </c>
      <c r="L645" s="3">
        <f t="shared" si="152"/>
        <v>1.8810864552040758</v>
      </c>
      <c r="M645" s="3">
        <f>L645/'Nitrous Oxide Information'!$B$1*1000</f>
        <v>42.739337359509143</v>
      </c>
      <c r="N645" s="3">
        <f>M645*'Nitrous Oxide Information'!$I$2*($D$13+273)/$F$2/1000</f>
        <v>10610.342881112832</v>
      </c>
      <c r="O645" s="3">
        <f t="shared" si="153"/>
        <v>208.71064639352176</v>
      </c>
      <c r="P645" s="3">
        <f t="shared" si="146"/>
        <v>10.083409518888184</v>
      </c>
      <c r="Q645" s="3">
        <f t="shared" si="147"/>
        <v>1.8393657252199264E-3</v>
      </c>
      <c r="R645" s="3">
        <f t="shared" si="148"/>
        <v>0.34857685019398371</v>
      </c>
    </row>
    <row r="646" spans="1:18" x14ac:dyDescent="0.25">
      <c r="A646" s="3">
        <f t="shared" si="150"/>
        <v>6.1699999999999129</v>
      </c>
      <c r="B646" s="3">
        <f t="shared" si="139"/>
        <v>4.1393960259172626</v>
      </c>
      <c r="C646" s="3">
        <f t="shared" si="140"/>
        <v>9.4049506934367699E-2</v>
      </c>
      <c r="D646" s="3">
        <f t="shared" si="141"/>
        <v>1536.0484524608089</v>
      </c>
      <c r="E646" s="3">
        <f t="shared" si="142"/>
        <v>13.005235743955216</v>
      </c>
      <c r="F646" s="3">
        <f t="shared" si="143"/>
        <v>33.073583221953243</v>
      </c>
      <c r="G646" s="3">
        <f t="shared" si="144"/>
        <v>6.495536122041648E-2</v>
      </c>
      <c r="H646" s="3">
        <f t="shared" si="145"/>
        <v>0.76705545586590052</v>
      </c>
      <c r="I646" s="3">
        <f t="shared" si="149"/>
        <v>1773.6549057282759</v>
      </c>
      <c r="K646" s="3">
        <f t="shared" si="151"/>
        <v>6.1699999999999129</v>
      </c>
      <c r="L646" s="3">
        <f t="shared" si="152"/>
        <v>1.877600686702136</v>
      </c>
      <c r="M646" s="3">
        <f>L646/'Nitrous Oxide Information'!$B$1*1000</f>
        <v>42.660138747691278</v>
      </c>
      <c r="N646" s="3">
        <f>M646*'Nitrous Oxide Information'!$I$2*($D$13+273)/$F$2/1000</f>
        <v>10590.681265397381</v>
      </c>
      <c r="O646" s="3">
        <f t="shared" si="153"/>
        <v>208.32389277291844</v>
      </c>
      <c r="P646" s="3">
        <f t="shared" si="146"/>
        <v>10.083409518888184</v>
      </c>
      <c r="Q646" s="3">
        <f t="shared" si="147"/>
        <v>1.8393657252199264E-3</v>
      </c>
      <c r="R646" s="3">
        <f t="shared" si="148"/>
        <v>0.34793091592469477</v>
      </c>
    </row>
    <row r="647" spans="1:18" x14ac:dyDescent="0.25">
      <c r="A647" s="3">
        <f t="shared" si="150"/>
        <v>6.1799999999999127</v>
      </c>
      <c r="B647" s="3">
        <f t="shared" si="139"/>
        <v>4.131725471358604</v>
      </c>
      <c r="C647" s="3">
        <f t="shared" si="140"/>
        <v>9.3875227433291145E-2</v>
      </c>
      <c r="D647" s="3">
        <f t="shared" si="141"/>
        <v>1533.202060526919</v>
      </c>
      <c r="E647" s="3">
        <f t="shared" si="142"/>
        <v>12.981136244970912</v>
      </c>
      <c r="F647" s="3">
        <f t="shared" si="143"/>
        <v>33.073583221953236</v>
      </c>
      <c r="G647" s="3">
        <f t="shared" si="144"/>
        <v>6.4955361220416466E-2</v>
      </c>
      <c r="H647" s="3">
        <f t="shared" si="145"/>
        <v>0.76563405508982152</v>
      </c>
      <c r="I647" s="3">
        <f t="shared" si="149"/>
        <v>1775.1861738384555</v>
      </c>
      <c r="K647" s="3">
        <f t="shared" si="151"/>
        <v>6.1799999999999127</v>
      </c>
      <c r="L647" s="3">
        <f t="shared" si="152"/>
        <v>1.8741213775428891</v>
      </c>
      <c r="M647" s="3">
        <f>L647/'Nitrous Oxide Information'!$B$1*1000</f>
        <v>42.581086895755547</v>
      </c>
      <c r="N647" s="3">
        <f>M647*'Nitrous Oxide Information'!$I$2*($D$13+273)/$F$2/1000</f>
        <v>10571.056083860996</v>
      </c>
      <c r="O647" s="3">
        <f t="shared" si="153"/>
        <v>207.93785583048</v>
      </c>
      <c r="P647" s="3">
        <f t="shared" si="146"/>
        <v>10.083409518888182</v>
      </c>
      <c r="Q647" s="3">
        <f t="shared" si="147"/>
        <v>1.8393657252199261E-3</v>
      </c>
      <c r="R647" s="3">
        <f t="shared" si="148"/>
        <v>0.34728617861119904</v>
      </c>
    </row>
    <row r="648" spans="1:18" x14ac:dyDescent="0.25">
      <c r="A648" s="3">
        <f t="shared" si="150"/>
        <v>6.1899999999999125</v>
      </c>
      <c r="B648" s="3">
        <f t="shared" si="139"/>
        <v>4.1240691308077055</v>
      </c>
      <c r="C648" s="3">
        <f t="shared" si="140"/>
        <v>9.3701270882812521E-2</v>
      </c>
      <c r="D648" s="3">
        <f t="shared" si="141"/>
        <v>1530.3609431317523</v>
      </c>
      <c r="E648" s="3">
        <f t="shared" si="142"/>
        <v>12.957081403835394</v>
      </c>
      <c r="F648" s="3">
        <f t="shared" si="143"/>
        <v>33.073583221953243</v>
      </c>
      <c r="G648" s="3">
        <f t="shared" si="144"/>
        <v>6.495536122041648E-2</v>
      </c>
      <c r="H648" s="3">
        <f t="shared" si="145"/>
        <v>0.76421528825650509</v>
      </c>
      <c r="I648" s="3">
        <f t="shared" si="149"/>
        <v>1776.7146044149686</v>
      </c>
      <c r="K648" s="3">
        <f t="shared" si="151"/>
        <v>6.1899999999999125</v>
      </c>
      <c r="L648" s="3">
        <f t="shared" si="152"/>
        <v>1.8706485157567772</v>
      </c>
      <c r="M648" s="3">
        <f>L648/'Nitrous Oxide Information'!$B$1*1000</f>
        <v>42.502181531746928</v>
      </c>
      <c r="N648" s="3">
        <f>M648*'Nitrous Oxide Information'!$I$2*($D$13+273)/$F$2/1000</f>
        <v>10551.467268988925</v>
      </c>
      <c r="O648" s="3">
        <f t="shared" si="153"/>
        <v>207.5525342381579</v>
      </c>
      <c r="P648" s="3">
        <f t="shared" si="146"/>
        <v>10.083409518888184</v>
      </c>
      <c r="Q648" s="3">
        <f t="shared" si="147"/>
        <v>1.8393657252199264E-3</v>
      </c>
      <c r="R648" s="3">
        <f t="shared" si="148"/>
        <v>0.34664263603546425</v>
      </c>
    </row>
    <row r="649" spans="1:18" x14ac:dyDescent="0.25">
      <c r="A649" s="3">
        <f t="shared" si="150"/>
        <v>6.1999999999999122</v>
      </c>
      <c r="B649" s="3">
        <f t="shared" si="139"/>
        <v>4.1164269779251406</v>
      </c>
      <c r="C649" s="3">
        <f t="shared" si="140"/>
        <v>9.3527636684484522E-2</v>
      </c>
      <c r="D649" s="3">
        <f t="shared" si="141"/>
        <v>1527.5250905012635</v>
      </c>
      <c r="E649" s="3">
        <f t="shared" si="142"/>
        <v>12.933071137794931</v>
      </c>
      <c r="F649" s="3">
        <f t="shared" si="143"/>
        <v>33.073583221953243</v>
      </c>
      <c r="G649" s="3">
        <f t="shared" si="144"/>
        <v>6.495536122041648E-2</v>
      </c>
      <c r="H649" s="3">
        <f t="shared" si="145"/>
        <v>0.76279915048509339</v>
      </c>
      <c r="I649" s="3">
        <f t="shared" si="149"/>
        <v>1778.2402027159387</v>
      </c>
      <c r="K649" s="3">
        <f t="shared" si="151"/>
        <v>6.1999999999999122</v>
      </c>
      <c r="L649" s="3">
        <f t="shared" si="152"/>
        <v>1.8671820893964226</v>
      </c>
      <c r="M649" s="3">
        <f>L649/'Nitrous Oxide Information'!$B$1*1000</f>
        <v>42.423422384214277</v>
      </c>
      <c r="N649" s="3">
        <f>M649*'Nitrous Oxide Information'!$I$2*($D$13+273)/$F$2/1000</f>
        <v>10531.914753391497</v>
      </c>
      <c r="O649" s="3">
        <f t="shared" si="153"/>
        <v>207.16792667036449</v>
      </c>
      <c r="P649" s="3">
        <f t="shared" si="146"/>
        <v>10.083409518888184</v>
      </c>
      <c r="Q649" s="3">
        <f t="shared" si="147"/>
        <v>1.8393657252199264E-3</v>
      </c>
      <c r="R649" s="3">
        <f t="shared" si="148"/>
        <v>0.34600028598356791</v>
      </c>
    </row>
    <row r="650" spans="1:18" x14ac:dyDescent="0.25">
      <c r="A650" s="3">
        <f t="shared" si="150"/>
        <v>6.209999999999912</v>
      </c>
      <c r="B650" s="3">
        <f t="shared" si="139"/>
        <v>4.1087989864202896</v>
      </c>
      <c r="C650" s="3">
        <f t="shared" si="140"/>
        <v>9.3354324240968845E-2</v>
      </c>
      <c r="D650" s="3">
        <f t="shared" si="141"/>
        <v>1524.694492879521</v>
      </c>
      <c r="E650" s="3">
        <f t="shared" si="142"/>
        <v>12.909105364249143</v>
      </c>
      <c r="F650" s="3">
        <f t="shared" si="143"/>
        <v>33.073583221953236</v>
      </c>
      <c r="G650" s="3">
        <f t="shared" si="144"/>
        <v>6.4955361220416466E-2</v>
      </c>
      <c r="H650" s="3">
        <f t="shared" si="145"/>
        <v>0.7613856369037737</v>
      </c>
      <c r="I650" s="3">
        <f t="shared" si="149"/>
        <v>1779.7629739897463</v>
      </c>
      <c r="K650" s="3">
        <f t="shared" si="151"/>
        <v>6.209999999999912</v>
      </c>
      <c r="L650" s="3">
        <f t="shared" si="152"/>
        <v>1.8637220865365869</v>
      </c>
      <c r="M650" s="3">
        <f>L650/'Nitrous Oxide Information'!$B$1*1000</f>
        <v>42.344809182209509</v>
      </c>
      <c r="N650" s="3">
        <f>M650*'Nitrous Oxide Information'!$I$2*($D$13+273)/$F$2/1000</f>
        <v>10512.398469803931</v>
      </c>
      <c r="O650" s="3">
        <f t="shared" si="153"/>
        <v>206.78403180396859</v>
      </c>
      <c r="P650" s="3">
        <f t="shared" si="146"/>
        <v>10.083409518888182</v>
      </c>
      <c r="Q650" s="3">
        <f t="shared" si="147"/>
        <v>1.8393657252199261E-3</v>
      </c>
      <c r="R650" s="3">
        <f t="shared" si="148"/>
        <v>0.34535912624569032</v>
      </c>
    </row>
    <row r="651" spans="1:18" x14ac:dyDescent="0.25">
      <c r="A651" s="3">
        <f t="shared" si="150"/>
        <v>6.2199999999999118</v>
      </c>
      <c r="B651" s="3">
        <f t="shared" si="139"/>
        <v>4.1011851300512516</v>
      </c>
      <c r="C651" s="3">
        <f t="shared" si="140"/>
        <v>9.3181332956034119E-2</v>
      </c>
      <c r="D651" s="3">
        <f t="shared" si="141"/>
        <v>1521.8691405286722</v>
      </c>
      <c r="E651" s="3">
        <f t="shared" si="142"/>
        <v>12.885184000750705</v>
      </c>
      <c r="F651" s="3">
        <f t="shared" si="143"/>
        <v>33.073583221953243</v>
      </c>
      <c r="G651" s="3">
        <f t="shared" si="144"/>
        <v>6.495536122041648E-2</v>
      </c>
      <c r="H651" s="3">
        <f t="shared" si="145"/>
        <v>0.75997474264976106</v>
      </c>
      <c r="I651" s="3">
        <f t="shared" si="149"/>
        <v>1781.2829234750459</v>
      </c>
      <c r="K651" s="3">
        <f t="shared" si="151"/>
        <v>6.2199999999999118</v>
      </c>
      <c r="L651" s="3">
        <f t="shared" si="152"/>
        <v>1.86026849527413</v>
      </c>
      <c r="M651" s="3">
        <f>L651/'Nitrous Oxide Information'!$B$1*1000</f>
        <v>42.266341655286624</v>
      </c>
      <c r="N651" s="3">
        <f>M651*'Nitrous Oxide Information'!$I$2*($D$13+273)/$F$2/1000</f>
        <v>10492.918351086098</v>
      </c>
      <c r="O651" s="3">
        <f t="shared" si="153"/>
        <v>206.40084831829077</v>
      </c>
      <c r="P651" s="3">
        <f t="shared" si="146"/>
        <v>10.083409518888184</v>
      </c>
      <c r="Q651" s="3">
        <f t="shared" si="147"/>
        <v>1.8393657252199264E-3</v>
      </c>
      <c r="R651" s="3">
        <f t="shared" si="148"/>
        <v>0.34471915461610669</v>
      </c>
    </row>
    <row r="652" spans="1:18" x14ac:dyDescent="0.25">
      <c r="A652" s="3">
        <f t="shared" si="150"/>
        <v>6.2299999999999116</v>
      </c>
      <c r="B652" s="3">
        <f t="shared" si="139"/>
        <v>4.0935853826247541</v>
      </c>
      <c r="C652" s="3">
        <f t="shared" si="140"/>
        <v>9.3008662234553799E-2</v>
      </c>
      <c r="D652" s="3">
        <f t="shared" si="141"/>
        <v>1519.0490237289087</v>
      </c>
      <c r="E652" s="3">
        <f t="shared" si="142"/>
        <v>12.861306965005083</v>
      </c>
      <c r="F652" s="3">
        <f t="shared" si="143"/>
        <v>33.073583221953243</v>
      </c>
      <c r="G652" s="3">
        <f t="shared" si="144"/>
        <v>6.495536122041648E-2</v>
      </c>
      <c r="H652" s="3">
        <f t="shared" si="145"/>
        <v>0.75856646286928131</v>
      </c>
      <c r="I652" s="3">
        <f t="shared" si="149"/>
        <v>1782.8000564007843</v>
      </c>
      <c r="K652" s="3">
        <f t="shared" si="151"/>
        <v>6.2299999999999116</v>
      </c>
      <c r="L652" s="3">
        <f t="shared" si="152"/>
        <v>1.8568213037279688</v>
      </c>
      <c r="M652" s="3">
        <f>L652/'Nitrous Oxide Information'!$B$1*1000</f>
        <v>42.188019533500757</v>
      </c>
      <c r="N652" s="3">
        <f>M652*'Nitrous Oxide Information'!$I$2*($D$13+273)/$F$2/1000</f>
        <v>10473.474330222276</v>
      </c>
      <c r="O652" s="3">
        <f t="shared" si="153"/>
        <v>206.01837489509902</v>
      </c>
      <c r="P652" s="3">
        <f t="shared" si="146"/>
        <v>10.083409518888184</v>
      </c>
      <c r="Q652" s="3">
        <f t="shared" si="147"/>
        <v>1.8393657252199264E-3</v>
      </c>
      <c r="R652" s="3">
        <f t="shared" si="148"/>
        <v>0.3440803688931795</v>
      </c>
    </row>
    <row r="653" spans="1:18" x14ac:dyDescent="0.25">
      <c r="A653" s="3">
        <f t="shared" si="150"/>
        <v>6.2399999999999114</v>
      </c>
      <c r="B653" s="3">
        <f t="shared" si="139"/>
        <v>4.0859997179960619</v>
      </c>
      <c r="C653" s="3">
        <f t="shared" si="140"/>
        <v>9.2836311482504208E-2</v>
      </c>
      <c r="D653" s="3">
        <f t="shared" si="141"/>
        <v>1516.2341327784325</v>
      </c>
      <c r="E653" s="3">
        <f t="shared" si="142"/>
        <v>12.837474174870229</v>
      </c>
      <c r="F653" s="3">
        <f t="shared" si="143"/>
        <v>33.073583221953236</v>
      </c>
      <c r="G653" s="3">
        <f t="shared" si="144"/>
        <v>6.4955361220416466E-2</v>
      </c>
      <c r="H653" s="3">
        <f t="shared" si="145"/>
        <v>0.75716079271755443</v>
      </c>
      <c r="I653" s="3">
        <f t="shared" si="149"/>
        <v>1784.3143779862194</v>
      </c>
      <c r="K653" s="3">
        <f t="shared" si="151"/>
        <v>6.2399999999999114</v>
      </c>
      <c r="L653" s="3">
        <f t="shared" si="152"/>
        <v>1.8533805000390371</v>
      </c>
      <c r="M653" s="3">
        <f>L653/'Nitrous Oxide Information'!$B$1*1000</f>
        <v>42.109842547407297</v>
      </c>
      <c r="N653" s="3">
        <f>M653*'Nitrous Oxide Information'!$I$2*($D$13+273)/$F$2/1000</f>
        <v>10454.066340320926</v>
      </c>
      <c r="O653" s="3">
        <f t="shared" si="153"/>
        <v>205.63661021860398</v>
      </c>
      <c r="P653" s="3">
        <f t="shared" si="146"/>
        <v>10.083409518888182</v>
      </c>
      <c r="Q653" s="3">
        <f t="shared" si="147"/>
        <v>1.8393657252199261E-3</v>
      </c>
      <c r="R653" s="3">
        <f t="shared" si="148"/>
        <v>0.34344276687935088</v>
      </c>
    </row>
    <row r="654" spans="1:18" x14ac:dyDescent="0.25">
      <c r="A654" s="3">
        <f t="shared" si="150"/>
        <v>6.2499999999999112</v>
      </c>
      <c r="B654" s="3">
        <f t="shared" si="139"/>
        <v>4.0784281100688862</v>
      </c>
      <c r="C654" s="3">
        <f t="shared" si="140"/>
        <v>9.2664280106962302E-2</v>
      </c>
      <c r="D654" s="3">
        <f t="shared" si="141"/>
        <v>1513.4244579934257</v>
      </c>
      <c r="E654" s="3">
        <f t="shared" si="142"/>
        <v>12.813685548356316</v>
      </c>
      <c r="F654" s="3">
        <f t="shared" si="143"/>
        <v>33.073583221953243</v>
      </c>
      <c r="G654" s="3">
        <f t="shared" si="144"/>
        <v>6.495536122041648E-2</v>
      </c>
      <c r="H654" s="3">
        <f t="shared" si="145"/>
        <v>0.755757727358779</v>
      </c>
      <c r="I654" s="3">
        <f t="shared" si="149"/>
        <v>1785.8258934409369</v>
      </c>
      <c r="K654" s="3">
        <f t="shared" si="151"/>
        <v>6.2499999999999112</v>
      </c>
      <c r="L654" s="3">
        <f t="shared" si="152"/>
        <v>1.8499460723702437</v>
      </c>
      <c r="M654" s="3">
        <f>L654/'Nitrous Oxide Information'!$B$1*1000</f>
        <v>42.031810428060886</v>
      </c>
      <c r="N654" s="3">
        <f>M654*'Nitrous Oxide Information'!$I$2*($D$13+273)/$F$2/1000</f>
        <v>10434.694314614471</v>
      </c>
      <c r="O654" s="3">
        <f t="shared" si="153"/>
        <v>205.25555297545461</v>
      </c>
      <c r="P654" s="3">
        <f t="shared" si="146"/>
        <v>10.083409518888184</v>
      </c>
      <c r="Q654" s="3">
        <f t="shared" si="147"/>
        <v>1.8393657252199264E-3</v>
      </c>
      <c r="R654" s="3">
        <f t="shared" si="148"/>
        <v>0.34280634638113555</v>
      </c>
    </row>
    <row r="655" spans="1:18" x14ac:dyDescent="0.25">
      <c r="A655" s="3">
        <f t="shared" si="150"/>
        <v>6.259999999999911</v>
      </c>
      <c r="B655" s="3">
        <f t="shared" si="139"/>
        <v>4.0708705327952988</v>
      </c>
      <c r="C655" s="3">
        <f t="shared" si="140"/>
        <v>9.249256751610388E-2</v>
      </c>
      <c r="D655" s="3">
        <f t="shared" si="141"/>
        <v>1510.619989708013</v>
      </c>
      <c r="E655" s="3">
        <f t="shared" si="142"/>
        <v>12.789941003625451</v>
      </c>
      <c r="F655" s="3">
        <f t="shared" si="143"/>
        <v>33.073583221953236</v>
      </c>
      <c r="G655" s="3">
        <f t="shared" si="144"/>
        <v>6.4955361220416466E-2</v>
      </c>
      <c r="H655" s="3">
        <f t="shared" si="145"/>
        <v>0.75435726196611375</v>
      </c>
      <c r="I655" s="3">
        <f t="shared" si="149"/>
        <v>1787.3346079648691</v>
      </c>
      <c r="K655" s="3">
        <f t="shared" si="151"/>
        <v>6.259999999999911</v>
      </c>
      <c r="L655" s="3">
        <f t="shared" si="152"/>
        <v>1.8465180089064324</v>
      </c>
      <c r="M655" s="3">
        <f>L655/'Nitrous Oxide Information'!$B$1*1000</f>
        <v>41.953922907014572</v>
      </c>
      <c r="N655" s="3">
        <f>M655*'Nitrous Oxide Information'!$I$2*($D$13+273)/$F$2/1000</f>
        <v>10415.358186459049</v>
      </c>
      <c r="O655" s="3">
        <f t="shared" si="153"/>
        <v>204.87520185473358</v>
      </c>
      <c r="P655" s="3">
        <f t="shared" si="146"/>
        <v>10.083409518888182</v>
      </c>
      <c r="Q655" s="3">
        <f t="shared" si="147"/>
        <v>1.8393657252199261E-3</v>
      </c>
      <c r="R655" s="3">
        <f t="shared" si="148"/>
        <v>0.34217110520911259</v>
      </c>
    </row>
    <row r="656" spans="1:18" x14ac:dyDescent="0.25">
      <c r="A656" s="3">
        <f t="shared" si="150"/>
        <v>6.2699999999999108</v>
      </c>
      <c r="B656" s="3">
        <f t="shared" si="139"/>
        <v>4.0633269601756377</v>
      </c>
      <c r="C656" s="3">
        <f t="shared" si="140"/>
        <v>9.2321173119201377E-2</v>
      </c>
      <c r="D656" s="3">
        <f t="shared" si="141"/>
        <v>1507.8207182742321</v>
      </c>
      <c r="E656" s="3">
        <f t="shared" si="142"/>
        <v>12.766240458991382</v>
      </c>
      <c r="F656" s="3">
        <f t="shared" si="143"/>
        <v>33.073583221953236</v>
      </c>
      <c r="G656" s="3">
        <f t="shared" si="144"/>
        <v>6.4955361220416466E-2</v>
      </c>
      <c r="H656" s="3">
        <f t="shared" si="145"/>
        <v>0.75295939172166204</v>
      </c>
      <c r="I656" s="3">
        <f t="shared" si="149"/>
        <v>1788.8405267483124</v>
      </c>
      <c r="K656" s="3">
        <f t="shared" si="151"/>
        <v>6.2699999999999108</v>
      </c>
      <c r="L656" s="3">
        <f t="shared" si="152"/>
        <v>1.8430962978543413</v>
      </c>
      <c r="M656" s="3">
        <f>L656/'Nitrous Oxide Information'!$B$1*1000</f>
        <v>41.876179716318845</v>
      </c>
      <c r="N656" s="3">
        <f>M656*'Nitrous Oxide Information'!$I$2*($D$13+273)/$F$2/1000</f>
        <v>10396.057889334299</v>
      </c>
      <c r="O656" s="3">
        <f t="shared" si="153"/>
        <v>204.49555554795268</v>
      </c>
      <c r="P656" s="3">
        <f t="shared" si="146"/>
        <v>10.083409518888182</v>
      </c>
      <c r="Q656" s="3">
        <f t="shared" si="147"/>
        <v>1.8393657252199261E-3</v>
      </c>
      <c r="R656" s="3">
        <f t="shared" si="148"/>
        <v>0.34153704117791822</v>
      </c>
    </row>
    <row r="657" spans="1:18" x14ac:dyDescent="0.25">
      <c r="A657" s="3">
        <f t="shared" si="150"/>
        <v>6.2799999999999105</v>
      </c>
      <c r="B657" s="3">
        <f t="shared" si="139"/>
        <v>4.055797366258421</v>
      </c>
      <c r="C657" s="3">
        <f t="shared" si="140"/>
        <v>9.2150096326621883E-2</v>
      </c>
      <c r="D657" s="3">
        <f t="shared" si="141"/>
        <v>1505.0266340619985</v>
      </c>
      <c r="E657" s="3">
        <f t="shared" si="142"/>
        <v>12.742583832919236</v>
      </c>
      <c r="F657" s="3">
        <f t="shared" si="143"/>
        <v>33.073583221953243</v>
      </c>
      <c r="G657" s="3">
        <f t="shared" si="144"/>
        <v>6.495536122041648E-2</v>
      </c>
      <c r="H657" s="3">
        <f t="shared" si="145"/>
        <v>0.75156411181645499</v>
      </c>
      <c r="I657" s="3">
        <f t="shared" si="149"/>
        <v>1790.3436549719454</v>
      </c>
      <c r="K657" s="3">
        <f t="shared" si="151"/>
        <v>6.2799999999999105</v>
      </c>
      <c r="L657" s="3">
        <f t="shared" si="152"/>
        <v>1.8396809274425621</v>
      </c>
      <c r="M657" s="3">
        <f>L657/'Nitrous Oxide Information'!$B$1*1000</f>
        <v>41.798580588520714</v>
      </c>
      <c r="N657" s="3">
        <f>M657*'Nitrous Oxide Information'!$I$2*($D$13+273)/$F$2/1000</f>
        <v>10376.793356843127</v>
      </c>
      <c r="O657" s="3">
        <f t="shared" si="153"/>
        <v>204.1166127490485</v>
      </c>
      <c r="P657" s="3">
        <f t="shared" si="146"/>
        <v>10.083409518888184</v>
      </c>
      <c r="Q657" s="3">
        <f t="shared" si="147"/>
        <v>1.8393657252199264E-3</v>
      </c>
      <c r="R657" s="3">
        <f t="shared" si="148"/>
        <v>0.34090415210623831</v>
      </c>
    </row>
    <row r="658" spans="1:18" x14ac:dyDescent="0.25">
      <c r="A658" s="3">
        <f t="shared" si="150"/>
        <v>6.2899999999999103</v>
      </c>
      <c r="B658" s="3">
        <f t="shared" si="139"/>
        <v>4.0482817251402565</v>
      </c>
      <c r="C658" s="3">
        <f t="shared" si="140"/>
        <v>9.1979336549825125E-2</v>
      </c>
      <c r="D658" s="3">
        <f t="shared" si="141"/>
        <v>1502.2377274590724</v>
      </c>
      <c r="E658" s="3">
        <f t="shared" si="142"/>
        <v>12.718971044025224</v>
      </c>
      <c r="F658" s="3">
        <f t="shared" si="143"/>
        <v>33.073583221953243</v>
      </c>
      <c r="G658" s="3">
        <f t="shared" si="144"/>
        <v>6.495536122041648E-2</v>
      </c>
      <c r="H658" s="3">
        <f t="shared" si="145"/>
        <v>0.75017141745043558</v>
      </c>
      <c r="I658" s="3">
        <f t="shared" si="149"/>
        <v>1791.8439978068463</v>
      </c>
      <c r="K658" s="3">
        <f t="shared" si="151"/>
        <v>6.2899999999999103</v>
      </c>
      <c r="L658" s="3">
        <f t="shared" si="152"/>
        <v>1.8362718859214997</v>
      </c>
      <c r="M658" s="3">
        <f>L658/'Nitrous Oxide Information'!$B$1*1000</f>
        <v>41.721125256662802</v>
      </c>
      <c r="N658" s="3">
        <f>M658*'Nitrous Oxide Information'!$I$2*($D$13+273)/$F$2/1000</f>
        <v>10357.564522711473</v>
      </c>
      <c r="O658" s="3">
        <f t="shared" si="153"/>
        <v>203.73837215437786</v>
      </c>
      <c r="P658" s="3">
        <f t="shared" si="146"/>
        <v>10.083409518888184</v>
      </c>
      <c r="Q658" s="3">
        <f t="shared" si="147"/>
        <v>1.8393657252199264E-3</v>
      </c>
      <c r="R658" s="3">
        <f t="shared" si="148"/>
        <v>0.34027243581680094</v>
      </c>
    </row>
    <row r="659" spans="1:18" x14ac:dyDescent="0.25">
      <c r="A659" s="3">
        <f t="shared" si="150"/>
        <v>6.2999999999999101</v>
      </c>
      <c r="B659" s="3">
        <f t="shared" si="139"/>
        <v>4.0407800109657517</v>
      </c>
      <c r="C659" s="3">
        <f t="shared" si="140"/>
        <v>9.1808893201361402E-2</v>
      </c>
      <c r="D659" s="3">
        <f t="shared" si="141"/>
        <v>1499.4539888710258</v>
      </c>
      <c r="E659" s="3">
        <f t="shared" si="142"/>
        <v>12.69540201107637</v>
      </c>
      <c r="F659" s="3">
        <f t="shared" si="143"/>
        <v>33.073583221953236</v>
      </c>
      <c r="G659" s="3">
        <f t="shared" si="144"/>
        <v>6.4955361220416466E-2</v>
      </c>
      <c r="H659" s="3">
        <f t="shared" si="145"/>
        <v>0.74878130383244101</v>
      </c>
      <c r="I659" s="3">
        <f t="shared" si="149"/>
        <v>1793.3415604145112</v>
      </c>
      <c r="K659" s="3">
        <f t="shared" si="151"/>
        <v>6.2999999999999101</v>
      </c>
      <c r="L659" s="3">
        <f t="shared" si="152"/>
        <v>1.8328691615633317</v>
      </c>
      <c r="M659" s="3">
        <f>L659/'Nitrous Oxide Information'!$B$1*1000</f>
        <v>41.643813454282409</v>
      </c>
      <c r="N659" s="3">
        <f>M659*'Nitrous Oxide Information'!$I$2*($D$13+273)/$F$2/1000</f>
        <v>10338.371320788085</v>
      </c>
      <c r="O659" s="3">
        <f t="shared" si="153"/>
        <v>203.36083246271323</v>
      </c>
      <c r="P659" s="3">
        <f t="shared" si="146"/>
        <v>10.083409518888182</v>
      </c>
      <c r="Q659" s="3">
        <f t="shared" si="147"/>
        <v>1.8393657252199261E-3</v>
      </c>
      <c r="R659" s="3">
        <f t="shared" si="148"/>
        <v>0.33964189013636864</v>
      </c>
    </row>
    <row r="660" spans="1:18" x14ac:dyDescent="0.25">
      <c r="A660" s="3">
        <f t="shared" si="150"/>
        <v>6.3099999999999099</v>
      </c>
      <c r="B660" s="3">
        <f t="shared" si="139"/>
        <v>4.0332921979274277</v>
      </c>
      <c r="C660" s="3">
        <f t="shared" si="140"/>
        <v>9.1638765694869659E-2</v>
      </c>
      <c r="D660" s="3">
        <f t="shared" si="141"/>
        <v>1496.6754087212116</v>
      </c>
      <c r="E660" s="3">
        <f t="shared" si="142"/>
        <v>12.671876652990223</v>
      </c>
      <c r="F660" s="3">
        <f t="shared" si="143"/>
        <v>33.073583221953243</v>
      </c>
      <c r="G660" s="3">
        <f t="shared" si="144"/>
        <v>6.495536122041648E-2</v>
      </c>
      <c r="H660" s="3">
        <f t="shared" si="145"/>
        <v>0.74739376618018705</v>
      </c>
      <c r="I660" s="3">
        <f t="shared" si="149"/>
        <v>1794.8363479468715</v>
      </c>
      <c r="K660" s="3">
        <f t="shared" si="151"/>
        <v>6.3099999999999099</v>
      </c>
      <c r="L660" s="3">
        <f t="shared" si="152"/>
        <v>1.8294727426619679</v>
      </c>
      <c r="M660" s="3">
        <f>L660/'Nitrous Oxide Information'!$B$1*1000</f>
        <v>41.566644915410627</v>
      </c>
      <c r="N660" s="3">
        <f>M660*'Nitrous Oxide Information'!$I$2*($D$13+273)/$F$2/1000</f>
        <v>10319.213685044304</v>
      </c>
      <c r="O660" s="3">
        <f t="shared" si="153"/>
        <v>202.98399237523842</v>
      </c>
      <c r="P660" s="3">
        <f t="shared" si="146"/>
        <v>10.083409518888184</v>
      </c>
      <c r="Q660" s="3">
        <f t="shared" si="147"/>
        <v>1.8393657252199264E-3</v>
      </c>
      <c r="R660" s="3">
        <f t="shared" si="148"/>
        <v>0.33901251289573131</v>
      </c>
    </row>
    <row r="661" spans="1:18" x14ac:dyDescent="0.25">
      <c r="A661" s="3">
        <f t="shared" si="150"/>
        <v>6.3199999999999097</v>
      </c>
      <c r="B661" s="3">
        <f t="shared" si="139"/>
        <v>4.0258182602656252</v>
      </c>
      <c r="C661" s="3">
        <f t="shared" si="140"/>
        <v>9.1468953445075329E-2</v>
      </c>
      <c r="D661" s="3">
        <f t="shared" si="141"/>
        <v>1493.9019774507262</v>
      </c>
      <c r="E661" s="3">
        <f t="shared" si="142"/>
        <v>12.64839488883459</v>
      </c>
      <c r="F661" s="3">
        <f t="shared" si="143"/>
        <v>33.073583221953228</v>
      </c>
      <c r="G661" s="3">
        <f t="shared" si="144"/>
        <v>6.4955361220416452E-2</v>
      </c>
      <c r="H661" s="3">
        <f t="shared" si="145"/>
        <v>0.74600879972025103</v>
      </c>
      <c r="I661" s="3">
        <f t="shared" si="149"/>
        <v>1796.3283655463119</v>
      </c>
      <c r="K661" s="3">
        <f t="shared" si="151"/>
        <v>6.3199999999999097</v>
      </c>
      <c r="L661" s="3">
        <f t="shared" si="152"/>
        <v>1.8260826175330105</v>
      </c>
      <c r="M661" s="3">
        <f>L661/'Nitrous Oxide Information'!$B$1*1000</f>
        <v>41.489619374571383</v>
      </c>
      <c r="N661" s="3">
        <f>M661*'Nitrous Oxide Information'!$I$2*($D$13+273)/$F$2/1000</f>
        <v>10300.09154957381</v>
      </c>
      <c r="O661" s="3">
        <f t="shared" si="153"/>
        <v>202.60785059554397</v>
      </c>
      <c r="P661" s="3">
        <f t="shared" si="146"/>
        <v>10.08340951888818</v>
      </c>
      <c r="Q661" s="3">
        <f t="shared" si="147"/>
        <v>1.8393657252199257E-3</v>
      </c>
      <c r="R661" s="3">
        <f t="shared" si="148"/>
        <v>0.33838430192969815</v>
      </c>
    </row>
    <row r="662" spans="1:18" x14ac:dyDescent="0.25">
      <c r="A662" s="3">
        <f t="shared" si="150"/>
        <v>6.3299999999999095</v>
      </c>
      <c r="B662" s="3">
        <f t="shared" si="139"/>
        <v>4.0183581722684227</v>
      </c>
      <c r="C662" s="3">
        <f t="shared" si="140"/>
        <v>9.1299455867788468E-2</v>
      </c>
      <c r="D662" s="3">
        <f t="shared" si="141"/>
        <v>1491.1336855183827</v>
      </c>
      <c r="E662" s="3">
        <f t="shared" si="142"/>
        <v>12.624956637827241</v>
      </c>
      <c r="F662" s="3">
        <f t="shared" si="143"/>
        <v>33.073583221953236</v>
      </c>
      <c r="G662" s="3">
        <f t="shared" si="144"/>
        <v>6.4955361220416466E-2</v>
      </c>
      <c r="H662" s="3">
        <f t="shared" si="145"/>
        <v>0.74462639968805677</v>
      </c>
      <c r="I662" s="3">
        <f t="shared" si="149"/>
        <v>1797.8176183456881</v>
      </c>
      <c r="K662" s="3">
        <f t="shared" si="151"/>
        <v>6.3299999999999095</v>
      </c>
      <c r="L662" s="3">
        <f t="shared" si="152"/>
        <v>1.8226987745137135</v>
      </c>
      <c r="M662" s="3">
        <f>L662/'Nitrous Oxide Information'!$B$1*1000</f>
        <v>41.41273656678058</v>
      </c>
      <c r="N662" s="3">
        <f>M662*'Nitrous Oxide Information'!$I$2*($D$13+273)/$F$2/1000</f>
        <v>10281.004848592436</v>
      </c>
      <c r="O662" s="3">
        <f t="shared" si="153"/>
        <v>202.23240582962273</v>
      </c>
      <c r="P662" s="3">
        <f t="shared" si="146"/>
        <v>10.083409518888182</v>
      </c>
      <c r="Q662" s="3">
        <f t="shared" si="147"/>
        <v>1.8393657252199261E-3</v>
      </c>
      <c r="R662" s="3">
        <f t="shared" si="148"/>
        <v>0.3377572550770912</v>
      </c>
    </row>
    <row r="663" spans="1:18" x14ac:dyDescent="0.25">
      <c r="A663" s="3">
        <f t="shared" si="150"/>
        <v>6.3399999999999093</v>
      </c>
      <c r="B663" s="3">
        <f t="shared" si="139"/>
        <v>4.0109119082715416</v>
      </c>
      <c r="C663" s="3">
        <f t="shared" si="140"/>
        <v>9.1130272379901581E-2</v>
      </c>
      <c r="D663" s="3">
        <f t="shared" si="141"/>
        <v>1488.3705234006704</v>
      </c>
      <c r="E663" s="3">
        <f t="shared" si="142"/>
        <v>12.601561819335647</v>
      </c>
      <c r="F663" s="3">
        <f t="shared" si="143"/>
        <v>33.073583221953243</v>
      </c>
      <c r="G663" s="3">
        <f t="shared" si="144"/>
        <v>6.495536122041648E-2</v>
      </c>
      <c r="H663" s="3">
        <f t="shared" si="145"/>
        <v>0.7432465613278556</v>
      </c>
      <c r="I663" s="3">
        <f t="shared" si="149"/>
        <v>1799.3041114683438</v>
      </c>
      <c r="K663" s="3">
        <f t="shared" si="151"/>
        <v>6.3399999999999093</v>
      </c>
      <c r="L663" s="3">
        <f t="shared" si="152"/>
        <v>1.8193212019629426</v>
      </c>
      <c r="M663" s="3">
        <f>L663/'Nitrous Oxide Information'!$B$1*1000</f>
        <v>41.335996227545102</v>
      </c>
      <c r="N663" s="3">
        <f>M663*'Nitrous Oxide Information'!$I$2*($D$13+273)/$F$2/1000</f>
        <v>10261.953516437889</v>
      </c>
      <c r="O663" s="3">
        <f t="shared" si="153"/>
        <v>201.85765678586549</v>
      </c>
      <c r="P663" s="3">
        <f t="shared" si="146"/>
        <v>10.083409518888184</v>
      </c>
      <c r="Q663" s="3">
        <f t="shared" si="147"/>
        <v>1.8393657252199264E-3</v>
      </c>
      <c r="R663" s="3">
        <f t="shared" si="148"/>
        <v>0.33713137018073669</v>
      </c>
    </row>
    <row r="664" spans="1:18" x14ac:dyDescent="0.25">
      <c r="A664" s="3">
        <f t="shared" si="150"/>
        <v>6.3499999999999091</v>
      </c>
      <c r="B664" s="3">
        <f t="shared" si="139"/>
        <v>4.0034794426582634</v>
      </c>
      <c r="C664" s="3">
        <f t="shared" si="140"/>
        <v>9.0961402399387797E-2</v>
      </c>
      <c r="D664" s="3">
        <f t="shared" si="141"/>
        <v>1485.612481591729</v>
      </c>
      <c r="E664" s="3">
        <f t="shared" si="142"/>
        <v>12.578210352876694</v>
      </c>
      <c r="F664" s="3">
        <f t="shared" si="143"/>
        <v>33.073583221953236</v>
      </c>
      <c r="G664" s="3">
        <f t="shared" si="144"/>
        <v>6.4955361220416466E-2</v>
      </c>
      <c r="H664" s="3">
        <f t="shared" si="145"/>
        <v>0.74186927989271245</v>
      </c>
      <c r="I664" s="3">
        <f t="shared" si="149"/>
        <v>1800.7878500281292</v>
      </c>
      <c r="K664" s="3">
        <f t="shared" si="151"/>
        <v>6.3499999999999091</v>
      </c>
      <c r="L664" s="3">
        <f t="shared" si="152"/>
        <v>1.8159498882611351</v>
      </c>
      <c r="M664" s="3">
        <f>L664/'Nitrous Oxide Information'!$B$1*1000</f>
        <v>41.259398092862</v>
      </c>
      <c r="N664" s="3">
        <f>M664*'Nitrous Oxide Information'!$I$2*($D$13+273)/$F$2/1000</f>
        <v>10242.937487569565</v>
      </c>
      <c r="O664" s="3">
        <f t="shared" si="153"/>
        <v>201.48360217505643</v>
      </c>
      <c r="P664" s="3">
        <f t="shared" si="146"/>
        <v>10.083409518888182</v>
      </c>
      <c r="Q664" s="3">
        <f t="shared" si="147"/>
        <v>1.8393657252199261E-3</v>
      </c>
      <c r="R664" s="3">
        <f t="shared" si="148"/>
        <v>0.33650664508745837</v>
      </c>
    </row>
    <row r="665" spans="1:18" x14ac:dyDescent="0.25">
      <c r="A665" s="3">
        <f t="shared" si="150"/>
        <v>6.3599999999999088</v>
      </c>
      <c r="B665" s="3">
        <f t="shared" si="139"/>
        <v>3.9960607498593359</v>
      </c>
      <c r="C665" s="3">
        <f t="shared" si="140"/>
        <v>9.0792845345298703E-2</v>
      </c>
      <c r="D665" s="3">
        <f t="shared" si="141"/>
        <v>1482.8595506033125</v>
      </c>
      <c r="E665" s="3">
        <f t="shared" si="142"/>
        <v>12.554902158116407</v>
      </c>
      <c r="F665" s="3">
        <f t="shared" si="143"/>
        <v>33.073583221953228</v>
      </c>
      <c r="G665" s="3">
        <f t="shared" si="144"/>
        <v>6.4955361220416452E-2</v>
      </c>
      <c r="H665" s="3">
        <f t="shared" si="145"/>
        <v>0.74049455064448833</v>
      </c>
      <c r="I665" s="3">
        <f t="shared" si="149"/>
        <v>1802.2688391294182</v>
      </c>
      <c r="K665" s="3">
        <f t="shared" si="151"/>
        <v>6.3599999999999088</v>
      </c>
      <c r="L665" s="3">
        <f t="shared" si="152"/>
        <v>1.8125848218102605</v>
      </c>
      <c r="M665" s="3">
        <f>L665/'Nitrous Oxide Information'!$B$1*1000</f>
        <v>41.182941899217511</v>
      </c>
      <c r="N665" s="3">
        <f>M665*'Nitrous Oxide Information'!$I$2*($D$13+273)/$F$2/1000</f>
        <v>10223.956696568313</v>
      </c>
      <c r="O665" s="3">
        <f t="shared" si="153"/>
        <v>201.11024071036871</v>
      </c>
      <c r="P665" s="3">
        <f t="shared" si="146"/>
        <v>10.08340951888818</v>
      </c>
      <c r="Q665" s="3">
        <f t="shared" si="147"/>
        <v>1.8393657252199257E-3</v>
      </c>
      <c r="R665" s="3">
        <f t="shared" si="148"/>
        <v>0.33588307764807013</v>
      </c>
    </row>
    <row r="666" spans="1:18" x14ac:dyDescent="0.25">
      <c r="A666" s="3">
        <f t="shared" si="150"/>
        <v>6.3699999999999086</v>
      </c>
      <c r="B666" s="3">
        <f t="shared" si="139"/>
        <v>3.988655804352891</v>
      </c>
      <c r="C666" s="3">
        <f t="shared" si="140"/>
        <v>9.0624600637762509E-2</v>
      </c>
      <c r="D666" s="3">
        <f t="shared" si="141"/>
        <v>1480.1117209647582</v>
      </c>
      <c r="E666" s="3">
        <f t="shared" si="142"/>
        <v>12.531637154869681</v>
      </c>
      <c r="F666" s="3">
        <f t="shared" si="143"/>
        <v>33.073583221953236</v>
      </c>
      <c r="G666" s="3">
        <f t="shared" si="144"/>
        <v>6.4955361220416466E-2</v>
      </c>
      <c r="H666" s="3">
        <f t="shared" si="145"/>
        <v>0.7391223688538251</v>
      </c>
      <c r="I666" s="3">
        <f t="shared" si="149"/>
        <v>1803.7470838671259</v>
      </c>
      <c r="K666" s="3">
        <f t="shared" si="151"/>
        <v>6.3699999999999086</v>
      </c>
      <c r="L666" s="3">
        <f t="shared" si="152"/>
        <v>1.8092259910337798</v>
      </c>
      <c r="M666" s="3">
        <f>L666/'Nitrous Oxide Information'!$B$1*1000</f>
        <v>41.106627383586208</v>
      </c>
      <c r="N666" s="3">
        <f>M666*'Nitrous Oxide Information'!$I$2*($D$13+273)/$F$2/1000</f>
        <v>10205.011078136213</v>
      </c>
      <c r="O666" s="3">
        <f t="shared" si="153"/>
        <v>200.73757110736014</v>
      </c>
      <c r="P666" s="3">
        <f t="shared" si="146"/>
        <v>10.083409518888182</v>
      </c>
      <c r="Q666" s="3">
        <f t="shared" si="147"/>
        <v>1.8393657252199261E-3</v>
      </c>
      <c r="R666" s="3">
        <f t="shared" si="148"/>
        <v>0.33526066571736862</v>
      </c>
    </row>
    <row r="667" spans="1:18" x14ac:dyDescent="0.25">
      <c r="A667" s="3">
        <f t="shared" si="150"/>
        <v>6.3799999999999084</v>
      </c>
      <c r="B667" s="3">
        <f t="shared" si="139"/>
        <v>3.981264580664353</v>
      </c>
      <c r="C667" s="3">
        <f t="shared" si="140"/>
        <v>9.0456667697981857E-2</v>
      </c>
      <c r="D667" s="3">
        <f t="shared" si="141"/>
        <v>1477.3689832229506</v>
      </c>
      <c r="E667" s="3">
        <f t="shared" si="142"/>
        <v>12.508415263099987</v>
      </c>
      <c r="F667" s="3">
        <f t="shared" si="143"/>
        <v>33.073583221953236</v>
      </c>
      <c r="G667" s="3">
        <f t="shared" si="144"/>
        <v>6.4955361220416466E-2</v>
      </c>
      <c r="H667" s="3">
        <f t="shared" si="145"/>
        <v>0.73775272980012696</v>
      </c>
      <c r="I667" s="3">
        <f t="shared" si="149"/>
        <v>1805.2225893267262</v>
      </c>
      <c r="K667" s="3">
        <f t="shared" si="151"/>
        <v>6.3799999999999084</v>
      </c>
      <c r="L667" s="3">
        <f t="shared" si="152"/>
        <v>1.8058733843766062</v>
      </c>
      <c r="M667" s="3">
        <f>L667/'Nitrous Oxide Information'!$B$1*1000</f>
        <v>41.030454283430039</v>
      </c>
      <c r="N667" s="3">
        <f>M667*'Nitrous Oxide Information'!$I$2*($D$13+273)/$F$2/1000</f>
        <v>10186.100567096328</v>
      </c>
      <c r="O667" s="3">
        <f t="shared" si="153"/>
        <v>200.36559208396855</v>
      </c>
      <c r="P667" s="3">
        <f t="shared" si="146"/>
        <v>10.083409518888182</v>
      </c>
      <c r="Q667" s="3">
        <f t="shared" si="147"/>
        <v>1.8393657252199261E-3</v>
      </c>
      <c r="R667" s="3">
        <f t="shared" si="148"/>
        <v>0.33463940715412499</v>
      </c>
    </row>
    <row r="668" spans="1:18" x14ac:dyDescent="0.25">
      <c r="A668" s="3">
        <f t="shared" si="150"/>
        <v>6.3899999999999082</v>
      </c>
      <c r="B668" s="3">
        <f t="shared" si="139"/>
        <v>3.9738870533663517</v>
      </c>
      <c r="C668" s="3">
        <f t="shared" si="140"/>
        <v>9.0289045948232005E-2</v>
      </c>
      <c r="D668" s="3">
        <f t="shared" si="141"/>
        <v>1474.6313279422943</v>
      </c>
      <c r="E668" s="3">
        <f t="shared" si="142"/>
        <v>12.485236402919121</v>
      </c>
      <c r="F668" s="3">
        <f t="shared" si="143"/>
        <v>33.073583221953243</v>
      </c>
      <c r="G668" s="3">
        <f t="shared" si="144"/>
        <v>6.495536122041648E-2</v>
      </c>
      <c r="H668" s="3">
        <f t="shared" si="145"/>
        <v>0.73638562877154701</v>
      </c>
      <c r="I668" s="3">
        <f t="shared" si="149"/>
        <v>1806.6953605842693</v>
      </c>
      <c r="K668" s="3">
        <f t="shared" si="151"/>
        <v>6.3899999999999082</v>
      </c>
      <c r="L668" s="3">
        <f t="shared" si="152"/>
        <v>1.8025269903050649</v>
      </c>
      <c r="M668" s="3">
        <f>L668/'Nitrous Oxide Information'!$B$1*1000</f>
        <v>40.954422336697455</v>
      </c>
      <c r="N668" s="3">
        <f>M668*'Nitrous Oxide Information'!$I$2*($D$13+273)/$F$2/1000</f>
        <v>10167.225098392515</v>
      </c>
      <c r="O668" s="3">
        <f t="shared" si="153"/>
        <v>199.99430236050762</v>
      </c>
      <c r="P668" s="3">
        <f t="shared" si="146"/>
        <v>10.083409518888184</v>
      </c>
      <c r="Q668" s="3">
        <f t="shared" si="147"/>
        <v>1.8393657252199264E-3</v>
      </c>
      <c r="R668" s="3">
        <f t="shared" si="148"/>
        <v>0.33401929982107897</v>
      </c>
    </row>
    <row r="669" spans="1:18" x14ac:dyDescent="0.25">
      <c r="A669" s="3">
        <f t="shared" si="150"/>
        <v>6.399999999999908</v>
      </c>
      <c r="B669" s="3">
        <f t="shared" si="139"/>
        <v>3.9665231970786361</v>
      </c>
      <c r="C669" s="3">
        <f t="shared" si="140"/>
        <v>9.0121734811858742E-2</v>
      </c>
      <c r="D669" s="3">
        <f t="shared" si="141"/>
        <v>1471.8987457046755</v>
      </c>
      <c r="E669" s="3">
        <f t="shared" si="142"/>
        <v>12.46210049458691</v>
      </c>
      <c r="F669" s="3">
        <f t="shared" si="143"/>
        <v>33.073583221953236</v>
      </c>
      <c r="G669" s="3">
        <f t="shared" si="144"/>
        <v>6.4955361220416466E-2</v>
      </c>
      <c r="H669" s="3">
        <f t="shared" si="145"/>
        <v>0.73502106106496889</v>
      </c>
      <c r="I669" s="3">
        <f t="shared" si="149"/>
        <v>1808.1654027063992</v>
      </c>
      <c r="K669" s="3">
        <f t="shared" si="151"/>
        <v>6.399999999999908</v>
      </c>
      <c r="L669" s="3">
        <f t="shared" si="152"/>
        <v>1.799186797306854</v>
      </c>
      <c r="M669" s="3">
        <f>L669/'Nitrous Oxide Information'!$B$1*1000</f>
        <v>40.878531281822511</v>
      </c>
      <c r="N669" s="3">
        <f>M669*'Nitrous Oxide Information'!$I$2*($D$13+273)/$F$2/1000</f>
        <v>10148.384607089169</v>
      </c>
      <c r="O669" s="3">
        <f t="shared" si="153"/>
        <v>199.62370065966232</v>
      </c>
      <c r="P669" s="3">
        <f t="shared" si="146"/>
        <v>10.083409518888182</v>
      </c>
      <c r="Q669" s="3">
        <f t="shared" si="147"/>
        <v>1.8393657252199261E-3</v>
      </c>
      <c r="R669" s="3">
        <f t="shared" si="148"/>
        <v>0.33340034158493026</v>
      </c>
    </row>
    <row r="670" spans="1:18" x14ac:dyDescent="0.25">
      <c r="A670" s="3">
        <f t="shared" si="150"/>
        <v>6.4099999999999078</v>
      </c>
      <c r="B670" s="3">
        <f t="shared" ref="B670:B733" si="154">L670*2.20462</f>
        <v>3.9591729864679865</v>
      </c>
      <c r="C670" s="3">
        <f t="shared" ref="C670:C733" si="155">M670/453.59237</f>
        <v>8.9954733713276447E-2</v>
      </c>
      <c r="D670" s="3">
        <f t="shared" ref="D670:D733" si="156">N670/6.89475729</f>
        <v>1469.1712271094366</v>
      </c>
      <c r="E670" s="3">
        <f t="shared" ref="E670:E733" si="157">O670/16.0184634</f>
        <v>12.439007458510941</v>
      </c>
      <c r="F670" s="3">
        <f t="shared" ref="F670:F733" si="158">P670*3.28</f>
        <v>33.073583221953243</v>
      </c>
      <c r="G670" s="3">
        <f t="shared" ref="G670:G733" si="159">Q670*35.314</f>
        <v>6.495536122041648E-2</v>
      </c>
      <c r="H670" s="3">
        <f t="shared" ref="H670:H733" si="160">R670*2.20462</f>
        <v>0.73365902198599187</v>
      </c>
      <c r="I670" s="3">
        <f t="shared" si="149"/>
        <v>1809.6327207503712</v>
      </c>
      <c r="K670" s="3">
        <f t="shared" si="151"/>
        <v>6.4099999999999078</v>
      </c>
      <c r="L670" s="3">
        <f t="shared" si="152"/>
        <v>1.7958527938910047</v>
      </c>
      <c r="M670" s="3">
        <f>L670/'Nitrous Oxide Information'!$B$1*1000</f>
        <v>40.802780857723967</v>
      </c>
      <c r="N670" s="3">
        <f>M670*'Nitrous Oxide Information'!$I$2*($D$13+273)/$F$2/1000</f>
        <v>10129.579028371034</v>
      </c>
      <c r="O670" s="3">
        <f t="shared" si="153"/>
        <v>199.25378570648456</v>
      </c>
      <c r="P670" s="3">
        <f t="shared" ref="P670:P733" si="161">SQRT(2*(N670)/O670)</f>
        <v>10.083409518888184</v>
      </c>
      <c r="Q670" s="3">
        <f t="shared" ref="Q670:Q733" si="162">P670*$F$25</f>
        <v>1.8393657252199264E-3</v>
      </c>
      <c r="R670" s="3">
        <f t="shared" ref="R670:R733" si="163">Q670*O670*0.908</f>
        <v>0.33278253031633204</v>
      </c>
    </row>
    <row r="671" spans="1:18" x14ac:dyDescent="0.25">
      <c r="A671" s="3">
        <f t="shared" si="150"/>
        <v>6.4199999999999076</v>
      </c>
      <c r="B671" s="3">
        <f t="shared" si="154"/>
        <v>3.9518363962481269</v>
      </c>
      <c r="C671" s="3">
        <f t="shared" si="155"/>
        <v>8.978804207796609E-2</v>
      </c>
      <c r="D671" s="3">
        <f t="shared" si="156"/>
        <v>1466.4487627733358</v>
      </c>
      <c r="E671" s="3">
        <f t="shared" si="157"/>
        <v>12.415957215246303</v>
      </c>
      <c r="F671" s="3">
        <f t="shared" si="158"/>
        <v>33.073583221953236</v>
      </c>
      <c r="G671" s="3">
        <f t="shared" si="159"/>
        <v>6.4955361220416466E-2</v>
      </c>
      <c r="H671" s="3">
        <f t="shared" si="160"/>
        <v>0.73229950684891343</v>
      </c>
      <c r="I671" s="3">
        <f t="shared" ref="I671:I734" si="164">I670+$N$3*$J$1*H671</f>
        <v>1811.097319764069</v>
      </c>
      <c r="K671" s="3">
        <f t="shared" si="151"/>
        <v>6.4199999999999076</v>
      </c>
      <c r="L671" s="3">
        <f t="shared" si="152"/>
        <v>1.7925249685878415</v>
      </c>
      <c r="M671" s="3">
        <f>L671/'Nitrous Oxide Information'!$B$1*1000</f>
        <v>40.727170803804363</v>
      </c>
      <c r="N671" s="3">
        <f>M671*'Nitrous Oxide Information'!$I$2*($D$13+273)/$F$2/1000</f>
        <v>10110.808297542939</v>
      </c>
      <c r="O671" s="3">
        <f t="shared" si="153"/>
        <v>198.88455622838885</v>
      </c>
      <c r="P671" s="3">
        <f t="shared" si="161"/>
        <v>10.083409518888182</v>
      </c>
      <c r="Q671" s="3">
        <f t="shared" si="162"/>
        <v>1.8393657252199261E-3</v>
      </c>
      <c r="R671" s="3">
        <f t="shared" si="163"/>
        <v>0.33216586388988284</v>
      </c>
    </row>
    <row r="672" spans="1:18" x14ac:dyDescent="0.25">
      <c r="A672" s="3">
        <f t="shared" ref="A672:A735" si="165">$A$30+A671</f>
        <v>6.4299999999999073</v>
      </c>
      <c r="B672" s="3">
        <f t="shared" si="154"/>
        <v>3.9445134011796377</v>
      </c>
      <c r="C672" s="3">
        <f t="shared" si="155"/>
        <v>8.9621659332473264E-2</v>
      </c>
      <c r="D672" s="3">
        <f t="shared" si="156"/>
        <v>1463.731343330523</v>
      </c>
      <c r="E672" s="3">
        <f t="shared" si="157"/>
        <v>12.392949685495289</v>
      </c>
      <c r="F672" s="3">
        <f t="shared" si="158"/>
        <v>33.073583221953243</v>
      </c>
      <c r="G672" s="3">
        <f t="shared" si="159"/>
        <v>6.495536122041648E-2</v>
      </c>
      <c r="H672" s="3">
        <f t="shared" si="160"/>
        <v>0.73094251097671525</v>
      </c>
      <c r="I672" s="3">
        <f t="shared" si="164"/>
        <v>1812.5592047860223</v>
      </c>
      <c r="K672" s="3">
        <f t="shared" ref="K672:K735" si="166">$A$30+K671</f>
        <v>6.4299999999999073</v>
      </c>
      <c r="L672" s="3">
        <f t="shared" si="152"/>
        <v>1.7892033099489426</v>
      </c>
      <c r="M672" s="3">
        <f>L672/'Nitrous Oxide Information'!$B$1*1000</f>
        <v>40.651700859949166</v>
      </c>
      <c r="N672" s="3">
        <f>M672*'Nitrous Oxide Information'!$I$2*($D$13+273)/$F$2/1000</f>
        <v>10092.072350029617</v>
      </c>
      <c r="O672" s="3">
        <f t="shared" si="153"/>
        <v>198.51601095514781</v>
      </c>
      <c r="P672" s="3">
        <f t="shared" si="161"/>
        <v>10.083409518888184</v>
      </c>
      <c r="Q672" s="3">
        <f t="shared" si="162"/>
        <v>1.8393657252199264E-3</v>
      </c>
      <c r="R672" s="3">
        <f t="shared" si="163"/>
        <v>0.33155034018412033</v>
      </c>
    </row>
    <row r="673" spans="1:18" x14ac:dyDescent="0.25">
      <c r="A673" s="3">
        <f t="shared" si="165"/>
        <v>6.4399999999999071</v>
      </c>
      <c r="B673" s="3">
        <f t="shared" si="154"/>
        <v>3.93720397606987</v>
      </c>
      <c r="C673" s="3">
        <f t="shared" si="155"/>
        <v>8.945558490440618E-2</v>
      </c>
      <c r="D673" s="3">
        <f t="shared" si="156"/>
        <v>1461.0189594325002</v>
      </c>
      <c r="E673" s="3">
        <f t="shared" si="157"/>
        <v>12.369984790107139</v>
      </c>
      <c r="F673" s="3">
        <f t="shared" si="158"/>
        <v>33.073583221953236</v>
      </c>
      <c r="G673" s="3">
        <f t="shared" si="159"/>
        <v>6.4955361220416466E-2</v>
      </c>
      <c r="H673" s="3">
        <f t="shared" si="160"/>
        <v>0.72958802970104464</v>
      </c>
      <c r="I673" s="3">
        <f t="shared" si="164"/>
        <v>1814.0183808454244</v>
      </c>
      <c r="K673" s="3">
        <f t="shared" si="166"/>
        <v>6.4399999999999071</v>
      </c>
      <c r="L673" s="3">
        <f t="shared" si="152"/>
        <v>1.7858878065471013</v>
      </c>
      <c r="M673" s="3">
        <f>L673/'Nitrous Oxide Information'!$B$1*1000</f>
        <v>40.576370766525827</v>
      </c>
      <c r="N673" s="3">
        <f>M673*'Nitrous Oxide Information'!$I$2*($D$13+273)/$F$2/1000</f>
        <v>10073.371121375445</v>
      </c>
      <c r="O673" s="3">
        <f t="shared" si="153"/>
        <v>198.14814861888792</v>
      </c>
      <c r="P673" s="3">
        <f t="shared" si="161"/>
        <v>10.083409518888182</v>
      </c>
      <c r="Q673" s="3">
        <f t="shared" si="162"/>
        <v>1.8393657252199261E-3</v>
      </c>
      <c r="R673" s="3">
        <f t="shared" si="163"/>
        <v>0.3309359570815128</v>
      </c>
    </row>
    <row r="674" spans="1:18" x14ac:dyDescent="0.25">
      <c r="A674" s="3">
        <f t="shared" si="165"/>
        <v>6.4499999999999069</v>
      </c>
      <c r="B674" s="3">
        <f t="shared" si="154"/>
        <v>3.9299080957728596</v>
      </c>
      <c r="C674" s="3">
        <f t="shared" si="155"/>
        <v>8.9289818222433801E-2</v>
      </c>
      <c r="D674" s="3">
        <f t="shared" si="156"/>
        <v>1458.3116017480959</v>
      </c>
      <c r="E674" s="3">
        <f t="shared" si="157"/>
        <v>12.34706245007777</v>
      </c>
      <c r="F674" s="3">
        <f t="shared" si="158"/>
        <v>33.073583221953243</v>
      </c>
      <c r="G674" s="3">
        <f t="shared" si="159"/>
        <v>6.495536122041648E-2</v>
      </c>
      <c r="H674" s="3">
        <f t="shared" si="160"/>
        <v>0.72823605836220029</v>
      </c>
      <c r="I674" s="3">
        <f t="shared" si="164"/>
        <v>1815.4748529621488</v>
      </c>
      <c r="K674" s="3">
        <f t="shared" si="166"/>
        <v>6.4499999999999069</v>
      </c>
      <c r="L674" s="3">
        <f t="shared" ref="L674:L737" si="167">L673-R673*$J$1</f>
        <v>1.7825784469762862</v>
      </c>
      <c r="M674" s="3">
        <f>L674/'Nitrous Oxide Information'!$B$1*1000</f>
        <v>40.501180264382938</v>
      </c>
      <c r="N674" s="3">
        <f>M674*'Nitrous Oxide Information'!$I$2*($D$13+273)/$F$2/1000</f>
        <v>10054.704547244261</v>
      </c>
      <c r="O674" s="3">
        <f t="shared" ref="O674:O737" si="168">L674/$F$2</f>
        <v>197.7809679540851</v>
      </c>
      <c r="P674" s="3">
        <f t="shared" si="161"/>
        <v>10.083409518888184</v>
      </c>
      <c r="Q674" s="3">
        <f t="shared" si="162"/>
        <v>1.8393657252199264E-3</v>
      </c>
      <c r="R674" s="3">
        <f t="shared" si="163"/>
        <v>0.33032271246845279</v>
      </c>
    </row>
    <row r="675" spans="1:18" x14ac:dyDescent="0.25">
      <c r="A675" s="3">
        <f t="shared" si="165"/>
        <v>6.4599999999999067</v>
      </c>
      <c r="B675" s="3">
        <f t="shared" si="154"/>
        <v>3.922625735189238</v>
      </c>
      <c r="C675" s="3">
        <f t="shared" si="155"/>
        <v>8.9124358716283728E-2</v>
      </c>
      <c r="D675" s="3">
        <f t="shared" si="156"/>
        <v>1455.6092609634266</v>
      </c>
      <c r="E675" s="3">
        <f t="shared" si="157"/>
        <v>12.32418258654949</v>
      </c>
      <c r="F675" s="3">
        <f t="shared" si="158"/>
        <v>33.073583221953243</v>
      </c>
      <c r="G675" s="3">
        <f t="shared" si="159"/>
        <v>6.495536122041648E-2</v>
      </c>
      <c r="H675" s="3">
        <f t="shared" si="160"/>
        <v>0.72688659230911545</v>
      </c>
      <c r="I675" s="3">
        <f t="shared" si="164"/>
        <v>1816.9286261467671</v>
      </c>
      <c r="K675" s="3">
        <f t="shared" si="166"/>
        <v>6.4599999999999067</v>
      </c>
      <c r="L675" s="3">
        <f t="shared" si="167"/>
        <v>1.7792752198516018</v>
      </c>
      <c r="M675" s="3">
        <f>L675/'Nitrous Oxide Information'!$B$1*1000</f>
        <v>40.426129094849294</v>
      </c>
      <c r="N675" s="3">
        <f>M675*'Nitrous Oxide Information'!$I$2*($D$13+273)/$F$2/1000</f>
        <v>10036.072563419099</v>
      </c>
      <c r="O675" s="3">
        <f t="shared" si="168"/>
        <v>197.41446769756035</v>
      </c>
      <c r="P675" s="3">
        <f t="shared" si="161"/>
        <v>10.083409518888184</v>
      </c>
      <c r="Q675" s="3">
        <f t="shared" si="162"/>
        <v>1.8393657252199264E-3</v>
      </c>
      <c r="R675" s="3">
        <f t="shared" si="163"/>
        <v>0.32971060423524939</v>
      </c>
    </row>
    <row r="676" spans="1:18" x14ac:dyDescent="0.25">
      <c r="A676" s="3">
        <f t="shared" si="165"/>
        <v>6.4699999999999065</v>
      </c>
      <c r="B676" s="3">
        <f t="shared" si="154"/>
        <v>3.9153568692661467</v>
      </c>
      <c r="C676" s="3">
        <f t="shared" si="155"/>
        <v>8.8959205816740286E-2</v>
      </c>
      <c r="D676" s="3">
        <f t="shared" si="156"/>
        <v>1452.9119277818695</v>
      </c>
      <c r="E676" s="3">
        <f t="shared" si="157"/>
        <v>12.30134512081074</v>
      </c>
      <c r="F676" s="3">
        <f t="shared" si="158"/>
        <v>33.073583221953228</v>
      </c>
      <c r="G676" s="3">
        <f t="shared" si="159"/>
        <v>6.4955361220416452E-2</v>
      </c>
      <c r="H676" s="3">
        <f t="shared" si="160"/>
        <v>0.72553962689934159</v>
      </c>
      <c r="I676" s="3">
        <f t="shared" si="164"/>
        <v>1818.3797054005659</v>
      </c>
      <c r="K676" s="3">
        <f t="shared" si="166"/>
        <v>6.4699999999999065</v>
      </c>
      <c r="L676" s="3">
        <f t="shared" si="167"/>
        <v>1.7759781138092492</v>
      </c>
      <c r="M676" s="3">
        <f>L676/'Nitrous Oxide Information'!$B$1*1000</f>
        <v>40.351216999733012</v>
      </c>
      <c r="N676" s="3">
        <f>M676*'Nitrous Oxide Information'!$I$2*($D$13+273)/$F$2/1000</f>
        <v>10017.475105801999</v>
      </c>
      <c r="O676" s="3">
        <f t="shared" si="168"/>
        <v>197.04864658847544</v>
      </c>
      <c r="P676" s="3">
        <f t="shared" si="161"/>
        <v>10.08340951888818</v>
      </c>
      <c r="Q676" s="3">
        <f t="shared" si="162"/>
        <v>1.8393657252199257E-3</v>
      </c>
      <c r="R676" s="3">
        <f t="shared" si="163"/>
        <v>0.32909963027612088</v>
      </c>
    </row>
    <row r="677" spans="1:18" x14ac:dyDescent="0.25">
      <c r="A677" s="3">
        <f t="shared" si="165"/>
        <v>6.4799999999999063</v>
      </c>
      <c r="B677" s="3">
        <f t="shared" si="154"/>
        <v>3.9081014729971533</v>
      </c>
      <c r="C677" s="3">
        <f t="shared" si="155"/>
        <v>8.8794358955642708E-2</v>
      </c>
      <c r="D677" s="3">
        <f t="shared" si="156"/>
        <v>1450.2195929240308</v>
      </c>
      <c r="E677" s="3">
        <f t="shared" si="157"/>
        <v>12.278549974295817</v>
      </c>
      <c r="F677" s="3">
        <f t="shared" si="158"/>
        <v>33.073583221953236</v>
      </c>
      <c r="G677" s="3">
        <f t="shared" si="159"/>
        <v>6.4955361220416466E-2</v>
      </c>
      <c r="H677" s="3">
        <f t="shared" si="160"/>
        <v>0.72419515749903418</v>
      </c>
      <c r="I677" s="3">
        <f t="shared" si="164"/>
        <v>1819.8280957155639</v>
      </c>
      <c r="K677" s="3">
        <f t="shared" si="166"/>
        <v>6.4799999999999063</v>
      </c>
      <c r="L677" s="3">
        <f t="shared" si="167"/>
        <v>1.772687117506488</v>
      </c>
      <c r="M677" s="3">
        <f>L677/'Nitrous Oxide Information'!$B$1*1000</f>
        <v>40.276443721320703</v>
      </c>
      <c r="N677" s="3">
        <f>M677*'Nitrous Oxide Information'!$I$2*($D$13+273)/$F$2/1000</f>
        <v>9998.9121104137939</v>
      </c>
      <c r="O677" s="3">
        <f t="shared" si="168"/>
        <v>196.6835033683285</v>
      </c>
      <c r="P677" s="3">
        <f t="shared" si="161"/>
        <v>10.083409518888182</v>
      </c>
      <c r="Q677" s="3">
        <f t="shared" si="162"/>
        <v>1.8393657252199261E-3</v>
      </c>
      <c r="R677" s="3">
        <f t="shared" si="163"/>
        <v>0.32848978848918825</v>
      </c>
    </row>
    <row r="678" spans="1:18" x14ac:dyDescent="0.25">
      <c r="A678" s="3">
        <f t="shared" si="165"/>
        <v>6.4899999999999061</v>
      </c>
      <c r="B678" s="3">
        <f t="shared" si="154"/>
        <v>3.9008595214221629</v>
      </c>
      <c r="C678" s="3">
        <f t="shared" si="155"/>
        <v>8.8629817565882965E-2</v>
      </c>
      <c r="D678" s="3">
        <f t="shared" si="156"/>
        <v>1447.5322471277093</v>
      </c>
      <c r="E678" s="3">
        <f t="shared" si="157"/>
        <v>12.255797068584606</v>
      </c>
      <c r="F678" s="3">
        <f t="shared" si="158"/>
        <v>33.073583221953243</v>
      </c>
      <c r="G678" s="3">
        <f t="shared" si="159"/>
        <v>6.495536122041648E-2</v>
      </c>
      <c r="H678" s="3">
        <f t="shared" si="160"/>
        <v>0.72285317948293426</v>
      </c>
      <c r="I678" s="3">
        <f t="shared" si="164"/>
        <v>1821.2738020745298</v>
      </c>
      <c r="K678" s="3">
        <f t="shared" si="166"/>
        <v>6.4899999999999061</v>
      </c>
      <c r="L678" s="3">
        <f t="shared" si="167"/>
        <v>1.7694022196215962</v>
      </c>
      <c r="M678" s="3">
        <f>L678/'Nitrous Oxide Information'!$B$1*1000</f>
        <v>40.201809002376486</v>
      </c>
      <c r="N678" s="3">
        <f>M678*'Nitrous Oxide Information'!$I$2*($D$13+273)/$F$2/1000</f>
        <v>9980.3835133938555</v>
      </c>
      <c r="O678" s="3">
        <f t="shared" si="168"/>
        <v>196.31903678094983</v>
      </c>
      <c r="P678" s="3">
        <f t="shared" si="161"/>
        <v>10.083409518888184</v>
      </c>
      <c r="Q678" s="3">
        <f t="shared" si="162"/>
        <v>1.8393657252199264E-3</v>
      </c>
      <c r="R678" s="3">
        <f t="shared" si="163"/>
        <v>0.32788107677646683</v>
      </c>
    </row>
    <row r="679" spans="1:18" x14ac:dyDescent="0.25">
      <c r="A679" s="3">
        <f t="shared" si="165"/>
        <v>6.4999999999999059</v>
      </c>
      <c r="B679" s="3">
        <f t="shared" si="154"/>
        <v>3.8936309896273338</v>
      </c>
      <c r="C679" s="3">
        <f t="shared" si="155"/>
        <v>8.8465581081403927E-2</v>
      </c>
      <c r="D679" s="3">
        <f t="shared" si="156"/>
        <v>1444.8498811478676</v>
      </c>
      <c r="E679" s="3">
        <f t="shared" si="157"/>
        <v>12.233086325402308</v>
      </c>
      <c r="F679" s="3">
        <f t="shared" si="158"/>
        <v>33.073583221953236</v>
      </c>
      <c r="G679" s="3">
        <f t="shared" si="159"/>
        <v>6.4955361220416466E-2</v>
      </c>
      <c r="H679" s="3">
        <f t="shared" si="160"/>
        <v>0.7215136882343538</v>
      </c>
      <c r="I679" s="3">
        <f t="shared" si="164"/>
        <v>1822.7168294509986</v>
      </c>
      <c r="K679" s="3">
        <f t="shared" si="166"/>
        <v>6.4999999999999059</v>
      </c>
      <c r="L679" s="3">
        <f t="shared" si="167"/>
        <v>1.7661234088538316</v>
      </c>
      <c r="M679" s="3">
        <f>L679/'Nitrous Oxide Information'!$B$1*1000</f>
        <v>40.127312586141173</v>
      </c>
      <c r="N679" s="3">
        <f>M679*'Nitrous Oxide Information'!$I$2*($D$13+273)/$F$2/1000</f>
        <v>9961.8892509998932</v>
      </c>
      <c r="O679" s="3">
        <f t="shared" si="168"/>
        <v>195.95524557249738</v>
      </c>
      <c r="P679" s="3">
        <f t="shared" si="161"/>
        <v>10.083409518888182</v>
      </c>
      <c r="Q679" s="3">
        <f t="shared" si="162"/>
        <v>1.8393657252199261E-3</v>
      </c>
      <c r="R679" s="3">
        <f t="shared" si="163"/>
        <v>0.32727349304385966</v>
      </c>
    </row>
    <row r="680" spans="1:18" x14ac:dyDescent="0.25">
      <c r="A680" s="3">
        <f t="shared" si="165"/>
        <v>6.5099999999999056</v>
      </c>
      <c r="B680" s="3">
        <f t="shared" si="154"/>
        <v>3.8864158527449901</v>
      </c>
      <c r="C680" s="3">
        <f t="shared" si="155"/>
        <v>8.8301648937197455E-2</v>
      </c>
      <c r="D680" s="3">
        <f t="shared" si="156"/>
        <v>1442.1724857566014</v>
      </c>
      <c r="E680" s="3">
        <f t="shared" si="157"/>
        <v>12.210417666619174</v>
      </c>
      <c r="F680" s="3">
        <f t="shared" si="158"/>
        <v>33.073583221953236</v>
      </c>
      <c r="G680" s="3">
        <f t="shared" si="159"/>
        <v>6.4955361220416466E-2</v>
      </c>
      <c r="H680" s="3">
        <f t="shared" si="160"/>
        <v>0.72017667914516081</v>
      </c>
      <c r="I680" s="3">
        <f t="shared" si="164"/>
        <v>1824.157182809289</v>
      </c>
      <c r="K680" s="3">
        <f t="shared" si="166"/>
        <v>6.5099999999999056</v>
      </c>
      <c r="L680" s="3">
        <f t="shared" si="167"/>
        <v>1.7628506739233929</v>
      </c>
      <c r="M680" s="3">
        <f>L680/'Nitrous Oxide Information'!$B$1*1000</f>
        <v>40.052954216331379</v>
      </c>
      <c r="N680" s="3">
        <f>M680*'Nitrous Oxide Information'!$I$2*($D$13+273)/$F$2/1000</f>
        <v>9943.4292596077485</v>
      </c>
      <c r="O680" s="3">
        <f t="shared" si="168"/>
        <v>195.59212849145266</v>
      </c>
      <c r="P680" s="3">
        <f t="shared" si="161"/>
        <v>10.083409518888182</v>
      </c>
      <c r="Q680" s="3">
        <f t="shared" si="162"/>
        <v>1.8393657252199261E-3</v>
      </c>
      <c r="R680" s="3">
        <f t="shared" si="163"/>
        <v>0.3266670352011507</v>
      </c>
    </row>
    <row r="681" spans="1:18" x14ac:dyDescent="0.25">
      <c r="A681" s="3">
        <f t="shared" si="165"/>
        <v>6.5199999999999054</v>
      </c>
      <c r="B681" s="3">
        <f t="shared" si="154"/>
        <v>3.8792140859535387</v>
      </c>
      <c r="C681" s="3">
        <f t="shared" si="155"/>
        <v>8.8138020569302367E-2</v>
      </c>
      <c r="D681" s="3">
        <f t="shared" si="156"/>
        <v>1439.5000517431051</v>
      </c>
      <c r="E681" s="3">
        <f t="shared" si="157"/>
        <v>12.18779101425023</v>
      </c>
      <c r="F681" s="3">
        <f t="shared" si="158"/>
        <v>33.073583221953243</v>
      </c>
      <c r="G681" s="3">
        <f t="shared" si="159"/>
        <v>6.495536122041648E-2</v>
      </c>
      <c r="H681" s="3">
        <f t="shared" si="160"/>
        <v>0.71884214761576171</v>
      </c>
      <c r="I681" s="3">
        <f t="shared" si="164"/>
        <v>1825.5948671045205</v>
      </c>
      <c r="K681" s="3">
        <f t="shared" si="166"/>
        <v>6.5199999999999054</v>
      </c>
      <c r="L681" s="3">
        <f t="shared" si="167"/>
        <v>1.7595840035713814</v>
      </c>
      <c r="M681" s="3">
        <f>L681/'Nitrous Oxide Information'!$B$1*1000</f>
        <v>39.97873363713861</v>
      </c>
      <c r="N681" s="3">
        <f>M681*'Nitrous Oxide Information'!$I$2*($D$13+273)/$F$2/1000</f>
        <v>9925.0034757111516</v>
      </c>
      <c r="O681" s="3">
        <f t="shared" si="168"/>
        <v>195.2296842886162</v>
      </c>
      <c r="P681" s="3">
        <f t="shared" si="161"/>
        <v>10.083409518888184</v>
      </c>
      <c r="Q681" s="3">
        <f t="shared" si="162"/>
        <v>1.8393657252199264E-3</v>
      </c>
      <c r="R681" s="3">
        <f t="shared" si="163"/>
        <v>0.32606170116199695</v>
      </c>
    </row>
    <row r="682" spans="1:18" x14ac:dyDescent="0.25">
      <c r="A682" s="3">
        <f t="shared" si="165"/>
        <v>6.5299999999999052</v>
      </c>
      <c r="B682" s="3">
        <f t="shared" si="154"/>
        <v>3.8720256644773809</v>
      </c>
      <c r="C682" s="3">
        <f t="shared" si="155"/>
        <v>8.797469541480249E-2</v>
      </c>
      <c r="D682" s="3">
        <f t="shared" si="156"/>
        <v>1436.8325699136415</v>
      </c>
      <c r="E682" s="3">
        <f t="shared" si="157"/>
        <v>12.165206290455018</v>
      </c>
      <c r="F682" s="3">
        <f t="shared" si="158"/>
        <v>33.073583221953236</v>
      </c>
      <c r="G682" s="3">
        <f t="shared" si="159"/>
        <v>6.4955361220416466E-2</v>
      </c>
      <c r="H682" s="3">
        <f t="shared" si="160"/>
        <v>0.71751008905508584</v>
      </c>
      <c r="I682" s="3">
        <f t="shared" si="164"/>
        <v>1827.0298872826306</v>
      </c>
      <c r="K682" s="3">
        <f t="shared" si="166"/>
        <v>6.5299999999999052</v>
      </c>
      <c r="L682" s="3">
        <f t="shared" si="167"/>
        <v>1.7563233865597614</v>
      </c>
      <c r="M682" s="3">
        <f>L682/'Nitrous Oxide Information'!$B$1*1000</f>
        <v>39.904650593228396</v>
      </c>
      <c r="N682" s="3">
        <f>M682*'Nitrous Oxide Information'!$I$2*($D$13+273)/$F$2/1000</f>
        <v>9906.6118359215143</v>
      </c>
      <c r="O682" s="3">
        <f t="shared" si="168"/>
        <v>194.86791171710348</v>
      </c>
      <c r="P682" s="3">
        <f t="shared" si="161"/>
        <v>10.083409518888182</v>
      </c>
      <c r="Q682" s="3">
        <f t="shared" si="162"/>
        <v>1.8393657252199261E-3</v>
      </c>
      <c r="R682" s="3">
        <f t="shared" si="163"/>
        <v>0.32545748884392134</v>
      </c>
    </row>
    <row r="683" spans="1:18" x14ac:dyDescent="0.25">
      <c r="A683" s="3">
        <f t="shared" si="165"/>
        <v>6.539999999999905</v>
      </c>
      <c r="B683" s="3">
        <f t="shared" si="154"/>
        <v>3.8648505635868302</v>
      </c>
      <c r="C683" s="3">
        <f t="shared" si="155"/>
        <v>8.7811672911824873E-2</v>
      </c>
      <c r="D683" s="3">
        <f t="shared" si="156"/>
        <v>1434.1700310915101</v>
      </c>
      <c r="E683" s="3">
        <f t="shared" si="157"/>
        <v>12.142663417537319</v>
      </c>
      <c r="F683" s="3">
        <f t="shared" si="158"/>
        <v>33.073583221953236</v>
      </c>
      <c r="G683" s="3">
        <f t="shared" si="159"/>
        <v>6.4955361220416466E-2</v>
      </c>
      <c r="H683" s="3">
        <f t="shared" si="160"/>
        <v>0.71618049888057089</v>
      </c>
      <c r="I683" s="3">
        <f t="shared" si="164"/>
        <v>1828.4622482803918</v>
      </c>
      <c r="K683" s="3">
        <f t="shared" si="166"/>
        <v>6.539999999999905</v>
      </c>
      <c r="L683" s="3">
        <f t="shared" si="167"/>
        <v>1.7530688116713222</v>
      </c>
      <c r="M683" s="3">
        <f>L683/'Nitrous Oxide Information'!$B$1*1000</f>
        <v>39.830704829739446</v>
      </c>
      <c r="N683" s="3">
        <f>M683*'Nitrous Oxide Information'!$I$2*($D$13+273)/$F$2/1000</f>
        <v>9888.2542769677166</v>
      </c>
      <c r="O683" s="3">
        <f t="shared" si="168"/>
        <v>194.5068095323405</v>
      </c>
      <c r="P683" s="3">
        <f t="shared" si="161"/>
        <v>10.083409518888182</v>
      </c>
      <c r="Q683" s="3">
        <f t="shared" si="162"/>
        <v>1.8393657252199261E-3</v>
      </c>
      <c r="R683" s="3">
        <f t="shared" si="163"/>
        <v>0.32485439616830608</v>
      </c>
    </row>
    <row r="684" spans="1:18" x14ac:dyDescent="0.25">
      <c r="A684" s="3">
        <f t="shared" si="165"/>
        <v>6.5499999999999048</v>
      </c>
      <c r="B684" s="3">
        <f t="shared" si="154"/>
        <v>3.857688758598024</v>
      </c>
      <c r="C684" s="3">
        <f t="shared" si="155"/>
        <v>8.7648952499537663E-2</v>
      </c>
      <c r="D684" s="3">
        <f t="shared" si="156"/>
        <v>1431.5124261170156</v>
      </c>
      <c r="E684" s="3">
        <f t="shared" si="157"/>
        <v>12.120162317944894</v>
      </c>
      <c r="F684" s="3">
        <f t="shared" si="158"/>
        <v>33.073583221953243</v>
      </c>
      <c r="G684" s="3">
        <f t="shared" si="159"/>
        <v>6.495536122041648E-2</v>
      </c>
      <c r="H684" s="3">
        <f t="shared" si="160"/>
        <v>0.71485337251814629</v>
      </c>
      <c r="I684" s="3">
        <f t="shared" si="164"/>
        <v>1829.8919550254282</v>
      </c>
      <c r="K684" s="3">
        <f t="shared" si="166"/>
        <v>6.5499999999999048</v>
      </c>
      <c r="L684" s="3">
        <f t="shared" si="167"/>
        <v>1.7498202677096391</v>
      </c>
      <c r="M684" s="3">
        <f>L684/'Nitrous Oxide Information'!$B$1*1000</f>
        <v>39.756896092282716</v>
      </c>
      <c r="N684" s="3">
        <f>M684*'Nitrous Oxide Information'!$I$2*($D$13+273)/$F$2/1000</f>
        <v>9869.9307356958798</v>
      </c>
      <c r="O684" s="3">
        <f t="shared" si="168"/>
        <v>194.14637649205946</v>
      </c>
      <c r="P684" s="3">
        <f t="shared" si="161"/>
        <v>10.083409518888184</v>
      </c>
      <c r="Q684" s="3">
        <f t="shared" si="162"/>
        <v>1.8393657252199264E-3</v>
      </c>
      <c r="R684" s="3">
        <f t="shared" si="163"/>
        <v>0.32425242106038515</v>
      </c>
    </row>
    <row r="685" spans="1:18" x14ac:dyDescent="0.25">
      <c r="A685" s="3">
        <f t="shared" si="165"/>
        <v>6.5599999999999046</v>
      </c>
      <c r="B685" s="3">
        <f t="shared" si="154"/>
        <v>3.8505402248728426</v>
      </c>
      <c r="C685" s="3">
        <f t="shared" si="155"/>
        <v>8.7486533618148316E-2</v>
      </c>
      <c r="D685" s="3">
        <f t="shared" si="156"/>
        <v>1428.8597458474355</v>
      </c>
      <c r="E685" s="3">
        <f t="shared" si="157"/>
        <v>12.09770291426921</v>
      </c>
      <c r="F685" s="3">
        <f t="shared" si="158"/>
        <v>33.073583221953243</v>
      </c>
      <c r="G685" s="3">
        <f t="shared" si="159"/>
        <v>6.495536122041648E-2</v>
      </c>
      <c r="H685" s="3">
        <f t="shared" si="160"/>
        <v>0.71352870540221669</v>
      </c>
      <c r="I685" s="3">
        <f t="shared" si="164"/>
        <v>1831.3190124362327</v>
      </c>
      <c r="K685" s="3">
        <f t="shared" si="166"/>
        <v>6.5599999999999046</v>
      </c>
      <c r="L685" s="3">
        <f t="shared" si="167"/>
        <v>1.7465777434990353</v>
      </c>
      <c r="M685" s="3">
        <f>L685/'Nitrous Oxide Information'!$B$1*1000</f>
        <v>39.683224126940573</v>
      </c>
      <c r="N685" s="3">
        <f>M685*'Nitrous Oxide Information'!$I$2*($D$13+273)/$F$2/1000</f>
        <v>9851.6411490691535</v>
      </c>
      <c r="O685" s="3">
        <f t="shared" si="168"/>
        <v>193.78661135629469</v>
      </c>
      <c r="P685" s="3">
        <f t="shared" si="161"/>
        <v>10.083409518888184</v>
      </c>
      <c r="Q685" s="3">
        <f t="shared" si="162"/>
        <v>1.8393657252199264E-3</v>
      </c>
      <c r="R685" s="3">
        <f t="shared" si="163"/>
        <v>0.32365156144923696</v>
      </c>
    </row>
    <row r="686" spans="1:18" x14ac:dyDescent="0.25">
      <c r="A686" s="3">
        <f t="shared" si="165"/>
        <v>6.5699999999999044</v>
      </c>
      <c r="B686" s="3">
        <f t="shared" si="154"/>
        <v>3.8434049378188204</v>
      </c>
      <c r="C686" s="3">
        <f t="shared" si="155"/>
        <v>8.7324415708901579E-2</v>
      </c>
      <c r="D686" s="3">
        <f t="shared" si="156"/>
        <v>1426.2119811569899</v>
      </c>
      <c r="E686" s="3">
        <f t="shared" si="157"/>
        <v>12.075285129245175</v>
      </c>
      <c r="F686" s="3">
        <f t="shared" si="158"/>
        <v>33.073583221953243</v>
      </c>
      <c r="G686" s="3">
        <f t="shared" si="159"/>
        <v>6.495536122041648E-2</v>
      </c>
      <c r="H686" s="3">
        <f t="shared" si="160"/>
        <v>0.71220649297564786</v>
      </c>
      <c r="I686" s="3">
        <f t="shared" si="164"/>
        <v>1832.7434254221839</v>
      </c>
      <c r="K686" s="3">
        <f t="shared" si="166"/>
        <v>6.5699999999999044</v>
      </c>
      <c r="L686" s="3">
        <f t="shared" si="167"/>
        <v>1.7433412278845428</v>
      </c>
      <c r="M686" s="3">
        <f>L686/'Nitrous Oxide Information'!$B$1*1000</f>
        <v>39.609688680265897</v>
      </c>
      <c r="N686" s="3">
        <f>M686*'Nitrous Oxide Information'!$I$2*($D$13+273)/$F$2/1000</f>
        <v>9833.3854541674991</v>
      </c>
      <c r="O686" s="3">
        <f t="shared" si="168"/>
        <v>193.42751288737813</v>
      </c>
      <c r="P686" s="3">
        <f t="shared" si="161"/>
        <v>10.083409518888184</v>
      </c>
      <c r="Q686" s="3">
        <f t="shared" si="162"/>
        <v>1.8393657252199264E-3</v>
      </c>
      <c r="R686" s="3">
        <f t="shared" si="163"/>
        <v>0.32305181526777765</v>
      </c>
    </row>
    <row r="687" spans="1:18" x14ac:dyDescent="0.25">
      <c r="A687" s="3">
        <f t="shared" si="165"/>
        <v>6.5799999999999041</v>
      </c>
      <c r="B687" s="3">
        <f t="shared" si="154"/>
        <v>3.8362828728890639</v>
      </c>
      <c r="C687" s="3">
        <f t="shared" si="155"/>
        <v>8.7162598214077625E-2</v>
      </c>
      <c r="D687" s="3">
        <f t="shared" si="156"/>
        <v>1423.5691229368094</v>
      </c>
      <c r="E687" s="3">
        <f t="shared" si="157"/>
        <v>12.052908885750881</v>
      </c>
      <c r="F687" s="3">
        <f t="shared" si="158"/>
        <v>33.073583221953243</v>
      </c>
      <c r="G687" s="3">
        <f t="shared" si="159"/>
        <v>6.495536122041648E-2</v>
      </c>
      <c r="H687" s="3">
        <f t="shared" si="160"/>
        <v>0.71088673068975006</v>
      </c>
      <c r="I687" s="3">
        <f t="shared" si="164"/>
        <v>1834.1651988835633</v>
      </c>
      <c r="K687" s="3">
        <f t="shared" si="166"/>
        <v>6.5799999999999041</v>
      </c>
      <c r="L687" s="3">
        <f t="shared" si="167"/>
        <v>1.7401107097318651</v>
      </c>
      <c r="M687" s="3">
        <f>L687/'Nitrous Oxide Information'!$B$1*1000</f>
        <v>39.536289499281239</v>
      </c>
      <c r="N687" s="3">
        <f>M687*'Nitrous Oxide Information'!$I$2*($D$13+273)/$F$2/1000</f>
        <v>9815.1635881874736</v>
      </c>
      <c r="O687" s="3">
        <f t="shared" si="168"/>
        <v>193.06907984993529</v>
      </c>
      <c r="P687" s="3">
        <f t="shared" si="161"/>
        <v>10.083409518888184</v>
      </c>
      <c r="Q687" s="3">
        <f t="shared" si="162"/>
        <v>1.8393657252199264E-3</v>
      </c>
      <c r="R687" s="3">
        <f t="shared" si="163"/>
        <v>0.32245318045275384</v>
      </c>
    </row>
    <row r="688" spans="1:18" x14ac:dyDescent="0.25">
      <c r="A688" s="3">
        <f t="shared" si="165"/>
        <v>6.5899999999999039</v>
      </c>
      <c r="B688" s="3">
        <f t="shared" si="154"/>
        <v>3.8291740055821664</v>
      </c>
      <c r="C688" s="3">
        <f t="shared" si="155"/>
        <v>8.7001080576990131E-2</v>
      </c>
      <c r="D688" s="3">
        <f t="shared" si="156"/>
        <v>1420.9311620949038</v>
      </c>
      <c r="E688" s="3">
        <f t="shared" si="157"/>
        <v>12.030574106807325</v>
      </c>
      <c r="F688" s="3">
        <f t="shared" si="158"/>
        <v>33.073583221953243</v>
      </c>
      <c r="G688" s="3">
        <f t="shared" si="159"/>
        <v>6.495536122041648E-2</v>
      </c>
      <c r="H688" s="3">
        <f t="shared" si="160"/>
        <v>0.70956941400426243</v>
      </c>
      <c r="I688" s="3">
        <f t="shared" si="164"/>
        <v>1835.5843377115718</v>
      </c>
      <c r="K688" s="3">
        <f t="shared" si="166"/>
        <v>6.5899999999999039</v>
      </c>
      <c r="L688" s="3">
        <f t="shared" si="167"/>
        <v>1.7368861779273375</v>
      </c>
      <c r="M688" s="3">
        <f>L688/'Nitrous Oxide Information'!$B$1*1000</f>
        <v>39.46302633147792</v>
      </c>
      <c r="N688" s="3">
        <f>M688*'Nitrous Oxide Information'!$I$2*($D$13+273)/$F$2/1000</f>
        <v>9796.9754884420108</v>
      </c>
      <c r="O688" s="3">
        <f t="shared" si="168"/>
        <v>192.71131101088085</v>
      </c>
      <c r="P688" s="3">
        <f t="shared" si="161"/>
        <v>10.083409518888184</v>
      </c>
      <c r="Q688" s="3">
        <f t="shared" si="162"/>
        <v>1.8393657252199264E-3</v>
      </c>
      <c r="R688" s="3">
        <f t="shared" si="163"/>
        <v>0.32185565494473539</v>
      </c>
    </row>
    <row r="689" spans="1:18" x14ac:dyDescent="0.25">
      <c r="A689" s="3">
        <f t="shared" si="165"/>
        <v>6.5999999999999037</v>
      </c>
      <c r="B689" s="3">
        <f t="shared" si="154"/>
        <v>3.8220783114421235</v>
      </c>
      <c r="C689" s="3">
        <f t="shared" si="155"/>
        <v>8.6839862241984311E-2</v>
      </c>
      <c r="D689" s="3">
        <f t="shared" si="156"/>
        <v>1418.2980895561313</v>
      </c>
      <c r="E689" s="3">
        <f t="shared" si="157"/>
        <v>12.008280715578152</v>
      </c>
      <c r="F689" s="3">
        <f t="shared" si="158"/>
        <v>33.073583221953243</v>
      </c>
      <c r="G689" s="3">
        <f t="shared" si="159"/>
        <v>6.495536122041648E-2</v>
      </c>
      <c r="H689" s="3">
        <f t="shared" si="160"/>
        <v>0.70825453838733732</v>
      </c>
      <c r="I689" s="3">
        <f t="shared" si="164"/>
        <v>1837.0008467883465</v>
      </c>
      <c r="K689" s="3">
        <f t="shared" si="166"/>
        <v>6.5999999999999037</v>
      </c>
      <c r="L689" s="3">
        <f t="shared" si="167"/>
        <v>1.7336676213778901</v>
      </c>
      <c r="M689" s="3">
        <f>L689/'Nitrous Oxide Information'!$B$1*1000</f>
        <v>39.389898924815178</v>
      </c>
      <c r="N689" s="3">
        <f>M689*'Nitrous Oxide Information'!$I$2*($D$13+273)/$F$2/1000</f>
        <v>9778.8210923602091</v>
      </c>
      <c r="O689" s="3">
        <f t="shared" si="168"/>
        <v>192.35420513941446</v>
      </c>
      <c r="P689" s="3">
        <f t="shared" si="161"/>
        <v>10.083409518888184</v>
      </c>
      <c r="Q689" s="3">
        <f t="shared" si="162"/>
        <v>1.8393657252199264E-3</v>
      </c>
      <c r="R689" s="3">
        <f t="shared" si="163"/>
        <v>0.32125923668810835</v>
      </c>
    </row>
    <row r="690" spans="1:18" x14ac:dyDescent="0.25">
      <c r="A690" s="3">
        <f t="shared" si="165"/>
        <v>6.6099999999999035</v>
      </c>
      <c r="B690" s="3">
        <f t="shared" si="154"/>
        <v>3.8149957660582503</v>
      </c>
      <c r="C690" s="3">
        <f t="shared" si="155"/>
        <v>8.6678942654435057E-2</v>
      </c>
      <c r="D690" s="3">
        <f t="shared" si="156"/>
        <v>1415.6698962621656</v>
      </c>
      <c r="E690" s="3">
        <f t="shared" si="157"/>
        <v>11.986028635369392</v>
      </c>
      <c r="F690" s="3">
        <f t="shared" si="158"/>
        <v>33.073583221953236</v>
      </c>
      <c r="G690" s="3">
        <f t="shared" si="159"/>
        <v>6.4955361220416466E-2</v>
      </c>
      <c r="H690" s="3">
        <f t="shared" si="160"/>
        <v>0.7069420993155251</v>
      </c>
      <c r="I690" s="3">
        <f t="shared" si="164"/>
        <v>1838.4147309869775</v>
      </c>
      <c r="K690" s="3">
        <f t="shared" si="166"/>
        <v>6.6099999999999035</v>
      </c>
      <c r="L690" s="3">
        <f t="shared" si="167"/>
        <v>1.730455029011009</v>
      </c>
      <c r="M690" s="3">
        <f>L690/'Nitrous Oxide Information'!$B$1*1000</f>
        <v>39.316907027719289</v>
      </c>
      <c r="N690" s="3">
        <f>M690*'Nitrous Oxide Information'!$I$2*($D$13+273)/$F$2/1000</f>
        <v>9760.700337487111</v>
      </c>
      <c r="O690" s="3">
        <f t="shared" si="168"/>
        <v>191.99776100701658</v>
      </c>
      <c r="P690" s="3">
        <f t="shared" si="161"/>
        <v>10.083409518888182</v>
      </c>
      <c r="Q690" s="3">
        <f t="shared" si="162"/>
        <v>1.8393657252199261E-3</v>
      </c>
      <c r="R690" s="3">
        <f t="shared" si="163"/>
        <v>0.32066392363106799</v>
      </c>
    </row>
    <row r="691" spans="1:18" x14ac:dyDescent="0.25">
      <c r="A691" s="3">
        <f t="shared" si="165"/>
        <v>6.6199999999999033</v>
      </c>
      <c r="B691" s="3">
        <f t="shared" si="154"/>
        <v>3.8079263450650953</v>
      </c>
      <c r="C691" s="3">
        <f t="shared" si="155"/>
        <v>8.6518321260745046E-2</v>
      </c>
      <c r="D691" s="3">
        <f t="shared" si="156"/>
        <v>1413.0465731714685</v>
      </c>
      <c r="E691" s="3">
        <f t="shared" si="157"/>
        <v>11.963817789629191</v>
      </c>
      <c r="F691" s="3">
        <f t="shared" si="158"/>
        <v>33.073583221953243</v>
      </c>
      <c r="G691" s="3">
        <f t="shared" si="159"/>
        <v>6.495536122041648E-2</v>
      </c>
      <c r="H691" s="3">
        <f t="shared" si="160"/>
        <v>0.70563209227375845</v>
      </c>
      <c r="I691" s="3">
        <f t="shared" si="164"/>
        <v>1839.8259951715249</v>
      </c>
      <c r="K691" s="3">
        <f t="shared" si="166"/>
        <v>6.6199999999999033</v>
      </c>
      <c r="L691" s="3">
        <f t="shared" si="167"/>
        <v>1.7272483897746984</v>
      </c>
      <c r="M691" s="3">
        <f>L691/'Nitrous Oxide Information'!$B$1*1000</f>
        <v>39.244050389082737</v>
      </c>
      <c r="N691" s="3">
        <f>M691*'Nitrous Oxide Information'!$I$2*($D$13+273)/$F$2/1000</f>
        <v>9742.6131614835012</v>
      </c>
      <c r="O691" s="3">
        <f t="shared" si="168"/>
        <v>191.64197738744411</v>
      </c>
      <c r="P691" s="3">
        <f t="shared" si="161"/>
        <v>10.083409518888184</v>
      </c>
      <c r="Q691" s="3">
        <f t="shared" si="162"/>
        <v>1.8393657252199264E-3</v>
      </c>
      <c r="R691" s="3">
        <f t="shared" si="163"/>
        <v>0.32006971372561188</v>
      </c>
    </row>
    <row r="692" spans="1:18" x14ac:dyDescent="0.25">
      <c r="A692" s="3">
        <f t="shared" si="165"/>
        <v>6.6299999999999031</v>
      </c>
      <c r="B692" s="3">
        <f t="shared" si="154"/>
        <v>3.8008700241423581</v>
      </c>
      <c r="C692" s="3">
        <f t="shared" si="155"/>
        <v>8.635799750834279E-2</v>
      </c>
      <c r="D692" s="3">
        <f t="shared" si="156"/>
        <v>1410.4281112592537</v>
      </c>
      <c r="E692" s="3">
        <f t="shared" si="157"/>
        <v>11.941648101947553</v>
      </c>
      <c r="F692" s="3">
        <f t="shared" si="158"/>
        <v>33.073583221953236</v>
      </c>
      <c r="G692" s="3">
        <f t="shared" si="159"/>
        <v>6.4955361220416466E-2</v>
      </c>
      <c r="H692" s="3">
        <f t="shared" si="160"/>
        <v>0.70432451275533647</v>
      </c>
      <c r="I692" s="3">
        <f t="shared" si="164"/>
        <v>1841.2346441970355</v>
      </c>
      <c r="K692" s="3">
        <f t="shared" si="166"/>
        <v>6.6299999999999031</v>
      </c>
      <c r="L692" s="3">
        <f t="shared" si="167"/>
        <v>1.7240476926374424</v>
      </c>
      <c r="M692" s="3">
        <f>L692/'Nitrous Oxide Information'!$B$1*1000</f>
        <v>39.1713287582633</v>
      </c>
      <c r="N692" s="3">
        <f>M692*'Nitrous Oxide Information'!$I$2*($D$13+273)/$F$2/1000</f>
        <v>9724.5595021256704</v>
      </c>
      <c r="O692" s="3">
        <f t="shared" si="168"/>
        <v>191.28685305672636</v>
      </c>
      <c r="P692" s="3">
        <f t="shared" si="161"/>
        <v>10.083409518888182</v>
      </c>
      <c r="Q692" s="3">
        <f t="shared" si="162"/>
        <v>1.8393657252199261E-3</v>
      </c>
      <c r="R692" s="3">
        <f t="shared" si="163"/>
        <v>0.31947660492753244</v>
      </c>
    </row>
    <row r="693" spans="1:18" x14ac:dyDescent="0.25">
      <c r="A693" s="3">
        <f t="shared" si="165"/>
        <v>6.6399999999999029</v>
      </c>
      <c r="B693" s="3">
        <f t="shared" si="154"/>
        <v>3.7938267790148048</v>
      </c>
      <c r="C693" s="3">
        <f t="shared" si="155"/>
        <v>8.6197970845680677E-2</v>
      </c>
      <c r="D693" s="3">
        <f t="shared" si="156"/>
        <v>1407.8145015174598</v>
      </c>
      <c r="E693" s="3">
        <f t="shared" si="157"/>
        <v>11.91951949605607</v>
      </c>
      <c r="F693" s="3">
        <f t="shared" si="158"/>
        <v>33.073583221953236</v>
      </c>
      <c r="G693" s="3">
        <f t="shared" si="159"/>
        <v>6.4955361220416466E-2</v>
      </c>
      <c r="H693" s="3">
        <f t="shared" si="160"/>
        <v>0.70301935626190981</v>
      </c>
      <c r="I693" s="3">
        <f t="shared" si="164"/>
        <v>1842.6406829095595</v>
      </c>
      <c r="K693" s="3">
        <f t="shared" si="166"/>
        <v>6.6399999999999029</v>
      </c>
      <c r="L693" s="3">
        <f t="shared" si="167"/>
        <v>1.7208529265881671</v>
      </c>
      <c r="M693" s="3">
        <f>L693/'Nitrous Oxide Information'!$B$1*1000</f>
        <v>39.098741885083207</v>
      </c>
      <c r="N693" s="3">
        <f>M693*'Nitrous Oxide Information'!$I$2*($D$13+273)/$F$2/1000</f>
        <v>9706.5392973052221</v>
      </c>
      <c r="O693" s="3">
        <f t="shared" si="168"/>
        <v>190.93238679316062</v>
      </c>
      <c r="P693" s="3">
        <f t="shared" si="161"/>
        <v>10.083409518888182</v>
      </c>
      <c r="Q693" s="3">
        <f t="shared" si="162"/>
        <v>1.8393657252199261E-3</v>
      </c>
      <c r="R693" s="3">
        <f t="shared" si="163"/>
        <v>0.31888459519641021</v>
      </c>
    </row>
    <row r="694" spans="1:18" x14ac:dyDescent="0.25">
      <c r="A694" s="3">
        <f t="shared" si="165"/>
        <v>6.6499999999999027</v>
      </c>
      <c r="B694" s="3">
        <f t="shared" si="154"/>
        <v>3.7867965854521857</v>
      </c>
      <c r="C694" s="3">
        <f t="shared" si="155"/>
        <v>8.6038240722233275E-2</v>
      </c>
      <c r="D694" s="3">
        <f t="shared" si="156"/>
        <v>1405.2057349547174</v>
      </c>
      <c r="E694" s="3">
        <f t="shared" si="157"/>
        <v>11.897431895827669</v>
      </c>
      <c r="F694" s="3">
        <f t="shared" si="158"/>
        <v>33.073583221953236</v>
      </c>
      <c r="G694" s="3">
        <f t="shared" si="159"/>
        <v>6.4955361220416466E-2</v>
      </c>
      <c r="H694" s="3">
        <f t="shared" si="160"/>
        <v>0.70171661830346443</v>
      </c>
      <c r="I694" s="3">
        <f t="shared" si="164"/>
        <v>1844.0441161461663</v>
      </c>
      <c r="K694" s="3">
        <f t="shared" si="166"/>
        <v>6.6499999999999027</v>
      </c>
      <c r="L694" s="3">
        <f t="shared" si="167"/>
        <v>1.7176640806362031</v>
      </c>
      <c r="M694" s="3">
        <f>L694/'Nitrous Oxide Information'!$B$1*1000</f>
        <v>39.026289519828303</v>
      </c>
      <c r="N694" s="3">
        <f>M694*'Nitrous Oxide Information'!$I$2*($D$13+273)/$F$2/1000</f>
        <v>9688.5524850288457</v>
      </c>
      <c r="O694" s="3">
        <f t="shared" si="168"/>
        <v>190.57857737730814</v>
      </c>
      <c r="P694" s="3">
        <f t="shared" si="161"/>
        <v>10.083409518888182</v>
      </c>
      <c r="Q694" s="3">
        <f t="shared" si="162"/>
        <v>1.8393657252199261E-3</v>
      </c>
      <c r="R694" s="3">
        <f t="shared" si="163"/>
        <v>0.31829368249560674</v>
      </c>
    </row>
    <row r="695" spans="1:18" x14ac:dyDescent="0.25">
      <c r="A695" s="3">
        <f t="shared" si="165"/>
        <v>6.6599999999999024</v>
      </c>
      <c r="B695" s="3">
        <f t="shared" si="154"/>
        <v>3.779779419269151</v>
      </c>
      <c r="C695" s="3">
        <f t="shared" si="155"/>
        <v>8.5878806588495199E-2</v>
      </c>
      <c r="D695" s="3">
        <f t="shared" si="156"/>
        <v>1402.6018025963194</v>
      </c>
      <c r="E695" s="3">
        <f t="shared" si="157"/>
        <v>11.875385225276339</v>
      </c>
      <c r="F695" s="3">
        <f t="shared" si="158"/>
        <v>33.073583221953236</v>
      </c>
      <c r="G695" s="3">
        <f t="shared" si="159"/>
        <v>6.4955361220416466E-2</v>
      </c>
      <c r="H695" s="3">
        <f t="shared" si="160"/>
        <v>0.70041629439830688</v>
      </c>
      <c r="I695" s="3">
        <f t="shared" si="164"/>
        <v>1845.444948734963</v>
      </c>
      <c r="K695" s="3">
        <f t="shared" si="166"/>
        <v>6.6599999999999024</v>
      </c>
      <c r="L695" s="3">
        <f t="shared" si="167"/>
        <v>1.7144811438112471</v>
      </c>
      <c r="M695" s="3">
        <f>L695/'Nitrous Oxide Information'!$B$1*1000</f>
        <v>38.953971413247153</v>
      </c>
      <c r="N695" s="3">
        <f>M695*'Nitrous Oxide Information'!$I$2*($D$13+273)/$F$2/1000</f>
        <v>9670.5990034181141</v>
      </c>
      <c r="O695" s="3">
        <f t="shared" si="168"/>
        <v>190.22542359198982</v>
      </c>
      <c r="P695" s="3">
        <f t="shared" si="161"/>
        <v>10.083409518888182</v>
      </c>
      <c r="Q695" s="3">
        <f t="shared" si="162"/>
        <v>1.8393657252199261E-3</v>
      </c>
      <c r="R695" s="3">
        <f t="shared" si="163"/>
        <v>0.3177038647922576</v>
      </c>
    </row>
    <row r="696" spans="1:18" x14ac:dyDescent="0.25">
      <c r="A696" s="3">
        <f t="shared" si="165"/>
        <v>6.6699999999999022</v>
      </c>
      <c r="B696" s="3">
        <f t="shared" si="154"/>
        <v>3.772775256325168</v>
      </c>
      <c r="C696" s="3">
        <f t="shared" si="155"/>
        <v>8.5719667895979401E-2</v>
      </c>
      <c r="D696" s="3">
        <f t="shared" si="156"/>
        <v>1400.0026954841881</v>
      </c>
      <c r="E696" s="3">
        <f t="shared" si="157"/>
        <v>11.853379408556883</v>
      </c>
      <c r="F696" s="3">
        <f t="shared" si="158"/>
        <v>33.073583221953236</v>
      </c>
      <c r="G696" s="3">
        <f t="shared" si="159"/>
        <v>6.4955361220416466E-2</v>
      </c>
      <c r="H696" s="3">
        <f t="shared" si="160"/>
        <v>0.69911838007304838</v>
      </c>
      <c r="I696" s="3">
        <f t="shared" si="164"/>
        <v>1846.8431854951091</v>
      </c>
      <c r="K696" s="3">
        <f t="shared" si="166"/>
        <v>6.6699999999999022</v>
      </c>
      <c r="L696" s="3">
        <f t="shared" si="167"/>
        <v>1.7113041051633244</v>
      </c>
      <c r="M696" s="3">
        <f>L696/'Nitrous Oxide Information'!$B$1*1000</f>
        <v>38.881787316550209</v>
      </c>
      <c r="N696" s="3">
        <f>M696*'Nitrous Oxide Information'!$I$2*($D$13+273)/$F$2/1000</f>
        <v>9652.6787907092566</v>
      </c>
      <c r="O696" s="3">
        <f t="shared" si="168"/>
        <v>189.87292422228211</v>
      </c>
      <c r="P696" s="3">
        <f t="shared" si="161"/>
        <v>10.083409518888182</v>
      </c>
      <c r="Q696" s="3">
        <f t="shared" si="162"/>
        <v>1.8393657252199261E-3</v>
      </c>
      <c r="R696" s="3">
        <f t="shared" si="163"/>
        <v>0.31711514005726538</v>
      </c>
    </row>
    <row r="697" spans="1:18" x14ac:dyDescent="0.25">
      <c r="A697" s="3">
        <f t="shared" si="165"/>
        <v>6.679999999999902</v>
      </c>
      <c r="B697" s="3">
        <f t="shared" si="154"/>
        <v>3.7657840725244376</v>
      </c>
      <c r="C697" s="3">
        <f t="shared" si="155"/>
        <v>8.5560824097215188E-2</v>
      </c>
      <c r="D697" s="3">
        <f t="shared" si="156"/>
        <v>1397.4084046768476</v>
      </c>
      <c r="E697" s="3">
        <f t="shared" si="157"/>
        <v>11.83141436996465</v>
      </c>
      <c r="F697" s="3">
        <f t="shared" si="158"/>
        <v>33.073583221953236</v>
      </c>
      <c r="G697" s="3">
        <f t="shared" si="159"/>
        <v>6.4955361220416466E-2</v>
      </c>
      <c r="H697" s="3">
        <f t="shared" si="160"/>
        <v>0.69782287086258987</v>
      </c>
      <c r="I697" s="3">
        <f t="shared" si="164"/>
        <v>1848.2388312368344</v>
      </c>
      <c r="K697" s="3">
        <f t="shared" si="166"/>
        <v>6.679999999999902</v>
      </c>
      <c r="L697" s="3">
        <f t="shared" si="167"/>
        <v>1.7081329537627519</v>
      </c>
      <c r="M697" s="3">
        <f>L697/'Nitrous Oxide Information'!$B$1*1000</f>
        <v>38.809736981408946</v>
      </c>
      <c r="N697" s="3">
        <f>M697*'Nitrous Oxide Information'!$I$2*($D$13+273)/$F$2/1000</f>
        <v>9634.7917852529645</v>
      </c>
      <c r="O697" s="3">
        <f t="shared" si="168"/>
        <v>189.52107805551282</v>
      </c>
      <c r="P697" s="3">
        <f t="shared" si="161"/>
        <v>10.083409518888182</v>
      </c>
      <c r="Q697" s="3">
        <f t="shared" si="162"/>
        <v>1.8393657252199261E-3</v>
      </c>
      <c r="R697" s="3">
        <f t="shared" si="163"/>
        <v>0.31652750626529286</v>
      </c>
    </row>
    <row r="698" spans="1:18" x14ac:dyDescent="0.25">
      <c r="A698" s="3">
        <f t="shared" si="165"/>
        <v>6.6899999999999018</v>
      </c>
      <c r="B698" s="3">
        <f t="shared" si="154"/>
        <v>3.7588058438158116</v>
      </c>
      <c r="C698" s="3">
        <f t="shared" si="155"/>
        <v>8.5402274645746332E-2</v>
      </c>
      <c r="D698" s="3">
        <f t="shared" si="156"/>
        <v>1394.8189212493883</v>
      </c>
      <c r="E698" s="3">
        <f t="shared" si="157"/>
        <v>11.809490033935262</v>
      </c>
      <c r="F698" s="3">
        <f t="shared" si="158"/>
        <v>33.073583221953236</v>
      </c>
      <c r="G698" s="3">
        <f t="shared" si="159"/>
        <v>6.4955361220416466E-2</v>
      </c>
      <c r="H698" s="3">
        <f t="shared" si="160"/>
        <v>0.69652976231010577</v>
      </c>
      <c r="I698" s="3">
        <f t="shared" si="164"/>
        <v>1849.6318907614545</v>
      </c>
      <c r="K698" s="3">
        <f t="shared" si="166"/>
        <v>6.6899999999999018</v>
      </c>
      <c r="L698" s="3">
        <f t="shared" si="167"/>
        <v>1.7049676787000989</v>
      </c>
      <c r="M698" s="3">
        <f>L698/'Nitrous Oxide Information'!$B$1*1000</f>
        <v>38.737820159954993</v>
      </c>
      <c r="N698" s="3">
        <f>M698*'Nitrous Oxide Information'!$I$2*($D$13+273)/$F$2/1000</f>
        <v>9616.9379255141557</v>
      </c>
      <c r="O698" s="3">
        <f t="shared" si="168"/>
        <v>189.16988388125677</v>
      </c>
      <c r="P698" s="3">
        <f t="shared" si="161"/>
        <v>10.083409518888182</v>
      </c>
      <c r="Q698" s="3">
        <f t="shared" si="162"/>
        <v>1.8393657252199261E-3</v>
      </c>
      <c r="R698" s="3">
        <f t="shared" si="163"/>
        <v>0.31594096139475547</v>
      </c>
    </row>
    <row r="699" spans="1:18" x14ac:dyDescent="0.25">
      <c r="A699" s="3">
        <f t="shared" si="165"/>
        <v>6.6999999999999016</v>
      </c>
      <c r="B699" s="3">
        <f t="shared" si="154"/>
        <v>3.7518405461927107</v>
      </c>
      <c r="C699" s="3">
        <f t="shared" si="155"/>
        <v>8.5244018996129281E-2</v>
      </c>
      <c r="D699" s="3">
        <f t="shared" si="156"/>
        <v>1392.2342362934414</v>
      </c>
      <c r="E699" s="3">
        <f t="shared" si="157"/>
        <v>11.787606325044383</v>
      </c>
      <c r="F699" s="3">
        <f t="shared" si="158"/>
        <v>33.073583221953236</v>
      </c>
      <c r="G699" s="3">
        <f t="shared" si="159"/>
        <v>6.4955361220416466E-2</v>
      </c>
      <c r="H699" s="3">
        <f t="shared" si="160"/>
        <v>0.69523904996703023</v>
      </c>
      <c r="I699" s="3">
        <f t="shared" si="164"/>
        <v>1851.0223688613887</v>
      </c>
      <c r="K699" s="3">
        <f t="shared" si="166"/>
        <v>6.6999999999999016</v>
      </c>
      <c r="L699" s="3">
        <f t="shared" si="167"/>
        <v>1.7018082690861513</v>
      </c>
      <c r="M699" s="3">
        <f>L699/'Nitrous Oxide Information'!$B$1*1000</f>
        <v>38.6660366047793</v>
      </c>
      <c r="N699" s="3">
        <f>M699*'Nitrous Oxide Information'!$I$2*($D$13+273)/$F$2/1000</f>
        <v>9599.1171500717883</v>
      </c>
      <c r="O699" s="3">
        <f t="shared" si="168"/>
        <v>188.81934049133196</v>
      </c>
      <c r="P699" s="3">
        <f t="shared" si="161"/>
        <v>10.083409518888182</v>
      </c>
      <c r="Q699" s="3">
        <f t="shared" si="162"/>
        <v>1.8393657252199261E-3</v>
      </c>
      <c r="R699" s="3">
        <f t="shared" si="163"/>
        <v>0.31535550342781538</v>
      </c>
    </row>
    <row r="700" spans="1:18" x14ac:dyDescent="0.25">
      <c r="A700" s="3">
        <f t="shared" si="165"/>
        <v>6.7099999999999014</v>
      </c>
      <c r="B700" s="3">
        <f t="shared" si="154"/>
        <v>3.7448881556930407</v>
      </c>
      <c r="C700" s="3">
        <f t="shared" si="155"/>
        <v>8.508605660393119E-2</v>
      </c>
      <c r="D700" s="3">
        <f t="shared" si="156"/>
        <v>1389.6543409171459</v>
      </c>
      <c r="E700" s="3">
        <f t="shared" si="157"/>
        <v>11.76576316800743</v>
      </c>
      <c r="F700" s="3">
        <f t="shared" si="158"/>
        <v>33.073583221953243</v>
      </c>
      <c r="G700" s="3">
        <f t="shared" si="159"/>
        <v>6.495536122041648E-2</v>
      </c>
      <c r="H700" s="3">
        <f t="shared" si="160"/>
        <v>0.69395072939304014</v>
      </c>
      <c r="I700" s="3">
        <f t="shared" si="164"/>
        <v>1852.4102703201747</v>
      </c>
      <c r="K700" s="3">
        <f t="shared" si="166"/>
        <v>6.7099999999999014</v>
      </c>
      <c r="L700" s="3">
        <f t="shared" si="167"/>
        <v>1.6986547140518733</v>
      </c>
      <c r="M700" s="3">
        <f>L700/'Nitrous Oxide Information'!$B$1*1000</f>
        <v>38.5943860689313</v>
      </c>
      <c r="N700" s="3">
        <f>M700*'Nitrous Oxide Information'!$I$2*($D$13+273)/$F$2/1000</f>
        <v>9581.3293976186378</v>
      </c>
      <c r="O700" s="3">
        <f t="shared" si="168"/>
        <v>188.46944667979508</v>
      </c>
      <c r="P700" s="3">
        <f t="shared" si="161"/>
        <v>10.083409518888184</v>
      </c>
      <c r="Q700" s="3">
        <f t="shared" si="162"/>
        <v>1.8393657252199264E-3</v>
      </c>
      <c r="R700" s="3">
        <f t="shared" si="163"/>
        <v>0.31477113035037341</v>
      </c>
    </row>
    <row r="701" spans="1:18" x14ac:dyDescent="0.25">
      <c r="A701" s="3">
        <f t="shared" si="165"/>
        <v>6.7199999999999012</v>
      </c>
      <c r="B701" s="3">
        <f t="shared" si="154"/>
        <v>3.7379486483991102</v>
      </c>
      <c r="C701" s="3">
        <f t="shared" si="155"/>
        <v>8.4928386925728086E-2</v>
      </c>
      <c r="D701" s="3">
        <f t="shared" si="156"/>
        <v>1387.0792262451159</v>
      </c>
      <c r="E701" s="3">
        <f t="shared" si="157"/>
        <v>11.743960487679336</v>
      </c>
      <c r="F701" s="3">
        <f t="shared" si="158"/>
        <v>33.073583221953236</v>
      </c>
      <c r="G701" s="3">
        <f t="shared" si="159"/>
        <v>6.4955361220416466E-2</v>
      </c>
      <c r="H701" s="3">
        <f t="shared" si="160"/>
        <v>0.6926647961560406</v>
      </c>
      <c r="I701" s="3">
        <f t="shared" si="164"/>
        <v>1853.7955999124868</v>
      </c>
      <c r="K701" s="3">
        <f t="shared" si="166"/>
        <v>6.7199999999999012</v>
      </c>
      <c r="L701" s="3">
        <f t="shared" si="167"/>
        <v>1.6955070027483696</v>
      </c>
      <c r="M701" s="3">
        <f>L701/'Nitrous Oxide Information'!$B$1*1000</f>
        <v>38.522868305918017</v>
      </c>
      <c r="N701" s="3">
        <f>M701*'Nitrous Oxide Information'!$I$2*($D$13+273)/$F$2/1000</f>
        <v>9563.5746069610723</v>
      </c>
      <c r="O701" s="3">
        <f t="shared" si="168"/>
        <v>188.12020124293761</v>
      </c>
      <c r="P701" s="3">
        <f t="shared" si="161"/>
        <v>10.083409518888182</v>
      </c>
      <c r="Q701" s="3">
        <f t="shared" si="162"/>
        <v>1.8393657252199261E-3</v>
      </c>
      <c r="R701" s="3">
        <f t="shared" si="163"/>
        <v>0.3141878401520628</v>
      </c>
    </row>
    <row r="702" spans="1:18" x14ac:dyDescent="0.25">
      <c r="A702" s="3">
        <f t="shared" si="165"/>
        <v>6.729999999999901</v>
      </c>
      <c r="B702" s="3">
        <f t="shared" si="154"/>
        <v>3.7310220004375498</v>
      </c>
      <c r="C702" s="3">
        <f t="shared" si="155"/>
        <v>8.4771009419102983E-2</v>
      </c>
      <c r="D702" s="3">
        <f t="shared" si="156"/>
        <v>1384.5088834184137</v>
      </c>
      <c r="E702" s="3">
        <f t="shared" si="157"/>
        <v>11.722198209054275</v>
      </c>
      <c r="F702" s="3">
        <f t="shared" si="158"/>
        <v>33.073583221953236</v>
      </c>
      <c r="G702" s="3">
        <f t="shared" si="159"/>
        <v>6.4955361220416466E-2</v>
      </c>
      <c r="H702" s="3">
        <f t="shared" si="160"/>
        <v>0.69138124583215033</v>
      </c>
      <c r="I702" s="3">
        <f t="shared" si="164"/>
        <v>1855.1783624041511</v>
      </c>
      <c r="K702" s="3">
        <f t="shared" si="166"/>
        <v>6.729999999999901</v>
      </c>
      <c r="L702" s="3">
        <f t="shared" si="167"/>
        <v>1.6923651243468489</v>
      </c>
      <c r="M702" s="3">
        <f>L702/'Nitrous Oxide Information'!$B$1*1000</f>
        <v>38.451483069703244</v>
      </c>
      <c r="N702" s="3">
        <f>M702*'Nitrous Oxide Information'!$I$2*($D$13+273)/$F$2/1000</f>
        <v>9545.8527170188681</v>
      </c>
      <c r="O702" s="3">
        <f t="shared" si="168"/>
        <v>187.77160297928148</v>
      </c>
      <c r="P702" s="3">
        <f t="shared" si="161"/>
        <v>10.083409518888182</v>
      </c>
      <c r="Q702" s="3">
        <f t="shared" si="162"/>
        <v>1.8393657252199261E-3</v>
      </c>
      <c r="R702" s="3">
        <f t="shared" si="163"/>
        <v>0.31360563082624232</v>
      </c>
    </row>
    <row r="703" spans="1:18" x14ac:dyDescent="0.25">
      <c r="A703" s="3">
        <f t="shared" si="165"/>
        <v>6.7399999999999007</v>
      </c>
      <c r="B703" s="3">
        <f t="shared" si="154"/>
        <v>3.7241081879792279</v>
      </c>
      <c r="C703" s="3">
        <f t="shared" si="155"/>
        <v>8.4613923542644048E-2</v>
      </c>
      <c r="D703" s="3">
        <f t="shared" si="156"/>
        <v>1381.9433035945178</v>
      </c>
      <c r="E703" s="3">
        <f t="shared" si="157"/>
        <v>11.700476257265414</v>
      </c>
      <c r="F703" s="3">
        <f t="shared" si="158"/>
        <v>33.073583221953243</v>
      </c>
      <c r="G703" s="3">
        <f t="shared" si="159"/>
        <v>6.495536122041648E-2</v>
      </c>
      <c r="H703" s="3">
        <f t="shared" si="160"/>
        <v>0.69010007400568452</v>
      </c>
      <c r="I703" s="3">
        <f t="shared" si="164"/>
        <v>1856.5585625521626</v>
      </c>
      <c r="K703" s="3">
        <f t="shared" si="166"/>
        <v>6.7399999999999007</v>
      </c>
      <c r="L703" s="3">
        <f t="shared" si="167"/>
        <v>1.6892290680385864</v>
      </c>
      <c r="M703" s="3">
        <f>L703/'Nitrous Oxide Information'!$B$1*1000</f>
        <v>38.380230114706713</v>
      </c>
      <c r="N703" s="3">
        <f>M703*'Nitrous Oxide Information'!$I$2*($D$13+273)/$F$2/1000</f>
        <v>9528.1636668249848</v>
      </c>
      <c r="O703" s="3">
        <f t="shared" si="168"/>
        <v>187.42365068957506</v>
      </c>
      <c r="P703" s="3">
        <f t="shared" si="161"/>
        <v>10.083409518888184</v>
      </c>
      <c r="Q703" s="3">
        <f t="shared" si="162"/>
        <v>1.8393657252199264E-3</v>
      </c>
      <c r="R703" s="3">
        <f t="shared" si="163"/>
        <v>0.31302450036998875</v>
      </c>
    </row>
    <row r="704" spans="1:18" x14ac:dyDescent="0.25">
      <c r="A704" s="3">
        <f t="shared" si="165"/>
        <v>6.7499999999999005</v>
      </c>
      <c r="B704" s="3">
        <f t="shared" si="154"/>
        <v>3.7172071872391714</v>
      </c>
      <c r="C704" s="3">
        <f t="shared" si="155"/>
        <v>8.4457128755942718E-2</v>
      </c>
      <c r="D704" s="3">
        <f t="shared" si="156"/>
        <v>1379.3824779472916</v>
      </c>
      <c r="E704" s="3">
        <f t="shared" si="157"/>
        <v>11.678794557584661</v>
      </c>
      <c r="F704" s="3">
        <f t="shared" si="158"/>
        <v>33.073583221953243</v>
      </c>
      <c r="G704" s="3">
        <f t="shared" si="159"/>
        <v>6.495536122041648E-2</v>
      </c>
      <c r="H704" s="3">
        <f t="shared" si="160"/>
        <v>0.68882127626914214</v>
      </c>
      <c r="I704" s="3">
        <f t="shared" si="164"/>
        <v>1857.9362051047008</v>
      </c>
      <c r="K704" s="3">
        <f t="shared" si="166"/>
        <v>6.7499999999999005</v>
      </c>
      <c r="L704" s="3">
        <f t="shared" si="167"/>
        <v>1.6860988230348866</v>
      </c>
      <c r="M704" s="3">
        <f>L704/'Nitrous Oxide Information'!$B$1*1000</f>
        <v>38.30910919580321</v>
      </c>
      <c r="N704" s="3">
        <f>M704*'Nitrous Oxide Information'!$I$2*($D$13+273)/$F$2/1000</f>
        <v>9510.5073955253538</v>
      </c>
      <c r="O704" s="3">
        <f t="shared" si="168"/>
        <v>187.07634317678909</v>
      </c>
      <c r="P704" s="3">
        <f t="shared" si="161"/>
        <v>10.083409518888184</v>
      </c>
      <c r="Q704" s="3">
        <f t="shared" si="162"/>
        <v>1.8393657252199264E-3</v>
      </c>
      <c r="R704" s="3">
        <f t="shared" si="163"/>
        <v>0.31244444678409078</v>
      </c>
    </row>
    <row r="705" spans="1:18" x14ac:dyDescent="0.25">
      <c r="A705" s="3">
        <f t="shared" si="165"/>
        <v>6.7599999999999003</v>
      </c>
      <c r="B705" s="3">
        <f t="shared" si="154"/>
        <v>3.71031897447648</v>
      </c>
      <c r="C705" s="3">
        <f t="shared" si="155"/>
        <v>8.4300624519591819E-2</v>
      </c>
      <c r="D705" s="3">
        <f t="shared" si="156"/>
        <v>1376.8263976669543</v>
      </c>
      <c r="E705" s="3">
        <f t="shared" si="157"/>
        <v>11.657153035422386</v>
      </c>
      <c r="F705" s="3">
        <f t="shared" si="158"/>
        <v>33.073583221953236</v>
      </c>
      <c r="G705" s="3">
        <f t="shared" si="159"/>
        <v>6.4955361220416466E-2</v>
      </c>
      <c r="H705" s="3">
        <f t="shared" si="160"/>
        <v>0.68754484822318906</v>
      </c>
      <c r="I705" s="3">
        <f t="shared" si="164"/>
        <v>1859.3112948011471</v>
      </c>
      <c r="K705" s="3">
        <f t="shared" si="166"/>
        <v>6.7599999999999003</v>
      </c>
      <c r="L705" s="3">
        <f t="shared" si="167"/>
        <v>1.6829743785670457</v>
      </c>
      <c r="M705" s="3">
        <f>L705/'Nitrous Oxide Information'!$B$1*1000</f>
        <v>38.238120068321763</v>
      </c>
      <c r="N705" s="3">
        <f>M705*'Nitrous Oxide Information'!$I$2*($D$13+273)/$F$2/1000</f>
        <v>9492.8838423786729</v>
      </c>
      <c r="O705" s="3">
        <f t="shared" si="168"/>
        <v>186.72967924611243</v>
      </c>
      <c r="P705" s="3">
        <f t="shared" si="161"/>
        <v>10.083409518888182</v>
      </c>
      <c r="Q705" s="3">
        <f t="shared" si="162"/>
        <v>1.8393657252199261E-3</v>
      </c>
      <c r="R705" s="3">
        <f t="shared" si="163"/>
        <v>0.31186546807304166</v>
      </c>
    </row>
    <row r="706" spans="1:18" x14ac:dyDescent="0.25">
      <c r="A706" s="3">
        <f t="shared" si="165"/>
        <v>6.7699999999999001</v>
      </c>
      <c r="B706" s="3">
        <f t="shared" si="154"/>
        <v>3.7034435259942478</v>
      </c>
      <c r="C706" s="3">
        <f t="shared" si="155"/>
        <v>8.4144410295183714E-2</v>
      </c>
      <c r="D706" s="3">
        <f t="shared" si="156"/>
        <v>1374.2750539600504</v>
      </c>
      <c r="E706" s="3">
        <f t="shared" si="157"/>
        <v>11.635551616327186</v>
      </c>
      <c r="F706" s="3">
        <f t="shared" si="158"/>
        <v>33.073583221953236</v>
      </c>
      <c r="G706" s="3">
        <f t="shared" si="159"/>
        <v>6.4955361220416466E-2</v>
      </c>
      <c r="H706" s="3">
        <f t="shared" si="160"/>
        <v>0.68627078547664322</v>
      </c>
      <c r="I706" s="3">
        <f t="shared" si="164"/>
        <v>1860.6838363721004</v>
      </c>
      <c r="K706" s="3">
        <f t="shared" si="166"/>
        <v>6.7699999999999001</v>
      </c>
      <c r="L706" s="3">
        <f t="shared" si="167"/>
        <v>1.6798557238863152</v>
      </c>
      <c r="M706" s="3">
        <f>L706/'Nitrous Oxide Information'!$B$1*1000</f>
        <v>38.167262488044784</v>
      </c>
      <c r="N706" s="3">
        <f>M706*'Nitrous Oxide Information'!$I$2*($D$13+273)/$F$2/1000</f>
        <v>9475.2929467562008</v>
      </c>
      <c r="O706" s="3">
        <f t="shared" si="168"/>
        <v>186.38365770494789</v>
      </c>
      <c r="P706" s="3">
        <f t="shared" si="161"/>
        <v>10.083409518888182</v>
      </c>
      <c r="Q706" s="3">
        <f t="shared" si="162"/>
        <v>1.8393657252199261E-3</v>
      </c>
      <c r="R706" s="3">
        <f t="shared" si="163"/>
        <v>0.3112875622450324</v>
      </c>
    </row>
    <row r="707" spans="1:18" x14ac:dyDescent="0.25">
      <c r="A707" s="3">
        <f t="shared" si="165"/>
        <v>6.7799999999998999</v>
      </c>
      <c r="B707" s="3">
        <f t="shared" si="154"/>
        <v>3.6965808181394815</v>
      </c>
      <c r="C707" s="3">
        <f t="shared" si="155"/>
        <v>8.398848554530855E-2</v>
      </c>
      <c r="D707" s="3">
        <f t="shared" si="156"/>
        <v>1371.7284380494189</v>
      </c>
      <c r="E707" s="3">
        <f t="shared" si="157"/>
        <v>11.613990225985619</v>
      </c>
      <c r="F707" s="3">
        <f t="shared" si="158"/>
        <v>33.073583221953228</v>
      </c>
      <c r="G707" s="3">
        <f t="shared" si="159"/>
        <v>6.4955361220416452E-2</v>
      </c>
      <c r="H707" s="3">
        <f t="shared" si="160"/>
        <v>0.68499908364645978</v>
      </c>
      <c r="I707" s="3">
        <f t="shared" si="164"/>
        <v>1862.0538345393932</v>
      </c>
      <c r="K707" s="3">
        <f t="shared" si="166"/>
        <v>6.7799999999998999</v>
      </c>
      <c r="L707" s="3">
        <f t="shared" si="167"/>
        <v>1.6767428482638649</v>
      </c>
      <c r="M707" s="3">
        <f>L707/'Nitrous Oxide Information'!$B$1*1000</f>
        <v>38.096536211207251</v>
      </c>
      <c r="N707" s="3">
        <f>M707*'Nitrous Oxide Information'!$I$2*($D$13+273)/$F$2/1000</f>
        <v>9457.7346481415443</v>
      </c>
      <c r="O707" s="3">
        <f t="shared" si="168"/>
        <v>186.03827736290839</v>
      </c>
      <c r="P707" s="3">
        <f t="shared" si="161"/>
        <v>10.08340951888818</v>
      </c>
      <c r="Q707" s="3">
        <f t="shared" si="162"/>
        <v>1.8393657252199257E-3</v>
      </c>
      <c r="R707" s="3">
        <f t="shared" si="163"/>
        <v>0.31071072731194482</v>
      </c>
    </row>
    <row r="708" spans="1:18" x14ac:dyDescent="0.25">
      <c r="A708" s="3">
        <f t="shared" si="165"/>
        <v>6.7899999999998997</v>
      </c>
      <c r="B708" s="3">
        <f t="shared" si="154"/>
        <v>3.6897308273030167</v>
      </c>
      <c r="C708" s="3">
        <f t="shared" si="155"/>
        <v>8.3832849733552262E-2</v>
      </c>
      <c r="D708" s="3">
        <f t="shared" si="156"/>
        <v>1369.1865411741642</v>
      </c>
      <c r="E708" s="3">
        <f t="shared" si="157"/>
        <v>11.592468790221952</v>
      </c>
      <c r="F708" s="3">
        <f t="shared" si="158"/>
        <v>33.073583221953236</v>
      </c>
      <c r="G708" s="3">
        <f t="shared" si="159"/>
        <v>6.4955361220416466E-2</v>
      </c>
      <c r="H708" s="3">
        <f t="shared" si="160"/>
        <v>0.68372973835771644</v>
      </c>
      <c r="I708" s="3">
        <f t="shared" si="164"/>
        <v>1863.4212940161085</v>
      </c>
      <c r="K708" s="3">
        <f t="shared" si="166"/>
        <v>6.7899999999998997</v>
      </c>
      <c r="L708" s="3">
        <f t="shared" si="167"/>
        <v>1.6736357409907454</v>
      </c>
      <c r="M708" s="3">
        <f>L708/'Nitrous Oxide Information'!$B$1*1000</f>
        <v>38.025940994495841</v>
      </c>
      <c r="N708" s="3">
        <f>M708*'Nitrous Oxide Information'!$I$2*($D$13+273)/$F$2/1000</f>
        <v>9440.2088861304546</v>
      </c>
      <c r="O708" s="3">
        <f t="shared" si="168"/>
        <v>185.69353703181264</v>
      </c>
      <c r="P708" s="3">
        <f t="shared" si="161"/>
        <v>10.083409518888182</v>
      </c>
      <c r="Q708" s="3">
        <f t="shared" si="162"/>
        <v>1.8393657252199261E-3</v>
      </c>
      <c r="R708" s="3">
        <f t="shared" si="163"/>
        <v>0.31013496128934531</v>
      </c>
    </row>
    <row r="709" spans="1:18" x14ac:dyDescent="0.25">
      <c r="A709" s="3">
        <f t="shared" si="165"/>
        <v>6.7999999999998995</v>
      </c>
      <c r="B709" s="3">
        <f t="shared" si="154"/>
        <v>3.6828935299194394</v>
      </c>
      <c r="C709" s="3">
        <f t="shared" si="155"/>
        <v>8.3677502324494779E-2</v>
      </c>
      <c r="D709" s="3">
        <f t="shared" si="156"/>
        <v>1366.6493545896235</v>
      </c>
      <c r="E709" s="3">
        <f t="shared" si="157"/>
        <v>11.570987234997903</v>
      </c>
      <c r="F709" s="3">
        <f t="shared" si="158"/>
        <v>33.073583221953236</v>
      </c>
      <c r="G709" s="3">
        <f t="shared" si="159"/>
        <v>6.4955361220416466E-2</v>
      </c>
      <c r="H709" s="3">
        <f t="shared" si="160"/>
        <v>0.68246274524359696</v>
      </c>
      <c r="I709" s="3">
        <f t="shared" si="164"/>
        <v>1864.7862195065957</v>
      </c>
      <c r="K709" s="3">
        <f t="shared" si="166"/>
        <v>6.7999999999998995</v>
      </c>
      <c r="L709" s="3">
        <f t="shared" si="167"/>
        <v>1.6705343913778519</v>
      </c>
      <c r="M709" s="3">
        <f>L709/'Nitrous Oxide Information'!$B$1*1000</f>
        <v>37.955476595048097</v>
      </c>
      <c r="N709" s="3">
        <f>M709*'Nitrous Oxide Information'!$I$2*($D$13+273)/$F$2/1000</f>
        <v>9422.7156004306016</v>
      </c>
      <c r="O709" s="3">
        <f t="shared" si="168"/>
        <v>185.34943552568112</v>
      </c>
      <c r="P709" s="3">
        <f t="shared" si="161"/>
        <v>10.083409518888182</v>
      </c>
      <c r="Q709" s="3">
        <f t="shared" si="162"/>
        <v>1.8393657252199261E-3</v>
      </c>
      <c r="R709" s="3">
        <f t="shared" si="163"/>
        <v>0.30956026219647698</v>
      </c>
    </row>
    <row r="710" spans="1:18" x14ac:dyDescent="0.25">
      <c r="A710" s="3">
        <f t="shared" si="165"/>
        <v>6.8099999999998992</v>
      </c>
      <c r="B710" s="3">
        <f t="shared" si="154"/>
        <v>3.6760689024670032</v>
      </c>
      <c r="C710" s="3">
        <f t="shared" si="155"/>
        <v>8.3522442783708226E-2</v>
      </c>
      <c r="D710" s="3">
        <f t="shared" si="156"/>
        <v>1364.11686956734</v>
      </c>
      <c r="E710" s="3">
        <f t="shared" si="157"/>
        <v>11.549545486412388</v>
      </c>
      <c r="F710" s="3">
        <f t="shared" si="158"/>
        <v>33.073583221953243</v>
      </c>
      <c r="G710" s="3">
        <f t="shared" si="159"/>
        <v>6.495536122041648E-2</v>
      </c>
      <c r="H710" s="3">
        <f t="shared" si="160"/>
        <v>0.68119809994537783</v>
      </c>
      <c r="I710" s="3">
        <f t="shared" si="164"/>
        <v>1866.1486157064865</v>
      </c>
      <c r="K710" s="3">
        <f t="shared" si="166"/>
        <v>6.8099999999998992</v>
      </c>
      <c r="L710" s="3">
        <f t="shared" si="167"/>
        <v>1.667438788755887</v>
      </c>
      <c r="M710" s="3">
        <f>L710/'Nitrous Oxide Information'!$B$1*1000</f>
        <v>37.885142770451615</v>
      </c>
      <c r="N710" s="3">
        <f>M710*'Nitrous Oxide Information'!$I$2*($D$13+273)/$F$2/1000</f>
        <v>9405.2547308613975</v>
      </c>
      <c r="O710" s="3">
        <f t="shared" si="168"/>
        <v>185.00597166073206</v>
      </c>
      <c r="P710" s="3">
        <f t="shared" si="161"/>
        <v>10.083409518888184</v>
      </c>
      <c r="Q710" s="3">
        <f t="shared" si="162"/>
        <v>1.8393657252199264E-3</v>
      </c>
      <c r="R710" s="3">
        <f t="shared" si="163"/>
        <v>0.30898662805625365</v>
      </c>
    </row>
    <row r="711" spans="1:18" x14ac:dyDescent="0.25">
      <c r="A711" s="3">
        <f t="shared" si="165"/>
        <v>6.819999999999899</v>
      </c>
      <c r="B711" s="3">
        <f t="shared" si="154"/>
        <v>3.6692569214675497</v>
      </c>
      <c r="C711" s="3">
        <f t="shared" si="155"/>
        <v>8.3367670577755099E-2</v>
      </c>
      <c r="D711" s="3">
        <f t="shared" si="156"/>
        <v>1361.5890773950302</v>
      </c>
      <c r="E711" s="3">
        <f t="shared" si="157"/>
        <v>11.528143470701265</v>
      </c>
      <c r="F711" s="3">
        <f t="shared" si="158"/>
        <v>33.073583221953236</v>
      </c>
      <c r="G711" s="3">
        <f t="shared" si="159"/>
        <v>6.4955361220416466E-2</v>
      </c>
      <c r="H711" s="3">
        <f t="shared" si="160"/>
        <v>0.67993579811241234</v>
      </c>
      <c r="I711" s="3">
        <f t="shared" si="164"/>
        <v>1867.5084873027113</v>
      </c>
      <c r="K711" s="3">
        <f t="shared" si="166"/>
        <v>6.819999999999899</v>
      </c>
      <c r="L711" s="3">
        <f t="shared" si="167"/>
        <v>1.6643489224753245</v>
      </c>
      <c r="M711" s="3">
        <f>L711/'Nitrous Oxide Information'!$B$1*1000</f>
        <v>37.814939278743203</v>
      </c>
      <c r="N711" s="3">
        <f>M711*'Nitrous Oxide Information'!$I$2*($D$13+273)/$F$2/1000</f>
        <v>9387.8262173537587</v>
      </c>
      <c r="O711" s="3">
        <f t="shared" si="168"/>
        <v>184.6631442553772</v>
      </c>
      <c r="P711" s="3">
        <f t="shared" si="161"/>
        <v>10.083409518888182</v>
      </c>
      <c r="Q711" s="3">
        <f t="shared" si="162"/>
        <v>1.8393657252199261E-3</v>
      </c>
      <c r="R711" s="3">
        <f t="shared" si="163"/>
        <v>0.30841405689525286</v>
      </c>
    </row>
    <row r="712" spans="1:18" x14ac:dyDescent="0.25">
      <c r="A712" s="3">
        <f t="shared" si="165"/>
        <v>6.8299999999998988</v>
      </c>
      <c r="B712" s="3">
        <f t="shared" si="154"/>
        <v>3.6624575634864254</v>
      </c>
      <c r="C712" s="3">
        <f t="shared" si="155"/>
        <v>8.3213185174186272E-2</v>
      </c>
      <c r="D712" s="3">
        <f t="shared" si="156"/>
        <v>1359.065969376556</v>
      </c>
      <c r="E712" s="3">
        <f t="shared" si="157"/>
        <v>11.506781114237084</v>
      </c>
      <c r="F712" s="3">
        <f t="shared" si="158"/>
        <v>33.073583221953243</v>
      </c>
      <c r="G712" s="3">
        <f t="shared" si="159"/>
        <v>6.495536122041648E-2</v>
      </c>
      <c r="H712" s="3">
        <f t="shared" si="160"/>
        <v>0.67867583540211551</v>
      </c>
      <c r="I712" s="3">
        <f t="shared" si="164"/>
        <v>1868.8658389735156</v>
      </c>
      <c r="K712" s="3">
        <f t="shared" si="166"/>
        <v>6.8299999999998988</v>
      </c>
      <c r="L712" s="3">
        <f t="shared" si="167"/>
        <v>1.6612647819063719</v>
      </c>
      <c r="M712" s="3">
        <f>L712/'Nitrous Oxide Information'!$B$1*1000</f>
        <v>37.744865878408014</v>
      </c>
      <c r="N712" s="3">
        <f>M712*'Nitrous Oxide Information'!$I$2*($D$13+273)/$F$2/1000</f>
        <v>9370.4299999499272</v>
      </c>
      <c r="O712" s="3">
        <f t="shared" si="168"/>
        <v>184.32095213021796</v>
      </c>
      <c r="P712" s="3">
        <f t="shared" si="161"/>
        <v>10.083409518888184</v>
      </c>
      <c r="Q712" s="3">
        <f t="shared" si="162"/>
        <v>1.8393657252199264E-3</v>
      </c>
      <c r="R712" s="3">
        <f t="shared" si="163"/>
        <v>0.30784254674370892</v>
      </c>
    </row>
    <row r="713" spans="1:18" x14ac:dyDescent="0.25">
      <c r="A713" s="3">
        <f t="shared" si="165"/>
        <v>6.8399999999998986</v>
      </c>
      <c r="B713" s="3">
        <f t="shared" si="154"/>
        <v>3.6556708051324041</v>
      </c>
      <c r="C713" s="3">
        <f t="shared" si="155"/>
        <v>8.3058986041539384E-2</v>
      </c>
      <c r="D713" s="3">
        <f t="shared" si="156"/>
        <v>1356.5475368318926</v>
      </c>
      <c r="E713" s="3">
        <f t="shared" si="157"/>
        <v>11.485458343528824</v>
      </c>
      <c r="F713" s="3">
        <f t="shared" si="158"/>
        <v>33.073583221953236</v>
      </c>
      <c r="G713" s="3">
        <f t="shared" si="159"/>
        <v>6.4955361220416466E-2</v>
      </c>
      <c r="H713" s="3">
        <f t="shared" si="160"/>
        <v>0.67741820747994963</v>
      </c>
      <c r="I713" s="3">
        <f t="shared" si="164"/>
        <v>1870.2206753884755</v>
      </c>
      <c r="K713" s="3">
        <f t="shared" si="166"/>
        <v>6.8399999999998986</v>
      </c>
      <c r="L713" s="3">
        <f t="shared" si="167"/>
        <v>1.6581863564389347</v>
      </c>
      <c r="M713" s="3">
        <f>L713/'Nitrous Oxide Information'!$B$1*1000</f>
        <v>37.67492232837877</v>
      </c>
      <c r="N713" s="3">
        <f>M713*'Nitrous Oxide Information'!$I$2*($D$13+273)/$F$2/1000</f>
        <v>9353.0660188032343</v>
      </c>
      <c r="O713" s="3">
        <f t="shared" si="168"/>
        <v>183.97939410804113</v>
      </c>
      <c r="P713" s="3">
        <f t="shared" si="161"/>
        <v>10.083409518888182</v>
      </c>
      <c r="Q713" s="3">
        <f t="shared" si="162"/>
        <v>1.8393657252199261E-3</v>
      </c>
      <c r="R713" s="3">
        <f t="shared" si="163"/>
        <v>0.30727209563550623</v>
      </c>
    </row>
    <row r="714" spans="1:18" x14ac:dyDescent="0.25">
      <c r="A714" s="3">
        <f t="shared" si="165"/>
        <v>6.8499999999998984</v>
      </c>
      <c r="B714" s="3">
        <f t="shared" si="154"/>
        <v>3.6488966230576048</v>
      </c>
      <c r="C714" s="3">
        <f t="shared" si="155"/>
        <v>8.2905072649336872E-2</v>
      </c>
      <c r="D714" s="3">
        <f t="shared" si="156"/>
        <v>1354.0337710971007</v>
      </c>
      <c r="E714" s="3">
        <f t="shared" si="157"/>
        <v>11.464175085221662</v>
      </c>
      <c r="F714" s="3">
        <f t="shared" si="158"/>
        <v>33.073583221953236</v>
      </c>
      <c r="G714" s="3">
        <f t="shared" si="159"/>
        <v>6.4955361220416466E-2</v>
      </c>
      <c r="H714" s="3">
        <f t="shared" si="160"/>
        <v>0.67616291001940954</v>
      </c>
      <c r="I714" s="3">
        <f t="shared" si="164"/>
        <v>1871.5730012085144</v>
      </c>
      <c r="K714" s="3">
        <f t="shared" si="166"/>
        <v>6.8499999999998984</v>
      </c>
      <c r="L714" s="3">
        <f t="shared" si="167"/>
        <v>1.6551136354825797</v>
      </c>
      <c r="M714" s="3">
        <f>L714/'Nitrous Oxide Information'!$B$1*1000</f>
        <v>37.605108388034893</v>
      </c>
      <c r="N714" s="3">
        <f>M714*'Nitrous Oxide Information'!$I$2*($D$13+273)/$F$2/1000</f>
        <v>9335.7342141779263</v>
      </c>
      <c r="O714" s="3">
        <f t="shared" si="168"/>
        <v>183.6384690138151</v>
      </c>
      <c r="P714" s="3">
        <f t="shared" si="161"/>
        <v>10.083409518888182</v>
      </c>
      <c r="Q714" s="3">
        <f t="shared" si="162"/>
        <v>1.8393657252199261E-3</v>
      </c>
      <c r="R714" s="3">
        <f t="shared" si="163"/>
        <v>0.30670270160817265</v>
      </c>
    </row>
    <row r="715" spans="1:18" x14ac:dyDescent="0.25">
      <c r="A715" s="3">
        <f t="shared" si="165"/>
        <v>6.8599999999998982</v>
      </c>
      <c r="B715" s="3">
        <f t="shared" si="154"/>
        <v>3.6421349939574106</v>
      </c>
      <c r="C715" s="3">
        <f t="shared" si="155"/>
        <v>8.275144446808419E-2</v>
      </c>
      <c r="D715" s="3">
        <f t="shared" si="156"/>
        <v>1351.5246635242961</v>
      </c>
      <c r="E715" s="3">
        <f t="shared" si="157"/>
        <v>11.442931266096691</v>
      </c>
      <c r="F715" s="3">
        <f t="shared" si="158"/>
        <v>33.073583221953236</v>
      </c>
      <c r="G715" s="3">
        <f t="shared" si="159"/>
        <v>6.4955361220416466E-2</v>
      </c>
      <c r="H715" s="3">
        <f t="shared" si="160"/>
        <v>0.67490993870200677</v>
      </c>
      <c r="I715" s="3">
        <f t="shared" si="164"/>
        <v>1872.9228210859185</v>
      </c>
      <c r="K715" s="3">
        <f t="shared" si="166"/>
        <v>6.8599999999998982</v>
      </c>
      <c r="L715" s="3">
        <f t="shared" si="167"/>
        <v>1.652046608466498</v>
      </c>
      <c r="M715" s="3">
        <f>L715/'Nitrous Oxide Information'!$B$1*1000</f>
        <v>37.535423817201696</v>
      </c>
      <c r="N715" s="3">
        <f>M715*'Nitrous Oxide Information'!$I$2*($D$13+273)/$F$2/1000</f>
        <v>9318.4345264489384</v>
      </c>
      <c r="O715" s="3">
        <f t="shared" si="168"/>
        <v>183.29817567468552</v>
      </c>
      <c r="P715" s="3">
        <f t="shared" si="161"/>
        <v>10.083409518888182</v>
      </c>
      <c r="Q715" s="3">
        <f t="shared" si="162"/>
        <v>1.8393657252199261E-3</v>
      </c>
      <c r="R715" s="3">
        <f t="shared" si="163"/>
        <v>0.30613436270287253</v>
      </c>
    </row>
    <row r="716" spans="1:18" x14ac:dyDescent="0.25">
      <c r="A716" s="3">
        <f t="shared" si="165"/>
        <v>6.869999999999898</v>
      </c>
      <c r="B716" s="3">
        <f t="shared" si="154"/>
        <v>3.6353858945703901</v>
      </c>
      <c r="C716" s="3">
        <f t="shared" si="155"/>
        <v>8.259810096926791E-2</v>
      </c>
      <c r="D716" s="3">
        <f t="shared" si="156"/>
        <v>1349.0202054816186</v>
      </c>
      <c r="E716" s="3">
        <f t="shared" si="157"/>
        <v>11.421726813070689</v>
      </c>
      <c r="F716" s="3">
        <f t="shared" si="158"/>
        <v>33.073583221953243</v>
      </c>
      <c r="G716" s="3">
        <f t="shared" si="159"/>
        <v>6.495536122041648E-2</v>
      </c>
      <c r="H716" s="3">
        <f t="shared" si="160"/>
        <v>0.67365928921725549</v>
      </c>
      <c r="I716" s="3">
        <f t="shared" si="164"/>
        <v>1874.2701396643531</v>
      </c>
      <c r="K716" s="3">
        <f t="shared" si="166"/>
        <v>6.869999999999898</v>
      </c>
      <c r="L716" s="3">
        <f t="shared" si="167"/>
        <v>1.6489852648394692</v>
      </c>
      <c r="M716" s="3">
        <f>L716/'Nitrous Oxide Information'!$B$1*1000</f>
        <v>37.46586837614953</v>
      </c>
      <c r="N716" s="3">
        <f>M716*'Nitrous Oxide Information'!$I$2*($D$13+273)/$F$2/1000</f>
        <v>9301.1668961016876</v>
      </c>
      <c r="O716" s="3">
        <f t="shared" si="168"/>
        <v>182.9585129199715</v>
      </c>
      <c r="P716" s="3">
        <f t="shared" si="161"/>
        <v>10.083409518888184</v>
      </c>
      <c r="Q716" s="3">
        <f t="shared" si="162"/>
        <v>1.8393657252199264E-3</v>
      </c>
      <c r="R716" s="3">
        <f t="shared" si="163"/>
        <v>0.3055670769644</v>
      </c>
    </row>
    <row r="717" spans="1:18" x14ac:dyDescent="0.25">
      <c r="A717" s="3">
        <f t="shared" si="165"/>
        <v>6.8799999999998978</v>
      </c>
      <c r="B717" s="3">
        <f t="shared" si="154"/>
        <v>3.6286493016782173</v>
      </c>
      <c r="C717" s="3">
        <f t="shared" si="155"/>
        <v>8.2445041625354085E-2</v>
      </c>
      <c r="D717" s="3">
        <f t="shared" si="156"/>
        <v>1346.5203883532038</v>
      </c>
      <c r="E717" s="3">
        <f t="shared" si="157"/>
        <v>11.400561653195863</v>
      </c>
      <c r="F717" s="3">
        <f t="shared" si="158"/>
        <v>33.073583221953243</v>
      </c>
      <c r="G717" s="3">
        <f t="shared" si="159"/>
        <v>6.495536122041648E-2</v>
      </c>
      <c r="H717" s="3">
        <f t="shared" si="160"/>
        <v>0.67241095726265754</v>
      </c>
      <c r="I717" s="3">
        <f t="shared" si="164"/>
        <v>1875.6149615788784</v>
      </c>
      <c r="K717" s="3">
        <f t="shared" si="166"/>
        <v>6.8799999999998978</v>
      </c>
      <c r="L717" s="3">
        <f t="shared" si="167"/>
        <v>1.6459295940698251</v>
      </c>
      <c r="M717" s="3">
        <f>L717/'Nitrous Oxide Information'!$B$1*1000</f>
        <v>37.396441825593016</v>
      </c>
      <c r="N717" s="3">
        <f>M717*'Nitrous Oxide Information'!$I$2*($D$13+273)/$F$2/1000</f>
        <v>9283.9312637318835</v>
      </c>
      <c r="O717" s="3">
        <f t="shared" si="168"/>
        <v>182.61947958116144</v>
      </c>
      <c r="P717" s="3">
        <f t="shared" si="161"/>
        <v>10.083409518888184</v>
      </c>
      <c r="Q717" s="3">
        <f t="shared" si="162"/>
        <v>1.8393657252199264E-3</v>
      </c>
      <c r="R717" s="3">
        <f t="shared" si="163"/>
        <v>0.30500084244117243</v>
      </c>
    </row>
    <row r="718" spans="1:18" x14ac:dyDescent="0.25">
      <c r="A718" s="3">
        <f t="shared" si="165"/>
        <v>6.8899999999998975</v>
      </c>
      <c r="B718" s="3">
        <f t="shared" si="154"/>
        <v>3.6219251921055906</v>
      </c>
      <c r="C718" s="3">
        <f t="shared" si="155"/>
        <v>8.2292265909786222E-2</v>
      </c>
      <c r="D718" s="3">
        <f t="shared" si="156"/>
        <v>1344.0252035391527</v>
      </c>
      <c r="E718" s="3">
        <f t="shared" si="157"/>
        <v>11.379435713659593</v>
      </c>
      <c r="F718" s="3">
        <f t="shared" si="158"/>
        <v>33.073583221953236</v>
      </c>
      <c r="G718" s="3">
        <f t="shared" si="159"/>
        <v>6.4955361220416466E-2</v>
      </c>
      <c r="H718" s="3">
        <f t="shared" si="160"/>
        <v>0.6711649385436872</v>
      </c>
      <c r="I718" s="3">
        <f t="shared" si="164"/>
        <v>1876.9572914559658</v>
      </c>
      <c r="K718" s="3">
        <f t="shared" si="166"/>
        <v>6.8899999999998975</v>
      </c>
      <c r="L718" s="3">
        <f t="shared" si="167"/>
        <v>1.6428795856454133</v>
      </c>
      <c r="M718" s="3">
        <f>L718/'Nitrous Oxide Information'!$B$1*1000</f>
        <v>37.327143926690141</v>
      </c>
      <c r="N718" s="3">
        <f>M718*'Nitrous Oxide Information'!$I$2*($D$13+273)/$F$2/1000</f>
        <v>9266.7275700453065</v>
      </c>
      <c r="O718" s="3">
        <f t="shared" si="168"/>
        <v>182.2810744919091</v>
      </c>
      <c r="P718" s="3">
        <f t="shared" si="161"/>
        <v>10.083409518888182</v>
      </c>
      <c r="Q718" s="3">
        <f t="shared" si="162"/>
        <v>1.8393657252199261E-3</v>
      </c>
      <c r="R718" s="3">
        <f t="shared" si="163"/>
        <v>0.30443565718522342</v>
      </c>
    </row>
    <row r="719" spans="1:18" x14ac:dyDescent="0.25">
      <c r="A719" s="3">
        <f t="shared" si="165"/>
        <v>6.8999999999998973</v>
      </c>
      <c r="B719" s="3">
        <f t="shared" si="154"/>
        <v>3.6152135427201535</v>
      </c>
      <c r="C719" s="3">
        <f t="shared" si="155"/>
        <v>8.2139773296983659E-2</v>
      </c>
      <c r="D719" s="3">
        <f t="shared" si="156"/>
        <v>1341.5346424555039</v>
      </c>
      <c r="E719" s="3">
        <f t="shared" si="157"/>
        <v>11.358348921784193</v>
      </c>
      <c r="F719" s="3">
        <f t="shared" si="158"/>
        <v>33.073583221953236</v>
      </c>
      <c r="G719" s="3">
        <f t="shared" si="159"/>
        <v>6.4955361220416466E-2</v>
      </c>
      <c r="H719" s="3">
        <f t="shared" si="160"/>
        <v>0.66992122877377758</v>
      </c>
      <c r="I719" s="3">
        <f t="shared" si="164"/>
        <v>1878.2971339135133</v>
      </c>
      <c r="K719" s="3">
        <f t="shared" si="166"/>
        <v>6.8999999999998973</v>
      </c>
      <c r="L719" s="3">
        <f t="shared" si="167"/>
        <v>1.6398352290735609</v>
      </c>
      <c r="M719" s="3">
        <f>L719/'Nitrous Oxide Information'!$B$1*1000</f>
        <v>37.257974441041533</v>
      </c>
      <c r="N719" s="3">
        <f>M719*'Nitrous Oxide Information'!$I$2*($D$13+273)/$F$2/1000</f>
        <v>9249.5557558576293</v>
      </c>
      <c r="O719" s="3">
        <f t="shared" si="168"/>
        <v>181.94329648802957</v>
      </c>
      <c r="P719" s="3">
        <f t="shared" si="161"/>
        <v>10.083409518888182</v>
      </c>
      <c r="Q719" s="3">
        <f t="shared" si="162"/>
        <v>1.8393657252199261E-3</v>
      </c>
      <c r="R719" s="3">
        <f t="shared" si="163"/>
        <v>0.30387151925219658</v>
      </c>
    </row>
    <row r="720" spans="1:18" x14ac:dyDescent="0.25">
      <c r="A720" s="3">
        <f t="shared" si="165"/>
        <v>6.9099999999998971</v>
      </c>
      <c r="B720" s="3">
        <f t="shared" si="154"/>
        <v>3.6085143304324157</v>
      </c>
      <c r="C720" s="3">
        <f t="shared" si="155"/>
        <v>8.1987563262339594E-2</v>
      </c>
      <c r="D720" s="3">
        <f t="shared" si="156"/>
        <v>1339.0486965342013</v>
      </c>
      <c r="E720" s="3">
        <f t="shared" si="157"/>
        <v>11.337301205026645</v>
      </c>
      <c r="F720" s="3">
        <f t="shared" si="158"/>
        <v>33.073583221953236</v>
      </c>
      <c r="G720" s="3">
        <f t="shared" si="159"/>
        <v>6.4955361220416466E-2</v>
      </c>
      <c r="H720" s="3">
        <f t="shared" si="160"/>
        <v>0.66867982367430434</v>
      </c>
      <c r="I720" s="3">
        <f t="shared" si="164"/>
        <v>1879.634493560862</v>
      </c>
      <c r="K720" s="3">
        <f t="shared" si="166"/>
        <v>6.9099999999998971</v>
      </c>
      <c r="L720" s="3">
        <f t="shared" si="167"/>
        <v>1.636796513881039</v>
      </c>
      <c r="M720" s="3">
        <f>L720/'Nitrous Oxide Information'!$B$1*1000</f>
        <v>37.188933130689549</v>
      </c>
      <c r="N720" s="3">
        <f>M720*'Nitrous Oxide Information'!$I$2*($D$13+273)/$F$2/1000</f>
        <v>9232.4157620941824</v>
      </c>
      <c r="O720" s="3">
        <f t="shared" si="168"/>
        <v>181.60614440749521</v>
      </c>
      <c r="P720" s="3">
        <f t="shared" si="161"/>
        <v>10.083409518888182</v>
      </c>
      <c r="Q720" s="3">
        <f t="shared" si="162"/>
        <v>1.8393657252199261E-3</v>
      </c>
      <c r="R720" s="3">
        <f t="shared" si="163"/>
        <v>0.30330842670133829</v>
      </c>
    </row>
    <row r="721" spans="1:18" x14ac:dyDescent="0.25">
      <c r="A721" s="3">
        <f t="shared" si="165"/>
        <v>6.9199999999998969</v>
      </c>
      <c r="B721" s="3">
        <f t="shared" si="154"/>
        <v>3.6018275321956725</v>
      </c>
      <c r="C721" s="3">
        <f t="shared" si="155"/>
        <v>8.1835635282219363E-2</v>
      </c>
      <c r="D721" s="3">
        <f t="shared" si="156"/>
        <v>1336.5673572230658</v>
      </c>
      <c r="E721" s="3">
        <f t="shared" si="157"/>
        <v>11.316292490978357</v>
      </c>
      <c r="F721" s="3">
        <f t="shared" si="158"/>
        <v>33.073583221953236</v>
      </c>
      <c r="G721" s="3">
        <f t="shared" si="159"/>
        <v>6.4955361220416466E-2</v>
      </c>
      <c r="H721" s="3">
        <f t="shared" si="160"/>
        <v>0.6674407189745718</v>
      </c>
      <c r="I721" s="3">
        <f t="shared" si="164"/>
        <v>1880.9693749988112</v>
      </c>
      <c r="K721" s="3">
        <f t="shared" si="166"/>
        <v>6.9199999999998969</v>
      </c>
      <c r="L721" s="3">
        <f t="shared" si="167"/>
        <v>1.6337634296140255</v>
      </c>
      <c r="M721" s="3">
        <f>L721/'Nitrous Oxide Information'!$B$1*1000</f>
        <v>37.1200197581175</v>
      </c>
      <c r="N721" s="3">
        <f>M721*'Nitrous Oxide Information'!$I$2*($D$13+273)/$F$2/1000</f>
        <v>9215.3075297897667</v>
      </c>
      <c r="O721" s="3">
        <f t="shared" si="168"/>
        <v>181.26961709043167</v>
      </c>
      <c r="P721" s="3">
        <f t="shared" si="161"/>
        <v>10.083409518888182</v>
      </c>
      <c r="Q721" s="3">
        <f t="shared" si="162"/>
        <v>1.8393657252199261E-3</v>
      </c>
      <c r="R721" s="3">
        <f t="shared" si="163"/>
        <v>0.30274637759549122</v>
      </c>
    </row>
    <row r="722" spans="1:18" x14ac:dyDescent="0.25">
      <c r="A722" s="3">
        <f t="shared" si="165"/>
        <v>6.9299999999998967</v>
      </c>
      <c r="B722" s="3">
        <f t="shared" si="154"/>
        <v>3.5951531250059272</v>
      </c>
      <c r="C722" s="3">
        <f t="shared" si="155"/>
        <v>8.1683988833958665E-2</v>
      </c>
      <c r="D722" s="3">
        <f t="shared" si="156"/>
        <v>1334.0906159857661</v>
      </c>
      <c r="E722" s="3">
        <f t="shared" si="157"/>
        <v>11.295322707364923</v>
      </c>
      <c r="F722" s="3">
        <f t="shared" si="158"/>
        <v>33.073583221953236</v>
      </c>
      <c r="G722" s="3">
        <f t="shared" si="159"/>
        <v>6.4955361220416466E-2</v>
      </c>
      <c r="H722" s="3">
        <f t="shared" si="160"/>
        <v>0.66620391041179827</v>
      </c>
      <c r="I722" s="3">
        <f t="shared" si="164"/>
        <v>1882.3017828196348</v>
      </c>
      <c r="K722" s="3">
        <f t="shared" si="166"/>
        <v>6.9299999999998967</v>
      </c>
      <c r="L722" s="3">
        <f t="shared" si="167"/>
        <v>1.6307359658380707</v>
      </c>
      <c r="M722" s="3">
        <f>L722/'Nitrous Oxide Information'!$B$1*1000</f>
        <v>37.051234086248847</v>
      </c>
      <c r="N722" s="3">
        <f>M722*'Nitrous Oxide Information'!$I$2*($D$13+273)/$F$2/1000</f>
        <v>9198.2310000884518</v>
      </c>
      <c r="O722" s="3">
        <f t="shared" si="168"/>
        <v>180.93371337911395</v>
      </c>
      <c r="P722" s="3">
        <f t="shared" si="161"/>
        <v>10.083409518888182</v>
      </c>
      <c r="Q722" s="3">
        <f t="shared" si="162"/>
        <v>1.8393657252199261E-3</v>
      </c>
      <c r="R722" s="3">
        <f t="shared" si="163"/>
        <v>0.30218537000108786</v>
      </c>
    </row>
    <row r="723" spans="1:18" x14ac:dyDescent="0.25">
      <c r="A723" s="3">
        <f t="shared" si="165"/>
        <v>6.9399999999998965</v>
      </c>
      <c r="B723" s="3">
        <f t="shared" si="154"/>
        <v>3.5884910859018091</v>
      </c>
      <c r="C723" s="3">
        <f t="shared" si="155"/>
        <v>8.1532623395861717E-2</v>
      </c>
      <c r="D723" s="3">
        <f t="shared" si="156"/>
        <v>1331.6184643017912</v>
      </c>
      <c r="E723" s="3">
        <f t="shared" si="157"/>
        <v>11.274391782045861</v>
      </c>
      <c r="F723" s="3">
        <f t="shared" si="158"/>
        <v>33.073583221953243</v>
      </c>
      <c r="G723" s="3">
        <f t="shared" si="159"/>
        <v>6.495536122041648E-2</v>
      </c>
      <c r="H723" s="3">
        <f t="shared" si="160"/>
        <v>0.66496939373110131</v>
      </c>
      <c r="I723" s="3">
        <f t="shared" si="164"/>
        <v>1883.631721607097</v>
      </c>
      <c r="K723" s="3">
        <f t="shared" si="166"/>
        <v>6.9399999999998965</v>
      </c>
      <c r="L723" s="3">
        <f t="shared" si="167"/>
        <v>1.6277141121380598</v>
      </c>
      <c r="M723" s="3">
        <f>L723/'Nitrous Oxide Information'!$B$1*1000</f>
        <v>36.982575878446369</v>
      </c>
      <c r="N723" s="3">
        <f>M723*'Nitrous Oxide Information'!$I$2*($D$13+273)/$F$2/1000</f>
        <v>9181.1861142433791</v>
      </c>
      <c r="O723" s="3">
        <f t="shared" si="168"/>
        <v>180.5984321179624</v>
      </c>
      <c r="P723" s="3">
        <f t="shared" si="161"/>
        <v>10.083409518888184</v>
      </c>
      <c r="Q723" s="3">
        <f t="shared" si="162"/>
        <v>1.8393657252199264E-3</v>
      </c>
      <c r="R723" s="3">
        <f t="shared" si="163"/>
        <v>0.30162540198814369</v>
      </c>
    </row>
    <row r="724" spans="1:18" x14ac:dyDescent="0.25">
      <c r="A724" s="3">
        <f t="shared" si="165"/>
        <v>6.9499999999998963</v>
      </c>
      <c r="B724" s="3">
        <f t="shared" si="154"/>
        <v>3.581841391964498</v>
      </c>
      <c r="C724" s="3">
        <f t="shared" si="155"/>
        <v>8.1381538447199434E-2</v>
      </c>
      <c r="D724" s="3">
        <f t="shared" si="156"/>
        <v>1329.150893666415</v>
      </c>
      <c r="E724" s="3">
        <f t="shared" si="157"/>
        <v>11.253499643014365</v>
      </c>
      <c r="F724" s="3">
        <f t="shared" si="158"/>
        <v>33.073583221953243</v>
      </c>
      <c r="G724" s="3">
        <f t="shared" si="159"/>
        <v>6.495536122041648E-2</v>
      </c>
      <c r="H724" s="3">
        <f t="shared" si="160"/>
        <v>0.66373716468548283</v>
      </c>
      <c r="I724" s="3">
        <f t="shared" si="164"/>
        <v>1884.9591959364679</v>
      </c>
      <c r="K724" s="3">
        <f t="shared" si="166"/>
        <v>6.9499999999998963</v>
      </c>
      <c r="L724" s="3">
        <f t="shared" si="167"/>
        <v>1.6246978581181784</v>
      </c>
      <c r="M724" s="3">
        <f>L724/'Nitrous Oxide Information'!$B$1*1000</f>
        <v>36.914044898511314</v>
      </c>
      <c r="N724" s="3">
        <f>M724*'Nitrous Oxide Information'!$I$2*($D$13+273)/$F$2/1000</f>
        <v>9164.1728136165293</v>
      </c>
      <c r="O724" s="3">
        <f t="shared" si="168"/>
        <v>180.2637721535387</v>
      </c>
      <c r="P724" s="3">
        <f t="shared" si="161"/>
        <v>10.083409518888184</v>
      </c>
      <c r="Q724" s="3">
        <f t="shared" si="162"/>
        <v>1.8393657252199264E-3</v>
      </c>
      <c r="R724" s="3">
        <f t="shared" si="163"/>
        <v>0.30106647163025052</v>
      </c>
    </row>
    <row r="725" spans="1:18" x14ac:dyDescent="0.25">
      <c r="A725" s="3">
        <f t="shared" si="165"/>
        <v>6.959999999999896</v>
      </c>
      <c r="B725" s="3">
        <f t="shared" si="154"/>
        <v>3.5752040203176434</v>
      </c>
      <c r="C725" s="3">
        <f t="shared" si="155"/>
        <v>8.1230733468207722E-2</v>
      </c>
      <c r="D725" s="3">
        <f t="shared" si="156"/>
        <v>1326.6878955906752</v>
      </c>
      <c r="E725" s="3">
        <f t="shared" si="157"/>
        <v>11.232646218397074</v>
      </c>
      <c r="F725" s="3">
        <f t="shared" si="158"/>
        <v>33.073583221953236</v>
      </c>
      <c r="G725" s="3">
        <f t="shared" si="159"/>
        <v>6.4955361220416466E-2</v>
      </c>
      <c r="H725" s="3">
        <f t="shared" si="160"/>
        <v>0.662507219035815</v>
      </c>
      <c r="I725" s="3">
        <f t="shared" si="164"/>
        <v>1886.2842103745395</v>
      </c>
      <c r="K725" s="3">
        <f t="shared" si="166"/>
        <v>6.959999999999896</v>
      </c>
      <c r="L725" s="3">
        <f t="shared" si="167"/>
        <v>1.6216871934018759</v>
      </c>
      <c r="M725" s="3">
        <f>L725/'Nitrous Oxide Information'!$B$1*1000</f>
        <v>36.845640910682661</v>
      </c>
      <c r="N725" s="3">
        <f>M725*'Nitrous Oxide Information'!$I$2*($D$13+273)/$F$2/1000</f>
        <v>9147.1910396785679</v>
      </c>
      <c r="O725" s="3">
        <f t="shared" si="168"/>
        <v>179.92973233454194</v>
      </c>
      <c r="P725" s="3">
        <f t="shared" si="161"/>
        <v>10.083409518888182</v>
      </c>
      <c r="Q725" s="3">
        <f t="shared" si="162"/>
        <v>1.8393657252199261E-3</v>
      </c>
      <c r="R725" s="3">
        <f t="shared" si="163"/>
        <v>0.30050857700456995</v>
      </c>
    </row>
    <row r="726" spans="1:18" x14ac:dyDescent="0.25">
      <c r="A726" s="3">
        <f t="shared" si="165"/>
        <v>6.9699999999998958</v>
      </c>
      <c r="B726" s="3">
        <f t="shared" si="154"/>
        <v>3.5685789481272852</v>
      </c>
      <c r="C726" s="3">
        <f t="shared" si="155"/>
        <v>8.1080207940085608E-2</v>
      </c>
      <c r="D726" s="3">
        <f t="shared" si="156"/>
        <v>1324.2294616013382</v>
      </c>
      <c r="E726" s="3">
        <f t="shared" si="157"/>
        <v>11.211831436453798</v>
      </c>
      <c r="F726" s="3">
        <f t="shared" si="158"/>
        <v>33.073583221953236</v>
      </c>
      <c r="G726" s="3">
        <f t="shared" si="159"/>
        <v>6.4955361220416466E-2</v>
      </c>
      <c r="H726" s="3">
        <f t="shared" si="160"/>
        <v>0.66127955255082493</v>
      </c>
      <c r="I726" s="3">
        <f t="shared" si="164"/>
        <v>1887.6067694796411</v>
      </c>
      <c r="K726" s="3">
        <f t="shared" si="166"/>
        <v>6.9699999999998958</v>
      </c>
      <c r="L726" s="3">
        <f t="shared" si="167"/>
        <v>1.6186821076318303</v>
      </c>
      <c r="M726" s="3">
        <f>L726/'Nitrous Oxide Information'!$B$1*1000</f>
        <v>36.777363679636252</v>
      </c>
      <c r="N726" s="3">
        <f>M726*'Nitrous Oxide Information'!$I$2*($D$13+273)/$F$2/1000</f>
        <v>9130.2407340086029</v>
      </c>
      <c r="O726" s="3">
        <f t="shared" si="168"/>
        <v>179.5963115118046</v>
      </c>
      <c r="P726" s="3">
        <f t="shared" si="161"/>
        <v>10.083409518888182</v>
      </c>
      <c r="Q726" s="3">
        <f t="shared" si="162"/>
        <v>1.8393657252199261E-3</v>
      </c>
      <c r="R726" s="3">
        <f t="shared" si="163"/>
        <v>0.2999517161918267</v>
      </c>
    </row>
    <row r="727" spans="1:18" x14ac:dyDescent="0.25">
      <c r="A727" s="3">
        <f t="shared" si="165"/>
        <v>6.9799999999998956</v>
      </c>
      <c r="B727" s="3">
        <f t="shared" si="154"/>
        <v>3.561966152601777</v>
      </c>
      <c r="C727" s="3">
        <f t="shared" si="155"/>
        <v>8.0929961344993501E-2</v>
      </c>
      <c r="D727" s="3">
        <f t="shared" si="156"/>
        <v>1321.7755832408723</v>
      </c>
      <c r="E727" s="3">
        <f t="shared" si="157"/>
        <v>11.191055225577296</v>
      </c>
      <c r="F727" s="3">
        <f t="shared" si="158"/>
        <v>33.073583221953236</v>
      </c>
      <c r="G727" s="3">
        <f t="shared" si="159"/>
        <v>6.4955361220416466E-2</v>
      </c>
      <c r="H727" s="3">
        <f t="shared" si="160"/>
        <v>0.6600541610070807</v>
      </c>
      <c r="I727" s="3">
        <f t="shared" si="164"/>
        <v>1888.9268778016553</v>
      </c>
      <c r="K727" s="3">
        <f t="shared" si="166"/>
        <v>6.9799999999998956</v>
      </c>
      <c r="L727" s="3">
        <f t="shared" si="167"/>
        <v>1.6156825904699119</v>
      </c>
      <c r="M727" s="3">
        <f>L727/'Nitrous Oxide Information'!$B$1*1000</f>
        <v>36.709212970483989</v>
      </c>
      <c r="N727" s="3">
        <f>M727*'Nitrous Oxide Information'!$I$2*($D$13+273)/$F$2/1000</f>
        <v>9113.3218382940067</v>
      </c>
      <c r="O727" s="3">
        <f t="shared" si="168"/>
        <v>179.26350853828868</v>
      </c>
      <c r="P727" s="3">
        <f t="shared" si="161"/>
        <v>10.083409518888182</v>
      </c>
      <c r="Q727" s="3">
        <f t="shared" si="162"/>
        <v>1.8393657252199261E-3</v>
      </c>
      <c r="R727" s="3">
        <f t="shared" si="163"/>
        <v>0.29939588727630195</v>
      </c>
    </row>
    <row r="728" spans="1:18" x14ac:dyDescent="0.25">
      <c r="A728" s="3">
        <f t="shared" si="165"/>
        <v>6.9899999999998954</v>
      </c>
      <c r="B728" s="3">
        <f t="shared" si="154"/>
        <v>3.5553656109917062</v>
      </c>
      <c r="C728" s="3">
        <f t="shared" si="155"/>
        <v>8.0779993166051417E-2</v>
      </c>
      <c r="D728" s="3">
        <f t="shared" si="156"/>
        <v>1319.3262520674182</v>
      </c>
      <c r="E728" s="3">
        <f t="shared" si="157"/>
        <v>11.170317514293018</v>
      </c>
      <c r="F728" s="3">
        <f t="shared" si="158"/>
        <v>33.073583221953236</v>
      </c>
      <c r="G728" s="3">
        <f t="shared" si="159"/>
        <v>6.4955361220416466E-2</v>
      </c>
      <c r="H728" s="3">
        <f t="shared" si="160"/>
        <v>0.6588310401889772</v>
      </c>
      <c r="I728" s="3">
        <f t="shared" si="164"/>
        <v>1890.2445398820332</v>
      </c>
      <c r="K728" s="3">
        <f t="shared" si="166"/>
        <v>6.9899999999998954</v>
      </c>
      <c r="L728" s="3">
        <f t="shared" si="167"/>
        <v>1.6126886315971489</v>
      </c>
      <c r="M728" s="3">
        <f>L728/'Nitrous Oxide Information'!$B$1*1000</f>
        <v>36.641188548773066</v>
      </c>
      <c r="N728" s="3">
        <f>M728*'Nitrous Oxide Information'!$I$2*($D$13+273)/$F$2/1000</f>
        <v>9096.434294330209</v>
      </c>
      <c r="O728" s="3">
        <f t="shared" si="168"/>
        <v>178.9313222690817</v>
      </c>
      <c r="P728" s="3">
        <f t="shared" si="161"/>
        <v>10.083409518888182</v>
      </c>
      <c r="Q728" s="3">
        <f t="shared" si="162"/>
        <v>1.8393657252199261E-3</v>
      </c>
      <c r="R728" s="3">
        <f t="shared" si="163"/>
        <v>0.29884108834582707</v>
      </c>
    </row>
    <row r="729" spans="1:18" x14ac:dyDescent="0.25">
      <c r="A729" s="3">
        <f t="shared" si="165"/>
        <v>6.9999999999998952</v>
      </c>
      <c r="B729" s="3">
        <f t="shared" si="154"/>
        <v>3.548777300589816</v>
      </c>
      <c r="C729" s="3">
        <f t="shared" si="155"/>
        <v>8.0630302887337149E-2</v>
      </c>
      <c r="D729" s="3">
        <f t="shared" si="156"/>
        <v>1316.8814596547591</v>
      </c>
      <c r="E729" s="3">
        <f t="shared" si="157"/>
        <v>11.149618231258859</v>
      </c>
      <c r="F729" s="3">
        <f t="shared" si="158"/>
        <v>33.073583221953243</v>
      </c>
      <c r="G729" s="3">
        <f t="shared" si="159"/>
        <v>6.495536122041648E-2</v>
      </c>
      <c r="H729" s="3">
        <f t="shared" si="160"/>
        <v>0.65761018588872022</v>
      </c>
      <c r="I729" s="3">
        <f t="shared" si="164"/>
        <v>1891.5597602538107</v>
      </c>
      <c r="K729" s="3">
        <f t="shared" si="166"/>
        <v>6.9999999999998952</v>
      </c>
      <c r="L729" s="3">
        <f t="shared" si="167"/>
        <v>1.6097002207136906</v>
      </c>
      <c r="M729" s="3">
        <f>L729/'Nitrous Oxide Information'!$B$1*1000</f>
        <v>36.573290180485102</v>
      </c>
      <c r="N729" s="3">
        <f>M729*'Nitrous Oxide Information'!$I$2*($D$13+273)/$F$2/1000</f>
        <v>9079.5780440204908</v>
      </c>
      <c r="O729" s="3">
        <f t="shared" si="168"/>
        <v>178.59975156139279</v>
      </c>
      <c r="P729" s="3">
        <f t="shared" si="161"/>
        <v>10.083409518888184</v>
      </c>
      <c r="Q729" s="3">
        <f t="shared" si="162"/>
        <v>1.8393657252199264E-3</v>
      </c>
      <c r="R729" s="3">
        <f t="shared" si="163"/>
        <v>0.2982873174917765</v>
      </c>
    </row>
    <row r="730" spans="1:18" x14ac:dyDescent="0.25">
      <c r="A730" s="3">
        <f t="shared" si="165"/>
        <v>7.009999999999895</v>
      </c>
      <c r="B730" s="3">
        <f t="shared" si="154"/>
        <v>3.542201198730929</v>
      </c>
      <c r="C730" s="3">
        <f t="shared" si="155"/>
        <v>8.0480889993884544E-2</v>
      </c>
      <c r="D730" s="3">
        <f t="shared" si="156"/>
        <v>1314.4411975922931</v>
      </c>
      <c r="E730" s="3">
        <f t="shared" si="157"/>
        <v>11.128957305264919</v>
      </c>
      <c r="F730" s="3">
        <f t="shared" si="158"/>
        <v>33.073583221953243</v>
      </c>
      <c r="G730" s="3">
        <f t="shared" si="159"/>
        <v>6.495536122041648E-2</v>
      </c>
      <c r="H730" s="3">
        <f t="shared" si="160"/>
        <v>0.65639159390631352</v>
      </c>
      <c r="I730" s="3">
        <f t="shared" si="164"/>
        <v>1892.8725434416233</v>
      </c>
      <c r="K730" s="3">
        <f t="shared" si="166"/>
        <v>7.009999999999895</v>
      </c>
      <c r="L730" s="3">
        <f t="shared" si="167"/>
        <v>1.6067173475387728</v>
      </c>
      <c r="M730" s="3">
        <f>L730/'Nitrous Oxide Information'!$B$1*1000</f>
        <v>36.505517632035378</v>
      </c>
      <c r="N730" s="3">
        <f>M730*'Nitrous Oxide Information'!$I$2*($D$13+273)/$F$2/1000</f>
        <v>9062.7530293757936</v>
      </c>
      <c r="O730" s="3">
        <f t="shared" si="168"/>
        <v>178.26879527454875</v>
      </c>
      <c r="P730" s="3">
        <f t="shared" si="161"/>
        <v>10.083409518888184</v>
      </c>
      <c r="Q730" s="3">
        <f t="shared" si="162"/>
        <v>1.8393657252199264E-3</v>
      </c>
      <c r="R730" s="3">
        <f t="shared" si="163"/>
        <v>0.29773457280906168</v>
      </c>
    </row>
    <row r="731" spans="1:18" x14ac:dyDescent="0.25">
      <c r="A731" s="3">
        <f t="shared" si="165"/>
        <v>7.0199999999998948</v>
      </c>
      <c r="B731" s="3">
        <f t="shared" si="154"/>
        <v>3.5356372827918658</v>
      </c>
      <c r="C731" s="3">
        <f t="shared" si="155"/>
        <v>8.0331753971681685E-2</v>
      </c>
      <c r="D731" s="3">
        <f t="shared" si="156"/>
        <v>1312.005457485003</v>
      </c>
      <c r="E731" s="3">
        <f t="shared" si="157"/>
        <v>11.108334665233247</v>
      </c>
      <c r="F731" s="3">
        <f t="shared" si="158"/>
        <v>33.073583221953228</v>
      </c>
      <c r="G731" s="3">
        <f t="shared" si="159"/>
        <v>6.4955361220416452E-2</v>
      </c>
      <c r="H731" s="3">
        <f t="shared" si="160"/>
        <v>0.65517526004954296</v>
      </c>
      <c r="I731" s="3">
        <f t="shared" si="164"/>
        <v>1894.1828939617224</v>
      </c>
      <c r="K731" s="3">
        <f t="shared" si="166"/>
        <v>7.0199999999998948</v>
      </c>
      <c r="L731" s="3">
        <f t="shared" si="167"/>
        <v>1.6037400018106822</v>
      </c>
      <c r="M731" s="3">
        <f>L731/'Nitrous Oxide Information'!$B$1*1000</f>
        <v>36.437870670272012</v>
      </c>
      <c r="N731" s="3">
        <f>M731*'Nitrous Oxide Information'!$I$2*($D$13+273)/$F$2/1000</f>
        <v>9045.9591925145105</v>
      </c>
      <c r="O731" s="3">
        <f t="shared" si="168"/>
        <v>177.93845226999005</v>
      </c>
      <c r="P731" s="3">
        <f t="shared" si="161"/>
        <v>10.08340951888818</v>
      </c>
      <c r="Q731" s="3">
        <f t="shared" si="162"/>
        <v>1.8393657252199257E-3</v>
      </c>
      <c r="R731" s="3">
        <f t="shared" si="163"/>
        <v>0.29718285239612408</v>
      </c>
    </row>
    <row r="732" spans="1:18" x14ac:dyDescent="0.25">
      <c r="A732" s="3">
        <f t="shared" si="165"/>
        <v>7.0299999999998946</v>
      </c>
      <c r="B732" s="3">
        <f t="shared" si="154"/>
        <v>3.5290855301913706</v>
      </c>
      <c r="C732" s="3">
        <f t="shared" si="155"/>
        <v>8.0182894307669242E-2</v>
      </c>
      <c r="D732" s="3">
        <f t="shared" si="156"/>
        <v>1309.5742309534305</v>
      </c>
      <c r="E732" s="3">
        <f t="shared" si="157"/>
        <v>11.087750240217613</v>
      </c>
      <c r="F732" s="3">
        <f t="shared" si="158"/>
        <v>33.073583221953236</v>
      </c>
      <c r="G732" s="3">
        <f t="shared" si="159"/>
        <v>6.4955361220416466E-2</v>
      </c>
      <c r="H732" s="3">
        <f t="shared" si="160"/>
        <v>0.6539611801339642</v>
      </c>
      <c r="I732" s="3">
        <f t="shared" si="164"/>
        <v>1895.4908163219902</v>
      </c>
      <c r="K732" s="3">
        <f t="shared" si="166"/>
        <v>7.0299999999998946</v>
      </c>
      <c r="L732" s="3">
        <f t="shared" si="167"/>
        <v>1.6007681732867209</v>
      </c>
      <c r="M732" s="3">
        <f>L732/'Nitrous Oxide Information'!$B$1*1000</f>
        <v>36.370349062475199</v>
      </c>
      <c r="N732" s="3">
        <f>M732*'Nitrous Oxide Information'!$I$2*($D$13+273)/$F$2/1000</f>
        <v>9029.1964756623092</v>
      </c>
      <c r="O732" s="3">
        <f t="shared" si="168"/>
        <v>177.60872141126706</v>
      </c>
      <c r="P732" s="3">
        <f t="shared" si="161"/>
        <v>10.083409518888182</v>
      </c>
      <c r="Q732" s="3">
        <f t="shared" si="162"/>
        <v>1.8393657252199261E-3</v>
      </c>
      <c r="R732" s="3">
        <f t="shared" si="163"/>
        <v>0.29663215435492929</v>
      </c>
    </row>
    <row r="733" spans="1:18" x14ac:dyDescent="0.25">
      <c r="A733" s="3">
        <f t="shared" si="165"/>
        <v>7.0399999999998943</v>
      </c>
      <c r="B733" s="3">
        <f t="shared" si="154"/>
        <v>3.5225459183900307</v>
      </c>
      <c r="C733" s="3">
        <f t="shared" si="155"/>
        <v>8.0034310489738497E-2</v>
      </c>
      <c r="D733" s="3">
        <f t="shared" si="156"/>
        <v>1307.1475096336424</v>
      </c>
      <c r="E733" s="3">
        <f t="shared" si="157"/>
        <v>11.067203959403244</v>
      </c>
      <c r="F733" s="3">
        <f t="shared" si="158"/>
        <v>33.073583221953243</v>
      </c>
      <c r="G733" s="3">
        <f t="shared" si="159"/>
        <v>6.495536122041648E-2</v>
      </c>
      <c r="H733" s="3">
        <f t="shared" si="160"/>
        <v>0.65274934998288536</v>
      </c>
      <c r="I733" s="3">
        <f t="shared" si="164"/>
        <v>1896.7963150219559</v>
      </c>
      <c r="K733" s="3">
        <f t="shared" si="166"/>
        <v>7.0399999999998943</v>
      </c>
      <c r="L733" s="3">
        <f t="shared" si="167"/>
        <v>1.5978018517431716</v>
      </c>
      <c r="M733" s="3">
        <f>L733/'Nitrous Oxide Information'!$B$1*1000</f>
        <v>36.302952576356347</v>
      </c>
      <c r="N733" s="3">
        <f>M733*'Nitrous Oxide Information'!$I$2*($D$13+273)/$F$2/1000</f>
        <v>9012.4648211519016</v>
      </c>
      <c r="O733" s="3">
        <f t="shared" si="168"/>
        <v>177.27960156403597</v>
      </c>
      <c r="P733" s="3">
        <f t="shared" si="161"/>
        <v>10.083409518888184</v>
      </c>
      <c r="Q733" s="3">
        <f t="shared" si="162"/>
        <v>1.8393657252199264E-3</v>
      </c>
      <c r="R733" s="3">
        <f t="shared" si="163"/>
        <v>0.29608247679095961</v>
      </c>
    </row>
    <row r="734" spans="1:18" x14ac:dyDescent="0.25">
      <c r="A734" s="3">
        <f t="shared" si="165"/>
        <v>7.0499999999998941</v>
      </c>
      <c r="B734" s="3">
        <f t="shared" ref="B734:B797" si="169">L734*2.20462</f>
        <v>3.5160184248902016</v>
      </c>
      <c r="C734" s="3">
        <f t="shared" ref="C734:C797" si="170">M734/453.59237</f>
        <v>7.9886002006729753E-2</v>
      </c>
      <c r="D734" s="3">
        <f t="shared" ref="D734:D797" si="171">N734/6.89475729</f>
        <v>1304.7252851772037</v>
      </c>
      <c r="E734" s="3">
        <f t="shared" ref="E734:E797" si="172">O734/16.0184634</f>
        <v>11.046695752106601</v>
      </c>
      <c r="F734" s="3">
        <f t="shared" ref="F734:F797" si="173">P734*3.28</f>
        <v>33.073583221953236</v>
      </c>
      <c r="G734" s="3">
        <f t="shared" ref="G734:G797" si="174">Q734*35.314</f>
        <v>6.4955361220416466E-2</v>
      </c>
      <c r="H734" s="3">
        <f t="shared" ref="H734:H797" si="175">R734*2.20462</f>
        <v>0.65153976542735503</v>
      </c>
      <c r="I734" s="3">
        <f t="shared" si="164"/>
        <v>1898.0993945528107</v>
      </c>
      <c r="K734" s="3">
        <f t="shared" si="166"/>
        <v>7.0499999999998941</v>
      </c>
      <c r="L734" s="3">
        <f t="shared" si="167"/>
        <v>1.594841026975262</v>
      </c>
      <c r="M734" s="3">
        <f>L734/'Nitrous Oxide Information'!$B$1*1000</f>
        <v>36.235680980057303</v>
      </c>
      <c r="N734" s="3">
        <f>M734*'Nitrous Oxide Information'!$I$2*($D$13+273)/$F$2/1000</f>
        <v>8995.7641714228539</v>
      </c>
      <c r="O734" s="3">
        <f t="shared" si="168"/>
        <v>176.95109159605508</v>
      </c>
      <c r="P734" s="3">
        <f t="shared" ref="P734:P797" si="176">SQRT(2*(N734)/O734)</f>
        <v>10.083409518888182</v>
      </c>
      <c r="Q734" s="3">
        <f t="shared" ref="Q734:Q797" si="177">P734*$F$25</f>
        <v>1.8393657252199261E-3</v>
      </c>
      <c r="R734" s="3">
        <f t="shared" ref="R734:R797" si="178">Q734*O734*0.908</f>
        <v>0.2955338178132082</v>
      </c>
    </row>
    <row r="735" spans="1:18" x14ac:dyDescent="0.25">
      <c r="A735" s="3">
        <f t="shared" si="165"/>
        <v>7.0599999999998939</v>
      </c>
      <c r="B735" s="3">
        <f t="shared" si="169"/>
        <v>3.5095030272359282</v>
      </c>
      <c r="C735" s="3">
        <f t="shared" si="170"/>
        <v>7.9737968348430527E-2</v>
      </c>
      <c r="D735" s="3">
        <f t="shared" si="171"/>
        <v>1302.3075492511523</v>
      </c>
      <c r="E735" s="3">
        <f t="shared" si="172"/>
        <v>11.026225547775123</v>
      </c>
      <c r="F735" s="3">
        <f t="shared" si="173"/>
        <v>33.073583221953228</v>
      </c>
      <c r="G735" s="3">
        <f t="shared" si="174"/>
        <v>6.4955361220416452E-2</v>
      </c>
      <c r="H735" s="3">
        <f t="shared" si="175"/>
        <v>0.65033242230614707</v>
      </c>
      <c r="I735" s="3">
        <f t="shared" ref="I735:I798" si="179">I734+$N$3*$J$1*H735</f>
        <v>1899.4000593974231</v>
      </c>
      <c r="K735" s="3">
        <f t="shared" si="166"/>
        <v>7.0599999999998939</v>
      </c>
      <c r="L735" s="3">
        <f t="shared" si="167"/>
        <v>1.59188568879713</v>
      </c>
      <c r="M735" s="3">
        <f>L735/'Nitrous Oxide Information'!$B$1*1000</f>
        <v>36.168534042149588</v>
      </c>
      <c r="N735" s="3">
        <f>M735*'Nitrous Oxide Information'!$I$2*($D$13+273)/$F$2/1000</f>
        <v>8979.0944690214164</v>
      </c>
      <c r="O735" s="3">
        <f t="shared" si="168"/>
        <v>176.62319037718078</v>
      </c>
      <c r="P735" s="3">
        <f t="shared" si="176"/>
        <v>10.08340951888818</v>
      </c>
      <c r="Q735" s="3">
        <f t="shared" si="177"/>
        <v>1.8393657252199257E-3</v>
      </c>
      <c r="R735" s="3">
        <f t="shared" si="178"/>
        <v>0.29498617553417239</v>
      </c>
    </row>
    <row r="736" spans="1:18" x14ac:dyDescent="0.25">
      <c r="A736" s="3">
        <f t="shared" ref="A736:A799" si="180">$A$30+A735</f>
        <v>7.0699999999998937</v>
      </c>
      <c r="B736" s="3">
        <f t="shared" si="169"/>
        <v>3.502999703012867</v>
      </c>
      <c r="C736" s="3">
        <f t="shared" si="170"/>
        <v>7.9590209005573828E-2</v>
      </c>
      <c r="D736" s="3">
        <f t="shared" si="171"/>
        <v>1299.8942935379666</v>
      </c>
      <c r="E736" s="3">
        <f t="shared" si="172"/>
        <v>11.005793275986983</v>
      </c>
      <c r="F736" s="3">
        <f t="shared" si="173"/>
        <v>33.073583221953236</v>
      </c>
      <c r="G736" s="3">
        <f t="shared" si="174"/>
        <v>6.4955361220416466E-2</v>
      </c>
      <c r="H736" s="3">
        <f t="shared" si="175"/>
        <v>0.64912731646574651</v>
      </c>
      <c r="I736" s="3">
        <f t="shared" si="179"/>
        <v>1900.6983140303546</v>
      </c>
      <c r="K736" s="3">
        <f t="shared" ref="K736:K799" si="181">$A$30+K735</f>
        <v>7.0699999999998937</v>
      </c>
      <c r="L736" s="3">
        <f t="shared" si="167"/>
        <v>1.5889358270417884</v>
      </c>
      <c r="M736" s="3">
        <f>L736/'Nitrous Oxide Information'!$B$1*1000</f>
        <v>36.101511531633577</v>
      </c>
      <c r="N736" s="3">
        <f>M736*'Nitrous Oxide Information'!$I$2*($D$13+273)/$F$2/1000</f>
        <v>8962.4556566002957</v>
      </c>
      <c r="O736" s="3">
        <f t="shared" si="168"/>
        <v>176.2958967793636</v>
      </c>
      <c r="P736" s="3">
        <f t="shared" si="176"/>
        <v>10.083409518888182</v>
      </c>
      <c r="Q736" s="3">
        <f t="shared" si="177"/>
        <v>1.8393657252199261E-3</v>
      </c>
      <c r="R736" s="3">
        <f t="shared" si="178"/>
        <v>0.29443954806984723</v>
      </c>
    </row>
    <row r="737" spans="1:18" x14ac:dyDescent="0.25">
      <c r="A737" s="3">
        <f t="shared" si="180"/>
        <v>7.0799999999998935</v>
      </c>
      <c r="B737" s="3">
        <f t="shared" si="169"/>
        <v>3.4965084298482099</v>
      </c>
      <c r="C737" s="3">
        <f t="shared" si="170"/>
        <v>7.944272346983626E-2</v>
      </c>
      <c r="D737" s="3">
        <f t="shared" si="171"/>
        <v>1297.4855097355367</v>
      </c>
      <c r="E737" s="3">
        <f t="shared" si="172"/>
        <v>10.985398866450854</v>
      </c>
      <c r="F737" s="3">
        <f t="shared" si="173"/>
        <v>33.073583221953243</v>
      </c>
      <c r="G737" s="3">
        <f t="shared" si="174"/>
        <v>6.495536122041648E-2</v>
      </c>
      <c r="H737" s="3">
        <f t="shared" si="175"/>
        <v>0.64792444376033476</v>
      </c>
      <c r="I737" s="3">
        <f t="shared" si="179"/>
        <v>1901.9941629178752</v>
      </c>
      <c r="K737" s="3">
        <f t="shared" si="181"/>
        <v>7.0799999999998935</v>
      </c>
      <c r="L737" s="3">
        <f t="shared" si="167"/>
        <v>1.5859914315610899</v>
      </c>
      <c r="M737" s="3">
        <f>L737/'Nitrous Oxide Information'!$B$1*1000</f>
        <v>36.034613217937654</v>
      </c>
      <c r="N737" s="3">
        <f>M737*'Nitrous Oxide Information'!$I$2*($D$13+273)/$F$2/1000</f>
        <v>8945.8476769184581</v>
      </c>
      <c r="O737" s="3">
        <f t="shared" si="168"/>
        <v>175.96920967664451</v>
      </c>
      <c r="P737" s="3">
        <f t="shared" si="176"/>
        <v>10.083409518888184</v>
      </c>
      <c r="Q737" s="3">
        <f t="shared" si="177"/>
        <v>1.8393657252199264E-3</v>
      </c>
      <c r="R737" s="3">
        <f t="shared" si="178"/>
        <v>0.29389393353971877</v>
      </c>
    </row>
    <row r="738" spans="1:18" x14ac:dyDescent="0.25">
      <c r="A738" s="3">
        <f t="shared" si="180"/>
        <v>7.0899999999998933</v>
      </c>
      <c r="B738" s="3">
        <f t="shared" si="169"/>
        <v>3.4900291854106067</v>
      </c>
      <c r="C738" s="3">
        <f t="shared" si="170"/>
        <v>7.9295511233836491E-2</v>
      </c>
      <c r="D738" s="3">
        <f t="shared" si="171"/>
        <v>1295.081189557138</v>
      </c>
      <c r="E738" s="3">
        <f t="shared" si="172"/>
        <v>10.965042249005663</v>
      </c>
      <c r="F738" s="3">
        <f t="shared" si="173"/>
        <v>33.073583221953236</v>
      </c>
      <c r="G738" s="3">
        <f t="shared" si="174"/>
        <v>6.4955361220416466E-2</v>
      </c>
      <c r="H738" s="3">
        <f t="shared" si="175"/>
        <v>0.64672380005177554</v>
      </c>
      <c r="I738" s="3">
        <f t="shared" si="179"/>
        <v>1903.2876105179787</v>
      </c>
      <c r="K738" s="3">
        <f t="shared" si="181"/>
        <v>7.0899999999998933</v>
      </c>
      <c r="L738" s="3">
        <f t="shared" ref="L738:L801" si="182">L737-R737*$J$1</f>
        <v>1.5830524922256928</v>
      </c>
      <c r="M738" s="3">
        <f>L738/'Nitrous Oxide Information'!$B$1*1000</f>
        <v>35.967838870917518</v>
      </c>
      <c r="N738" s="3">
        <f>M738*'Nitrous Oxide Information'!$I$2*($D$13+273)/$F$2/1000</f>
        <v>8929.2704728409499</v>
      </c>
      <c r="O738" s="3">
        <f t="shared" ref="O738:O801" si="183">L738/$F$2</f>
        <v>175.64312794515092</v>
      </c>
      <c r="P738" s="3">
        <f t="shared" si="176"/>
        <v>10.083409518888182</v>
      </c>
      <c r="Q738" s="3">
        <f t="shared" si="177"/>
        <v>1.8393657252199261E-3</v>
      </c>
      <c r="R738" s="3">
        <f t="shared" si="178"/>
        <v>0.29334933006675779</v>
      </c>
    </row>
    <row r="739" spans="1:18" x14ac:dyDescent="0.25">
      <c r="A739" s="3">
        <f t="shared" si="180"/>
        <v>7.0999999999998931</v>
      </c>
      <c r="B739" s="3">
        <f t="shared" si="169"/>
        <v>3.483561947410089</v>
      </c>
      <c r="C739" s="3">
        <f t="shared" si="170"/>
        <v>7.914857179113334E-2</v>
      </c>
      <c r="D739" s="3">
        <f t="shared" si="171"/>
        <v>1292.6813247314017</v>
      </c>
      <c r="E739" s="3">
        <f t="shared" si="172"/>
        <v>10.944723353620351</v>
      </c>
      <c r="F739" s="3">
        <f t="shared" si="173"/>
        <v>33.073583221953236</v>
      </c>
      <c r="G739" s="3">
        <f t="shared" si="174"/>
        <v>6.4955361220416466E-2</v>
      </c>
      <c r="H739" s="3">
        <f t="shared" si="175"/>
        <v>0.64552538120960123</v>
      </c>
      <c r="I739" s="3">
        <f t="shared" si="179"/>
        <v>1904.5786612803979</v>
      </c>
      <c r="K739" s="3">
        <f t="shared" si="181"/>
        <v>7.0999999999998931</v>
      </c>
      <c r="L739" s="3">
        <f t="shared" si="182"/>
        <v>1.5801189989250253</v>
      </c>
      <c r="M739" s="3">
        <f>L739/'Nitrous Oxide Information'!$B$1*1000</f>
        <v>35.901188260855321</v>
      </c>
      <c r="N739" s="3">
        <f>M739*'Nitrous Oxide Information'!$I$2*($D$13+273)/$F$2/1000</f>
        <v>8912.7239873386898</v>
      </c>
      <c r="O739" s="3">
        <f t="shared" si="183"/>
        <v>175.31765046309286</v>
      </c>
      <c r="P739" s="3">
        <f t="shared" si="176"/>
        <v>10.083409518888182</v>
      </c>
      <c r="Q739" s="3">
        <f t="shared" si="177"/>
        <v>1.8393657252199261E-3</v>
      </c>
      <c r="R739" s="3">
        <f t="shared" si="178"/>
        <v>0.29280573577741348</v>
      </c>
    </row>
    <row r="740" spans="1:18" x14ac:dyDescent="0.25">
      <c r="A740" s="3">
        <f t="shared" si="180"/>
        <v>7.1099999999998929</v>
      </c>
      <c r="B740" s="3">
        <f t="shared" si="169"/>
        <v>3.4771066935979928</v>
      </c>
      <c r="C740" s="3">
        <f t="shared" si="170"/>
        <v>7.9001904636224113E-2</v>
      </c>
      <c r="D740" s="3">
        <f t="shared" si="171"/>
        <v>1290.2859070022864</v>
      </c>
      <c r="E740" s="3">
        <f t="shared" si="172"/>
        <v>10.924442110393622</v>
      </c>
      <c r="F740" s="3">
        <f t="shared" si="173"/>
        <v>33.073583221953236</v>
      </c>
      <c r="G740" s="3">
        <f t="shared" si="174"/>
        <v>6.4955361220416466E-2</v>
      </c>
      <c r="H740" s="3">
        <f t="shared" si="175"/>
        <v>0.64432918311099807</v>
      </c>
      <c r="I740" s="3">
        <f t="shared" si="179"/>
        <v>1905.86731964662</v>
      </c>
      <c r="K740" s="3">
        <f t="shared" si="181"/>
        <v>7.1099999999998929</v>
      </c>
      <c r="L740" s="3">
        <f t="shared" si="182"/>
        <v>1.5771909415672511</v>
      </c>
      <c r="M740" s="3">
        <f>L740/'Nitrous Oxide Information'!$B$1*1000</f>
        <v>35.834661158458886</v>
      </c>
      <c r="N740" s="3">
        <f>M740*'Nitrous Oxide Information'!$I$2*($D$13+273)/$F$2/1000</f>
        <v>8896.2081634882761</v>
      </c>
      <c r="O740" s="3">
        <f t="shared" si="183"/>
        <v>174.99277611075902</v>
      </c>
      <c r="P740" s="3">
        <f t="shared" si="176"/>
        <v>10.083409518888182</v>
      </c>
      <c r="Q740" s="3">
        <f t="shared" si="177"/>
        <v>1.8393657252199261E-3</v>
      </c>
      <c r="R740" s="3">
        <f t="shared" si="178"/>
        <v>0.2922631488016067</v>
      </c>
    </row>
    <row r="741" spans="1:18" x14ac:dyDescent="0.25">
      <c r="A741" s="3">
        <f t="shared" si="180"/>
        <v>7.1199999999998926</v>
      </c>
      <c r="B741" s="3">
        <f t="shared" si="169"/>
        <v>3.4706634017668829</v>
      </c>
      <c r="C741" s="3">
        <f t="shared" si="170"/>
        <v>7.8855509264542864E-2</v>
      </c>
      <c r="D741" s="3">
        <f t="shared" si="171"/>
        <v>1287.8949281290497</v>
      </c>
      <c r="E741" s="3">
        <f t="shared" si="172"/>
        <v>10.904198449553727</v>
      </c>
      <c r="F741" s="3">
        <f t="shared" si="173"/>
        <v>33.073583221953243</v>
      </c>
      <c r="G741" s="3">
        <f t="shared" si="174"/>
        <v>6.495536122041648E-2</v>
      </c>
      <c r="H741" s="3">
        <f t="shared" si="175"/>
        <v>0.6431352016407923</v>
      </c>
      <c r="I741" s="3">
        <f t="shared" si="179"/>
        <v>1907.1535900499016</v>
      </c>
      <c r="K741" s="3">
        <f t="shared" si="181"/>
        <v>7.1199999999998926</v>
      </c>
      <c r="L741" s="3">
        <f t="shared" si="182"/>
        <v>1.5742683100792352</v>
      </c>
      <c r="M741" s="3">
        <f>L741/'Nitrous Oxide Information'!$B$1*1000</f>
        <v>35.768257334860955</v>
      </c>
      <c r="N741" s="3">
        <f>M741*'Nitrous Oxide Information'!$I$2*($D$13+273)/$F$2/1000</f>
        <v>8879.7229444717923</v>
      </c>
      <c r="O741" s="3">
        <f t="shared" si="183"/>
        <v>174.66850377051313</v>
      </c>
      <c r="P741" s="3">
        <f t="shared" si="176"/>
        <v>10.083409518888184</v>
      </c>
      <c r="Q741" s="3">
        <f t="shared" si="177"/>
        <v>1.8393657252199264E-3</v>
      </c>
      <c r="R741" s="3">
        <f t="shared" si="178"/>
        <v>0.2917215672727238</v>
      </c>
    </row>
    <row r="742" spans="1:18" x14ac:dyDescent="0.25">
      <c r="A742" s="3">
        <f t="shared" si="180"/>
        <v>7.1299999999998924</v>
      </c>
      <c r="B742" s="3">
        <f t="shared" si="169"/>
        <v>3.4642320497504753</v>
      </c>
      <c r="C742" s="3">
        <f t="shared" si="170"/>
        <v>7.8709385172458554E-2</v>
      </c>
      <c r="D742" s="3">
        <f t="shared" si="171"/>
        <v>1285.5083798862186</v>
      </c>
      <c r="E742" s="3">
        <f t="shared" si="172"/>
        <v>10.883992301458193</v>
      </c>
      <c r="F742" s="3">
        <f t="shared" si="173"/>
        <v>33.073583221953236</v>
      </c>
      <c r="G742" s="3">
        <f t="shared" si="174"/>
        <v>6.4955361220416466E-2</v>
      </c>
      <c r="H742" s="3">
        <f t="shared" si="175"/>
        <v>0.64194343269143539</v>
      </c>
      <c r="I742" s="3">
        <f t="shared" si="179"/>
        <v>1908.4374769152844</v>
      </c>
      <c r="K742" s="3">
        <f t="shared" si="181"/>
        <v>7.1299999999998924</v>
      </c>
      <c r="L742" s="3">
        <f t="shared" si="182"/>
        <v>1.5713510944065079</v>
      </c>
      <c r="M742" s="3">
        <f>L742/'Nitrous Oxide Information'!$B$1*1000</f>
        <v>35.701976561618338</v>
      </c>
      <c r="N742" s="3">
        <f>M742*'Nitrous Oxide Information'!$I$2*($D$13+273)/$F$2/1000</f>
        <v>8863.2682735765957</v>
      </c>
      <c r="O742" s="3">
        <f t="shared" si="183"/>
        <v>174.34483232678986</v>
      </c>
      <c r="P742" s="3">
        <f t="shared" si="176"/>
        <v>10.083409518888182</v>
      </c>
      <c r="Q742" s="3">
        <f t="shared" si="177"/>
        <v>1.8393657252199261E-3</v>
      </c>
      <c r="R742" s="3">
        <f t="shared" si="178"/>
        <v>0.29118098932760994</v>
      </c>
    </row>
    <row r="743" spans="1:18" x14ac:dyDescent="0.25">
      <c r="A743" s="3">
        <f t="shared" si="180"/>
        <v>7.1399999999998922</v>
      </c>
      <c r="B743" s="3">
        <f t="shared" si="169"/>
        <v>3.4578126154235607</v>
      </c>
      <c r="C743" s="3">
        <f t="shared" si="170"/>
        <v>7.8563531857273522E-2</v>
      </c>
      <c r="D743" s="3">
        <f t="shared" si="171"/>
        <v>1283.1262540635641</v>
      </c>
      <c r="E743" s="3">
        <f t="shared" si="172"/>
        <v>10.863823596593608</v>
      </c>
      <c r="F743" s="3">
        <f t="shared" si="173"/>
        <v>33.073583221953243</v>
      </c>
      <c r="G743" s="3">
        <f t="shared" si="174"/>
        <v>6.495536122041648E-2</v>
      </c>
      <c r="H743" s="3">
        <f t="shared" si="175"/>
        <v>0.64075387216299051</v>
      </c>
      <c r="I743" s="3">
        <f t="shared" si="179"/>
        <v>1909.7189846596104</v>
      </c>
      <c r="K743" s="3">
        <f t="shared" si="181"/>
        <v>7.1399999999998922</v>
      </c>
      <c r="L743" s="3">
        <f t="shared" si="182"/>
        <v>1.5684392845132318</v>
      </c>
      <c r="M743" s="3">
        <f>L743/'Nitrous Oxide Information'!$B$1*1000</f>
        <v>35.635818610711198</v>
      </c>
      <c r="N743" s="3">
        <f>M743*'Nitrous Oxide Information'!$I$2*($D$13+273)/$F$2/1000</f>
        <v>8846.8440941951521</v>
      </c>
      <c r="O743" s="3">
        <f t="shared" si="183"/>
        <v>174.0217606660911</v>
      </c>
      <c r="P743" s="3">
        <f t="shared" si="176"/>
        <v>10.083409518888184</v>
      </c>
      <c r="Q743" s="3">
        <f t="shared" si="177"/>
        <v>1.8393657252199264E-3</v>
      </c>
      <c r="R743" s="3">
        <f t="shared" si="178"/>
        <v>0.29064141310656283</v>
      </c>
    </row>
    <row r="744" spans="1:18" x14ac:dyDescent="0.25">
      <c r="A744" s="3">
        <f t="shared" si="180"/>
        <v>7.149999999999892</v>
      </c>
      <c r="B744" s="3">
        <f t="shared" si="169"/>
        <v>3.4514050767019304</v>
      </c>
      <c r="C744" s="3">
        <f t="shared" si="170"/>
        <v>7.8417948817221528E-2</v>
      </c>
      <c r="D744" s="3">
        <f t="shared" si="171"/>
        <v>1280.7485424660706</v>
      </c>
      <c r="E744" s="3">
        <f t="shared" si="172"/>
        <v>10.843692265575369</v>
      </c>
      <c r="F744" s="3">
        <f t="shared" si="173"/>
        <v>33.073583221953243</v>
      </c>
      <c r="G744" s="3">
        <f t="shared" si="174"/>
        <v>6.495536122041648E-2</v>
      </c>
      <c r="H744" s="3">
        <f t="shared" si="175"/>
        <v>0.63956651596311853</v>
      </c>
      <c r="I744" s="3">
        <f t="shared" si="179"/>
        <v>1910.9981176915367</v>
      </c>
      <c r="K744" s="3">
        <f t="shared" si="181"/>
        <v>7.149999999999892</v>
      </c>
      <c r="L744" s="3">
        <f t="shared" si="182"/>
        <v>1.565532870382166</v>
      </c>
      <c r="M744" s="3">
        <f>L744/'Nitrous Oxide Information'!$B$1*1000</f>
        <v>35.569783254542209</v>
      </c>
      <c r="N744" s="3">
        <f>M744*'Nitrous Oxide Information'!$I$2*($D$13+273)/$F$2/1000</f>
        <v>8830.4503498248159</v>
      </c>
      <c r="O744" s="3">
        <f t="shared" si="183"/>
        <v>173.69928767698215</v>
      </c>
      <c r="P744" s="3">
        <f t="shared" si="176"/>
        <v>10.083409518888184</v>
      </c>
      <c r="Q744" s="3">
        <f t="shared" si="177"/>
        <v>1.8393657252199264E-3</v>
      </c>
      <c r="R744" s="3">
        <f t="shared" si="178"/>
        <v>0.29010283675332649</v>
      </c>
    </row>
    <row r="745" spans="1:18" x14ac:dyDescent="0.25">
      <c r="A745" s="3">
        <f t="shared" si="180"/>
        <v>7.1599999999998918</v>
      </c>
      <c r="B745" s="3">
        <f t="shared" si="169"/>
        <v>3.4450094115422996</v>
      </c>
      <c r="C745" s="3">
        <f t="shared" si="170"/>
        <v>7.8272635551466199E-2</v>
      </c>
      <c r="D745" s="3">
        <f t="shared" si="171"/>
        <v>1278.3752369139079</v>
      </c>
      <c r="E745" s="3">
        <f t="shared" si="172"/>
        <v>10.823598239147451</v>
      </c>
      <c r="F745" s="3">
        <f t="shared" si="173"/>
        <v>33.073583221953236</v>
      </c>
      <c r="G745" s="3">
        <f t="shared" si="174"/>
        <v>6.4955361220416466E-2</v>
      </c>
      <c r="H745" s="3">
        <f t="shared" si="175"/>
        <v>0.63838136000706336</v>
      </c>
      <c r="I745" s="3">
        <f t="shared" si="179"/>
        <v>1912.2748804115508</v>
      </c>
      <c r="K745" s="3">
        <f t="shared" si="181"/>
        <v>7.1599999999998918</v>
      </c>
      <c r="L745" s="3">
        <f t="shared" si="182"/>
        <v>1.5626318420146328</v>
      </c>
      <c r="M745" s="3">
        <f>L745/'Nitrous Oxide Information'!$B$1*1000</f>
        <v>35.503870265935809</v>
      </c>
      <c r="N745" s="3">
        <f>M745*'Nitrous Oxide Information'!$I$2*($D$13+273)/$F$2/1000</f>
        <v>8814.0869840676442</v>
      </c>
      <c r="O745" s="3">
        <f t="shared" si="183"/>
        <v>173.3774122500879</v>
      </c>
      <c r="P745" s="3">
        <f t="shared" si="176"/>
        <v>10.083409518888182</v>
      </c>
      <c r="Q745" s="3">
        <f t="shared" si="177"/>
        <v>1.8393657252199261E-3</v>
      </c>
      <c r="R745" s="3">
        <f t="shared" si="178"/>
        <v>0.2895652584150844</v>
      </c>
    </row>
    <row r="746" spans="1:18" x14ac:dyDescent="0.25">
      <c r="A746" s="3">
        <f t="shared" si="180"/>
        <v>7.1699999999998916</v>
      </c>
      <c r="B746" s="3">
        <f t="shared" si="169"/>
        <v>3.4386255979422287</v>
      </c>
      <c r="C746" s="3">
        <f t="shared" si="170"/>
        <v>7.8127591560099255E-2</v>
      </c>
      <c r="D746" s="3">
        <f t="shared" si="171"/>
        <v>1276.0063292424047</v>
      </c>
      <c r="E746" s="3">
        <f t="shared" si="172"/>
        <v>10.803541448182157</v>
      </c>
      <c r="F746" s="3">
        <f t="shared" si="173"/>
        <v>33.073583221953243</v>
      </c>
      <c r="G746" s="3">
        <f t="shared" si="174"/>
        <v>6.495536122041648E-2</v>
      </c>
      <c r="H746" s="3">
        <f t="shared" si="175"/>
        <v>0.63719840021763863</v>
      </c>
      <c r="I746" s="3">
        <f t="shared" si="179"/>
        <v>1913.549277211986</v>
      </c>
      <c r="K746" s="3">
        <f t="shared" si="181"/>
        <v>7.1699999999998916</v>
      </c>
      <c r="L746" s="3">
        <f t="shared" si="182"/>
        <v>1.559736189430482</v>
      </c>
      <c r="M746" s="3">
        <f>L746/'Nitrous Oxide Information'!$B$1*1000</f>
        <v>35.43807941813742</v>
      </c>
      <c r="N746" s="3">
        <f>M746*'Nitrous Oxide Information'!$I$2*($D$13+273)/$F$2/1000</f>
        <v>8797.7539406302112</v>
      </c>
      <c r="O746" s="3">
        <f t="shared" si="183"/>
        <v>173.05613327808891</v>
      </c>
      <c r="P746" s="3">
        <f t="shared" si="176"/>
        <v>10.083409518888184</v>
      </c>
      <c r="Q746" s="3">
        <f t="shared" si="177"/>
        <v>1.8393657252199264E-3</v>
      </c>
      <c r="R746" s="3">
        <f t="shared" si="178"/>
        <v>0.28902867624245387</v>
      </c>
    </row>
    <row r="747" spans="1:18" x14ac:dyDescent="0.25">
      <c r="A747" s="3">
        <f t="shared" si="180"/>
        <v>7.1799999999998914</v>
      </c>
      <c r="B747" s="3">
        <f t="shared" si="169"/>
        <v>3.4322536139400524</v>
      </c>
      <c r="C747" s="3">
        <f t="shared" si="170"/>
        <v>7.79828163441387E-2</v>
      </c>
      <c r="D747" s="3">
        <f t="shared" si="171"/>
        <v>1273.6418113020177</v>
      </c>
      <c r="E747" s="3">
        <f t="shared" si="172"/>
        <v>10.783521823679896</v>
      </c>
      <c r="F747" s="3">
        <f t="shared" si="173"/>
        <v>33.073583221953243</v>
      </c>
      <c r="G747" s="3">
        <f t="shared" si="174"/>
        <v>6.495536122041648E-2</v>
      </c>
      <c r="H747" s="3">
        <f t="shared" si="175"/>
        <v>0.6360176325252126</v>
      </c>
      <c r="I747" s="3">
        <f t="shared" si="179"/>
        <v>1914.8213124770364</v>
      </c>
      <c r="K747" s="3">
        <f t="shared" si="181"/>
        <v>7.1799999999998914</v>
      </c>
      <c r="L747" s="3">
        <f t="shared" si="182"/>
        <v>1.5568459026680574</v>
      </c>
      <c r="M747" s="3">
        <f>L747/'Nitrous Oxide Information'!$B$1*1000</f>
        <v>35.372410484812612</v>
      </c>
      <c r="N747" s="3">
        <f>M747*'Nitrous Oxide Information'!$I$2*($D$13+273)/$F$2/1000</f>
        <v>8781.4511633233906</v>
      </c>
      <c r="O747" s="3">
        <f t="shared" si="183"/>
        <v>172.7354496557177</v>
      </c>
      <c r="P747" s="3">
        <f t="shared" si="176"/>
        <v>10.083409518888184</v>
      </c>
      <c r="Q747" s="3">
        <f t="shared" si="177"/>
        <v>1.8393657252199264E-3</v>
      </c>
      <c r="R747" s="3">
        <f t="shared" si="178"/>
        <v>0.28849308838947874</v>
      </c>
    </row>
    <row r="748" spans="1:18" x14ac:dyDescent="0.25">
      <c r="A748" s="3">
        <f t="shared" si="180"/>
        <v>7.1899999999998911</v>
      </c>
      <c r="B748" s="3">
        <f t="shared" si="169"/>
        <v>3.4258934376148003</v>
      </c>
      <c r="C748" s="3">
        <f t="shared" si="170"/>
        <v>7.7838309405527273E-2</v>
      </c>
      <c r="D748" s="3">
        <f t="shared" si="171"/>
        <v>1271.281674958306</v>
      </c>
      <c r="E748" s="3">
        <f t="shared" si="172"/>
        <v>10.763539296768935</v>
      </c>
      <c r="F748" s="3">
        <f t="shared" si="173"/>
        <v>33.073583221953236</v>
      </c>
      <c r="G748" s="3">
        <f t="shared" si="174"/>
        <v>6.4955361220416466E-2</v>
      </c>
      <c r="H748" s="3">
        <f t="shared" si="175"/>
        <v>0.63483905286769537</v>
      </c>
      <c r="I748" s="3">
        <f t="shared" si="179"/>
        <v>1916.0909905827718</v>
      </c>
      <c r="K748" s="3">
        <f t="shared" si="181"/>
        <v>7.1899999999998911</v>
      </c>
      <c r="L748" s="3">
        <f t="shared" si="182"/>
        <v>1.5539609717841627</v>
      </c>
      <c r="M748" s="3">
        <f>L748/'Nitrous Oxide Information'!$B$1*1000</f>
        <v>35.306863240046411</v>
      </c>
      <c r="N748" s="3">
        <f>M748*'Nitrous Oxide Information'!$I$2*($D$13+273)/$F$2/1000</f>
        <v>8765.178596062191</v>
      </c>
      <c r="O748" s="3">
        <f t="shared" si="183"/>
        <v>172.41536027975494</v>
      </c>
      <c r="P748" s="3">
        <f t="shared" si="176"/>
        <v>10.083409518888182</v>
      </c>
      <c r="Q748" s="3">
        <f t="shared" si="177"/>
        <v>1.8393657252199261E-3</v>
      </c>
      <c r="R748" s="3">
        <f t="shared" si="178"/>
        <v>0.28795849301362386</v>
      </c>
    </row>
    <row r="749" spans="1:18" x14ac:dyDescent="0.25">
      <c r="A749" s="3">
        <f t="shared" si="180"/>
        <v>7.1999999999998909</v>
      </c>
      <c r="B749" s="3">
        <f t="shared" si="169"/>
        <v>3.4195450470861237</v>
      </c>
      <c r="C749" s="3">
        <f t="shared" si="170"/>
        <v>7.7694070247130598E-2</v>
      </c>
      <c r="D749" s="3">
        <f t="shared" si="171"/>
        <v>1268.9259120919035</v>
      </c>
      <c r="E749" s="3">
        <f t="shared" si="172"/>
        <v>10.743593798705158</v>
      </c>
      <c r="F749" s="3">
        <f t="shared" si="173"/>
        <v>33.073583221953243</v>
      </c>
      <c r="G749" s="3">
        <f t="shared" si="174"/>
        <v>6.495536122041648E-2</v>
      </c>
      <c r="H749" s="3">
        <f t="shared" si="175"/>
        <v>0.63366265719052406</v>
      </c>
      <c r="I749" s="3">
        <f t="shared" si="179"/>
        <v>1917.3583158971528</v>
      </c>
      <c r="K749" s="3">
        <f t="shared" si="181"/>
        <v>7.1999999999998909</v>
      </c>
      <c r="L749" s="3">
        <f t="shared" si="182"/>
        <v>1.5510813868540265</v>
      </c>
      <c r="M749" s="3">
        <f>L749/'Nitrous Oxide Information'!$B$1*1000</f>
        <v>35.241437458342453</v>
      </c>
      <c r="N749" s="3">
        <f>M749*'Nitrous Oxide Information'!$I$2*($D$13+273)/$F$2/1000</f>
        <v>8748.936182865551</v>
      </c>
      <c r="O749" s="3">
        <f t="shared" si="183"/>
        <v>172.09586404902555</v>
      </c>
      <c r="P749" s="3">
        <f t="shared" si="176"/>
        <v>10.083409518888184</v>
      </c>
      <c r="Q749" s="3">
        <f t="shared" si="177"/>
        <v>1.8393657252199264E-3</v>
      </c>
      <c r="R749" s="3">
        <f t="shared" si="178"/>
        <v>0.28742488827576823</v>
      </c>
    </row>
    <row r="750" spans="1:18" x14ac:dyDescent="0.25">
      <c r="A750" s="3">
        <f t="shared" si="180"/>
        <v>7.2099999999998907</v>
      </c>
      <c r="B750" s="3">
        <f t="shared" si="169"/>
        <v>3.4132084205142181</v>
      </c>
      <c r="C750" s="3">
        <f t="shared" si="170"/>
        <v>7.7550098372735507E-2</v>
      </c>
      <c r="D750" s="3">
        <f t="shared" si="171"/>
        <v>1266.5745145984877</v>
      </c>
      <c r="E750" s="3">
        <f t="shared" si="172"/>
        <v>10.723685260871845</v>
      </c>
      <c r="F750" s="3">
        <f t="shared" si="173"/>
        <v>33.073583221953243</v>
      </c>
      <c r="G750" s="3">
        <f t="shared" si="174"/>
        <v>6.495536122041648E-2</v>
      </c>
      <c r="H750" s="3">
        <f t="shared" si="175"/>
        <v>0.63248844144664929</v>
      </c>
      <c r="I750" s="3">
        <f t="shared" si="179"/>
        <v>1918.6232927800461</v>
      </c>
      <c r="K750" s="3">
        <f t="shared" si="181"/>
        <v>7.2099999999998907</v>
      </c>
      <c r="L750" s="3">
        <f t="shared" si="182"/>
        <v>1.5482071379712687</v>
      </c>
      <c r="M750" s="3">
        <f>L750/'Nitrous Oxide Information'!$B$1*1000</f>
        <v>35.176132914622244</v>
      </c>
      <c r="N750" s="3">
        <f>M750*'Nitrous Oxide Information'!$I$2*($D$13+273)/$F$2/1000</f>
        <v>8732.7238678561353</v>
      </c>
      <c r="O750" s="3">
        <f t="shared" si="183"/>
        <v>171.77695986439511</v>
      </c>
      <c r="P750" s="3">
        <f t="shared" si="176"/>
        <v>10.083409518888184</v>
      </c>
      <c r="Q750" s="3">
        <f t="shared" si="177"/>
        <v>1.8393657252199264E-3</v>
      </c>
      <c r="R750" s="3">
        <f t="shared" si="178"/>
        <v>0.28689227234019893</v>
      </c>
    </row>
    <row r="751" spans="1:18" x14ac:dyDescent="0.25">
      <c r="A751" s="3">
        <f t="shared" si="180"/>
        <v>7.2199999999998905</v>
      </c>
      <c r="B751" s="3">
        <f t="shared" si="169"/>
        <v>3.4068835360997518</v>
      </c>
      <c r="C751" s="3">
        <f t="shared" si="170"/>
        <v>7.7406393287048375E-2</v>
      </c>
      <c r="D751" s="3">
        <f t="shared" si="171"/>
        <v>1264.2274743887551</v>
      </c>
      <c r="E751" s="3">
        <f t="shared" si="172"/>
        <v>10.703813614779422</v>
      </c>
      <c r="F751" s="3">
        <f t="shared" si="173"/>
        <v>33.073583221953236</v>
      </c>
      <c r="G751" s="3">
        <f t="shared" si="174"/>
        <v>6.4955361220416466E-2</v>
      </c>
      <c r="H751" s="3">
        <f t="shared" si="175"/>
        <v>0.63131640159652103</v>
      </c>
      <c r="I751" s="3">
        <f t="shared" si="179"/>
        <v>1919.8859255832392</v>
      </c>
      <c r="K751" s="3">
        <f t="shared" si="181"/>
        <v>7.2199999999998905</v>
      </c>
      <c r="L751" s="3">
        <f t="shared" si="182"/>
        <v>1.5453382152478667</v>
      </c>
      <c r="M751" s="3">
        <f>L751/'Nitrous Oxide Information'!$B$1*1000</f>
        <v>35.110949384224362</v>
      </c>
      <c r="N751" s="3">
        <f>M751*'Nitrous Oxide Information'!$I$2*($D$13+273)/$F$2/1000</f>
        <v>8716.5415952601579</v>
      </c>
      <c r="O751" s="3">
        <f t="shared" si="183"/>
        <v>171.45864662876591</v>
      </c>
      <c r="P751" s="3">
        <f t="shared" si="176"/>
        <v>10.083409518888182</v>
      </c>
      <c r="Q751" s="3">
        <f t="shared" si="177"/>
        <v>1.8393657252199261E-3</v>
      </c>
      <c r="R751" s="3">
        <f t="shared" si="178"/>
        <v>0.28636064337460471</v>
      </c>
    </row>
    <row r="752" spans="1:18" x14ac:dyDescent="0.25">
      <c r="A752" s="3">
        <f t="shared" si="180"/>
        <v>7.2299999999998903</v>
      </c>
      <c r="B752" s="3">
        <f t="shared" si="169"/>
        <v>3.4005703720837865</v>
      </c>
      <c r="C752" s="3">
        <f t="shared" si="170"/>
        <v>7.726295449569337E-2</v>
      </c>
      <c r="D752" s="3">
        <f t="shared" si="171"/>
        <v>1261.8847833883924</v>
      </c>
      <c r="E752" s="3">
        <f t="shared" si="172"/>
        <v>10.683978792065236</v>
      </c>
      <c r="F752" s="3">
        <f t="shared" si="173"/>
        <v>33.073583221953243</v>
      </c>
      <c r="G752" s="3">
        <f t="shared" si="174"/>
        <v>6.495536122041648E-2</v>
      </c>
      <c r="H752" s="3">
        <f t="shared" si="175"/>
        <v>0.63014653360807493</v>
      </c>
      <c r="I752" s="3">
        <f t="shared" si="179"/>
        <v>1921.1462186504555</v>
      </c>
      <c r="K752" s="3">
        <f t="shared" si="181"/>
        <v>7.2299999999998903</v>
      </c>
      <c r="L752" s="3">
        <f t="shared" si="182"/>
        <v>1.5424746088141208</v>
      </c>
      <c r="M752" s="3">
        <f>L752/'Nitrous Oxide Information'!$B$1*1000</f>
        <v>35.04588664290371</v>
      </c>
      <c r="N752" s="3">
        <f>M752*'Nitrous Oxide Information'!$I$2*($D$13+273)/$F$2/1000</f>
        <v>8700.38930940719</v>
      </c>
      <c r="O752" s="3">
        <f t="shared" si="183"/>
        <v>171.1409232470732</v>
      </c>
      <c r="P752" s="3">
        <f t="shared" si="176"/>
        <v>10.083409518888184</v>
      </c>
      <c r="Q752" s="3">
        <f t="shared" si="177"/>
        <v>1.8393657252199264E-3</v>
      </c>
      <c r="R752" s="3">
        <f t="shared" si="178"/>
        <v>0.28582999955006982</v>
      </c>
    </row>
    <row r="753" spans="1:18" x14ac:dyDescent="0.25">
      <c r="A753" s="3">
        <f t="shared" si="180"/>
        <v>7.2399999999998901</v>
      </c>
      <c r="B753" s="3">
        <f t="shared" si="169"/>
        <v>3.3942689067477061</v>
      </c>
      <c r="C753" s="3">
        <f t="shared" si="170"/>
        <v>7.7119781505210747E-2</v>
      </c>
      <c r="D753" s="3">
        <f t="shared" si="171"/>
        <v>1259.5464335380473</v>
      </c>
      <c r="E753" s="3">
        <f t="shared" si="172"/>
        <v>10.664180724493304</v>
      </c>
      <c r="F753" s="3">
        <f t="shared" si="173"/>
        <v>33.073583221953243</v>
      </c>
      <c r="G753" s="3">
        <f t="shared" si="174"/>
        <v>6.495536122041648E-2</v>
      </c>
      <c r="H753" s="3">
        <f t="shared" si="175"/>
        <v>0.62897883345671768</v>
      </c>
      <c r="I753" s="3">
        <f t="shared" si="179"/>
        <v>1922.4041763173689</v>
      </c>
      <c r="K753" s="3">
        <f t="shared" si="181"/>
        <v>7.2399999999998901</v>
      </c>
      <c r="L753" s="3">
        <f t="shared" si="182"/>
        <v>1.5396163088186201</v>
      </c>
      <c r="M753" s="3">
        <f>L753/'Nitrous Oxide Information'!$B$1*1000</f>
        <v>34.980944466830714</v>
      </c>
      <c r="N753" s="3">
        <f>M753*'Nitrous Oxide Information'!$I$2*($D$13+273)/$F$2/1000</f>
        <v>8684.266954729952</v>
      </c>
      <c r="O753" s="3">
        <f t="shared" si="183"/>
        <v>170.8237886262815</v>
      </c>
      <c r="P753" s="3">
        <f t="shared" si="176"/>
        <v>10.083409518888184</v>
      </c>
      <c r="Q753" s="3">
        <f t="shared" si="177"/>
        <v>1.8393657252199264E-3</v>
      </c>
      <c r="R753" s="3">
        <f t="shared" si="178"/>
        <v>0.28530033904106727</v>
      </c>
    </row>
    <row r="754" spans="1:18" x14ac:dyDescent="0.25">
      <c r="A754" s="3">
        <f t="shared" si="180"/>
        <v>7.2499999999998899</v>
      </c>
      <c r="B754" s="3">
        <f t="shared" si="169"/>
        <v>3.3879791184131389</v>
      </c>
      <c r="C754" s="3">
        <f t="shared" si="170"/>
        <v>7.6976873823055236E-2</v>
      </c>
      <c r="D754" s="3">
        <f t="shared" si="171"/>
        <v>1257.212416793303</v>
      </c>
      <c r="E754" s="3">
        <f t="shared" si="172"/>
        <v>10.6444193439541</v>
      </c>
      <c r="F754" s="3">
        <f t="shared" si="173"/>
        <v>33.073583221953236</v>
      </c>
      <c r="G754" s="3">
        <f t="shared" si="174"/>
        <v>6.4955361220416466E-2</v>
      </c>
      <c r="H754" s="3">
        <f t="shared" si="175"/>
        <v>0.62781329712531475</v>
      </c>
      <c r="I754" s="3">
        <f t="shared" si="179"/>
        <v>1923.6598029116194</v>
      </c>
      <c r="K754" s="3">
        <f t="shared" si="181"/>
        <v>7.2499999999998899</v>
      </c>
      <c r="L754" s="3">
        <f t="shared" si="182"/>
        <v>1.5367633054282095</v>
      </c>
      <c r="M754" s="3">
        <f>L754/'Nitrous Oxide Information'!$B$1*1000</f>
        <v>34.916122632590586</v>
      </c>
      <c r="N754" s="3">
        <f>M754*'Nitrous Oxide Information'!$I$2*($D$13+273)/$F$2/1000</f>
        <v>8668.1744757641445</v>
      </c>
      <c r="O754" s="3">
        <f t="shared" si="183"/>
        <v>170.50724167538078</v>
      </c>
      <c r="P754" s="3">
        <f t="shared" si="176"/>
        <v>10.083409518888182</v>
      </c>
      <c r="Q754" s="3">
        <f t="shared" si="177"/>
        <v>1.8393657252199261E-3</v>
      </c>
      <c r="R754" s="3">
        <f t="shared" si="178"/>
        <v>0.28477166002545329</v>
      </c>
    </row>
    <row r="755" spans="1:18" x14ac:dyDescent="0.25">
      <c r="A755" s="3">
        <f t="shared" si="180"/>
        <v>7.2599999999998897</v>
      </c>
      <c r="B755" s="3">
        <f t="shared" si="169"/>
        <v>3.3817009854418858</v>
      </c>
      <c r="C755" s="3">
        <f t="shared" si="170"/>
        <v>7.6834230957594229E-2</v>
      </c>
      <c r="D755" s="3">
        <f t="shared" si="171"/>
        <v>1254.8827251246501</v>
      </c>
      <c r="E755" s="3">
        <f t="shared" si="172"/>
        <v>10.624694582464301</v>
      </c>
      <c r="F755" s="3">
        <f t="shared" si="173"/>
        <v>33.073583221953243</v>
      </c>
      <c r="G755" s="3">
        <f t="shared" si="174"/>
        <v>6.495536122041648E-2</v>
      </c>
      <c r="H755" s="3">
        <f t="shared" si="175"/>
        <v>0.62664992060417513</v>
      </c>
      <c r="I755" s="3">
        <f t="shared" si="179"/>
        <v>1924.9131027528279</v>
      </c>
      <c r="K755" s="3">
        <f t="shared" si="181"/>
        <v>7.2599999999998897</v>
      </c>
      <c r="L755" s="3">
        <f t="shared" si="182"/>
        <v>1.533915588827955</v>
      </c>
      <c r="M755" s="3">
        <f>L755/'Nitrous Oxide Information'!$B$1*1000</f>
        <v>34.851420917182537</v>
      </c>
      <c r="N755" s="3">
        <f>M755*'Nitrous Oxide Information'!$I$2*($D$13+273)/$F$2/1000</f>
        <v>8652.1118171482467</v>
      </c>
      <c r="O755" s="3">
        <f t="shared" si="183"/>
        <v>170.19128130538269</v>
      </c>
      <c r="P755" s="3">
        <f t="shared" si="176"/>
        <v>10.083409518888184</v>
      </c>
      <c r="Q755" s="3">
        <f t="shared" si="177"/>
        <v>1.8393657252199264E-3</v>
      </c>
      <c r="R755" s="3">
        <f t="shared" si="178"/>
        <v>0.28424396068446045</v>
      </c>
    </row>
    <row r="756" spans="1:18" x14ac:dyDescent="0.25">
      <c r="A756" s="3">
        <f t="shared" si="180"/>
        <v>7.2699999999998894</v>
      </c>
      <c r="B756" s="3">
        <f t="shared" si="169"/>
        <v>3.3754344862358439</v>
      </c>
      <c r="C756" s="3">
        <f t="shared" si="170"/>
        <v>7.6691852418106152E-2</v>
      </c>
      <c r="D756" s="3">
        <f t="shared" si="171"/>
        <v>1252.5573505174559</v>
      </c>
      <c r="E756" s="3">
        <f t="shared" si="172"/>
        <v>10.60500637216656</v>
      </c>
      <c r="F756" s="3">
        <f t="shared" si="173"/>
        <v>33.073583221953243</v>
      </c>
      <c r="G756" s="3">
        <f t="shared" si="174"/>
        <v>6.495536122041648E-2</v>
      </c>
      <c r="H756" s="3">
        <f t="shared" si="175"/>
        <v>0.62548869989103761</v>
      </c>
      <c r="I756" s="3">
        <f t="shared" si="179"/>
        <v>1926.16408015261</v>
      </c>
      <c r="K756" s="3">
        <f t="shared" si="181"/>
        <v>7.2699999999998894</v>
      </c>
      <c r="L756" s="3">
        <f t="shared" si="182"/>
        <v>1.5310731492211103</v>
      </c>
      <c r="M756" s="3">
        <f>L756/'Nitrous Oxide Information'!$B$1*1000</f>
        <v>34.786839098019001</v>
      </c>
      <c r="N756" s="3">
        <f>M756*'Nitrous Oxide Information'!$I$2*($D$13+273)/$F$2/1000</f>
        <v>8636.078923623314</v>
      </c>
      <c r="O756" s="3">
        <f t="shared" si="183"/>
        <v>169.87590642931684</v>
      </c>
      <c r="P756" s="3">
        <f t="shared" si="176"/>
        <v>10.083409518888184</v>
      </c>
      <c r="Q756" s="3">
        <f t="shared" si="177"/>
        <v>1.8393657252199264E-3</v>
      </c>
      <c r="R756" s="3">
        <f t="shared" si="178"/>
        <v>0.28371723920269148</v>
      </c>
    </row>
    <row r="757" spans="1:18" x14ac:dyDescent="0.25">
      <c r="A757" s="3">
        <f t="shared" si="180"/>
        <v>7.2799999999998892</v>
      </c>
      <c r="B757" s="3">
        <f t="shared" si="169"/>
        <v>3.3691795992369338</v>
      </c>
      <c r="C757" s="3">
        <f t="shared" si="170"/>
        <v>7.6549737714778784E-2</v>
      </c>
      <c r="D757" s="3">
        <f t="shared" si="171"/>
        <v>1250.2362849719423</v>
      </c>
      <c r="E757" s="3">
        <f t="shared" si="172"/>
        <v>10.585354645329286</v>
      </c>
      <c r="F757" s="3">
        <f t="shared" si="173"/>
        <v>33.073583221953243</v>
      </c>
      <c r="G757" s="3">
        <f t="shared" si="174"/>
        <v>6.495536122041648E-2</v>
      </c>
      <c r="H757" s="3">
        <f t="shared" si="175"/>
        <v>0.62432963099105832</v>
      </c>
      <c r="I757" s="3">
        <f t="shared" si="179"/>
        <v>1927.4127394145921</v>
      </c>
      <c r="K757" s="3">
        <f t="shared" si="181"/>
        <v>7.2799999999998892</v>
      </c>
      <c r="L757" s="3">
        <f t="shared" si="182"/>
        <v>1.5282359768290834</v>
      </c>
      <c r="M757" s="3">
        <f>L757/'Nitrous Oxide Information'!$B$1*1000</f>
        <v>34.722376952924897</v>
      </c>
      <c r="N757" s="3">
        <f>M757*'Nitrous Oxide Information'!$I$2*($D$13+273)/$F$2/1000</f>
        <v>8620.0757400328166</v>
      </c>
      <c r="O757" s="3">
        <f t="shared" si="183"/>
        <v>169.56111596222715</v>
      </c>
      <c r="P757" s="3">
        <f t="shared" si="176"/>
        <v>10.083409518888184</v>
      </c>
      <c r="Q757" s="3">
        <f t="shared" si="177"/>
        <v>1.8393657252199264E-3</v>
      </c>
      <c r="R757" s="3">
        <f t="shared" si="178"/>
        <v>0.28319149376811348</v>
      </c>
    </row>
    <row r="758" spans="1:18" x14ac:dyDescent="0.25">
      <c r="A758" s="3">
        <f t="shared" si="180"/>
        <v>7.289999999999889</v>
      </c>
      <c r="B758" s="3">
        <f t="shared" si="169"/>
        <v>3.3629363029270229</v>
      </c>
      <c r="C758" s="3">
        <f t="shared" si="170"/>
        <v>7.640788635870753E-2</v>
      </c>
      <c r="D758" s="3">
        <f t="shared" si="171"/>
        <v>1247.9195205031526</v>
      </c>
      <c r="E758" s="3">
        <f t="shared" si="172"/>
        <v>10.565739334346384</v>
      </c>
      <c r="F758" s="3">
        <f t="shared" si="173"/>
        <v>33.073583221953243</v>
      </c>
      <c r="G758" s="3">
        <f t="shared" si="174"/>
        <v>6.495536122041648E-2</v>
      </c>
      <c r="H758" s="3">
        <f t="shared" si="175"/>
        <v>0.6231727099167953</v>
      </c>
      <c r="I758" s="3">
        <f t="shared" si="179"/>
        <v>1928.6590848344258</v>
      </c>
      <c r="K758" s="3">
        <f t="shared" si="181"/>
        <v>7.289999999999889</v>
      </c>
      <c r="L758" s="3">
        <f t="shared" si="182"/>
        <v>1.5254040618914022</v>
      </c>
      <c r="M758" s="3">
        <f>L758/'Nitrous Oxide Information'!$B$1*1000</f>
        <v>34.658034260136823</v>
      </c>
      <c r="N758" s="3">
        <f>M758*'Nitrous Oxide Information'!$I$2*($D$13+273)/$F$2/1000</f>
        <v>8604.1022113224171</v>
      </c>
      <c r="O758" s="3">
        <f t="shared" si="183"/>
        <v>169.24690882116792</v>
      </c>
      <c r="P758" s="3">
        <f t="shared" si="176"/>
        <v>10.083409518888184</v>
      </c>
      <c r="Q758" s="3">
        <f t="shared" si="177"/>
        <v>1.8393657252199264E-3</v>
      </c>
      <c r="R758" s="3">
        <f t="shared" si="178"/>
        <v>0.28266672257205111</v>
      </c>
    </row>
    <row r="759" spans="1:18" x14ac:dyDescent="0.25">
      <c r="A759" s="3">
        <f t="shared" si="180"/>
        <v>7.2999999999998888</v>
      </c>
      <c r="B759" s="3">
        <f t="shared" si="169"/>
        <v>3.3567045758278549</v>
      </c>
      <c r="C759" s="3">
        <f t="shared" si="170"/>
        <v>7.6266297861893845E-2</v>
      </c>
      <c r="D759" s="3">
        <f t="shared" si="171"/>
        <v>1245.6070491409296</v>
      </c>
      <c r="E759" s="3">
        <f t="shared" si="172"/>
        <v>10.546160371737047</v>
      </c>
      <c r="F759" s="3">
        <f t="shared" si="173"/>
        <v>33.073583221953243</v>
      </c>
      <c r="G759" s="3">
        <f t="shared" si="174"/>
        <v>6.495536122041648E-2</v>
      </c>
      <c r="H759" s="3">
        <f t="shared" si="175"/>
        <v>0.62201793268819594</v>
      </c>
      <c r="I759" s="3">
        <f t="shared" si="179"/>
        <v>1929.9031206998022</v>
      </c>
      <c r="K759" s="3">
        <f t="shared" si="181"/>
        <v>7.2999999999998888</v>
      </c>
      <c r="L759" s="3">
        <f t="shared" si="182"/>
        <v>1.5225773946656818</v>
      </c>
      <c r="M759" s="3">
        <f>L759/'Nitrous Oxide Information'!$B$1*1000</f>
        <v>34.593810798302364</v>
      </c>
      <c r="N759" s="3">
        <f>M759*'Nitrous Oxide Information'!$I$2*($D$13+273)/$F$2/1000</f>
        <v>8588.1582825398127</v>
      </c>
      <c r="O759" s="3">
        <f t="shared" si="183"/>
        <v>168.9332839252003</v>
      </c>
      <c r="P759" s="3">
        <f t="shared" si="176"/>
        <v>10.083409518888184</v>
      </c>
      <c r="Q759" s="3">
        <f t="shared" si="177"/>
        <v>1.8393657252199264E-3</v>
      </c>
      <c r="R759" s="3">
        <f t="shared" si="178"/>
        <v>0.28214292380918071</v>
      </c>
    </row>
    <row r="760" spans="1:18" x14ac:dyDescent="0.25">
      <c r="A760" s="3">
        <f t="shared" si="180"/>
        <v>7.3099999999998886</v>
      </c>
      <c r="B760" s="3">
        <f t="shared" si="169"/>
        <v>3.3504843965009732</v>
      </c>
      <c r="C760" s="3">
        <f t="shared" si="170"/>
        <v>7.6124971737243349E-2</v>
      </c>
      <c r="D760" s="3">
        <f t="shared" si="171"/>
        <v>1243.2988629298825</v>
      </c>
      <c r="E760" s="3">
        <f t="shared" si="172"/>
        <v>10.52661769014551</v>
      </c>
      <c r="F760" s="3">
        <f t="shared" si="173"/>
        <v>33.073583221953243</v>
      </c>
      <c r="G760" s="3">
        <f t="shared" si="174"/>
        <v>6.495536122041648E-2</v>
      </c>
      <c r="H760" s="3">
        <f t="shared" si="175"/>
        <v>0.62086529533258272</v>
      </c>
      <c r="I760" s="3">
        <f t="shared" si="179"/>
        <v>1931.1448512904674</v>
      </c>
      <c r="K760" s="3">
        <f t="shared" si="181"/>
        <v>7.3099999999998886</v>
      </c>
      <c r="L760" s="3">
        <f t="shared" si="182"/>
        <v>1.5197559654275901</v>
      </c>
      <c r="M760" s="3">
        <f>L760/'Nitrous Oxide Information'!$B$1*1000</f>
        <v>34.52970634647923</v>
      </c>
      <c r="N760" s="3">
        <f>M760*'Nitrous Oxide Information'!$I$2*($D$13+273)/$F$2/1000</f>
        <v>8572.2438988345184</v>
      </c>
      <c r="O760" s="3">
        <f t="shared" si="183"/>
        <v>168.62024019538842</v>
      </c>
      <c r="P760" s="3">
        <f t="shared" si="176"/>
        <v>10.083409518888184</v>
      </c>
      <c r="Q760" s="3">
        <f t="shared" si="177"/>
        <v>1.8393657252199264E-3</v>
      </c>
      <c r="R760" s="3">
        <f t="shared" si="178"/>
        <v>0.28162009567752394</v>
      </c>
    </row>
    <row r="761" spans="1:18" x14ac:dyDescent="0.25">
      <c r="A761" s="3">
        <f t="shared" si="180"/>
        <v>7.3199999999998884</v>
      </c>
      <c r="B761" s="3">
        <f t="shared" si="169"/>
        <v>3.3442757435476476</v>
      </c>
      <c r="C761" s="3">
        <f t="shared" si="170"/>
        <v>7.5983907498564346E-2</v>
      </c>
      <c r="D761" s="3">
        <f t="shared" si="171"/>
        <v>1240.9949539293639</v>
      </c>
      <c r="E761" s="3">
        <f t="shared" si="172"/>
        <v>10.507111222340823</v>
      </c>
      <c r="F761" s="3">
        <f t="shared" si="173"/>
        <v>33.073583221953243</v>
      </c>
      <c r="G761" s="3">
        <f t="shared" si="174"/>
        <v>6.495536122041648E-2</v>
      </c>
      <c r="H761" s="3">
        <f t="shared" si="175"/>
        <v>0.61971479388464001</v>
      </c>
      <c r="I761" s="3">
        <f t="shared" si="179"/>
        <v>1932.3842808782367</v>
      </c>
      <c r="K761" s="3">
        <f t="shared" si="181"/>
        <v>7.3199999999998884</v>
      </c>
      <c r="L761" s="3">
        <f t="shared" si="182"/>
        <v>1.5169397644708149</v>
      </c>
      <c r="M761" s="3">
        <f>L761/'Nitrous Oxide Information'!$B$1*1000</f>
        <v>34.465720684134574</v>
      </c>
      <c r="N761" s="3">
        <f>M761*'Nitrous Oxide Information'!$I$2*($D$13+273)/$F$2/1000</f>
        <v>8556.3590054576962</v>
      </c>
      <c r="O761" s="3">
        <f t="shared" si="183"/>
        <v>168.30777655479577</v>
      </c>
      <c r="P761" s="3">
        <f t="shared" si="176"/>
        <v>10.083409518888184</v>
      </c>
      <c r="Q761" s="3">
        <f t="shared" si="177"/>
        <v>1.8393657252199264E-3</v>
      </c>
      <c r="R761" s="3">
        <f t="shared" si="178"/>
        <v>0.28109823637844167</v>
      </c>
    </row>
    <row r="762" spans="1:18" x14ac:dyDescent="0.25">
      <c r="A762" s="3">
        <f t="shared" si="180"/>
        <v>7.3299999999998882</v>
      </c>
      <c r="B762" s="3">
        <f t="shared" si="169"/>
        <v>3.3380785956088008</v>
      </c>
      <c r="C762" s="3">
        <f t="shared" si="170"/>
        <v>7.5843104660566082E-2</v>
      </c>
      <c r="D762" s="3">
        <f t="shared" si="171"/>
        <v>1238.69531421344</v>
      </c>
      <c r="E762" s="3">
        <f t="shared" si="172"/>
        <v>10.487640901216619</v>
      </c>
      <c r="F762" s="3">
        <f t="shared" si="173"/>
        <v>33.073583221953243</v>
      </c>
      <c r="G762" s="3">
        <f t="shared" si="174"/>
        <v>6.495536122041648E-2</v>
      </c>
      <c r="H762" s="3">
        <f t="shared" si="175"/>
        <v>0.61856642438639964</v>
      </c>
      <c r="I762" s="3">
        <f t="shared" si="179"/>
        <v>1933.6214137270094</v>
      </c>
      <c r="K762" s="3">
        <f t="shared" si="181"/>
        <v>7.3299999999998882</v>
      </c>
      <c r="L762" s="3">
        <f t="shared" si="182"/>
        <v>1.5141287821070304</v>
      </c>
      <c r="M762" s="3">
        <f>L762/'Nitrous Oxide Information'!$B$1*1000</f>
        <v>34.401853591144217</v>
      </c>
      <c r="N762" s="3">
        <f>M762*'Nitrous Oxide Information'!$I$2*($D$13+273)/$F$2/1000</f>
        <v>8540.5035477619567</v>
      </c>
      <c r="O762" s="3">
        <f t="shared" si="183"/>
        <v>167.99589192848143</v>
      </c>
      <c r="P762" s="3">
        <f t="shared" si="176"/>
        <v>10.083409518888184</v>
      </c>
      <c r="Q762" s="3">
        <f t="shared" si="177"/>
        <v>1.8393657252199264E-3</v>
      </c>
      <c r="R762" s="3">
        <f t="shared" si="178"/>
        <v>0.28057734411662766</v>
      </c>
    </row>
    <row r="763" spans="1:18" x14ac:dyDescent="0.25">
      <c r="A763" s="3">
        <f t="shared" si="180"/>
        <v>7.3399999999998879</v>
      </c>
      <c r="B763" s="3">
        <f t="shared" si="169"/>
        <v>3.3318929313649375</v>
      </c>
      <c r="C763" s="3">
        <f t="shared" si="170"/>
        <v>7.5702562738857115E-2</v>
      </c>
      <c r="D763" s="3">
        <f t="shared" si="171"/>
        <v>1236.3999358708654</v>
      </c>
      <c r="E763" s="3">
        <f t="shared" si="172"/>
        <v>10.468206659790884</v>
      </c>
      <c r="F763" s="3">
        <f t="shared" si="173"/>
        <v>33.073583221953243</v>
      </c>
      <c r="G763" s="3">
        <f t="shared" si="174"/>
        <v>6.495536122041648E-2</v>
      </c>
      <c r="H763" s="3">
        <f t="shared" si="175"/>
        <v>0.61742018288722855</v>
      </c>
      <c r="I763" s="3">
        <f t="shared" si="179"/>
        <v>1934.856254092784</v>
      </c>
      <c r="K763" s="3">
        <f t="shared" si="181"/>
        <v>7.3399999999998879</v>
      </c>
      <c r="L763" s="3">
        <f t="shared" si="182"/>
        <v>1.5113230086658642</v>
      </c>
      <c r="M763" s="3">
        <f>L763/'Nitrous Oxide Information'!$B$1*1000</f>
        <v>34.33810484779189</v>
      </c>
      <c r="N763" s="3">
        <f>M763*'Nitrous Oxide Information'!$I$2*($D$13+273)/$F$2/1000</f>
        <v>8524.6774712011829</v>
      </c>
      <c r="O763" s="3">
        <f t="shared" si="183"/>
        <v>167.68458524349654</v>
      </c>
      <c r="P763" s="3">
        <f t="shared" si="176"/>
        <v>10.083409518888184</v>
      </c>
      <c r="Q763" s="3">
        <f t="shared" si="177"/>
        <v>1.8393657252199264E-3</v>
      </c>
      <c r="R763" s="3">
        <f t="shared" si="178"/>
        <v>0.28005741710010279</v>
      </c>
    </row>
    <row r="764" spans="1:18" x14ac:dyDescent="0.25">
      <c r="A764" s="3">
        <f t="shared" si="180"/>
        <v>7.3499999999998877</v>
      </c>
      <c r="B764" s="3">
        <f t="shared" si="169"/>
        <v>3.3257187295360646</v>
      </c>
      <c r="C764" s="3">
        <f t="shared" si="170"/>
        <v>7.5562281249943491E-2</v>
      </c>
      <c r="D764" s="3">
        <f t="shared" si="171"/>
        <v>1234.1088110050539</v>
      </c>
      <c r="E764" s="3">
        <f t="shared" si="172"/>
        <v>10.448808431205723</v>
      </c>
      <c r="F764" s="3">
        <f t="shared" si="173"/>
        <v>33.073583221953236</v>
      </c>
      <c r="G764" s="3">
        <f t="shared" si="174"/>
        <v>6.4955361220416466E-2</v>
      </c>
      <c r="H764" s="3">
        <f t="shared" si="175"/>
        <v>0.61627606544381375</v>
      </c>
      <c r="I764" s="3">
        <f t="shared" si="179"/>
        <v>1936.0888062236716</v>
      </c>
      <c r="K764" s="3">
        <f t="shared" si="181"/>
        <v>7.3499999999998877</v>
      </c>
      <c r="L764" s="3">
        <f t="shared" si="182"/>
        <v>1.5085224344948631</v>
      </c>
      <c r="M764" s="3">
        <f>L764/'Nitrous Oxide Information'!$B$1*1000</f>
        <v>34.274474234768434</v>
      </c>
      <c r="N764" s="3">
        <f>M764*'Nitrous Oxide Information'!$I$2*($D$13+273)/$F$2/1000</f>
        <v>8508.880721330328</v>
      </c>
      <c r="O764" s="3">
        <f t="shared" si="183"/>
        <v>167.37385542888032</v>
      </c>
      <c r="P764" s="3">
        <f t="shared" si="176"/>
        <v>10.083409518888182</v>
      </c>
      <c r="Q764" s="3">
        <f t="shared" si="177"/>
        <v>1.8393657252199261E-3</v>
      </c>
      <c r="R764" s="3">
        <f t="shared" si="178"/>
        <v>0.27953845354020818</v>
      </c>
    </row>
    <row r="765" spans="1:18" x14ac:dyDescent="0.25">
      <c r="A765" s="3">
        <f t="shared" si="180"/>
        <v>7.3599999999998875</v>
      </c>
      <c r="B765" s="3">
        <f t="shared" si="169"/>
        <v>3.3195559688816267</v>
      </c>
      <c r="C765" s="3">
        <f t="shared" si="170"/>
        <v>7.542225971122736E-2</v>
      </c>
      <c r="D765" s="3">
        <f t="shared" si="171"/>
        <v>1231.8219317340529</v>
      </c>
      <c r="E765" s="3">
        <f t="shared" si="172"/>
        <v>10.429446148727139</v>
      </c>
      <c r="F765" s="3">
        <f t="shared" si="173"/>
        <v>33.073583221953243</v>
      </c>
      <c r="G765" s="3">
        <f t="shared" si="174"/>
        <v>6.495536122041648E-2</v>
      </c>
      <c r="H765" s="3">
        <f t="shared" si="175"/>
        <v>0.6151340681201497</v>
      </c>
      <c r="I765" s="3">
        <f t="shared" si="179"/>
        <v>1937.3190743599118</v>
      </c>
      <c r="K765" s="3">
        <f t="shared" si="181"/>
        <v>7.3599999999998875</v>
      </c>
      <c r="L765" s="3">
        <f t="shared" si="182"/>
        <v>1.5057270499594611</v>
      </c>
      <c r="M765" s="3">
        <f>L765/'Nitrous Oxide Information'!$B$1*1000</f>
        <v>34.210961533171137</v>
      </c>
      <c r="N765" s="3">
        <f>M765*'Nitrous Oxide Information'!$I$2*($D$13+273)/$F$2/1000</f>
        <v>8493.1132438052446</v>
      </c>
      <c r="O765" s="3">
        <f t="shared" si="183"/>
        <v>167.06370141565665</v>
      </c>
      <c r="P765" s="3">
        <f t="shared" si="176"/>
        <v>10.083409518888184</v>
      </c>
      <c r="Q765" s="3">
        <f t="shared" si="177"/>
        <v>1.8393657252199264E-3</v>
      </c>
      <c r="R765" s="3">
        <f t="shared" si="178"/>
        <v>0.27902045165159972</v>
      </c>
    </row>
    <row r="766" spans="1:18" x14ac:dyDescent="0.25">
      <c r="A766" s="3">
        <f t="shared" si="180"/>
        <v>7.3699999999998873</v>
      </c>
      <c r="B766" s="3">
        <f t="shared" si="169"/>
        <v>3.3134046282004253</v>
      </c>
      <c r="C766" s="3">
        <f t="shared" si="170"/>
        <v>7.5282497641005017E-2</v>
      </c>
      <c r="D766" s="3">
        <f t="shared" si="171"/>
        <v>1229.5392901905138</v>
      </c>
      <c r="E766" s="3">
        <f t="shared" si="172"/>
        <v>10.410119745744792</v>
      </c>
      <c r="F766" s="3">
        <f t="shared" si="173"/>
        <v>33.073583221953243</v>
      </c>
      <c r="G766" s="3">
        <f t="shared" si="174"/>
        <v>6.495536122041648E-2</v>
      </c>
      <c r="H766" s="3">
        <f t="shared" si="175"/>
        <v>0.61399418698752484</v>
      </c>
      <c r="I766" s="3">
        <f t="shared" si="179"/>
        <v>1938.5470627338868</v>
      </c>
      <c r="K766" s="3">
        <f t="shared" si="181"/>
        <v>7.3699999999998873</v>
      </c>
      <c r="L766" s="3">
        <f t="shared" si="182"/>
        <v>1.502936845442945</v>
      </c>
      <c r="M766" s="3">
        <f>L766/'Nitrous Oxide Information'!$B$1*1000</f>
        <v>34.147566524502878</v>
      </c>
      <c r="N766" s="3">
        <f>M766*'Nitrous Oxide Information'!$I$2*($D$13+273)/$F$2/1000</f>
        <v>8477.3749843824717</v>
      </c>
      <c r="O766" s="3">
        <f t="shared" si="183"/>
        <v>166.75412213683026</v>
      </c>
      <c r="P766" s="3">
        <f t="shared" si="176"/>
        <v>10.083409518888184</v>
      </c>
      <c r="Q766" s="3">
        <f t="shared" si="177"/>
        <v>1.8393657252199264E-3</v>
      </c>
      <c r="R766" s="3">
        <f t="shared" si="178"/>
        <v>0.27850340965224163</v>
      </c>
    </row>
    <row r="767" spans="1:18" x14ac:dyDescent="0.25">
      <c r="A767" s="3">
        <f t="shared" si="180"/>
        <v>7.3799999999998871</v>
      </c>
      <c r="B767" s="3">
        <f t="shared" si="169"/>
        <v>3.3072646863305502</v>
      </c>
      <c r="C767" s="3">
        <f t="shared" si="170"/>
        <v>7.5142994558465473E-2</v>
      </c>
      <c r="D767" s="3">
        <f t="shared" si="171"/>
        <v>1227.2608785216687</v>
      </c>
      <c r="E767" s="3">
        <f t="shared" si="172"/>
        <v>10.390829155771774</v>
      </c>
      <c r="F767" s="3">
        <f t="shared" si="173"/>
        <v>33.073583221953243</v>
      </c>
      <c r="G767" s="3">
        <f t="shared" si="174"/>
        <v>6.495536122041648E-2</v>
      </c>
      <c r="H767" s="3">
        <f t="shared" si="175"/>
        <v>0.61285641812450753</v>
      </c>
      <c r="I767" s="3">
        <f t="shared" si="179"/>
        <v>1939.7727755701358</v>
      </c>
      <c r="K767" s="3">
        <f t="shared" si="181"/>
        <v>7.3799999999998871</v>
      </c>
      <c r="L767" s="3">
        <f t="shared" si="182"/>
        <v>1.5001518113464227</v>
      </c>
      <c r="M767" s="3">
        <f>L767/'Nitrous Oxide Information'!$B$1*1000</f>
        <v>34.08428899067146</v>
      </c>
      <c r="N767" s="3">
        <f>M767*'Nitrous Oxide Information'!$I$2*($D$13+273)/$F$2/1000</f>
        <v>8461.6658889190803</v>
      </c>
      <c r="O767" s="3">
        <f t="shared" si="183"/>
        <v>166.44511652738308</v>
      </c>
      <c r="P767" s="3">
        <f t="shared" si="176"/>
        <v>10.083409518888184</v>
      </c>
      <c r="Q767" s="3">
        <f t="shared" si="177"/>
        <v>1.8393657252199264E-3</v>
      </c>
      <c r="R767" s="3">
        <f t="shared" si="178"/>
        <v>0.27798732576340029</v>
      </c>
    </row>
    <row r="768" spans="1:18" x14ac:dyDescent="0.25">
      <c r="A768" s="3">
        <f t="shared" si="180"/>
        <v>7.3899999999998869</v>
      </c>
      <c r="B768" s="3">
        <f t="shared" si="169"/>
        <v>3.301136122149305</v>
      </c>
      <c r="C768" s="3">
        <f t="shared" si="170"/>
        <v>7.5003749983688625E-2</v>
      </c>
      <c r="D768" s="3">
        <f t="shared" si="171"/>
        <v>1224.9866888892998</v>
      </c>
      <c r="E768" s="3">
        <f t="shared" si="172"/>
        <v>10.371574312444386</v>
      </c>
      <c r="F768" s="3">
        <f t="shared" si="173"/>
        <v>33.073583221953236</v>
      </c>
      <c r="G768" s="3">
        <f t="shared" si="174"/>
        <v>6.4955361220416466E-2</v>
      </c>
      <c r="H768" s="3">
        <f t="shared" si="175"/>
        <v>0.61172075761693201</v>
      </c>
      <c r="I768" s="3">
        <f t="shared" si="179"/>
        <v>1940.9962170853696</v>
      </c>
      <c r="K768" s="3">
        <f t="shared" si="181"/>
        <v>7.3899999999998869</v>
      </c>
      <c r="L768" s="3">
        <f t="shared" si="182"/>
        <v>1.4973719380887887</v>
      </c>
      <c r="M768" s="3">
        <f>L768/'Nitrous Oxide Information'!$B$1*1000</f>
        <v>34.021128713988787</v>
      </c>
      <c r="N768" s="3">
        <f>M768*'Nitrous Oxide Information'!$I$2*($D$13+273)/$F$2/1000</f>
        <v>8445.9859033724624</v>
      </c>
      <c r="O768" s="3">
        <f t="shared" si="183"/>
        <v>166.13668352427058</v>
      </c>
      <c r="P768" s="3">
        <f t="shared" si="176"/>
        <v>10.083409518888182</v>
      </c>
      <c r="Q768" s="3">
        <f t="shared" si="177"/>
        <v>1.8393657252199261E-3</v>
      </c>
      <c r="R768" s="3">
        <f t="shared" si="178"/>
        <v>0.27747219820963798</v>
      </c>
    </row>
    <row r="769" spans="1:18" x14ac:dyDescent="0.25">
      <c r="A769" s="3">
        <f t="shared" si="180"/>
        <v>7.3999999999998867</v>
      </c>
      <c r="B769" s="3">
        <f t="shared" si="169"/>
        <v>3.2950189145731357</v>
      </c>
      <c r="C769" s="3">
        <f t="shared" si="170"/>
        <v>7.4864763437643825E-2</v>
      </c>
      <c r="D769" s="3">
        <f t="shared" si="171"/>
        <v>1222.7167134697158</v>
      </c>
      <c r="E769" s="3">
        <f t="shared" si="172"/>
        <v>10.3523551495219</v>
      </c>
      <c r="F769" s="3">
        <f t="shared" si="173"/>
        <v>33.073583221953243</v>
      </c>
      <c r="G769" s="3">
        <f t="shared" si="174"/>
        <v>6.495536122041648E-2</v>
      </c>
      <c r="H769" s="3">
        <f t="shared" si="175"/>
        <v>0.61058720155788715</v>
      </c>
      <c r="I769" s="3">
        <f t="shared" si="179"/>
        <v>1942.2173914884854</v>
      </c>
      <c r="K769" s="3">
        <f t="shared" si="181"/>
        <v>7.3999999999998867</v>
      </c>
      <c r="L769" s="3">
        <f t="shared" si="182"/>
        <v>1.4945972161066923</v>
      </c>
      <c r="M769" s="3">
        <f>L769/'Nitrous Oxide Information'!$B$1*1000</f>
        <v>33.958085477170208</v>
      </c>
      <c r="N769" s="3">
        <f>M769*'Nitrous Oxide Information'!$I$2*($D$13+273)/$F$2/1000</f>
        <v>8430.3349738001652</v>
      </c>
      <c r="O769" s="3">
        <f t="shared" si="183"/>
        <v>165.8288220664181</v>
      </c>
      <c r="P769" s="3">
        <f t="shared" si="176"/>
        <v>10.083409518888184</v>
      </c>
      <c r="Q769" s="3">
        <f t="shared" si="177"/>
        <v>1.8393657252199264E-3</v>
      </c>
      <c r="R769" s="3">
        <f t="shared" si="178"/>
        <v>0.27695802521880741</v>
      </c>
    </row>
    <row r="770" spans="1:18" x14ac:dyDescent="0.25">
      <c r="A770" s="3">
        <f t="shared" si="180"/>
        <v>7.4099999999998865</v>
      </c>
      <c r="B770" s="3">
        <f t="shared" si="169"/>
        <v>3.2889130425575566</v>
      </c>
      <c r="C770" s="3">
        <f t="shared" si="170"/>
        <v>7.4726034442187936E-2</v>
      </c>
      <c r="D770" s="3">
        <f t="shared" si="171"/>
        <v>1220.4509444537216</v>
      </c>
      <c r="E770" s="3">
        <f t="shared" si="172"/>
        <v>10.333171600886342</v>
      </c>
      <c r="F770" s="3">
        <f t="shared" si="173"/>
        <v>33.073583221953243</v>
      </c>
      <c r="G770" s="3">
        <f t="shared" si="174"/>
        <v>6.495536122041648E-2</v>
      </c>
      <c r="H770" s="3">
        <f t="shared" si="175"/>
        <v>0.60945574604770059</v>
      </c>
      <c r="I770" s="3">
        <f t="shared" si="179"/>
        <v>1943.4363029805809</v>
      </c>
      <c r="K770" s="3">
        <f t="shared" si="181"/>
        <v>7.4099999999998865</v>
      </c>
      <c r="L770" s="3">
        <f t="shared" si="182"/>
        <v>1.4918276358545042</v>
      </c>
      <c r="M770" s="3">
        <f>L770/'Nitrous Oxide Information'!$B$1*1000</f>
        <v>33.895159063333658</v>
      </c>
      <c r="N770" s="3">
        <f>M770*'Nitrous Oxide Information'!$I$2*($D$13+273)/$F$2/1000</f>
        <v>8414.7130463596823</v>
      </c>
      <c r="O770" s="3">
        <f t="shared" si="183"/>
        <v>165.52153109471729</v>
      </c>
      <c r="P770" s="3">
        <f t="shared" si="176"/>
        <v>10.083409518888184</v>
      </c>
      <c r="Q770" s="3">
        <f t="shared" si="177"/>
        <v>1.8393657252199264E-3</v>
      </c>
      <c r="R770" s="3">
        <f t="shared" si="178"/>
        <v>0.27644480502204488</v>
      </c>
    </row>
    <row r="771" spans="1:18" x14ac:dyDescent="0.25">
      <c r="A771" s="3">
        <f t="shared" si="180"/>
        <v>7.4199999999998862</v>
      </c>
      <c r="B771" s="3">
        <f t="shared" si="169"/>
        <v>3.2828184850970796</v>
      </c>
      <c r="C771" s="3">
        <f t="shared" si="170"/>
        <v>7.4587562520063988E-2</v>
      </c>
      <c r="D771" s="3">
        <f t="shared" si="171"/>
        <v>1218.189374046593</v>
      </c>
      <c r="E771" s="3">
        <f t="shared" si="172"/>
        <v>10.314023600542251</v>
      </c>
      <c r="F771" s="3">
        <f t="shared" si="173"/>
        <v>33.073583221953236</v>
      </c>
      <c r="G771" s="3">
        <f t="shared" si="174"/>
        <v>6.4955361220416466E-2</v>
      </c>
      <c r="H771" s="3">
        <f t="shared" si="175"/>
        <v>0.6083263871939264</v>
      </c>
      <c r="I771" s="3">
        <f t="shared" si="179"/>
        <v>1944.6529557549686</v>
      </c>
      <c r="K771" s="3">
        <f t="shared" si="181"/>
        <v>7.4199999999998862</v>
      </c>
      <c r="L771" s="3">
        <f t="shared" si="182"/>
        <v>1.4890631878042837</v>
      </c>
      <c r="M771" s="3">
        <f>L771/'Nitrous Oxide Information'!$B$1*1000</f>
        <v>33.832349255998999</v>
      </c>
      <c r="N771" s="3">
        <f>M771*'Nitrous Oxide Information'!$I$2*($D$13+273)/$F$2/1000</f>
        <v>8399.120067308284</v>
      </c>
      <c r="O771" s="3">
        <f t="shared" si="183"/>
        <v>165.2148095520223</v>
      </c>
      <c r="P771" s="3">
        <f t="shared" si="176"/>
        <v>10.083409518888182</v>
      </c>
      <c r="Q771" s="3">
        <f t="shared" si="177"/>
        <v>1.8393657252199261E-3</v>
      </c>
      <c r="R771" s="3">
        <f t="shared" si="178"/>
        <v>0.27593253585376459</v>
      </c>
    </row>
    <row r="772" spans="1:18" x14ac:dyDescent="0.25">
      <c r="A772" s="3">
        <f t="shared" si="180"/>
        <v>7.429999999999886</v>
      </c>
      <c r="B772" s="3">
        <f t="shared" si="169"/>
        <v>3.2767352212251404</v>
      </c>
      <c r="C772" s="3">
        <f t="shared" si="170"/>
        <v>7.4449347194899304E-2</v>
      </c>
      <c r="D772" s="3">
        <f t="shared" si="171"/>
        <v>1215.9319944680512</v>
      </c>
      <c r="E772" s="3">
        <f t="shared" si="172"/>
        <v>10.294911082616469</v>
      </c>
      <c r="F772" s="3">
        <f t="shared" si="173"/>
        <v>33.073583221953243</v>
      </c>
      <c r="G772" s="3">
        <f t="shared" si="174"/>
        <v>6.495536122041648E-2</v>
      </c>
      <c r="H772" s="3">
        <f t="shared" si="175"/>
        <v>0.60719912111133201</v>
      </c>
      <c r="I772" s="3">
        <f t="shared" si="179"/>
        <v>1945.8673539971912</v>
      </c>
      <c r="K772" s="3">
        <f t="shared" si="181"/>
        <v>7.429999999999886</v>
      </c>
      <c r="L772" s="3">
        <f t="shared" si="182"/>
        <v>1.4863038624457461</v>
      </c>
      <c r="M772" s="3">
        <f>L772/'Nitrous Oxide Information'!$B$1*1000</f>
        <v>33.769655839087228</v>
      </c>
      <c r="N772" s="3">
        <f>M772*'Nitrous Oxide Information'!$I$2*($D$13+273)/$F$2/1000</f>
        <v>8383.555983002836</v>
      </c>
      <c r="O772" s="3">
        <f t="shared" si="183"/>
        <v>164.90865638314631</v>
      </c>
      <c r="P772" s="3">
        <f t="shared" si="176"/>
        <v>10.083409518888184</v>
      </c>
      <c r="Q772" s="3">
        <f t="shared" si="177"/>
        <v>1.8393657252199264E-3</v>
      </c>
      <c r="R772" s="3">
        <f t="shared" si="178"/>
        <v>0.27542121595165248</v>
      </c>
    </row>
    <row r="773" spans="1:18" x14ac:dyDescent="0.25">
      <c r="A773" s="3">
        <f t="shared" si="180"/>
        <v>7.4399999999998858</v>
      </c>
      <c r="B773" s="3">
        <f t="shared" si="169"/>
        <v>3.2706632300140273</v>
      </c>
      <c r="C773" s="3">
        <f t="shared" si="170"/>
        <v>7.4311387991204E-2</v>
      </c>
      <c r="D773" s="3">
        <f t="shared" si="171"/>
        <v>1213.6787979522337</v>
      </c>
      <c r="E773" s="3">
        <f t="shared" si="172"/>
        <v>10.275833981357898</v>
      </c>
      <c r="F773" s="3">
        <f t="shared" si="173"/>
        <v>33.073583221953243</v>
      </c>
      <c r="G773" s="3">
        <f t="shared" si="174"/>
        <v>6.495536122041648E-2</v>
      </c>
      <c r="H773" s="3">
        <f t="shared" si="175"/>
        <v>0.60607394392188385</v>
      </c>
      <c r="I773" s="3">
        <f t="shared" si="179"/>
        <v>1947.0795018850349</v>
      </c>
      <c r="K773" s="3">
        <f t="shared" si="181"/>
        <v>7.4399999999998858</v>
      </c>
      <c r="L773" s="3">
        <f t="shared" si="182"/>
        <v>1.4835496502862295</v>
      </c>
      <c r="M773" s="3">
        <f>L773/'Nitrous Oxide Information'!$B$1*1000</f>
        <v>33.707078596919764</v>
      </c>
      <c r="N773" s="3">
        <f>M773*'Nitrous Oxide Information'!$I$2*($D$13+273)/$F$2/1000</f>
        <v>8368.0207398996008</v>
      </c>
      <c r="O773" s="3">
        <f t="shared" si="183"/>
        <v>164.60307053485781</v>
      </c>
      <c r="P773" s="3">
        <f t="shared" si="176"/>
        <v>10.083409518888184</v>
      </c>
      <c r="Q773" s="3">
        <f t="shared" si="177"/>
        <v>1.8393657252199264E-3</v>
      </c>
      <c r="R773" s="3">
        <f t="shared" si="178"/>
        <v>0.27491084355666007</v>
      </c>
    </row>
    <row r="774" spans="1:18" x14ac:dyDescent="0.25">
      <c r="A774" s="3">
        <f t="shared" si="180"/>
        <v>7.4499999999998856</v>
      </c>
      <c r="B774" s="3">
        <f t="shared" si="169"/>
        <v>3.2646024905748083</v>
      </c>
      <c r="C774" s="3">
        <f t="shared" si="170"/>
        <v>7.4173684434369322E-2</v>
      </c>
      <c r="D774" s="3">
        <f t="shared" si="171"/>
        <v>1211.4297767476687</v>
      </c>
      <c r="E774" s="3">
        <f t="shared" si="172"/>
        <v>10.256792231137281</v>
      </c>
      <c r="F774" s="3">
        <f t="shared" si="173"/>
        <v>33.073583221953243</v>
      </c>
      <c r="G774" s="3">
        <f t="shared" si="174"/>
        <v>6.495536122041648E-2</v>
      </c>
      <c r="H774" s="3">
        <f t="shared" si="175"/>
        <v>0.60495085175473506</v>
      </c>
      <c r="I774" s="3">
        <f t="shared" si="179"/>
        <v>1948.2894035885445</v>
      </c>
      <c r="K774" s="3">
        <f t="shared" si="181"/>
        <v>7.4499999999998856</v>
      </c>
      <c r="L774" s="3">
        <f t="shared" si="182"/>
        <v>1.4808005418506629</v>
      </c>
      <c r="M774" s="3">
        <f>L774/'Nitrous Oxide Information'!$B$1*1000</f>
        <v>33.64461731421769</v>
      </c>
      <c r="N774" s="3">
        <f>M774*'Nitrous Oxide Information'!$I$2*($D$13+273)/$F$2/1000</f>
        <v>8352.5142845540613</v>
      </c>
      <c r="O774" s="3">
        <f t="shared" si="183"/>
        <v>164.2980509558769</v>
      </c>
      <c r="P774" s="3">
        <f t="shared" si="176"/>
        <v>10.083409518888184</v>
      </c>
      <c r="Q774" s="3">
        <f t="shared" si="177"/>
        <v>1.8393657252199264E-3</v>
      </c>
      <c r="R774" s="3">
        <f t="shared" si="178"/>
        <v>0.27440141691299869</v>
      </c>
    </row>
    <row r="775" spans="1:18" x14ac:dyDescent="0.25">
      <c r="A775" s="3">
        <f t="shared" si="180"/>
        <v>7.4599999999998854</v>
      </c>
      <c r="B775" s="3">
        <f t="shared" si="169"/>
        <v>3.2585529820572607</v>
      </c>
      <c r="C775" s="3">
        <f t="shared" si="170"/>
        <v>7.4036236050665921E-2</v>
      </c>
      <c r="D775" s="3">
        <f t="shared" si="171"/>
        <v>1209.1849231172484</v>
      </c>
      <c r="E775" s="3">
        <f t="shared" si="172"/>
        <v>10.237785766446981</v>
      </c>
      <c r="F775" s="3">
        <f t="shared" si="173"/>
        <v>33.073583221953243</v>
      </c>
      <c r="G775" s="3">
        <f t="shared" si="174"/>
        <v>6.495536122041648E-2</v>
      </c>
      <c r="H775" s="3">
        <f t="shared" si="175"/>
        <v>0.6038298407462116</v>
      </c>
      <c r="I775" s="3">
        <f t="shared" si="179"/>
        <v>1949.497063270037</v>
      </c>
      <c r="K775" s="3">
        <f t="shared" si="181"/>
        <v>7.4599999999998854</v>
      </c>
      <c r="L775" s="3">
        <f t="shared" si="182"/>
        <v>1.478056527681533</v>
      </c>
      <c r="M775" s="3">
        <f>L775/'Nitrous Oxide Information'!$B$1*1000</f>
        <v>33.582271776100995</v>
      </c>
      <c r="N775" s="3">
        <f>M775*'Nitrous Oxide Information'!$I$2*($D$13+273)/$F$2/1000</f>
        <v>8337.0365636207389</v>
      </c>
      <c r="O775" s="3">
        <f t="shared" si="183"/>
        <v>163.99359659687192</v>
      </c>
      <c r="P775" s="3">
        <f t="shared" si="176"/>
        <v>10.083409518888184</v>
      </c>
      <c r="Q775" s="3">
        <f t="shared" si="177"/>
        <v>1.8393657252199264E-3</v>
      </c>
      <c r="R775" s="3">
        <f t="shared" si="178"/>
        <v>0.2738929342681331</v>
      </c>
    </row>
    <row r="776" spans="1:18" x14ac:dyDescent="0.25">
      <c r="A776" s="3">
        <f t="shared" si="180"/>
        <v>7.4699999999998852</v>
      </c>
      <c r="B776" s="3">
        <f t="shared" si="169"/>
        <v>3.2525146836497987</v>
      </c>
      <c r="C776" s="3">
        <f t="shared" si="170"/>
        <v>7.389904236724236E-2</v>
      </c>
      <c r="D776" s="3">
        <f t="shared" si="171"/>
        <v>1206.9442293382028</v>
      </c>
      <c r="E776" s="3">
        <f t="shared" si="172"/>
        <v>10.218814521900745</v>
      </c>
      <c r="F776" s="3">
        <f t="shared" si="173"/>
        <v>33.073583221953243</v>
      </c>
      <c r="G776" s="3">
        <f t="shared" si="174"/>
        <v>6.495536122041648E-2</v>
      </c>
      <c r="H776" s="3">
        <f t="shared" si="175"/>
        <v>0.60271090703979857</v>
      </c>
      <c r="I776" s="3">
        <f t="shared" si="179"/>
        <v>1950.7024850841165</v>
      </c>
      <c r="K776" s="3">
        <f t="shared" si="181"/>
        <v>7.4699999999998852</v>
      </c>
      <c r="L776" s="3">
        <f t="shared" si="182"/>
        <v>1.4753175983388516</v>
      </c>
      <c r="M776" s="3">
        <f>L776/'Nitrous Oxide Information'!$B$1*1000</f>
        <v>33.520041768087872</v>
      </c>
      <c r="N776" s="3">
        <f>M776*'Nitrous Oxide Information'!$I$2*($D$13+273)/$F$2/1000</f>
        <v>8321.5875238530061</v>
      </c>
      <c r="O776" s="3">
        <f t="shared" si="183"/>
        <v>163.68970641045559</v>
      </c>
      <c r="P776" s="3">
        <f t="shared" si="176"/>
        <v>10.083409518888184</v>
      </c>
      <c r="Q776" s="3">
        <f t="shared" si="177"/>
        <v>1.8393657252199264E-3</v>
      </c>
      <c r="R776" s="3">
        <f t="shared" si="178"/>
        <v>0.27338539387277566</v>
      </c>
    </row>
    <row r="777" spans="1:18" x14ac:dyDescent="0.25">
      <c r="A777" s="3">
        <f t="shared" si="180"/>
        <v>7.479999999999885</v>
      </c>
      <c r="B777" s="3">
        <f t="shared" si="169"/>
        <v>3.2464875745794006</v>
      </c>
      <c r="C777" s="3">
        <f t="shared" si="170"/>
        <v>7.3762102912123428E-2</v>
      </c>
      <c r="D777" s="3">
        <f t="shared" si="171"/>
        <v>1204.707687702072</v>
      </c>
      <c r="E777" s="3">
        <f t="shared" si="172"/>
        <v>10.199878432233488</v>
      </c>
      <c r="F777" s="3">
        <f t="shared" si="173"/>
        <v>33.073583221953236</v>
      </c>
      <c r="G777" s="3">
        <f t="shared" si="174"/>
        <v>6.4955361220416466E-2</v>
      </c>
      <c r="H777" s="3">
        <f t="shared" si="175"/>
        <v>0.60159404678612827</v>
      </c>
      <c r="I777" s="3">
        <f t="shared" si="179"/>
        <v>1951.9056731776886</v>
      </c>
      <c r="K777" s="3">
        <f t="shared" si="181"/>
        <v>7.479999999999885</v>
      </c>
      <c r="L777" s="3">
        <f t="shared" si="182"/>
        <v>1.4725837444001237</v>
      </c>
      <c r="M777" s="3">
        <f>L777/'Nitrous Oxide Information'!$B$1*1000</f>
        <v>33.457927076093966</v>
      </c>
      <c r="N777" s="3">
        <f>M777*'Nitrous Oxide Information'!$I$2*($D$13+273)/$F$2/1000</f>
        <v>8306.1671121029049</v>
      </c>
      <c r="O777" s="3">
        <f t="shared" si="183"/>
        <v>163.38637935118152</v>
      </c>
      <c r="P777" s="3">
        <f t="shared" si="176"/>
        <v>10.083409518888182</v>
      </c>
      <c r="Q777" s="3">
        <f t="shared" si="177"/>
        <v>1.8393657252199261E-3</v>
      </c>
      <c r="R777" s="3">
        <f t="shared" si="178"/>
        <v>0.27287879398088027</v>
      </c>
    </row>
    <row r="778" spans="1:18" x14ac:dyDescent="0.25">
      <c r="A778" s="3">
        <f t="shared" si="180"/>
        <v>7.4899999999998847</v>
      </c>
      <c r="B778" s="3">
        <f t="shared" si="169"/>
        <v>3.2404716341115392</v>
      </c>
      <c r="C778" s="3">
        <f t="shared" si="170"/>
        <v>7.3625417214208483E-2</v>
      </c>
      <c r="D778" s="3">
        <f t="shared" si="171"/>
        <v>1202.4752905146813</v>
      </c>
      <c r="E778" s="3">
        <f t="shared" si="172"/>
        <v>10.180977432301063</v>
      </c>
      <c r="F778" s="3">
        <f t="shared" si="173"/>
        <v>33.073583221953243</v>
      </c>
      <c r="G778" s="3">
        <f t="shared" si="174"/>
        <v>6.495536122041648E-2</v>
      </c>
      <c r="H778" s="3">
        <f t="shared" si="175"/>
        <v>0.60047925614296571</v>
      </c>
      <c r="I778" s="3">
        <f t="shared" si="179"/>
        <v>1953.1066316899746</v>
      </c>
      <c r="K778" s="3">
        <f t="shared" si="181"/>
        <v>7.4899999999998847</v>
      </c>
      <c r="L778" s="3">
        <f t="shared" si="182"/>
        <v>1.4698549564603149</v>
      </c>
      <c r="M778" s="3">
        <f>L778/'Nitrous Oxide Information'!$B$1*1000</f>
        <v>33.395927486431624</v>
      </c>
      <c r="N778" s="3">
        <f>M778*'Nitrous Oxide Information'!$I$2*($D$13+273)/$F$2/1000</f>
        <v>8290.7752753209679</v>
      </c>
      <c r="O778" s="3">
        <f t="shared" si="183"/>
        <v>163.08361437554058</v>
      </c>
      <c r="P778" s="3">
        <f t="shared" si="176"/>
        <v>10.083409518888184</v>
      </c>
      <c r="Q778" s="3">
        <f t="shared" si="177"/>
        <v>1.8393657252199264E-3</v>
      </c>
      <c r="R778" s="3">
        <f t="shared" si="178"/>
        <v>0.27237313284963655</v>
      </c>
    </row>
    <row r="779" spans="1:18" x14ac:dyDescent="0.25">
      <c r="A779" s="3">
        <f t="shared" si="180"/>
        <v>7.4999999999998845</v>
      </c>
      <c r="B779" s="3">
        <f t="shared" si="169"/>
        <v>3.2344668415501094</v>
      </c>
      <c r="C779" s="3">
        <f t="shared" si="170"/>
        <v>7.3488984803269861E-2</v>
      </c>
      <c r="D779" s="3">
        <f t="shared" si="171"/>
        <v>1200.2470300961124</v>
      </c>
      <c r="E779" s="3">
        <f t="shared" si="172"/>
        <v>10.162111457080044</v>
      </c>
      <c r="F779" s="3">
        <f t="shared" si="173"/>
        <v>33.073583221953236</v>
      </c>
      <c r="G779" s="3">
        <f t="shared" si="174"/>
        <v>6.4955361220416466E-2</v>
      </c>
      <c r="H779" s="3">
        <f t="shared" si="175"/>
        <v>0.59936653127519535</v>
      </c>
      <c r="I779" s="3">
        <f t="shared" si="179"/>
        <v>1954.3053647525251</v>
      </c>
      <c r="K779" s="3">
        <f t="shared" si="181"/>
        <v>7.4999999999998845</v>
      </c>
      <c r="L779" s="3">
        <f t="shared" si="182"/>
        <v>1.4671312251318185</v>
      </c>
      <c r="M779" s="3">
        <f>L779/'Nitrous Oxide Information'!$B$1*1000</f>
        <v>33.33404278580916</v>
      </c>
      <c r="N779" s="3">
        <f>M779*'Nitrous Oxide Information'!$I$2*($D$13+273)/$F$2/1000</f>
        <v>8275.4119605560209</v>
      </c>
      <c r="O779" s="3">
        <f t="shared" si="183"/>
        <v>162.78141044195738</v>
      </c>
      <c r="P779" s="3">
        <f t="shared" si="176"/>
        <v>10.083409518888182</v>
      </c>
      <c r="Q779" s="3">
        <f t="shared" si="177"/>
        <v>1.8393657252199261E-3</v>
      </c>
      <c r="R779" s="3">
        <f t="shared" si="178"/>
        <v>0.27186840873946322</v>
      </c>
    </row>
    <row r="780" spans="1:18" x14ac:dyDescent="0.25">
      <c r="A780" s="3">
        <f t="shared" si="180"/>
        <v>7.5099999999998843</v>
      </c>
      <c r="B780" s="3">
        <f t="shared" si="169"/>
        <v>3.2284731762373573</v>
      </c>
      <c r="C780" s="3">
        <f t="shared" si="170"/>
        <v>7.3352805209951286E-2</v>
      </c>
      <c r="D780" s="3">
        <f t="shared" si="171"/>
        <v>1198.0228987806797</v>
      </c>
      <c r="E780" s="3">
        <f t="shared" si="172"/>
        <v>10.143280441667491</v>
      </c>
      <c r="F780" s="3">
        <f t="shared" si="173"/>
        <v>33.073583221953243</v>
      </c>
      <c r="G780" s="3">
        <f t="shared" si="174"/>
        <v>6.495536122041648E-2</v>
      </c>
      <c r="H780" s="3">
        <f t="shared" si="175"/>
        <v>0.59825586835480915</v>
      </c>
      <c r="I780" s="3">
        <f t="shared" si="179"/>
        <v>1955.5018764892347</v>
      </c>
      <c r="K780" s="3">
        <f t="shared" si="181"/>
        <v>7.5099999999998843</v>
      </c>
      <c r="L780" s="3">
        <f t="shared" si="182"/>
        <v>1.4644125410444238</v>
      </c>
      <c r="M780" s="3">
        <f>L780/'Nitrous Oxide Information'!$B$1*1000</f>
        <v>33.27227276133015</v>
      </c>
      <c r="N780" s="3">
        <f>M780*'Nitrous Oxide Information'!$I$2*($D$13+273)/$F$2/1000</f>
        <v>8260.0771149550237</v>
      </c>
      <c r="O780" s="3">
        <f t="shared" si="183"/>
        <v>162.47976651078656</v>
      </c>
      <c r="P780" s="3">
        <f t="shared" si="176"/>
        <v>10.083409518888184</v>
      </c>
      <c r="Q780" s="3">
        <f t="shared" si="177"/>
        <v>1.8393657252199264E-3</v>
      </c>
      <c r="R780" s="3">
        <f t="shared" si="178"/>
        <v>0.27136461991400296</v>
      </c>
    </row>
    <row r="781" spans="1:18" x14ac:dyDescent="0.25">
      <c r="A781" s="3">
        <f t="shared" si="180"/>
        <v>7.5199999999998841</v>
      </c>
      <c r="B781" s="3">
        <f t="shared" si="169"/>
        <v>3.2224906175538095</v>
      </c>
      <c r="C781" s="3">
        <f t="shared" si="170"/>
        <v>7.3216877965766203E-2</v>
      </c>
      <c r="D781" s="3">
        <f t="shared" si="171"/>
        <v>1195.8028889169016</v>
      </c>
      <c r="E781" s="3">
        <f t="shared" si="172"/>
        <v>10.124484321280738</v>
      </c>
      <c r="F781" s="3">
        <f t="shared" si="173"/>
        <v>33.073583221953236</v>
      </c>
      <c r="G781" s="3">
        <f t="shared" si="174"/>
        <v>6.4955361220416466E-2</v>
      </c>
      <c r="H781" s="3">
        <f t="shared" si="175"/>
        <v>0.59714726356089187</v>
      </c>
      <c r="I781" s="3">
        <f t="shared" si="179"/>
        <v>1956.6961710163566</v>
      </c>
      <c r="K781" s="3">
        <f t="shared" si="181"/>
        <v>7.5199999999998841</v>
      </c>
      <c r="L781" s="3">
        <f t="shared" si="182"/>
        <v>1.4616988948452838</v>
      </c>
      <c r="M781" s="3">
        <f>L781/'Nitrous Oxide Information'!$B$1*1000</f>
        <v>33.210617200492671</v>
      </c>
      <c r="N781" s="3">
        <f>M781*'Nitrous Oxide Information'!$I$2*($D$13+273)/$F$2/1000</f>
        <v>8244.7706857628673</v>
      </c>
      <c r="O781" s="3">
        <f t="shared" si="183"/>
        <v>162.17868154430937</v>
      </c>
      <c r="P781" s="3">
        <f t="shared" si="176"/>
        <v>10.083409518888182</v>
      </c>
      <c r="Q781" s="3">
        <f t="shared" si="177"/>
        <v>1.8393657252199261E-3</v>
      </c>
      <c r="R781" s="3">
        <f t="shared" si="178"/>
        <v>0.27086176464011574</v>
      </c>
    </row>
    <row r="782" spans="1:18" x14ac:dyDescent="0.25">
      <c r="A782" s="3">
        <f t="shared" si="180"/>
        <v>7.5299999999998839</v>
      </c>
      <c r="B782" s="3">
        <f t="shared" si="169"/>
        <v>3.2165191449182005</v>
      </c>
      <c r="C782" s="3">
        <f t="shared" si="170"/>
        <v>7.3081202603096196E-2</v>
      </c>
      <c r="D782" s="3">
        <f t="shared" si="171"/>
        <v>1193.5869928674758</v>
      </c>
      <c r="E782" s="3">
        <f t="shared" si="172"/>
        <v>10.105723031257163</v>
      </c>
      <c r="F782" s="3">
        <f t="shared" si="173"/>
        <v>33.073583221953236</v>
      </c>
      <c r="G782" s="3">
        <f t="shared" si="174"/>
        <v>6.4955361220416466E-2</v>
      </c>
      <c r="H782" s="3">
        <f t="shared" si="175"/>
        <v>0.59604071307960937</v>
      </c>
      <c r="I782" s="3">
        <f t="shared" si="179"/>
        <v>1957.8882524425157</v>
      </c>
      <c r="K782" s="3">
        <f t="shared" si="181"/>
        <v>7.5299999999998839</v>
      </c>
      <c r="L782" s="3">
        <f t="shared" si="182"/>
        <v>1.4589902771988827</v>
      </c>
      <c r="M782" s="3">
        <f>L782/'Nitrous Oxide Information'!$B$1*1000</f>
        <v>33.149075891188573</v>
      </c>
      <c r="N782" s="3">
        <f>M782*'Nitrous Oxide Information'!$I$2*($D$13+273)/$F$2/1000</f>
        <v>8229.4926203222076</v>
      </c>
      <c r="O782" s="3">
        <f t="shared" si="183"/>
        <v>161.87815450672994</v>
      </c>
      <c r="P782" s="3">
        <f t="shared" si="176"/>
        <v>10.083409518888182</v>
      </c>
      <c r="Q782" s="3">
        <f t="shared" si="177"/>
        <v>1.8393657252199261E-3</v>
      </c>
      <c r="R782" s="3">
        <f t="shared" si="178"/>
        <v>0.27035984118787337</v>
      </c>
    </row>
    <row r="783" spans="1:18" x14ac:dyDescent="0.25">
      <c r="A783" s="3">
        <f t="shared" si="180"/>
        <v>7.5399999999998837</v>
      </c>
      <c r="B783" s="3">
        <f t="shared" si="169"/>
        <v>3.2105587377874043</v>
      </c>
      <c r="C783" s="3">
        <f t="shared" si="170"/>
        <v>7.2945778655189392E-2</v>
      </c>
      <c r="D783" s="3">
        <f t="shared" si="171"/>
        <v>1191.3752030092521</v>
      </c>
      <c r="E783" s="3">
        <f t="shared" si="172"/>
        <v>10.086996507053964</v>
      </c>
      <c r="F783" s="3">
        <f t="shared" si="173"/>
        <v>33.073583221953243</v>
      </c>
      <c r="G783" s="3">
        <f t="shared" si="174"/>
        <v>6.495536122041648E-2</v>
      </c>
      <c r="H783" s="3">
        <f t="shared" si="175"/>
        <v>0.5949362131041942</v>
      </c>
      <c r="I783" s="3">
        <f t="shared" si="179"/>
        <v>1959.0781248687242</v>
      </c>
      <c r="K783" s="3">
        <f t="shared" si="181"/>
        <v>7.5399999999998837</v>
      </c>
      <c r="L783" s="3">
        <f t="shared" si="182"/>
        <v>1.4562866787870039</v>
      </c>
      <c r="M783" s="3">
        <f>L783/'Nitrous Oxide Information'!$B$1*1000</f>
        <v>33.087648621702769</v>
      </c>
      <c r="N783" s="3">
        <f>M783*'Nitrous Oxide Information'!$I$2*($D$13+273)/$F$2/1000</f>
        <v>8214.2428660732712</v>
      </c>
      <c r="O783" s="3">
        <f t="shared" si="183"/>
        <v>161.57818436417179</v>
      </c>
      <c r="P783" s="3">
        <f t="shared" si="176"/>
        <v>10.083409518888184</v>
      </c>
      <c r="Q783" s="3">
        <f t="shared" si="177"/>
        <v>1.8393657252199264E-3</v>
      </c>
      <c r="R783" s="3">
        <f t="shared" si="178"/>
        <v>0.26985884783055325</v>
      </c>
    </row>
    <row r="784" spans="1:18" x14ac:dyDescent="0.25">
      <c r="A784" s="3">
        <f t="shared" si="180"/>
        <v>7.5499999999998835</v>
      </c>
      <c r="B784" s="3">
        <f t="shared" si="169"/>
        <v>3.2046093756563625</v>
      </c>
      <c r="C784" s="3">
        <f t="shared" si="170"/>
        <v>7.2810605656158822E-2</v>
      </c>
      <c r="D784" s="3">
        <f t="shared" si="171"/>
        <v>1189.1675117332065</v>
      </c>
      <c r="E784" s="3">
        <f t="shared" si="172"/>
        <v>10.068304684247952</v>
      </c>
      <c r="F784" s="3">
        <f t="shared" si="173"/>
        <v>33.073583221953243</v>
      </c>
      <c r="G784" s="3">
        <f t="shared" si="174"/>
        <v>6.495536122041648E-2</v>
      </c>
      <c r="H784" s="3">
        <f t="shared" si="175"/>
        <v>0.59383375983493347</v>
      </c>
      <c r="I784" s="3">
        <f t="shared" si="179"/>
        <v>1960.2657923883942</v>
      </c>
      <c r="K784" s="3">
        <f t="shared" si="181"/>
        <v>7.5499999999998835</v>
      </c>
      <c r="L784" s="3">
        <f t="shared" si="182"/>
        <v>1.4535880903086984</v>
      </c>
      <c r="M784" s="3">
        <f>L784/'Nitrous Oxide Information'!$B$1*1000</f>
        <v>33.026335180712486</v>
      </c>
      <c r="N784" s="3">
        <f>M784*'Nitrous Oxide Information'!$I$2*($D$13+273)/$F$2/1000</f>
        <v>8199.0213705536862</v>
      </c>
      <c r="O784" s="3">
        <f t="shared" si="183"/>
        <v>161.27877008467439</v>
      </c>
      <c r="P784" s="3">
        <f t="shared" si="176"/>
        <v>10.083409518888184</v>
      </c>
      <c r="Q784" s="3">
        <f t="shared" si="177"/>
        <v>1.8393657252199264E-3</v>
      </c>
      <c r="R784" s="3">
        <f t="shared" si="178"/>
        <v>0.26935878284463244</v>
      </c>
    </row>
    <row r="785" spans="1:18" x14ac:dyDescent="0.25">
      <c r="A785" s="3">
        <f t="shared" si="180"/>
        <v>7.5599999999998833</v>
      </c>
      <c r="B785" s="3">
        <f t="shared" si="169"/>
        <v>3.1986710380580128</v>
      </c>
      <c r="C785" s="3">
        <f t="shared" si="170"/>
        <v>7.2675683140980815E-2</v>
      </c>
      <c r="D785" s="3">
        <f t="shared" si="171"/>
        <v>1186.9639114444146</v>
      </c>
      <c r="E785" s="3">
        <f t="shared" si="172"/>
        <v>10.049647498535307</v>
      </c>
      <c r="F785" s="3">
        <f t="shared" si="173"/>
        <v>33.073583221953243</v>
      </c>
      <c r="G785" s="3">
        <f t="shared" si="174"/>
        <v>6.495536122041648E-2</v>
      </c>
      <c r="H785" s="3">
        <f t="shared" si="175"/>
        <v>0.5927333494791549</v>
      </c>
      <c r="I785" s="3">
        <f t="shared" si="179"/>
        <v>1961.4512590873526</v>
      </c>
      <c r="K785" s="3">
        <f t="shared" si="181"/>
        <v>7.5599999999998833</v>
      </c>
      <c r="L785" s="3">
        <f t="shared" si="182"/>
        <v>1.450894502480252</v>
      </c>
      <c r="M785" s="3">
        <f>L785/'Nitrous Oxide Information'!$B$1*1000</f>
        <v>32.965135357286535</v>
      </c>
      <c r="N785" s="3">
        <f>M785*'Nitrous Oxide Information'!$I$2*($D$13+273)/$F$2/1000</f>
        <v>8183.8280813982929</v>
      </c>
      <c r="O785" s="3">
        <f t="shared" si="183"/>
        <v>160.97991063818938</v>
      </c>
      <c r="P785" s="3">
        <f t="shared" si="176"/>
        <v>10.083409518888184</v>
      </c>
      <c r="Q785" s="3">
        <f t="shared" si="177"/>
        <v>1.8393657252199264E-3</v>
      </c>
      <c r="R785" s="3">
        <f t="shared" si="178"/>
        <v>0.26885964450978173</v>
      </c>
    </row>
    <row r="786" spans="1:18" x14ac:dyDescent="0.25">
      <c r="A786" s="3">
        <f t="shared" si="180"/>
        <v>7.569999999999883</v>
      </c>
      <c r="B786" s="3">
        <f t="shared" si="169"/>
        <v>3.1927437045632212</v>
      </c>
      <c r="C786" s="3">
        <f t="shared" si="170"/>
        <v>7.2541010645493467E-2</v>
      </c>
      <c r="D786" s="3">
        <f t="shared" si="171"/>
        <v>1184.7643945620268</v>
      </c>
      <c r="E786" s="3">
        <f t="shared" si="172"/>
        <v>10.031024885731371</v>
      </c>
      <c r="F786" s="3">
        <f t="shared" si="173"/>
        <v>33.073583221953243</v>
      </c>
      <c r="G786" s="3">
        <f t="shared" si="174"/>
        <v>6.495536122041648E-2</v>
      </c>
      <c r="H786" s="3">
        <f t="shared" si="175"/>
        <v>0.59163497825121492</v>
      </c>
      <c r="I786" s="3">
        <f t="shared" si="179"/>
        <v>1962.6345290438551</v>
      </c>
      <c r="K786" s="3">
        <f t="shared" si="181"/>
        <v>7.569999999999883</v>
      </c>
      <c r="L786" s="3">
        <f t="shared" si="182"/>
        <v>1.4482059060351542</v>
      </c>
      <c r="M786" s="3">
        <f>L786/'Nitrous Oxide Information'!$B$1*1000</f>
        <v>32.904048940884614</v>
      </c>
      <c r="N786" s="3">
        <f>M786*'Nitrous Oxide Information'!$I$2*($D$13+273)/$F$2/1000</f>
        <v>8168.6629463389718</v>
      </c>
      <c r="O786" s="3">
        <f t="shared" si="183"/>
        <v>160.68160499657716</v>
      </c>
      <c r="P786" s="3">
        <f t="shared" si="176"/>
        <v>10.083409518888184</v>
      </c>
      <c r="Q786" s="3">
        <f t="shared" si="177"/>
        <v>1.8393657252199264E-3</v>
      </c>
      <c r="R786" s="3">
        <f t="shared" si="178"/>
        <v>0.26836143110886002</v>
      </c>
    </row>
    <row r="787" spans="1:18" x14ac:dyDescent="0.25">
      <c r="A787" s="3">
        <f t="shared" si="180"/>
        <v>7.5799999999998828</v>
      </c>
      <c r="B787" s="3">
        <f t="shared" si="169"/>
        <v>3.1868273547807089</v>
      </c>
      <c r="C787" s="3">
        <f t="shared" si="170"/>
        <v>7.2406587706394923E-2</v>
      </c>
      <c r="D787" s="3">
        <f t="shared" si="171"/>
        <v>1182.5689535192405</v>
      </c>
      <c r="E787" s="3">
        <f t="shared" si="172"/>
        <v>10.012436781770425</v>
      </c>
      <c r="F787" s="3">
        <f t="shared" si="173"/>
        <v>33.073583221953236</v>
      </c>
      <c r="G787" s="3">
        <f t="shared" si="174"/>
        <v>6.4955361220416466E-2</v>
      </c>
      <c r="H787" s="3">
        <f t="shared" si="175"/>
        <v>0.59053864237248443</v>
      </c>
      <c r="I787" s="3">
        <f t="shared" si="179"/>
        <v>1963.8156063286001</v>
      </c>
      <c r="K787" s="3">
        <f t="shared" si="181"/>
        <v>7.5799999999998828</v>
      </c>
      <c r="L787" s="3">
        <f t="shared" si="182"/>
        <v>1.4455222917240655</v>
      </c>
      <c r="M787" s="3">
        <f>L787/'Nitrous Oxide Information'!$B$1*1000</f>
        <v>32.843075721356541</v>
      </c>
      <c r="N787" s="3">
        <f>M787*'Nitrous Oxide Information'!$I$2*($D$13+273)/$F$2/1000</f>
        <v>8153.5259132044548</v>
      </c>
      <c r="O787" s="3">
        <f t="shared" si="183"/>
        <v>160.38385213360337</v>
      </c>
      <c r="P787" s="3">
        <f t="shared" si="176"/>
        <v>10.083409518888182</v>
      </c>
      <c r="Q787" s="3">
        <f t="shared" si="177"/>
        <v>1.8393657252199261E-3</v>
      </c>
      <c r="R787" s="3">
        <f t="shared" si="178"/>
        <v>0.267864140927908</v>
      </c>
    </row>
    <row r="788" spans="1:18" x14ac:dyDescent="0.25">
      <c r="A788" s="3">
        <f t="shared" si="180"/>
        <v>7.5899999999998826</v>
      </c>
      <c r="B788" s="3">
        <f t="shared" si="169"/>
        <v>3.1809219683569845</v>
      </c>
      <c r="C788" s="3">
        <f t="shared" si="170"/>
        <v>7.227241386124196E-2</v>
      </c>
      <c r="D788" s="3">
        <f t="shared" si="171"/>
        <v>1180.3775807632755</v>
      </c>
      <c r="E788" s="3">
        <f t="shared" si="172"/>
        <v>9.9938831227054727</v>
      </c>
      <c r="F788" s="3">
        <f t="shared" si="173"/>
        <v>33.073583221953236</v>
      </c>
      <c r="G788" s="3">
        <f t="shared" si="174"/>
        <v>6.4955361220416466E-2</v>
      </c>
      <c r="H788" s="3">
        <f t="shared" si="175"/>
        <v>0.58944433807133712</v>
      </c>
      <c r="I788" s="3">
        <f t="shared" si="179"/>
        <v>1964.9944950047427</v>
      </c>
      <c r="K788" s="3">
        <f t="shared" si="181"/>
        <v>7.5899999999998826</v>
      </c>
      <c r="L788" s="3">
        <f t="shared" si="182"/>
        <v>1.4428436503147866</v>
      </c>
      <c r="M788" s="3">
        <f>L788/'Nitrous Oxide Information'!$B$1*1000</f>
        <v>32.782215488941596</v>
      </c>
      <c r="N788" s="3">
        <f>M788*'Nitrous Oxide Information'!$I$2*($D$13+273)/$F$2/1000</f>
        <v>8138.4169299201576</v>
      </c>
      <c r="O788" s="3">
        <f t="shared" si="183"/>
        <v>160.08665102493535</v>
      </c>
      <c r="P788" s="3">
        <f t="shared" si="176"/>
        <v>10.083409518888182</v>
      </c>
      <c r="Q788" s="3">
        <f t="shared" si="177"/>
        <v>1.8393657252199261E-3</v>
      </c>
      <c r="R788" s="3">
        <f t="shared" si="178"/>
        <v>0.26736777225614261</v>
      </c>
    </row>
    <row r="789" spans="1:18" x14ac:dyDescent="0.25">
      <c r="A789" s="3">
        <f t="shared" si="180"/>
        <v>7.5999999999998824</v>
      </c>
      <c r="B789" s="3">
        <f t="shared" si="169"/>
        <v>3.1750275249762714</v>
      </c>
      <c r="C789" s="3">
        <f t="shared" si="170"/>
        <v>7.2138488648448212E-2</v>
      </c>
      <c r="D789" s="3">
        <f t="shared" si="171"/>
        <v>1178.1902687553466</v>
      </c>
      <c r="E789" s="3">
        <f t="shared" si="172"/>
        <v>9.9753638447080082</v>
      </c>
      <c r="F789" s="3">
        <f t="shared" si="173"/>
        <v>33.073583221953243</v>
      </c>
      <c r="G789" s="3">
        <f t="shared" si="174"/>
        <v>6.495536122041648E-2</v>
      </c>
      <c r="H789" s="3">
        <f t="shared" si="175"/>
        <v>0.58835206158313458</v>
      </c>
      <c r="I789" s="3">
        <f t="shared" si="179"/>
        <v>1966.1711991279089</v>
      </c>
      <c r="K789" s="3">
        <f t="shared" si="181"/>
        <v>7.5999999999998824</v>
      </c>
      <c r="L789" s="3">
        <f t="shared" si="182"/>
        <v>1.4401699725922252</v>
      </c>
      <c r="M789" s="3">
        <f>L789/'Nitrous Oxide Information'!$B$1*1000</f>
        <v>32.721468034267723</v>
      </c>
      <c r="N789" s="3">
        <f>M789*'Nitrous Oxide Information'!$I$2*($D$13+273)/$F$2/1000</f>
        <v>8123.3359445079859</v>
      </c>
      <c r="O789" s="3">
        <f t="shared" si="183"/>
        <v>159.79000064813852</v>
      </c>
      <c r="P789" s="3">
        <f t="shared" si="176"/>
        <v>10.083409518888184</v>
      </c>
      <c r="Q789" s="3">
        <f t="shared" si="177"/>
        <v>1.8393657252199264E-3</v>
      </c>
      <c r="R789" s="3">
        <f t="shared" si="178"/>
        <v>0.26687232338595068</v>
      </c>
    </row>
    <row r="790" spans="1:18" x14ac:dyDescent="0.25">
      <c r="A790" s="3">
        <f t="shared" si="180"/>
        <v>7.6099999999998822</v>
      </c>
      <c r="B790" s="3">
        <f t="shared" si="169"/>
        <v>3.1691440043604397</v>
      </c>
      <c r="C790" s="3">
        <f t="shared" si="170"/>
        <v>7.2004811607282643E-2</v>
      </c>
      <c r="D790" s="3">
        <f t="shared" si="171"/>
        <v>1176.0070099706388</v>
      </c>
      <c r="E790" s="3">
        <f t="shared" si="172"/>
        <v>9.9568788840678</v>
      </c>
      <c r="F790" s="3">
        <f t="shared" si="173"/>
        <v>33.073583221953243</v>
      </c>
      <c r="G790" s="3">
        <f t="shared" si="174"/>
        <v>6.495536122041648E-2</v>
      </c>
      <c r="H790" s="3">
        <f t="shared" si="175"/>
        <v>0.58726180915021509</v>
      </c>
      <c r="I790" s="3">
        <f t="shared" si="179"/>
        <v>1967.3457227462093</v>
      </c>
      <c r="K790" s="3">
        <f t="shared" si="181"/>
        <v>7.6099999999998822</v>
      </c>
      <c r="L790" s="3">
        <f t="shared" si="182"/>
        <v>1.4375012493583657</v>
      </c>
      <c r="M790" s="3">
        <f>L790/'Nitrous Oxide Information'!$B$1*1000</f>
        <v>32.660833148350846</v>
      </c>
      <c r="N790" s="3">
        <f>M790*'Nitrous Oxide Information'!$I$2*($D$13+273)/$F$2/1000</f>
        <v>8108.2829050861646</v>
      </c>
      <c r="O790" s="3">
        <f t="shared" si="183"/>
        <v>159.4938999826729</v>
      </c>
      <c r="P790" s="3">
        <f t="shared" si="176"/>
        <v>10.083409518888184</v>
      </c>
      <c r="Q790" s="3">
        <f t="shared" si="177"/>
        <v>1.8393657252199264E-3</v>
      </c>
      <c r="R790" s="3">
        <f t="shared" si="178"/>
        <v>0.26637779261288347</v>
      </c>
    </row>
    <row r="791" spans="1:18" x14ac:dyDescent="0.25">
      <c r="A791" s="3">
        <f t="shared" si="180"/>
        <v>7.619999999999882</v>
      </c>
      <c r="B791" s="3">
        <f t="shared" si="169"/>
        <v>3.1632713862689372</v>
      </c>
      <c r="C791" s="3">
        <f t="shared" si="170"/>
        <v>7.1871382277868032E-2</v>
      </c>
      <c r="D791" s="3">
        <f t="shared" si="171"/>
        <v>1173.8277968982807</v>
      </c>
      <c r="E791" s="3">
        <f t="shared" si="172"/>
        <v>9.9384281771926872</v>
      </c>
      <c r="F791" s="3">
        <f t="shared" si="173"/>
        <v>33.073583221953236</v>
      </c>
      <c r="G791" s="3">
        <f t="shared" si="174"/>
        <v>6.4955361220416466E-2</v>
      </c>
      <c r="H791" s="3">
        <f t="shared" si="175"/>
        <v>0.58617357702188044</v>
      </c>
      <c r="I791" s="3">
        <f t="shared" si="179"/>
        <v>1968.5180699002531</v>
      </c>
      <c r="K791" s="3">
        <f t="shared" si="181"/>
        <v>7.619999999999882</v>
      </c>
      <c r="L791" s="3">
        <f t="shared" si="182"/>
        <v>1.4348374714322367</v>
      </c>
      <c r="M791" s="3">
        <f>L791/'Nitrous Oxide Information'!$B$1*1000</f>
        <v>32.600310622594158</v>
      </c>
      <c r="N791" s="3">
        <f>M791*'Nitrous Oxide Information'!$I$2*($D$13+273)/$F$2/1000</f>
        <v>8093.2577598690596</v>
      </c>
      <c r="O791" s="3">
        <f t="shared" si="183"/>
        <v>159.1983480098898</v>
      </c>
      <c r="P791" s="3">
        <f t="shared" si="176"/>
        <v>10.083409518888182</v>
      </c>
      <c r="Q791" s="3">
        <f t="shared" si="177"/>
        <v>1.8393657252199261E-3</v>
      </c>
      <c r="R791" s="3">
        <f t="shared" si="178"/>
        <v>0.2658841782356508</v>
      </c>
    </row>
    <row r="792" spans="1:18" x14ac:dyDescent="0.25">
      <c r="A792" s="3">
        <f t="shared" si="180"/>
        <v>7.6299999999998818</v>
      </c>
      <c r="B792" s="3">
        <f t="shared" si="169"/>
        <v>3.1574096504987184</v>
      </c>
      <c r="C792" s="3">
        <f t="shared" si="170"/>
        <v>7.1738200201179339E-2</v>
      </c>
      <c r="D792" s="3">
        <f t="shared" si="171"/>
        <v>1171.65262204132</v>
      </c>
      <c r="E792" s="3">
        <f t="shared" si="172"/>
        <v>9.9200116606083437</v>
      </c>
      <c r="F792" s="3">
        <f t="shared" si="173"/>
        <v>33.073583221953243</v>
      </c>
      <c r="G792" s="3">
        <f t="shared" si="174"/>
        <v>6.495536122041648E-2</v>
      </c>
      <c r="H792" s="3">
        <f t="shared" si="175"/>
        <v>0.58508736145438256</v>
      </c>
      <c r="I792" s="3">
        <f t="shared" si="179"/>
        <v>1969.6882446231618</v>
      </c>
      <c r="K792" s="3">
        <f t="shared" si="181"/>
        <v>7.6299999999998818</v>
      </c>
      <c r="L792" s="3">
        <f t="shared" si="182"/>
        <v>1.4321786296498802</v>
      </c>
      <c r="M792" s="3">
        <f>L792/'Nitrous Oxide Information'!$B$1*1000</f>
        <v>32.539900248787411</v>
      </c>
      <c r="N792" s="3">
        <f>M792*'Nitrous Oxide Information'!$I$2*($D$13+273)/$F$2/1000</f>
        <v>8078.2604571670054</v>
      </c>
      <c r="O792" s="3">
        <f t="shared" si="183"/>
        <v>158.90334371302799</v>
      </c>
      <c r="P792" s="3">
        <f t="shared" si="176"/>
        <v>10.083409518888184</v>
      </c>
      <c r="Q792" s="3">
        <f t="shared" si="177"/>
        <v>1.8393657252199264E-3</v>
      </c>
      <c r="R792" s="3">
        <f t="shared" si="178"/>
        <v>0.26539147855611517</v>
      </c>
    </row>
    <row r="793" spans="1:18" x14ac:dyDescent="0.25">
      <c r="A793" s="3">
        <f t="shared" si="180"/>
        <v>7.6399999999998816</v>
      </c>
      <c r="B793" s="3">
        <f t="shared" si="169"/>
        <v>3.1515587768841749</v>
      </c>
      <c r="C793" s="3">
        <f t="shared" si="170"/>
        <v>7.160526491904208E-2</v>
      </c>
      <c r="D793" s="3">
        <f t="shared" si="171"/>
        <v>1169.4814779166957</v>
      </c>
      <c r="E793" s="3">
        <f t="shared" si="172"/>
        <v>9.9016292709580647</v>
      </c>
      <c r="F793" s="3">
        <f t="shared" si="173"/>
        <v>33.073583221953243</v>
      </c>
      <c r="G793" s="3">
        <f t="shared" si="174"/>
        <v>6.495536122041648E-2</v>
      </c>
      <c r="H793" s="3">
        <f t="shared" si="175"/>
        <v>0.58400315871091024</v>
      </c>
      <c r="I793" s="3">
        <f t="shared" si="179"/>
        <v>1970.8562509405835</v>
      </c>
      <c r="K793" s="3">
        <f t="shared" si="181"/>
        <v>7.6399999999998816</v>
      </c>
      <c r="L793" s="3">
        <f t="shared" si="182"/>
        <v>1.4295247148643191</v>
      </c>
      <c r="M793" s="3">
        <f>L793/'Nitrous Oxide Information'!$B$1*1000</f>
        <v>32.479601819106158</v>
      </c>
      <c r="N793" s="3">
        <f>M793*'Nitrous Oxide Information'!$I$2*($D$13+273)/$F$2/1000</f>
        <v>8063.2909453861121</v>
      </c>
      <c r="O793" s="3">
        <f t="shared" si="183"/>
        <v>158.60888607721046</v>
      </c>
      <c r="P793" s="3">
        <f t="shared" si="176"/>
        <v>10.083409518888184</v>
      </c>
      <c r="Q793" s="3">
        <f t="shared" si="177"/>
        <v>1.8393657252199264E-3</v>
      </c>
      <c r="R793" s="3">
        <f t="shared" si="178"/>
        <v>0.26489969187928547</v>
      </c>
    </row>
    <row r="794" spans="1:18" x14ac:dyDescent="0.25">
      <c r="A794" s="3">
        <f t="shared" si="180"/>
        <v>7.6499999999998813</v>
      </c>
      <c r="B794" s="3">
        <f t="shared" si="169"/>
        <v>3.1457187452970659</v>
      </c>
      <c r="C794" s="3">
        <f t="shared" si="170"/>
        <v>7.1472575974130842E-2</v>
      </c>
      <c r="D794" s="3">
        <f t="shared" si="171"/>
        <v>1167.3143570552136</v>
      </c>
      <c r="E794" s="3">
        <f t="shared" si="172"/>
        <v>9.8832809450025483</v>
      </c>
      <c r="F794" s="3">
        <f t="shared" si="173"/>
        <v>33.073583221953243</v>
      </c>
      <c r="G794" s="3">
        <f t="shared" si="174"/>
        <v>6.495536122041648E-2</v>
      </c>
      <c r="H794" s="3">
        <f t="shared" si="175"/>
        <v>0.58292096506157742</v>
      </c>
      <c r="I794" s="3">
        <f t="shared" si="179"/>
        <v>1972.0220928707067</v>
      </c>
      <c r="K794" s="3">
        <f t="shared" si="181"/>
        <v>7.6499999999998813</v>
      </c>
      <c r="L794" s="3">
        <f t="shared" si="182"/>
        <v>1.4268757179455263</v>
      </c>
      <c r="M794" s="3">
        <f>L794/'Nitrous Oxide Information'!$B$1*1000</f>
        <v>32.419415126111069</v>
      </c>
      <c r="N794" s="3">
        <f>M794*'Nitrous Oxide Information'!$I$2*($D$13+273)/$F$2/1000</f>
        <v>8048.3491730280966</v>
      </c>
      <c r="O794" s="3">
        <f t="shared" si="183"/>
        <v>158.31497408944074</v>
      </c>
      <c r="P794" s="3">
        <f t="shared" si="176"/>
        <v>10.083409518888184</v>
      </c>
      <c r="Q794" s="3">
        <f t="shared" si="177"/>
        <v>1.8393657252199264E-3</v>
      </c>
      <c r="R794" s="3">
        <f t="shared" si="178"/>
        <v>0.26440881651331183</v>
      </c>
    </row>
    <row r="795" spans="1:18" x14ac:dyDescent="0.25">
      <c r="A795" s="3">
        <f t="shared" si="180"/>
        <v>7.6599999999998811</v>
      </c>
      <c r="B795" s="3">
        <f t="shared" si="169"/>
        <v>3.13988953564645</v>
      </c>
      <c r="C795" s="3">
        <f t="shared" si="170"/>
        <v>7.134013290996763E-2</v>
      </c>
      <c r="D795" s="3">
        <f t="shared" si="171"/>
        <v>1165.1512520015203</v>
      </c>
      <c r="E795" s="3">
        <f t="shared" si="172"/>
        <v>9.8649666196196826</v>
      </c>
      <c r="F795" s="3">
        <f t="shared" si="173"/>
        <v>33.073583221953236</v>
      </c>
      <c r="G795" s="3">
        <f t="shared" si="174"/>
        <v>6.4955361220416466E-2</v>
      </c>
      <c r="H795" s="3">
        <f t="shared" si="175"/>
        <v>0.5818407767834094</v>
      </c>
      <c r="I795" s="3">
        <f t="shared" si="179"/>
        <v>1973.1857744242736</v>
      </c>
      <c r="K795" s="3">
        <f t="shared" si="181"/>
        <v>7.6599999999998811</v>
      </c>
      <c r="L795" s="3">
        <f t="shared" si="182"/>
        <v>1.4242316297803932</v>
      </c>
      <c r="M795" s="3">
        <f>L795/'Nitrous Oxide Information'!$B$1*1000</f>
        <v>32.359339962747214</v>
      </c>
      <c r="N795" s="3">
        <f>M795*'Nitrous Oxide Information'!$I$2*($D$13+273)/$F$2/1000</f>
        <v>8033.4350886901093</v>
      </c>
      <c r="O795" s="3">
        <f t="shared" si="183"/>
        <v>158.02160673859962</v>
      </c>
      <c r="P795" s="3">
        <f t="shared" si="176"/>
        <v>10.083409518888182</v>
      </c>
      <c r="Q795" s="3">
        <f t="shared" si="177"/>
        <v>1.8393657252199261E-3</v>
      </c>
      <c r="R795" s="3">
        <f t="shared" si="178"/>
        <v>0.2639188507694793</v>
      </c>
    </row>
    <row r="796" spans="1:18" x14ac:dyDescent="0.25">
      <c r="A796" s="3">
        <f t="shared" si="180"/>
        <v>7.6699999999998809</v>
      </c>
      <c r="B796" s="3">
        <f t="shared" si="169"/>
        <v>3.1340711278786157</v>
      </c>
      <c r="C796" s="3">
        <f t="shared" si="170"/>
        <v>7.1207935270920369E-2</v>
      </c>
      <c r="D796" s="3">
        <f t="shared" si="171"/>
        <v>1162.9921553140784</v>
      </c>
      <c r="E796" s="3">
        <f t="shared" si="172"/>
        <v>9.846686231804318</v>
      </c>
      <c r="F796" s="3">
        <f t="shared" si="173"/>
        <v>33.073583221953236</v>
      </c>
      <c r="G796" s="3">
        <f t="shared" si="174"/>
        <v>6.4955361220416466E-2</v>
      </c>
      <c r="H796" s="3">
        <f t="shared" si="175"/>
        <v>0.58076259016033049</v>
      </c>
      <c r="I796" s="3">
        <f t="shared" si="179"/>
        <v>1974.3472996045944</v>
      </c>
      <c r="K796" s="3">
        <f t="shared" si="181"/>
        <v>7.6699999999998809</v>
      </c>
      <c r="L796" s="3">
        <f t="shared" si="182"/>
        <v>1.4215924412726983</v>
      </c>
      <c r="M796" s="3">
        <f>L796/'Nitrous Oxide Information'!$B$1*1000</f>
        <v>32.299376122343361</v>
      </c>
      <c r="N796" s="3">
        <f>M796*'Nitrous Oxide Information'!$I$2*($D$13+273)/$F$2/1000</f>
        <v>8018.5486410645553</v>
      </c>
      <c r="O796" s="3">
        <f t="shared" si="183"/>
        <v>157.72878301544139</v>
      </c>
      <c r="P796" s="3">
        <f t="shared" si="176"/>
        <v>10.083409518888182</v>
      </c>
      <c r="Q796" s="3">
        <f t="shared" si="177"/>
        <v>1.8393657252199261E-3</v>
      </c>
      <c r="R796" s="3">
        <f t="shared" si="178"/>
        <v>0.26342979296220237</v>
      </c>
    </row>
    <row r="797" spans="1:18" x14ac:dyDescent="0.25">
      <c r="A797" s="3">
        <f t="shared" si="180"/>
        <v>7.6799999999998807</v>
      </c>
      <c r="B797" s="3">
        <f t="shared" si="169"/>
        <v>3.1282635019770124</v>
      </c>
      <c r="C797" s="3">
        <f t="shared" si="170"/>
        <v>7.1075982602201243E-2</v>
      </c>
      <c r="D797" s="3">
        <f t="shared" si="171"/>
        <v>1160.8370595651395</v>
      </c>
      <c r="E797" s="3">
        <f t="shared" si="172"/>
        <v>9.828439718668065</v>
      </c>
      <c r="F797" s="3">
        <f t="shared" si="173"/>
        <v>33.073583221953236</v>
      </c>
      <c r="G797" s="3">
        <f t="shared" si="174"/>
        <v>6.4955361220416466E-2</v>
      </c>
      <c r="H797" s="3">
        <f t="shared" si="175"/>
        <v>0.57968640148315131</v>
      </c>
      <c r="I797" s="3">
        <f t="shared" si="179"/>
        <v>1975.5066724075607</v>
      </c>
      <c r="K797" s="3">
        <f t="shared" si="181"/>
        <v>7.6799999999998807</v>
      </c>
      <c r="L797" s="3">
        <f t="shared" si="182"/>
        <v>1.4189581433430762</v>
      </c>
      <c r="M797" s="3">
        <f>L797/'Nitrous Oxide Information'!$B$1*1000</f>
        <v>32.239523398611233</v>
      </c>
      <c r="N797" s="3">
        <f>M797*'Nitrous Oxide Information'!$I$2*($D$13+273)/$F$2/1000</f>
        <v>8003.6897789389104</v>
      </c>
      <c r="O797" s="3">
        <f t="shared" si="183"/>
        <v>157.4365019125907</v>
      </c>
      <c r="P797" s="3">
        <f t="shared" si="176"/>
        <v>10.083409518888182</v>
      </c>
      <c r="Q797" s="3">
        <f t="shared" si="177"/>
        <v>1.8393657252199261E-3</v>
      </c>
      <c r="R797" s="3">
        <f t="shared" si="178"/>
        <v>0.26294164140901893</v>
      </c>
    </row>
    <row r="798" spans="1:18" x14ac:dyDescent="0.25">
      <c r="A798" s="3">
        <f t="shared" si="180"/>
        <v>7.6899999999998805</v>
      </c>
      <c r="B798" s="3">
        <f t="shared" ref="B798:B861" si="184">L798*2.20462</f>
        <v>3.122466637962181</v>
      </c>
      <c r="C798" s="3">
        <f t="shared" ref="C798:C861" si="185">M798/453.59237</f>
        <v>7.0944274449865258E-2</v>
      </c>
      <c r="D798" s="3">
        <f t="shared" ref="D798:D861" si="186">N798/6.89475729</f>
        <v>1158.6859573407191</v>
      </c>
      <c r="E798" s="3">
        <f t="shared" ref="E798:E861" si="187">O798/16.0184634</f>
        <v>9.8102270174390664</v>
      </c>
      <c r="F798" s="3">
        <f t="shared" ref="F798:F861" si="188">P798*3.28</f>
        <v>33.073583221953236</v>
      </c>
      <c r="G798" s="3">
        <f t="shared" ref="G798:G861" si="189">Q798*35.314</f>
        <v>6.4955361220416466E-2</v>
      </c>
      <c r="H798" s="3">
        <f t="shared" ref="H798:H861" si="190">R798*2.20462</f>
        <v>0.57861220704955552</v>
      </c>
      <c r="I798" s="3">
        <f t="shared" si="179"/>
        <v>1976.6638968216598</v>
      </c>
      <c r="K798" s="3">
        <f t="shared" si="181"/>
        <v>7.6899999999998805</v>
      </c>
      <c r="L798" s="3">
        <f t="shared" si="182"/>
        <v>1.4163287269289861</v>
      </c>
      <c r="M798" s="3">
        <f>L798/'Nitrous Oxide Information'!$B$1*1000</f>
        <v>32.179781585644832</v>
      </c>
      <c r="N798" s="3">
        <f>M798*'Nitrous Oxide Information'!$I$2*($D$13+273)/$F$2/1000</f>
        <v>7988.8584511955532</v>
      </c>
      <c r="O798" s="3">
        <f t="shared" si="183"/>
        <v>157.14476242453887</v>
      </c>
      <c r="P798" s="3">
        <f t="shared" ref="P798:P861" si="191">SQRT(2*(N798)/O798)</f>
        <v>10.083409518888182</v>
      </c>
      <c r="Q798" s="3">
        <f t="shared" ref="Q798:Q861" si="192">P798*$F$25</f>
        <v>1.8393657252199261E-3</v>
      </c>
      <c r="R798" s="3">
        <f t="shared" ref="R798:R861" si="193">Q798*O798*0.908</f>
        <v>0.26245439443058466</v>
      </c>
    </row>
    <row r="799" spans="1:18" x14ac:dyDescent="0.25">
      <c r="A799" s="3">
        <f t="shared" si="180"/>
        <v>7.6999999999998803</v>
      </c>
      <c r="B799" s="3">
        <f t="shared" si="184"/>
        <v>3.1166805158916859</v>
      </c>
      <c r="C799" s="3">
        <f t="shared" si="185"/>
        <v>7.0812810360808567E-2</v>
      </c>
      <c r="D799" s="3">
        <f t="shared" si="186"/>
        <v>1156.5388412405716</v>
      </c>
      <c r="E799" s="3">
        <f t="shared" si="187"/>
        <v>9.7920480654617865</v>
      </c>
      <c r="F799" s="3">
        <f t="shared" si="188"/>
        <v>33.073583221953236</v>
      </c>
      <c r="G799" s="3">
        <f t="shared" si="189"/>
        <v>6.4955361220416466E-2</v>
      </c>
      <c r="H799" s="3">
        <f t="shared" si="190"/>
        <v>0.57754000316408727</v>
      </c>
      <c r="I799" s="3">
        <f t="shared" ref="I799:I862" si="194">I798+$N$3*$J$1*H799</f>
        <v>1977.8189768279881</v>
      </c>
      <c r="K799" s="3">
        <f t="shared" si="181"/>
        <v>7.6999999999998803</v>
      </c>
      <c r="L799" s="3">
        <f t="shared" si="182"/>
        <v>1.4137041829846804</v>
      </c>
      <c r="M799" s="3">
        <f>L799/'Nitrous Oxide Information'!$B$1*1000</f>
        <v>32.120150477919715</v>
      </c>
      <c r="N799" s="3">
        <f>M799*'Nitrous Oxide Information'!$I$2*($D$13+273)/$F$2/1000</f>
        <v>7974.0546068115846</v>
      </c>
      <c r="O799" s="3">
        <f t="shared" si="183"/>
        <v>156.85356354764045</v>
      </c>
      <c r="P799" s="3">
        <f t="shared" si="191"/>
        <v>10.083409518888182</v>
      </c>
      <c r="Q799" s="3">
        <f t="shared" si="192"/>
        <v>1.8393657252199261E-3</v>
      </c>
      <c r="R799" s="3">
        <f t="shared" si="193"/>
        <v>0.26196805035066695</v>
      </c>
    </row>
    <row r="800" spans="1:18" x14ac:dyDescent="0.25">
      <c r="A800" s="3">
        <f t="shared" ref="A800:A863" si="195">$A$30+A799</f>
        <v>7.7099999999998801</v>
      </c>
      <c r="B800" s="3">
        <f t="shared" si="184"/>
        <v>3.1109051158600449</v>
      </c>
      <c r="C800" s="3">
        <f t="shared" si="185"/>
        <v>7.0681589882766932E-2</v>
      </c>
      <c r="D800" s="3">
        <f t="shared" si="186"/>
        <v>1154.3957038781643</v>
      </c>
      <c r="E800" s="3">
        <f t="shared" si="187"/>
        <v>9.7739028001967903</v>
      </c>
      <c r="F800" s="3">
        <f t="shared" si="188"/>
        <v>33.073583221953236</v>
      </c>
      <c r="G800" s="3">
        <f t="shared" si="189"/>
        <v>6.4955361220416466E-2</v>
      </c>
      <c r="H800" s="3">
        <f t="shared" si="190"/>
        <v>0.57646978613813937</v>
      </c>
      <c r="I800" s="3">
        <f t="shared" si="194"/>
        <v>1978.9719164002643</v>
      </c>
      <c r="K800" s="3">
        <f t="shared" ref="K800:K863" si="196">$A$30+K799</f>
        <v>7.7099999999998801</v>
      </c>
      <c r="L800" s="3">
        <f t="shared" si="182"/>
        <v>1.4110845024811738</v>
      </c>
      <c r="M800" s="3">
        <f>L800/'Nitrous Oxide Information'!$B$1*1000</f>
        <v>32.060629870292274</v>
      </c>
      <c r="N800" s="3">
        <f>M800*'Nitrous Oxide Information'!$I$2*($D$13+273)/$F$2/1000</f>
        <v>7959.2781948586544</v>
      </c>
      <c r="O800" s="3">
        <f t="shared" si="183"/>
        <v>156.56290428010982</v>
      </c>
      <c r="P800" s="3">
        <f t="shared" si="191"/>
        <v>10.083409518888182</v>
      </c>
      <c r="Q800" s="3">
        <f t="shared" si="192"/>
        <v>1.8393657252199261E-3</v>
      </c>
      <c r="R800" s="3">
        <f t="shared" si="193"/>
        <v>0.26148260749613966</v>
      </c>
    </row>
    <row r="801" spans="1:18" x14ac:dyDescent="0.25">
      <c r="A801" s="3">
        <f t="shared" si="195"/>
        <v>7.7199999999998798</v>
      </c>
      <c r="B801" s="3">
        <f t="shared" si="184"/>
        <v>3.1051404179986637</v>
      </c>
      <c r="C801" s="3">
        <f t="shared" si="185"/>
        <v>7.0550612564314205E-2</v>
      </c>
      <c r="D801" s="3">
        <f t="shared" si="186"/>
        <v>1152.2565378806523</v>
      </c>
      <c r="E801" s="3">
        <f t="shared" si="187"/>
        <v>9.7557911592205393</v>
      </c>
      <c r="F801" s="3">
        <f t="shared" si="188"/>
        <v>33.073583221953243</v>
      </c>
      <c r="G801" s="3">
        <f t="shared" si="189"/>
        <v>6.495536122041648E-2</v>
      </c>
      <c r="H801" s="3">
        <f t="shared" si="190"/>
        <v>0.57540155228993906</v>
      </c>
      <c r="I801" s="3">
        <f t="shared" si="194"/>
        <v>1980.1227195048441</v>
      </c>
      <c r="K801" s="3">
        <f t="shared" si="196"/>
        <v>7.7199999999998798</v>
      </c>
      <c r="L801" s="3">
        <f t="shared" si="182"/>
        <v>1.4084696764062123</v>
      </c>
      <c r="M801" s="3">
        <f>L801/'Nitrous Oxide Information'!$B$1*1000</f>
        <v>32.001219557999057</v>
      </c>
      <c r="N801" s="3">
        <f>M801*'Nitrous Oxide Information'!$I$2*($D$13+273)/$F$2/1000</f>
        <v>7944.5291645027892</v>
      </c>
      <c r="O801" s="3">
        <f t="shared" si="183"/>
        <v>156.27278362201778</v>
      </c>
      <c r="P801" s="3">
        <f t="shared" si="191"/>
        <v>10.083409518888184</v>
      </c>
      <c r="Q801" s="3">
        <f t="shared" si="192"/>
        <v>1.8393657252199264E-3</v>
      </c>
      <c r="R801" s="3">
        <f t="shared" si="193"/>
        <v>0.26099806419697685</v>
      </c>
    </row>
    <row r="802" spans="1:18" x14ac:dyDescent="0.25">
      <c r="A802" s="3">
        <f t="shared" si="195"/>
        <v>7.7299999999998796</v>
      </c>
      <c r="B802" s="3">
        <f t="shared" si="184"/>
        <v>3.0993864024757642</v>
      </c>
      <c r="C802" s="3">
        <f t="shared" si="185"/>
        <v>7.0419877954860766E-2</v>
      </c>
      <c r="D802" s="3">
        <f t="shared" si="186"/>
        <v>1150.1213358888529</v>
      </c>
      <c r="E802" s="3">
        <f t="shared" si="187"/>
        <v>9.7377130802251628</v>
      </c>
      <c r="F802" s="3">
        <f t="shared" si="188"/>
        <v>33.073583221953236</v>
      </c>
      <c r="G802" s="3">
        <f t="shared" si="189"/>
        <v>6.4955361220416466E-2</v>
      </c>
      <c r="H802" s="3">
        <f t="shared" si="190"/>
        <v>0.5743352979445363</v>
      </c>
      <c r="I802" s="3">
        <f t="shared" si="194"/>
        <v>1981.2713901007332</v>
      </c>
      <c r="K802" s="3">
        <f t="shared" si="196"/>
        <v>7.7299999999998796</v>
      </c>
      <c r="L802" s="3">
        <f t="shared" ref="L802:L865" si="197">L801-R801*$J$1</f>
        <v>1.4058596957642426</v>
      </c>
      <c r="M802" s="3">
        <f>L802/'Nitrous Oxide Information'!$B$1*1000</f>
        <v>31.941919336656049</v>
      </c>
      <c r="N802" s="3">
        <f>M802*'Nitrous Oxide Information'!$I$2*($D$13+273)/$F$2/1000</f>
        <v>7929.8074650042072</v>
      </c>
      <c r="O802" s="3">
        <f t="shared" ref="O802:O865" si="198">L802/$F$2</f>
        <v>155.98320057528804</v>
      </c>
      <c r="P802" s="3">
        <f t="shared" si="191"/>
        <v>10.083409518888182</v>
      </c>
      <c r="Q802" s="3">
        <f t="shared" si="192"/>
        <v>1.8393657252199261E-3</v>
      </c>
      <c r="R802" s="3">
        <f t="shared" si="193"/>
        <v>0.2605144187862472</v>
      </c>
    </row>
    <row r="803" spans="1:18" x14ac:dyDescent="0.25">
      <c r="A803" s="3">
        <f t="shared" si="195"/>
        <v>7.7399999999998794</v>
      </c>
      <c r="B803" s="3">
        <f t="shared" si="184"/>
        <v>3.0936430494963187</v>
      </c>
      <c r="C803" s="3">
        <f t="shared" si="185"/>
        <v>7.0289385604651963E-2</v>
      </c>
      <c r="D803" s="3">
        <f t="shared" si="186"/>
        <v>1147.9900905572206</v>
      </c>
      <c r="E803" s="3">
        <f t="shared" si="187"/>
        <v>9.7196685010182513</v>
      </c>
      <c r="F803" s="3">
        <f t="shared" si="188"/>
        <v>33.073583221953236</v>
      </c>
      <c r="G803" s="3">
        <f t="shared" si="189"/>
        <v>6.4955361220416466E-2</v>
      </c>
      <c r="H803" s="3">
        <f t="shared" si="190"/>
        <v>0.57327101943379122</v>
      </c>
      <c r="I803" s="3">
        <f t="shared" si="194"/>
        <v>1982.4179321396009</v>
      </c>
      <c r="K803" s="3">
        <f t="shared" si="196"/>
        <v>7.7399999999998794</v>
      </c>
      <c r="L803" s="3">
        <f t="shared" si="197"/>
        <v>1.4032545515763801</v>
      </c>
      <c r="M803" s="3">
        <f>L803/'Nitrous Oxide Information'!$B$1*1000</f>
        <v>31.882729002257971</v>
      </c>
      <c r="N803" s="3">
        <f>M803*'Nitrous Oxide Information'!$I$2*($D$13+273)/$F$2/1000</f>
        <v>7915.1130457171566</v>
      </c>
      <c r="O803" s="3">
        <f t="shared" si="198"/>
        <v>155.69415414369374</v>
      </c>
      <c r="P803" s="3">
        <f t="shared" si="191"/>
        <v>10.083409518888182</v>
      </c>
      <c r="Q803" s="3">
        <f t="shared" si="192"/>
        <v>1.8393657252199261E-3</v>
      </c>
      <c r="R803" s="3">
        <f t="shared" si="193"/>
        <v>0.26003166960010854</v>
      </c>
    </row>
    <row r="804" spans="1:18" x14ac:dyDescent="0.25">
      <c r="A804" s="3">
        <f t="shared" si="195"/>
        <v>7.7499999999998792</v>
      </c>
      <c r="B804" s="3">
        <f t="shared" si="184"/>
        <v>3.0879103393019807</v>
      </c>
      <c r="C804" s="3">
        <f t="shared" si="185"/>
        <v>7.0159135064766592E-2</v>
      </c>
      <c r="D804" s="3">
        <f t="shared" si="186"/>
        <v>1145.8627945538215</v>
      </c>
      <c r="E804" s="3">
        <f t="shared" si="187"/>
        <v>9.7016573595226472</v>
      </c>
      <c r="F804" s="3">
        <f t="shared" si="188"/>
        <v>33.073583221953228</v>
      </c>
      <c r="G804" s="3">
        <f t="shared" si="189"/>
        <v>6.4955361220416452E-2</v>
      </c>
      <c r="H804" s="3">
        <f t="shared" si="190"/>
        <v>0.5722087130963609</v>
      </c>
      <c r="I804" s="3">
        <f t="shared" si="194"/>
        <v>1983.5623495657937</v>
      </c>
      <c r="K804" s="3">
        <f t="shared" si="196"/>
        <v>7.7499999999998792</v>
      </c>
      <c r="L804" s="3">
        <f t="shared" si="197"/>
        <v>1.400654234880379</v>
      </c>
      <c r="M804" s="3">
        <f>L804/'Nitrous Oxide Information'!$B$1*1000</f>
        <v>31.823648351177582</v>
      </c>
      <c r="N804" s="3">
        <f>M804*'Nitrous Oxide Information'!$I$2*($D$13+273)/$F$2/1000</f>
        <v>7900.4458560897328</v>
      </c>
      <c r="O804" s="3">
        <f t="shared" si="198"/>
        <v>155.40564333285417</v>
      </c>
      <c r="P804" s="3">
        <f t="shared" si="191"/>
        <v>10.08340951888818</v>
      </c>
      <c r="Q804" s="3">
        <f t="shared" si="192"/>
        <v>1.8393657252199257E-3</v>
      </c>
      <c r="R804" s="3">
        <f t="shared" si="193"/>
        <v>0.25954981497780161</v>
      </c>
    </row>
    <row r="805" spans="1:18" x14ac:dyDescent="0.25">
      <c r="A805" s="3">
        <f t="shared" si="195"/>
        <v>7.759999999999879</v>
      </c>
      <c r="B805" s="3">
        <f t="shared" si="184"/>
        <v>3.0821882521710173</v>
      </c>
      <c r="C805" s="3">
        <f t="shared" si="185"/>
        <v>7.0029125887115282E-2</v>
      </c>
      <c r="D805" s="3">
        <f t="shared" si="186"/>
        <v>1143.7394405603088</v>
      </c>
      <c r="E805" s="3">
        <f t="shared" si="187"/>
        <v>9.6836795937762172</v>
      </c>
      <c r="F805" s="3">
        <f t="shared" si="188"/>
        <v>33.073583221953243</v>
      </c>
      <c r="G805" s="3">
        <f t="shared" si="189"/>
        <v>6.495536122041648E-2</v>
      </c>
      <c r="H805" s="3">
        <f t="shared" si="190"/>
        <v>0.57114837527768791</v>
      </c>
      <c r="I805" s="3">
        <f t="shared" si="194"/>
        <v>1984.7046463163492</v>
      </c>
      <c r="K805" s="3">
        <f t="shared" si="196"/>
        <v>7.759999999999879</v>
      </c>
      <c r="L805" s="3">
        <f t="shared" si="197"/>
        <v>1.398058736730601</v>
      </c>
      <c r="M805" s="3">
        <f>L805/'Nitrous Oxide Information'!$B$1*1000</f>
        <v>31.764677180164977</v>
      </c>
      <c r="N805" s="3">
        <f>M805*'Nitrous Oxide Information'!$I$2*($D$13+273)/$F$2/1000</f>
        <v>7885.8058456637118</v>
      </c>
      <c r="O805" s="3">
        <f t="shared" si="198"/>
        <v>155.11766715023123</v>
      </c>
      <c r="P805" s="3">
        <f t="shared" si="191"/>
        <v>10.083409518888184</v>
      </c>
      <c r="Q805" s="3">
        <f t="shared" si="192"/>
        <v>1.8393657252199264E-3</v>
      </c>
      <c r="R805" s="3">
        <f t="shared" si="193"/>
        <v>0.25906885326164508</v>
      </c>
    </row>
    <row r="806" spans="1:18" x14ac:dyDescent="0.25">
      <c r="A806" s="3">
        <f t="shared" si="195"/>
        <v>7.7699999999998788</v>
      </c>
      <c r="B806" s="3">
        <f t="shared" si="184"/>
        <v>3.0764767684182406</v>
      </c>
      <c r="C806" s="3">
        <f t="shared" si="185"/>
        <v>6.9899357624439024E-2</v>
      </c>
      <c r="D806" s="3">
        <f t="shared" si="186"/>
        <v>1141.6200212718963</v>
      </c>
      <c r="E806" s="3">
        <f t="shared" si="187"/>
        <v>9.6657351419316591</v>
      </c>
      <c r="F806" s="3">
        <f t="shared" si="188"/>
        <v>33.073583221953243</v>
      </c>
      <c r="G806" s="3">
        <f t="shared" si="189"/>
        <v>6.495536122041648E-2</v>
      </c>
      <c r="H806" s="3">
        <f t="shared" si="190"/>
        <v>0.57009000232998563</v>
      </c>
      <c r="I806" s="3">
        <f t="shared" si="194"/>
        <v>1985.8448263210091</v>
      </c>
      <c r="K806" s="3">
        <f t="shared" si="196"/>
        <v>7.7699999999998788</v>
      </c>
      <c r="L806" s="3">
        <f t="shared" si="197"/>
        <v>1.3954680481979846</v>
      </c>
      <c r="M806" s="3">
        <f>L806/'Nitrous Oxide Information'!$B$1*1000</f>
        <v>31.705815286346869</v>
      </c>
      <c r="N806" s="3">
        <f>M806*'Nitrous Oxide Information'!$I$2*($D$13+273)/$F$2/1000</f>
        <v>7871.192964074362</v>
      </c>
      <c r="O806" s="3">
        <f t="shared" si="198"/>
        <v>154.83022460512609</v>
      </c>
      <c r="P806" s="3">
        <f t="shared" si="191"/>
        <v>10.083409518888184</v>
      </c>
      <c r="Q806" s="3">
        <f t="shared" si="192"/>
        <v>1.8393657252199264E-3</v>
      </c>
      <c r="R806" s="3">
        <f t="shared" si="193"/>
        <v>0.25858878279702885</v>
      </c>
    </row>
    <row r="807" spans="1:18" x14ac:dyDescent="0.25">
      <c r="A807" s="3">
        <f t="shared" si="195"/>
        <v>7.7799999999998786</v>
      </c>
      <c r="B807" s="3">
        <f t="shared" si="184"/>
        <v>3.0707758683949407</v>
      </c>
      <c r="C807" s="3">
        <f t="shared" si="185"/>
        <v>6.9769829830307592E-2</v>
      </c>
      <c r="D807" s="3">
        <f t="shared" si="186"/>
        <v>1139.504529397334</v>
      </c>
      <c r="E807" s="3">
        <f t="shared" si="187"/>
        <v>9.6478239422562666</v>
      </c>
      <c r="F807" s="3">
        <f t="shared" si="188"/>
        <v>33.073583221953236</v>
      </c>
      <c r="G807" s="3">
        <f t="shared" si="189"/>
        <v>6.4955361220416466E-2</v>
      </c>
      <c r="H807" s="3">
        <f t="shared" si="190"/>
        <v>0.56903359061222802</v>
      </c>
      <c r="I807" s="3">
        <f t="shared" si="194"/>
        <v>1986.9828935022335</v>
      </c>
      <c r="K807" s="3">
        <f t="shared" si="196"/>
        <v>7.7799999999998786</v>
      </c>
      <c r="L807" s="3">
        <f t="shared" si="197"/>
        <v>1.3928821603700143</v>
      </c>
      <c r="M807" s="3">
        <f>L807/'Nitrous Oxide Information'!$B$1*1000</f>
        <v>31.647062467225922</v>
      </c>
      <c r="N807" s="3">
        <f>M807*'Nitrous Oxide Information'!$I$2*($D$13+273)/$F$2/1000</f>
        <v>7856.6071610502877</v>
      </c>
      <c r="O807" s="3">
        <f t="shared" si="198"/>
        <v>154.54331470867572</v>
      </c>
      <c r="P807" s="3">
        <f t="shared" si="191"/>
        <v>10.083409518888182</v>
      </c>
      <c r="Q807" s="3">
        <f t="shared" si="192"/>
        <v>1.8393657252199261E-3</v>
      </c>
      <c r="R807" s="3">
        <f t="shared" si="193"/>
        <v>0.25810960193240923</v>
      </c>
    </row>
    <row r="808" spans="1:18" x14ac:dyDescent="0.25">
      <c r="A808" s="3">
        <f t="shared" si="195"/>
        <v>7.7899999999998784</v>
      </c>
      <c r="B808" s="3">
        <f t="shared" si="184"/>
        <v>3.0650855324888187</v>
      </c>
      <c r="C808" s="3">
        <f t="shared" si="185"/>
        <v>6.9640542059118044E-2</v>
      </c>
      <c r="D808" s="3">
        <f t="shared" si="186"/>
        <v>1137.3929576588832</v>
      </c>
      <c r="E808" s="3">
        <f t="shared" si="187"/>
        <v>9.6299459331317312</v>
      </c>
      <c r="F808" s="3">
        <f t="shared" si="188"/>
        <v>33.073583221953236</v>
      </c>
      <c r="G808" s="3">
        <f t="shared" si="189"/>
        <v>6.4955361220416466E-2</v>
      </c>
      <c r="H808" s="3">
        <f t="shared" si="190"/>
        <v>0.56797913649013576</v>
      </c>
      <c r="I808" s="3">
        <f t="shared" si="194"/>
        <v>1988.1188517752139</v>
      </c>
      <c r="K808" s="3">
        <f t="shared" si="196"/>
        <v>7.7899999999998784</v>
      </c>
      <c r="L808" s="3">
        <f t="shared" si="197"/>
        <v>1.3903010643506903</v>
      </c>
      <c r="M808" s="3">
        <f>L808/'Nitrous Oxide Information'!$B$1*1000</f>
        <v>31.588418520680033</v>
      </c>
      <c r="N808" s="3">
        <f>M808*'Nitrous Oxide Information'!$I$2*($D$13+273)/$F$2/1000</f>
        <v>7842.0483864132475</v>
      </c>
      <c r="O808" s="3">
        <f t="shared" si="198"/>
        <v>154.25693647384949</v>
      </c>
      <c r="P808" s="3">
        <f t="shared" si="191"/>
        <v>10.083409518888182</v>
      </c>
      <c r="Q808" s="3">
        <f t="shared" si="192"/>
        <v>1.8393657252199261E-3</v>
      </c>
      <c r="R808" s="3">
        <f t="shared" si="193"/>
        <v>0.25763130901930303</v>
      </c>
    </row>
    <row r="809" spans="1:18" x14ac:dyDescent="0.25">
      <c r="A809" s="3">
        <f t="shared" si="195"/>
        <v>7.7999999999998781</v>
      </c>
      <c r="B809" s="3">
        <f t="shared" si="184"/>
        <v>3.0594057411239173</v>
      </c>
      <c r="C809" s="3">
        <f t="shared" si="185"/>
        <v>6.9511493866093149E-2</v>
      </c>
      <c r="D809" s="3">
        <f t="shared" si="186"/>
        <v>1135.2852987922922</v>
      </c>
      <c r="E809" s="3">
        <f t="shared" si="187"/>
        <v>9.6121010530539301</v>
      </c>
      <c r="F809" s="3">
        <f t="shared" si="188"/>
        <v>33.073583221953236</v>
      </c>
      <c r="G809" s="3">
        <f t="shared" si="189"/>
        <v>6.4955361220416466E-2</v>
      </c>
      <c r="H809" s="3">
        <f t="shared" si="190"/>
        <v>0.56692663633616436</v>
      </c>
      <c r="I809" s="3">
        <f t="shared" si="194"/>
        <v>1989.2527050478861</v>
      </c>
      <c r="K809" s="3">
        <f t="shared" si="196"/>
        <v>7.7999999999998781</v>
      </c>
      <c r="L809" s="3">
        <f t="shared" si="197"/>
        <v>1.3877247512604973</v>
      </c>
      <c r="M809" s="3">
        <f>L809/'Nitrous Oxide Information'!$B$1*1000</f>
        <v>31.529883244961656</v>
      </c>
      <c r="N809" s="3">
        <f>M809*'Nitrous Oxide Information'!$I$2*($D$13+273)/$F$2/1000</f>
        <v>7827.5165900779857</v>
      </c>
      <c r="O809" s="3">
        <f t="shared" si="198"/>
        <v>153.97108891544585</v>
      </c>
      <c r="P809" s="3">
        <f t="shared" si="191"/>
        <v>10.083409518888182</v>
      </c>
      <c r="Q809" s="3">
        <f t="shared" si="192"/>
        <v>1.8393657252199261E-3</v>
      </c>
      <c r="R809" s="3">
        <f t="shared" si="193"/>
        <v>0.25715390241228164</v>
      </c>
    </row>
    <row r="810" spans="1:18" x14ac:dyDescent="0.25">
      <c r="A810" s="3">
        <f t="shared" si="195"/>
        <v>7.8099999999998779</v>
      </c>
      <c r="B810" s="3">
        <f t="shared" si="184"/>
        <v>3.053736474760556</v>
      </c>
      <c r="C810" s="3">
        <f t="shared" si="185"/>
        <v>6.9382684807279896E-2</v>
      </c>
      <c r="D810" s="3">
        <f t="shared" si="186"/>
        <v>1133.181545546769</v>
      </c>
      <c r="E810" s="3">
        <f t="shared" si="187"/>
        <v>9.5942892406327065</v>
      </c>
      <c r="F810" s="3">
        <f t="shared" si="188"/>
        <v>33.073583221953236</v>
      </c>
      <c r="G810" s="3">
        <f t="shared" si="189"/>
        <v>6.4955361220416466E-2</v>
      </c>
      <c r="H810" s="3">
        <f t="shared" si="190"/>
        <v>0.5658760865294904</v>
      </c>
      <c r="I810" s="3">
        <f t="shared" si="194"/>
        <v>1990.384457220945</v>
      </c>
      <c r="K810" s="3">
        <f t="shared" si="196"/>
        <v>7.8099999999998779</v>
      </c>
      <c r="L810" s="3">
        <f t="shared" si="197"/>
        <v>1.3851532122363746</v>
      </c>
      <c r="M810" s="3">
        <f>L810/'Nitrous Oxide Information'!$B$1*1000</f>
        <v>31.471456438697082</v>
      </c>
      <c r="N810" s="3">
        <f>M810*'Nitrous Oxide Information'!$I$2*($D$13+273)/$F$2/1000</f>
        <v>7813.0117220520524</v>
      </c>
      <c r="O810" s="3">
        <f t="shared" si="198"/>
        <v>153.68577105008882</v>
      </c>
      <c r="P810" s="3">
        <f t="shared" si="191"/>
        <v>10.083409518888182</v>
      </c>
      <c r="Q810" s="3">
        <f t="shared" si="192"/>
        <v>1.8393657252199261E-3</v>
      </c>
      <c r="R810" s="3">
        <f t="shared" si="193"/>
        <v>0.25667738046896538</v>
      </c>
    </row>
    <row r="811" spans="1:18" x14ac:dyDescent="0.25">
      <c r="A811" s="3">
        <f t="shared" si="195"/>
        <v>7.8199999999998777</v>
      </c>
      <c r="B811" s="3">
        <f t="shared" si="184"/>
        <v>3.0480777138952608</v>
      </c>
      <c r="C811" s="3">
        <f t="shared" si="185"/>
        <v>6.9254114439547904E-2</v>
      </c>
      <c r="D811" s="3">
        <f t="shared" si="186"/>
        <v>1131.0816906849582</v>
      </c>
      <c r="E811" s="3">
        <f t="shared" si="187"/>
        <v>9.5765104345916683</v>
      </c>
      <c r="F811" s="3">
        <f t="shared" si="188"/>
        <v>33.073583221953236</v>
      </c>
      <c r="G811" s="3">
        <f t="shared" si="189"/>
        <v>6.4955361220416466E-2</v>
      </c>
      <c r="H811" s="3">
        <f t="shared" si="190"/>
        <v>0.56482748345600142</v>
      </c>
      <c r="I811" s="3">
        <f t="shared" si="194"/>
        <v>1991.5141121878571</v>
      </c>
      <c r="K811" s="3">
        <f t="shared" si="196"/>
        <v>7.8199999999998777</v>
      </c>
      <c r="L811" s="3">
        <f t="shared" si="197"/>
        <v>1.3825864384316848</v>
      </c>
      <c r="M811" s="3">
        <f>L811/'Nitrous Oxide Information'!$B$1*1000</f>
        <v>31.413137900885754</v>
      </c>
      <c r="N811" s="3">
        <f>M811*'Nitrous Oxide Information'!$I$2*($D$13+273)/$F$2/1000</f>
        <v>7798.5337324356406</v>
      </c>
      <c r="O811" s="3">
        <f t="shared" si="198"/>
        <v>153.40098189622475</v>
      </c>
      <c r="P811" s="3">
        <f t="shared" si="191"/>
        <v>10.083409518888182</v>
      </c>
      <c r="Q811" s="3">
        <f t="shared" si="192"/>
        <v>1.8393657252199261E-3</v>
      </c>
      <c r="R811" s="3">
        <f t="shared" si="193"/>
        <v>0.25620174155001835</v>
      </c>
    </row>
    <row r="812" spans="1:18" x14ac:dyDescent="0.25">
      <c r="A812" s="3">
        <f t="shared" si="195"/>
        <v>7.8299999999998775</v>
      </c>
      <c r="B812" s="3">
        <f t="shared" si="184"/>
        <v>3.042429439060701</v>
      </c>
      <c r="C812" s="3">
        <f t="shared" si="185"/>
        <v>6.9125782320587997E-2</v>
      </c>
      <c r="D812" s="3">
        <f t="shared" si="186"/>
        <v>1128.9857269829163</v>
      </c>
      <c r="E812" s="3">
        <f t="shared" si="187"/>
        <v>9.5587645737679701</v>
      </c>
      <c r="F812" s="3">
        <f t="shared" si="188"/>
        <v>33.073583221953236</v>
      </c>
      <c r="G812" s="3">
        <f t="shared" si="189"/>
        <v>6.4955361220416466E-2</v>
      </c>
      <c r="H812" s="3">
        <f t="shared" si="190"/>
        <v>0.56378082350828129</v>
      </c>
      <c r="I812" s="3">
        <f t="shared" si="194"/>
        <v>1992.6416738348737</v>
      </c>
      <c r="K812" s="3">
        <f t="shared" si="196"/>
        <v>7.8299999999998775</v>
      </c>
      <c r="L812" s="3">
        <f t="shared" si="197"/>
        <v>1.3800244210161847</v>
      </c>
      <c r="M812" s="3">
        <f>L812/'Nitrous Oxide Information'!$B$1*1000</f>
        <v>31.354927430899611</v>
      </c>
      <c r="N812" s="3">
        <f>M812*'Nitrous Oxide Information'!$I$2*($D$13+273)/$F$2/1000</f>
        <v>7784.0825714214116</v>
      </c>
      <c r="O812" s="3">
        <f t="shared" si="198"/>
        <v>153.11672047411884</v>
      </c>
      <c r="P812" s="3">
        <f t="shared" si="191"/>
        <v>10.083409518888182</v>
      </c>
      <c r="Q812" s="3">
        <f t="shared" si="192"/>
        <v>1.8393657252199261E-3</v>
      </c>
      <c r="R812" s="3">
        <f t="shared" si="193"/>
        <v>0.25572698401914223</v>
      </c>
    </row>
    <row r="813" spans="1:18" x14ac:dyDescent="0.25">
      <c r="A813" s="3">
        <f t="shared" si="195"/>
        <v>7.8399999999998773</v>
      </c>
      <c r="B813" s="3">
        <f t="shared" si="184"/>
        <v>3.036791630825618</v>
      </c>
      <c r="C813" s="3">
        <f t="shared" si="185"/>
        <v>6.8997688008910596E-2</v>
      </c>
      <c r="D813" s="3">
        <f t="shared" si="186"/>
        <v>1126.8936472300854</v>
      </c>
      <c r="E813" s="3">
        <f t="shared" si="187"/>
        <v>9.5410515971121015</v>
      </c>
      <c r="F813" s="3">
        <f t="shared" si="188"/>
        <v>33.073583221953236</v>
      </c>
      <c r="G813" s="3">
        <f t="shared" si="189"/>
        <v>6.4955361220416466E-2</v>
      </c>
      <c r="H813" s="3">
        <f t="shared" si="190"/>
        <v>0.56273610308559907</v>
      </c>
      <c r="I813" s="3">
        <f t="shared" si="194"/>
        <v>1993.767146041045</v>
      </c>
      <c r="K813" s="3">
        <f t="shared" si="196"/>
        <v>7.8399999999998773</v>
      </c>
      <c r="L813" s="3">
        <f t="shared" si="197"/>
        <v>1.3774671511759933</v>
      </c>
      <c r="M813" s="3">
        <f>L813/'Nitrous Oxide Information'!$B$1*1000</f>
        <v>31.29682482848234</v>
      </c>
      <c r="N813" s="3">
        <f>M813*'Nitrous Oxide Information'!$I$2*($D$13+273)/$F$2/1000</f>
        <v>7769.6581892943204</v>
      </c>
      <c r="O813" s="3">
        <f t="shared" si="198"/>
        <v>152.83298580585176</v>
      </c>
      <c r="P813" s="3">
        <f t="shared" si="191"/>
        <v>10.083409518888182</v>
      </c>
      <c r="Q813" s="3">
        <f t="shared" si="192"/>
        <v>1.8393657252199261E-3</v>
      </c>
      <c r="R813" s="3">
        <f t="shared" si="193"/>
        <v>0.25525310624307096</v>
      </c>
    </row>
    <row r="814" spans="1:18" x14ac:dyDescent="0.25">
      <c r="A814" s="3">
        <f t="shared" si="195"/>
        <v>7.8499999999998771</v>
      </c>
      <c r="B814" s="3">
        <f t="shared" si="184"/>
        <v>3.0311642697947616</v>
      </c>
      <c r="C814" s="3">
        <f t="shared" si="185"/>
        <v>6.8869831063844214E-2</v>
      </c>
      <c r="D814" s="3">
        <f t="shared" si="186"/>
        <v>1124.8054442292701</v>
      </c>
      <c r="E814" s="3">
        <f t="shared" si="187"/>
        <v>9.5233714436876848</v>
      </c>
      <c r="F814" s="3">
        <f t="shared" si="188"/>
        <v>33.073583221953243</v>
      </c>
      <c r="G814" s="3">
        <f t="shared" si="189"/>
        <v>6.495536122041648E-2</v>
      </c>
      <c r="H814" s="3">
        <f t="shared" si="190"/>
        <v>0.5616933185938956</v>
      </c>
      <c r="I814" s="3">
        <f t="shared" si="194"/>
        <v>1994.8905326782328</v>
      </c>
      <c r="K814" s="3">
        <f t="shared" si="196"/>
        <v>7.8499999999998771</v>
      </c>
      <c r="L814" s="3">
        <f t="shared" si="197"/>
        <v>1.3749146201135625</v>
      </c>
      <c r="M814" s="3">
        <f>L814/'Nitrous Oxide Information'!$B$1*1000</f>
        <v>31.238829893748722</v>
      </c>
      <c r="N814" s="3">
        <f>M814*'Nitrous Oxide Information'!$I$2*($D$13+273)/$F$2/1000</f>
        <v>7755.2605364314477</v>
      </c>
      <c r="O814" s="3">
        <f t="shared" si="198"/>
        <v>152.54977691531636</v>
      </c>
      <c r="P814" s="3">
        <f t="shared" si="191"/>
        <v>10.083409518888184</v>
      </c>
      <c r="Q814" s="3">
        <f t="shared" si="192"/>
        <v>1.8393657252199264E-3</v>
      </c>
      <c r="R814" s="3">
        <f t="shared" si="193"/>
        <v>0.2547801065915648</v>
      </c>
    </row>
    <row r="815" spans="1:18" x14ac:dyDescent="0.25">
      <c r="A815" s="3">
        <f t="shared" si="195"/>
        <v>7.8599999999998769</v>
      </c>
      <c r="B815" s="3">
        <f t="shared" si="184"/>
        <v>3.0255473366088226</v>
      </c>
      <c r="C815" s="3">
        <f t="shared" si="185"/>
        <v>6.8742211045533991E-2</v>
      </c>
      <c r="D815" s="3">
        <f t="shared" si="186"/>
        <v>1122.72111079661</v>
      </c>
      <c r="E815" s="3">
        <f t="shared" si="187"/>
        <v>9.5057240526712654</v>
      </c>
      <c r="F815" s="3">
        <f t="shared" si="188"/>
        <v>33.073583221953228</v>
      </c>
      <c r="G815" s="3">
        <f t="shared" si="189"/>
        <v>6.4955361220416452E-2</v>
      </c>
      <c r="H815" s="3">
        <f t="shared" si="190"/>
        <v>0.56065246644577216</v>
      </c>
      <c r="I815" s="3">
        <f t="shared" si="194"/>
        <v>1996.0118376111243</v>
      </c>
      <c r="K815" s="3">
        <f t="shared" si="196"/>
        <v>7.8599999999998769</v>
      </c>
      <c r="L815" s="3">
        <f t="shared" si="197"/>
        <v>1.3723668190476468</v>
      </c>
      <c r="M815" s="3">
        <f>L815/'Nitrous Oxide Information'!$B$1*1000</f>
        <v>31.18094242718394</v>
      </c>
      <c r="N815" s="3">
        <f>M815*'Nitrous Oxide Information'!$I$2*($D$13+273)/$F$2/1000</f>
        <v>7740.8895633018246</v>
      </c>
      <c r="O815" s="3">
        <f t="shared" si="198"/>
        <v>152.26709282821434</v>
      </c>
      <c r="P815" s="3">
        <f t="shared" si="191"/>
        <v>10.08340951888818</v>
      </c>
      <c r="Q815" s="3">
        <f t="shared" si="192"/>
        <v>1.8393657252199257E-3</v>
      </c>
      <c r="R815" s="3">
        <f t="shared" si="193"/>
        <v>0.25430798343740518</v>
      </c>
    </row>
    <row r="816" spans="1:18" x14ac:dyDescent="0.25">
      <c r="A816" s="3">
        <f t="shared" si="195"/>
        <v>7.8699999999998766</v>
      </c>
      <c r="B816" s="3">
        <f t="shared" si="184"/>
        <v>3.0199408119443651</v>
      </c>
      <c r="C816" s="3">
        <f t="shared" si="185"/>
        <v>6.8614827514940108E-2</v>
      </c>
      <c r="D816" s="3">
        <f t="shared" si="186"/>
        <v>1120.6406397615599</v>
      </c>
      <c r="E816" s="3">
        <f t="shared" si="187"/>
        <v>9.4881093633520859</v>
      </c>
      <c r="F816" s="3">
        <f t="shared" si="188"/>
        <v>33.073583221953236</v>
      </c>
      <c r="G816" s="3">
        <f t="shared" si="189"/>
        <v>6.4955361220416466E-2</v>
      </c>
      <c r="H816" s="3">
        <f t="shared" si="190"/>
        <v>0.55961354306047817</v>
      </c>
      <c r="I816" s="3">
        <f t="shared" si="194"/>
        <v>1997.1310646972452</v>
      </c>
      <c r="K816" s="3">
        <f t="shared" si="196"/>
        <v>7.8699999999998766</v>
      </c>
      <c r="L816" s="3">
        <f t="shared" si="197"/>
        <v>1.3698237392132728</v>
      </c>
      <c r="M816" s="3">
        <f>L816/'Nitrous Oxide Information'!$B$1*1000</f>
        <v>31.123162229642897</v>
      </c>
      <c r="N816" s="3">
        <f>M816*'Nitrous Oxide Information'!$I$2*($D$13+273)/$F$2/1000</f>
        <v>7726.5452204662788</v>
      </c>
      <c r="O816" s="3">
        <f t="shared" si="198"/>
        <v>151.98493257205271</v>
      </c>
      <c r="P816" s="3">
        <f t="shared" si="191"/>
        <v>10.083409518888182</v>
      </c>
      <c r="Q816" s="3">
        <f t="shared" si="192"/>
        <v>1.8393657252199261E-3</v>
      </c>
      <c r="R816" s="3">
        <f t="shared" si="193"/>
        <v>0.25383673515638894</v>
      </c>
    </row>
    <row r="817" spans="1:18" x14ac:dyDescent="0.25">
      <c r="A817" s="3">
        <f t="shared" si="195"/>
        <v>7.8799999999998764</v>
      </c>
      <c r="B817" s="3">
        <f t="shared" si="184"/>
        <v>3.0143446765137605</v>
      </c>
      <c r="C817" s="3">
        <f t="shared" si="185"/>
        <v>6.8487680033836346E-2</v>
      </c>
      <c r="D817" s="3">
        <f t="shared" si="186"/>
        <v>1118.5640239668592</v>
      </c>
      <c r="E817" s="3">
        <f t="shared" si="187"/>
        <v>9.4705273151319034</v>
      </c>
      <c r="F817" s="3">
        <f t="shared" si="188"/>
        <v>33.073583221953243</v>
      </c>
      <c r="G817" s="3">
        <f t="shared" si="189"/>
        <v>6.495536122041648E-2</v>
      </c>
      <c r="H817" s="3">
        <f t="shared" si="190"/>
        <v>0.55857654486389752</v>
      </c>
      <c r="I817" s="3">
        <f t="shared" si="194"/>
        <v>1998.2482177869729</v>
      </c>
      <c r="K817" s="3">
        <f t="shared" si="196"/>
        <v>7.8799999999998764</v>
      </c>
      <c r="L817" s="3">
        <f t="shared" si="197"/>
        <v>1.3672853718617088</v>
      </c>
      <c r="M817" s="3">
        <f>L817/'Nitrous Oxide Information'!$B$1*1000</f>
        <v>31.06548910234951</v>
      </c>
      <c r="N817" s="3">
        <f>M817*'Nitrous Oxide Information'!$I$2*($D$13+273)/$F$2/1000</f>
        <v>7712.2274585772375</v>
      </c>
      <c r="O817" s="3">
        <f t="shared" si="198"/>
        <v>151.70329517614067</v>
      </c>
      <c r="P817" s="3">
        <f t="shared" si="191"/>
        <v>10.083409518888184</v>
      </c>
      <c r="Q817" s="3">
        <f t="shared" si="192"/>
        <v>1.8393657252199264E-3</v>
      </c>
      <c r="R817" s="3">
        <f t="shared" si="193"/>
        <v>0.25336636012732244</v>
      </c>
    </row>
    <row r="818" spans="1:18" x14ac:dyDescent="0.25">
      <c r="A818" s="3">
        <f t="shared" si="195"/>
        <v>7.8899999999998762</v>
      </c>
      <c r="B818" s="3">
        <f t="shared" si="184"/>
        <v>3.0087589110651214</v>
      </c>
      <c r="C818" s="3">
        <f t="shared" si="185"/>
        <v>6.8360768164808516E-2</v>
      </c>
      <c r="D818" s="3">
        <f t="shared" si="186"/>
        <v>1116.4912562685113</v>
      </c>
      <c r="E818" s="3">
        <f t="shared" si="187"/>
        <v>9.452977847524755</v>
      </c>
      <c r="F818" s="3">
        <f t="shared" si="188"/>
        <v>33.073583221953243</v>
      </c>
      <c r="G818" s="3">
        <f t="shared" si="189"/>
        <v>6.495536122041648E-2</v>
      </c>
      <c r="H818" s="3">
        <f t="shared" si="190"/>
        <v>0.55754146828853735</v>
      </c>
      <c r="I818" s="3">
        <f t="shared" si="194"/>
        <v>1999.3633007235499</v>
      </c>
      <c r="K818" s="3">
        <f t="shared" si="196"/>
        <v>7.8899999999998762</v>
      </c>
      <c r="L818" s="3">
        <f t="shared" si="197"/>
        <v>1.3647517082604357</v>
      </c>
      <c r="M818" s="3">
        <f>L818/'Nitrous Oxide Information'!$B$1*1000</f>
        <v>31.007922846896047</v>
      </c>
      <c r="N818" s="3">
        <f>M818*'Nitrous Oxide Information'!$I$2*($D$13+273)/$F$2/1000</f>
        <v>7697.9362283785767</v>
      </c>
      <c r="O818" s="3">
        <f t="shared" si="198"/>
        <v>151.42217967158609</v>
      </c>
      <c r="P818" s="3">
        <f t="shared" si="191"/>
        <v>10.083409518888184</v>
      </c>
      <c r="Q818" s="3">
        <f t="shared" si="192"/>
        <v>1.8393657252199264E-3</v>
      </c>
      <c r="R818" s="3">
        <f t="shared" si="193"/>
        <v>0.25289685673201612</v>
      </c>
    </row>
    <row r="819" spans="1:18" x14ac:dyDescent="0.25">
      <c r="A819" s="3">
        <f t="shared" si="195"/>
        <v>7.899999999999876</v>
      </c>
      <c r="B819" s="3">
        <f t="shared" si="184"/>
        <v>3.0031834963822361</v>
      </c>
      <c r="C819" s="3">
        <f t="shared" si="185"/>
        <v>6.8234091471253006E-2</v>
      </c>
      <c r="D819" s="3">
        <f t="shared" si="186"/>
        <v>1114.4223295357579</v>
      </c>
      <c r="E819" s="3">
        <f t="shared" si="187"/>
        <v>9.4354609001567713</v>
      </c>
      <c r="F819" s="3">
        <f t="shared" si="188"/>
        <v>33.073583221953243</v>
      </c>
      <c r="G819" s="3">
        <f t="shared" si="189"/>
        <v>6.495536122041648E-2</v>
      </c>
      <c r="H819" s="3">
        <f t="shared" si="190"/>
        <v>0.55650830977351595</v>
      </c>
      <c r="I819" s="3">
        <f t="shared" si="194"/>
        <v>2000.476317343097</v>
      </c>
      <c r="K819" s="3">
        <f t="shared" si="196"/>
        <v>7.899999999999876</v>
      </c>
      <c r="L819" s="3">
        <f t="shared" si="197"/>
        <v>1.3622227396931155</v>
      </c>
      <c r="M819" s="3">
        <f>L819/'Nitrous Oxide Information'!$B$1*1000</f>
        <v>30.950463265242441</v>
      </c>
      <c r="N819" s="3">
        <f>M819*'Nitrous Oxide Information'!$I$2*($D$13+273)/$F$2/1000</f>
        <v>7683.6714807054495</v>
      </c>
      <c r="O819" s="3">
        <f t="shared" si="198"/>
        <v>151.14158509129231</v>
      </c>
      <c r="P819" s="3">
        <f t="shared" si="191"/>
        <v>10.083409518888184</v>
      </c>
      <c r="Q819" s="3">
        <f t="shared" si="192"/>
        <v>1.8393657252199264E-3</v>
      </c>
      <c r="R819" s="3">
        <f t="shared" si="193"/>
        <v>0.25242822335527937</v>
      </c>
    </row>
    <row r="820" spans="1:18" x14ac:dyDescent="0.25">
      <c r="A820" s="3">
        <f t="shared" si="195"/>
        <v>7.9099999999998758</v>
      </c>
      <c r="B820" s="3">
        <f t="shared" si="184"/>
        <v>2.997618413284501</v>
      </c>
      <c r="C820" s="3">
        <f t="shared" si="185"/>
        <v>6.810764951737526E-2</v>
      </c>
      <c r="D820" s="3">
        <f t="shared" si="186"/>
        <v>1112.3572366510546</v>
      </c>
      <c r="E820" s="3">
        <f t="shared" si="187"/>
        <v>9.417976412765956</v>
      </c>
      <c r="F820" s="3">
        <f t="shared" si="188"/>
        <v>33.073583221953243</v>
      </c>
      <c r="G820" s="3">
        <f t="shared" si="189"/>
        <v>6.495536122041648E-2</v>
      </c>
      <c r="H820" s="3">
        <f t="shared" si="190"/>
        <v>0.55547706576455003</v>
      </c>
      <c r="I820" s="3">
        <f t="shared" si="194"/>
        <v>2001.587271474626</v>
      </c>
      <c r="K820" s="3">
        <f t="shared" si="196"/>
        <v>7.9099999999998758</v>
      </c>
      <c r="L820" s="3">
        <f t="shared" si="197"/>
        <v>1.3596984574595627</v>
      </c>
      <c r="M820" s="3">
        <f>L820/'Nitrous Oxide Information'!$B$1*1000</f>
        <v>30.893110159715604</v>
      </c>
      <c r="N820" s="3">
        <f>M820*'Nitrous Oxide Information'!$I$2*($D$13+273)/$F$2/1000</f>
        <v>7669.4331664841138</v>
      </c>
      <c r="O820" s="3">
        <f t="shared" si="198"/>
        <v>150.86151046995477</v>
      </c>
      <c r="P820" s="3">
        <f t="shared" si="191"/>
        <v>10.083409518888184</v>
      </c>
      <c r="Q820" s="3">
        <f t="shared" si="192"/>
        <v>1.8393657252199264E-3</v>
      </c>
      <c r="R820" s="3">
        <f t="shared" si="193"/>
        <v>0.25196045838491443</v>
      </c>
    </row>
    <row r="821" spans="1:18" x14ac:dyDescent="0.25">
      <c r="A821" s="3">
        <f t="shared" si="195"/>
        <v>7.9199999999998756</v>
      </c>
      <c r="B821" s="3">
        <f t="shared" si="184"/>
        <v>2.9920636426268556</v>
      </c>
      <c r="C821" s="3">
        <f t="shared" si="185"/>
        <v>6.7981441868188247E-2</v>
      </c>
      <c r="D821" s="3">
        <f t="shared" si="186"/>
        <v>1110.295970510045</v>
      </c>
      <c r="E821" s="3">
        <f t="shared" si="187"/>
        <v>9.4005243252019781</v>
      </c>
      <c r="F821" s="3">
        <f t="shared" si="188"/>
        <v>33.073583221953236</v>
      </c>
      <c r="G821" s="3">
        <f t="shared" si="189"/>
        <v>6.4955361220416466E-2</v>
      </c>
      <c r="H821" s="3">
        <f t="shared" si="190"/>
        <v>0.5544477327139421</v>
      </c>
      <c r="I821" s="3">
        <f t="shared" si="194"/>
        <v>2002.6961669400539</v>
      </c>
      <c r="K821" s="3">
        <f t="shared" si="196"/>
        <v>7.9199999999998756</v>
      </c>
      <c r="L821" s="3">
        <f t="shared" si="197"/>
        <v>1.3571788528757136</v>
      </c>
      <c r="M821" s="3">
        <f>L821/'Nitrous Oxide Information'!$B$1*1000</f>
        <v>30.835863333008739</v>
      </c>
      <c r="N821" s="3">
        <f>M821*'Nitrous Oxide Information'!$I$2*($D$13+273)/$F$2/1000</f>
        <v>7655.2212367317579</v>
      </c>
      <c r="O821" s="3">
        <f t="shared" si="198"/>
        <v>150.58195484405761</v>
      </c>
      <c r="P821" s="3">
        <f t="shared" si="191"/>
        <v>10.083409518888182</v>
      </c>
      <c r="Q821" s="3">
        <f t="shared" si="192"/>
        <v>1.8393657252199261E-3</v>
      </c>
      <c r="R821" s="3">
        <f t="shared" si="193"/>
        <v>0.25149356021171093</v>
      </c>
    </row>
    <row r="822" spans="1:18" x14ac:dyDescent="0.25">
      <c r="A822" s="3">
        <f t="shared" si="195"/>
        <v>7.9299999999998754</v>
      </c>
      <c r="B822" s="3">
        <f t="shared" si="184"/>
        <v>2.9865191652997161</v>
      </c>
      <c r="C822" s="3">
        <f t="shared" si="185"/>
        <v>6.785546808951104E-2</v>
      </c>
      <c r="D822" s="3">
        <f t="shared" si="186"/>
        <v>1108.2385240215399</v>
      </c>
      <c r="E822" s="3">
        <f t="shared" si="187"/>
        <v>9.3831045774259767</v>
      </c>
      <c r="F822" s="3">
        <f t="shared" si="188"/>
        <v>33.073583221953243</v>
      </c>
      <c r="G822" s="3">
        <f t="shared" si="189"/>
        <v>6.495536122041648E-2</v>
      </c>
      <c r="H822" s="3">
        <f t="shared" si="190"/>
        <v>0.55342030708056988</v>
      </c>
      <c r="I822" s="3">
        <f t="shared" si="194"/>
        <v>2003.8030075542151</v>
      </c>
      <c r="K822" s="3">
        <f t="shared" si="196"/>
        <v>7.9299999999998754</v>
      </c>
      <c r="L822" s="3">
        <f t="shared" si="197"/>
        <v>1.3546639172735966</v>
      </c>
      <c r="M822" s="3">
        <f>L822/'Nitrous Oxide Information'!$B$1*1000</f>
        <v>30.778722588180688</v>
      </c>
      <c r="N822" s="3">
        <f>M822*'Nitrous Oxide Information'!$I$2*($D$13+273)/$F$2/1000</f>
        <v>7641.0356425563523</v>
      </c>
      <c r="O822" s="3">
        <f t="shared" si="198"/>
        <v>150.3029172518705</v>
      </c>
      <c r="P822" s="3">
        <f t="shared" si="191"/>
        <v>10.083409518888184</v>
      </c>
      <c r="Q822" s="3">
        <f t="shared" si="192"/>
        <v>1.8393657252199264E-3</v>
      </c>
      <c r="R822" s="3">
        <f t="shared" si="193"/>
        <v>0.25102752722944088</v>
      </c>
    </row>
    <row r="823" spans="1:18" x14ac:dyDescent="0.25">
      <c r="A823" s="3">
        <f t="shared" si="195"/>
        <v>7.9399999999998752</v>
      </c>
      <c r="B823" s="3">
        <f t="shared" si="184"/>
        <v>2.9809849622289106</v>
      </c>
      <c r="C823" s="3">
        <f t="shared" si="185"/>
        <v>6.7729727747967233E-2</v>
      </c>
      <c r="D823" s="3">
        <f t="shared" si="186"/>
        <v>1106.1848901074882</v>
      </c>
      <c r="E823" s="3">
        <f t="shared" si="187"/>
        <v>9.3657171095103422</v>
      </c>
      <c r="F823" s="3">
        <f t="shared" si="188"/>
        <v>33.073583221953243</v>
      </c>
      <c r="G823" s="3">
        <f t="shared" si="189"/>
        <v>6.495536122041648E-2</v>
      </c>
      <c r="H823" s="3">
        <f t="shared" si="190"/>
        <v>0.55239478532987196</v>
      </c>
      <c r="I823" s="3">
        <f t="shared" si="194"/>
        <v>2004.9077971248748</v>
      </c>
      <c r="K823" s="3">
        <f t="shared" si="196"/>
        <v>7.9399999999998752</v>
      </c>
      <c r="L823" s="3">
        <f t="shared" si="197"/>
        <v>1.3521536420013023</v>
      </c>
      <c r="M823" s="3">
        <f>L823/'Nitrous Oxide Information'!$B$1*1000</f>
        <v>30.721687728655223</v>
      </c>
      <c r="N823" s="3">
        <f>M823*'Nitrous Oxide Information'!$I$2*($D$13+273)/$F$2/1000</f>
        <v>7626.8763351564539</v>
      </c>
      <c r="O823" s="3">
        <f t="shared" si="198"/>
        <v>150.02439673344523</v>
      </c>
      <c r="P823" s="3">
        <f t="shared" si="191"/>
        <v>10.083409518888184</v>
      </c>
      <c r="Q823" s="3">
        <f t="shared" si="192"/>
        <v>1.8393657252199264E-3</v>
      </c>
      <c r="R823" s="3">
        <f t="shared" si="193"/>
        <v>0.25056235783485226</v>
      </c>
    </row>
    <row r="824" spans="1:18" x14ac:dyDescent="0.25">
      <c r="A824" s="3">
        <f t="shared" si="195"/>
        <v>7.9499999999998749</v>
      </c>
      <c r="B824" s="3">
        <f t="shared" si="184"/>
        <v>2.9754610143756119</v>
      </c>
      <c r="C824" s="3">
        <f t="shared" si="185"/>
        <v>6.7604220410983518E-2</v>
      </c>
      <c r="D824" s="3">
        <f t="shared" si="186"/>
        <v>1104.1350617029559</v>
      </c>
      <c r="E824" s="3">
        <f t="shared" si="187"/>
        <v>9.3483618616385105</v>
      </c>
      <c r="F824" s="3">
        <f t="shared" si="188"/>
        <v>33.073583221953243</v>
      </c>
      <c r="G824" s="3">
        <f t="shared" si="189"/>
        <v>6.495536122041648E-2</v>
      </c>
      <c r="H824" s="3">
        <f t="shared" si="190"/>
        <v>0.55137116393383689</v>
      </c>
      <c r="I824" s="3">
        <f t="shared" si="194"/>
        <v>2006.0105394527425</v>
      </c>
      <c r="K824" s="3">
        <f t="shared" si="196"/>
        <v>7.9499999999998749</v>
      </c>
      <c r="L824" s="3">
        <f t="shared" si="197"/>
        <v>1.3496480184229538</v>
      </c>
      <c r="M824" s="3">
        <f>L824/'Nitrous Oxide Information'!$B$1*1000</f>
        <v>30.664758558220388</v>
      </c>
      <c r="N824" s="3">
        <f>M824*'Nitrous Oxide Information'!$I$2*($D$13+273)/$F$2/1000</f>
        <v>7612.7432658210546</v>
      </c>
      <c r="O824" s="3">
        <f t="shared" si="198"/>
        <v>149.74639233061237</v>
      </c>
      <c r="P824" s="3">
        <f t="shared" si="191"/>
        <v>10.083409518888184</v>
      </c>
      <c r="Q824" s="3">
        <f t="shared" si="192"/>
        <v>1.8393657252199264E-3</v>
      </c>
      <c r="R824" s="3">
        <f t="shared" si="193"/>
        <v>0.25009805042766414</v>
      </c>
    </row>
    <row r="825" spans="1:18" x14ac:dyDescent="0.25">
      <c r="A825" s="3">
        <f t="shared" si="195"/>
        <v>7.9599999999998747</v>
      </c>
      <c r="B825" s="3">
        <f t="shared" si="184"/>
        <v>2.9699473027362737</v>
      </c>
      <c r="C825" s="3">
        <f t="shared" si="185"/>
        <v>6.7478945646788135E-2</v>
      </c>
      <c r="D825" s="3">
        <f t="shared" si="186"/>
        <v>1102.0890317561004</v>
      </c>
      <c r="E825" s="3">
        <f t="shared" si="187"/>
        <v>9.3310387741047709</v>
      </c>
      <c r="F825" s="3">
        <f t="shared" si="188"/>
        <v>33.073583221953243</v>
      </c>
      <c r="G825" s="3">
        <f t="shared" si="189"/>
        <v>6.495536122041648E-2</v>
      </c>
      <c r="H825" s="3">
        <f t="shared" si="190"/>
        <v>0.55034943937099101</v>
      </c>
      <c r="I825" s="3">
        <f t="shared" si="194"/>
        <v>2007.1112383314844</v>
      </c>
      <c r="K825" s="3">
        <f t="shared" si="196"/>
        <v>7.9599999999998747</v>
      </c>
      <c r="L825" s="3">
        <f t="shared" si="197"/>
        <v>1.3471470379186772</v>
      </c>
      <c r="M825" s="3">
        <f>L825/'Nitrous Oxide Information'!$B$1*1000</f>
        <v>30.607934881027816</v>
      </c>
      <c r="N825" s="3">
        <f>M825*'Nitrous Oxide Information'!$I$2*($D$13+273)/$F$2/1000</f>
        <v>7598.6363859294161</v>
      </c>
      <c r="O825" s="3">
        <f t="shared" si="198"/>
        <v>149.46890308697814</v>
      </c>
      <c r="P825" s="3">
        <f t="shared" si="191"/>
        <v>10.083409518888184</v>
      </c>
      <c r="Q825" s="3">
        <f t="shared" si="192"/>
        <v>1.8393657252199264E-3</v>
      </c>
      <c r="R825" s="3">
        <f t="shared" si="193"/>
        <v>0.24963460341056104</v>
      </c>
    </row>
    <row r="826" spans="1:18" x14ac:dyDescent="0.25">
      <c r="A826" s="3">
        <f t="shared" si="195"/>
        <v>7.9699999999998745</v>
      </c>
      <c r="B826" s="3">
        <f t="shared" si="184"/>
        <v>2.9644438083425637</v>
      </c>
      <c r="C826" s="3">
        <f t="shared" si="185"/>
        <v>6.7353903024409481E-2</v>
      </c>
      <c r="D826" s="3">
        <f t="shared" si="186"/>
        <v>1100.0467932281472</v>
      </c>
      <c r="E826" s="3">
        <f t="shared" si="187"/>
        <v>9.3137477873140408</v>
      </c>
      <c r="F826" s="3">
        <f t="shared" si="188"/>
        <v>33.073583221953236</v>
      </c>
      <c r="G826" s="3">
        <f t="shared" si="189"/>
        <v>6.4955361220416466E-2</v>
      </c>
      <c r="H826" s="3">
        <f t="shared" si="190"/>
        <v>0.54932960812638632</v>
      </c>
      <c r="I826" s="3">
        <f t="shared" si="194"/>
        <v>2008.2098975477372</v>
      </c>
      <c r="K826" s="3">
        <f t="shared" si="196"/>
        <v>7.9699999999998745</v>
      </c>
      <c r="L826" s="3">
        <f t="shared" si="197"/>
        <v>1.3446506918845715</v>
      </c>
      <c r="M826" s="3">
        <f>L826/'Nitrous Oxide Information'!$B$1*1000</f>
        <v>30.551216501592066</v>
      </c>
      <c r="N826" s="3">
        <f>M826*'Nitrous Oxide Information'!$I$2*($D$13+273)/$F$2/1000</f>
        <v>7584.5556469508902</v>
      </c>
      <c r="O826" s="3">
        <f t="shared" si="198"/>
        <v>149.19192804792095</v>
      </c>
      <c r="P826" s="3">
        <f t="shared" si="191"/>
        <v>10.083409518888182</v>
      </c>
      <c r="Q826" s="3">
        <f t="shared" si="192"/>
        <v>1.8393657252199261E-3</v>
      </c>
      <c r="R826" s="3">
        <f t="shared" si="193"/>
        <v>0.24917201518918741</v>
      </c>
    </row>
    <row r="827" spans="1:18" x14ac:dyDescent="0.25">
      <c r="A827" s="3">
        <f t="shared" si="195"/>
        <v>7.9799999999998743</v>
      </c>
      <c r="B827" s="3">
        <f t="shared" si="184"/>
        <v>2.9589505122612998</v>
      </c>
      <c r="C827" s="3">
        <f t="shared" si="185"/>
        <v>6.7229092113674532E-2</v>
      </c>
      <c r="D827" s="3">
        <f t="shared" si="186"/>
        <v>1098.0083390933642</v>
      </c>
      <c r="E827" s="3">
        <f t="shared" si="187"/>
        <v>9.2964888417816791</v>
      </c>
      <c r="F827" s="3">
        <f t="shared" si="188"/>
        <v>33.073583221953236</v>
      </c>
      <c r="G827" s="3">
        <f t="shared" si="189"/>
        <v>6.4955361220416466E-2</v>
      </c>
      <c r="H827" s="3">
        <f t="shared" si="190"/>
        <v>0.54831166669158815</v>
      </c>
      <c r="I827" s="3">
        <f t="shared" si="194"/>
        <v>2009.3065208811204</v>
      </c>
      <c r="K827" s="3">
        <f t="shared" si="196"/>
        <v>7.9799999999998743</v>
      </c>
      <c r="L827" s="3">
        <f t="shared" si="197"/>
        <v>1.3421589717326796</v>
      </c>
      <c r="M827" s="3">
        <f>L827/'Nitrous Oxide Information'!$B$1*1000</f>
        <v>30.494603224789941</v>
      </c>
      <c r="N827" s="3">
        <f>M827*'Nitrous Oxide Information'!$I$2*($D$13+273)/$F$2/1000</f>
        <v>7570.5010004447649</v>
      </c>
      <c r="O827" s="3">
        <f t="shared" si="198"/>
        <v>148.91546626058823</v>
      </c>
      <c r="P827" s="3">
        <f t="shared" si="191"/>
        <v>10.083409518888182</v>
      </c>
      <c r="Q827" s="3">
        <f t="shared" si="192"/>
        <v>1.8393657252199261E-3</v>
      </c>
      <c r="R827" s="3">
        <f t="shared" si="193"/>
        <v>0.24871028417214225</v>
      </c>
    </row>
    <row r="828" spans="1:18" x14ac:dyDescent="0.25">
      <c r="A828" s="3">
        <f t="shared" si="195"/>
        <v>7.9899999999998741</v>
      </c>
      <c r="B828" s="3">
        <f t="shared" si="184"/>
        <v>2.9534673955943838</v>
      </c>
      <c r="C828" s="3">
        <f t="shared" si="185"/>
        <v>6.7104512485207407E-2</v>
      </c>
      <c r="D828" s="3">
        <f t="shared" si="186"/>
        <v>1095.9736623390395</v>
      </c>
      <c r="E828" s="3">
        <f t="shared" si="187"/>
        <v>9.2792618781332692</v>
      </c>
      <c r="F828" s="3">
        <f t="shared" si="188"/>
        <v>33.073583221953236</v>
      </c>
      <c r="G828" s="3">
        <f t="shared" si="189"/>
        <v>6.4955361220416466E-2</v>
      </c>
      <c r="H828" s="3">
        <f t="shared" si="190"/>
        <v>0.547295611564663</v>
      </c>
      <c r="I828" s="3">
        <f t="shared" si="194"/>
        <v>2010.4011121042497</v>
      </c>
      <c r="K828" s="3">
        <f t="shared" si="196"/>
        <v>7.9899999999998741</v>
      </c>
      <c r="L828" s="3">
        <f t="shared" si="197"/>
        <v>1.3396718688909581</v>
      </c>
      <c r="M828" s="3">
        <f>L828/'Nitrous Oxide Information'!$B$1*1000</f>
        <v>30.43809485585982</v>
      </c>
      <c r="N828" s="3">
        <f>M828*'Nitrous Oxide Information'!$I$2*($D$13+273)/$F$2/1000</f>
        <v>7556.4723980600911</v>
      </c>
      <c r="O828" s="3">
        <f t="shared" si="198"/>
        <v>148.63951677389304</v>
      </c>
      <c r="P828" s="3">
        <f t="shared" si="191"/>
        <v>10.083409518888182</v>
      </c>
      <c r="Q828" s="3">
        <f t="shared" si="192"/>
        <v>1.8393657252199261E-3</v>
      </c>
      <c r="R828" s="3">
        <f t="shared" si="193"/>
        <v>0.24824940877097323</v>
      </c>
    </row>
    <row r="829" spans="1:18" x14ac:dyDescent="0.25">
      <c r="A829" s="3">
        <f t="shared" si="195"/>
        <v>7.9999999999998739</v>
      </c>
      <c r="B829" s="3">
        <f t="shared" si="184"/>
        <v>2.9479944394787374</v>
      </c>
      <c r="C829" s="3">
        <f t="shared" si="185"/>
        <v>6.6980163710427892E-2</v>
      </c>
      <c r="D829" s="3">
        <f t="shared" si="186"/>
        <v>1093.9427559654553</v>
      </c>
      <c r="E829" s="3">
        <f t="shared" si="187"/>
        <v>9.2620668371044186</v>
      </c>
      <c r="F829" s="3">
        <f t="shared" si="188"/>
        <v>33.073583221953243</v>
      </c>
      <c r="G829" s="3">
        <f t="shared" si="189"/>
        <v>6.495536122041648E-2</v>
      </c>
      <c r="H829" s="3">
        <f t="shared" si="190"/>
        <v>0.5462814392501667</v>
      </c>
      <c r="I829" s="3">
        <f t="shared" si="194"/>
        <v>2011.49367498275</v>
      </c>
      <c r="K829" s="3">
        <f t="shared" si="196"/>
        <v>7.9999999999998739</v>
      </c>
      <c r="L829" s="3">
        <f t="shared" si="197"/>
        <v>1.3371893748032484</v>
      </c>
      <c r="M829" s="3">
        <f>L829/'Nitrous Oxide Information'!$B$1*1000</f>
        <v>30.381691200400983</v>
      </c>
      <c r="N829" s="3">
        <f>M829*'Nitrous Oxide Information'!$I$2*($D$13+273)/$F$2/1000</f>
        <v>7542.4697915355146</v>
      </c>
      <c r="O829" s="3">
        <f t="shared" si="198"/>
        <v>148.3640786385109</v>
      </c>
      <c r="P829" s="3">
        <f t="shared" si="191"/>
        <v>10.083409518888184</v>
      </c>
      <c r="Q829" s="3">
        <f t="shared" si="192"/>
        <v>1.8393657252199264E-3</v>
      </c>
      <c r="R829" s="3">
        <f t="shared" si="193"/>
        <v>0.24778938740017181</v>
      </c>
    </row>
    <row r="830" spans="1:18" x14ac:dyDescent="0.25">
      <c r="A830" s="3">
        <f t="shared" si="195"/>
        <v>8.0099999999998737</v>
      </c>
      <c r="B830" s="3">
        <f t="shared" si="184"/>
        <v>2.9425316250862354</v>
      </c>
      <c r="C830" s="3">
        <f t="shared" si="185"/>
        <v>6.6856045361549959E-2</v>
      </c>
      <c r="D830" s="3">
        <f t="shared" si="186"/>
        <v>1091.9156129858648</v>
      </c>
      <c r="E830" s="3">
        <f t="shared" si="187"/>
        <v>9.2449036595405563</v>
      </c>
      <c r="F830" s="3">
        <f t="shared" si="188"/>
        <v>33.073583221953243</v>
      </c>
      <c r="G830" s="3">
        <f t="shared" si="189"/>
        <v>6.495536122041648E-2</v>
      </c>
      <c r="H830" s="3">
        <f t="shared" si="190"/>
        <v>0.54526914625913236</v>
      </c>
      <c r="I830" s="3">
        <f t="shared" si="194"/>
        <v>2012.5842132752682</v>
      </c>
      <c r="K830" s="3">
        <f t="shared" si="196"/>
        <v>8.0099999999998737</v>
      </c>
      <c r="L830" s="3">
        <f t="shared" si="197"/>
        <v>1.3347114809292466</v>
      </c>
      <c r="M830" s="3">
        <f>L830/'Nitrous Oxide Information'!$B$1*1000</f>
        <v>30.325392064372952</v>
      </c>
      <c r="N830" s="3">
        <f>M830*'Nitrous Oxide Information'!$I$2*($D$13+273)/$F$2/1000</f>
        <v>7528.49313269911</v>
      </c>
      <c r="O830" s="3">
        <f t="shared" si="198"/>
        <v>148.08915090687648</v>
      </c>
      <c r="P830" s="3">
        <f t="shared" si="191"/>
        <v>10.083409518888184</v>
      </c>
      <c r="Q830" s="3">
        <f t="shared" si="192"/>
        <v>1.8393657252199264E-3</v>
      </c>
      <c r="R830" s="3">
        <f t="shared" si="193"/>
        <v>0.24733021847716724</v>
      </c>
    </row>
    <row r="831" spans="1:18" x14ac:dyDescent="0.25">
      <c r="A831" s="3">
        <f t="shared" si="195"/>
        <v>8.0199999999998735</v>
      </c>
      <c r="B831" s="3">
        <f t="shared" si="184"/>
        <v>2.9370789336236443</v>
      </c>
      <c r="C831" s="3">
        <f t="shared" si="185"/>
        <v>6.6732157011580279E-2</v>
      </c>
      <c r="D831" s="3">
        <f t="shared" si="186"/>
        <v>1089.8922264264684</v>
      </c>
      <c r="E831" s="3">
        <f t="shared" si="187"/>
        <v>9.227772286396732</v>
      </c>
      <c r="F831" s="3">
        <f t="shared" si="188"/>
        <v>33.073583221953243</v>
      </c>
      <c r="G831" s="3">
        <f t="shared" si="189"/>
        <v>6.495536122041648E-2</v>
      </c>
      <c r="H831" s="3">
        <f t="shared" si="190"/>
        <v>0.5442587291090587</v>
      </c>
      <c r="I831" s="3">
        <f t="shared" si="194"/>
        <v>2013.6727307334863</v>
      </c>
      <c r="K831" s="3">
        <f t="shared" si="196"/>
        <v>8.0199999999998735</v>
      </c>
      <c r="L831" s="3">
        <f t="shared" si="197"/>
        <v>1.332238178744475</v>
      </c>
      <c r="M831" s="3">
        <f>L831/'Nitrous Oxide Information'!$B$1*1000</f>
        <v>30.269197254094816</v>
      </c>
      <c r="N831" s="3">
        <f>M831*'Nitrous Oxide Information'!$I$2*($D$13+273)/$F$2/1000</f>
        <v>7514.5423734682245</v>
      </c>
      <c r="O831" s="3">
        <f t="shared" si="198"/>
        <v>147.8147326331804</v>
      </c>
      <c r="P831" s="3">
        <f t="shared" si="191"/>
        <v>10.083409518888184</v>
      </c>
      <c r="Q831" s="3">
        <f t="shared" si="192"/>
        <v>1.8393657252199264E-3</v>
      </c>
      <c r="R831" s="3">
        <f t="shared" si="193"/>
        <v>0.24687190042232163</v>
      </c>
    </row>
    <row r="832" spans="1:18" x14ac:dyDescent="0.25">
      <c r="A832" s="3">
        <f t="shared" si="195"/>
        <v>8.0299999999998732</v>
      </c>
      <c r="B832" s="3">
        <f t="shared" si="184"/>
        <v>2.9316363463325539</v>
      </c>
      <c r="C832" s="3">
        <f t="shared" si="185"/>
        <v>6.6608498234316776E-2</v>
      </c>
      <c r="D832" s="3">
        <f t="shared" si="186"/>
        <v>1087.8725893263895</v>
      </c>
      <c r="E832" s="3">
        <f t="shared" si="187"/>
        <v>9.2106726587374066</v>
      </c>
      <c r="F832" s="3">
        <f t="shared" si="188"/>
        <v>33.073583221953243</v>
      </c>
      <c r="G832" s="3">
        <f t="shared" si="189"/>
        <v>6.495536122041648E-2</v>
      </c>
      <c r="H832" s="3">
        <f t="shared" si="190"/>
        <v>0.54325018432389705</v>
      </c>
      <c r="I832" s="3">
        <f t="shared" si="194"/>
        <v>2014.7592311021342</v>
      </c>
      <c r="K832" s="3">
        <f t="shared" si="196"/>
        <v>8.0299999999998732</v>
      </c>
      <c r="L832" s="3">
        <f t="shared" si="197"/>
        <v>1.3297694597402518</v>
      </c>
      <c r="M832" s="3">
        <f>L832/'Nitrous Oxide Information'!$B$1*1000</f>
        <v>30.213106576244563</v>
      </c>
      <c r="N832" s="3">
        <f>M832*'Nitrous Oxide Information'!$I$2*($D$13+273)/$F$2/1000</f>
        <v>7500.6174658493001</v>
      </c>
      <c r="O832" s="3">
        <f t="shared" si="198"/>
        <v>147.54082287336584</v>
      </c>
      <c r="P832" s="3">
        <f t="shared" si="191"/>
        <v>10.083409518888184</v>
      </c>
      <c r="Q832" s="3">
        <f t="shared" si="192"/>
        <v>1.8393657252199264E-3</v>
      </c>
      <c r="R832" s="3">
        <f t="shared" si="193"/>
        <v>0.24641443165892404</v>
      </c>
    </row>
    <row r="833" spans="1:18" x14ac:dyDescent="0.25">
      <c r="A833" s="3">
        <f t="shared" si="195"/>
        <v>8.039999999999873</v>
      </c>
      <c r="B833" s="3">
        <f t="shared" si="184"/>
        <v>2.926203844489315</v>
      </c>
      <c r="C833" s="3">
        <f t="shared" si="185"/>
        <v>6.6485068604347164E-2</v>
      </c>
      <c r="D833" s="3">
        <f t="shared" si="186"/>
        <v>1085.8566947376496</v>
      </c>
      <c r="E833" s="3">
        <f t="shared" si="187"/>
        <v>9.1936047177362443</v>
      </c>
      <c r="F833" s="3">
        <f t="shared" si="188"/>
        <v>33.073583221953236</v>
      </c>
      <c r="G833" s="3">
        <f t="shared" si="189"/>
        <v>6.4955361220416466E-2</v>
      </c>
      <c r="H833" s="3">
        <f t="shared" si="190"/>
        <v>0.54224350843404057</v>
      </c>
      <c r="I833" s="3">
        <f t="shared" si="194"/>
        <v>2015.8437181190022</v>
      </c>
      <c r="K833" s="3">
        <f t="shared" si="196"/>
        <v>8.039999999999873</v>
      </c>
      <c r="L833" s="3">
        <f t="shared" si="197"/>
        <v>1.3273053154236627</v>
      </c>
      <c r="M833" s="3">
        <f>L833/'Nitrous Oxide Information'!$B$1*1000</f>
        <v>30.157119837858421</v>
      </c>
      <c r="N833" s="3">
        <f>M833*'Nitrous Oxide Information'!$I$2*($D$13+273)/$F$2/1000</f>
        <v>7486.7183619377138</v>
      </c>
      <c r="O833" s="3">
        <f t="shared" si="198"/>
        <v>147.26742068512539</v>
      </c>
      <c r="P833" s="3">
        <f t="shared" si="191"/>
        <v>10.083409518888182</v>
      </c>
      <c r="Q833" s="3">
        <f t="shared" si="192"/>
        <v>1.8393657252199261E-3</v>
      </c>
      <c r="R833" s="3">
        <f t="shared" si="193"/>
        <v>0.24595781061318533</v>
      </c>
    </row>
    <row r="834" spans="1:18" x14ac:dyDescent="0.25">
      <c r="A834" s="3">
        <f t="shared" si="195"/>
        <v>8.0499999999998728</v>
      </c>
      <c r="B834" s="3">
        <f t="shared" si="184"/>
        <v>2.9207814094049747</v>
      </c>
      <c r="C834" s="3">
        <f t="shared" si="185"/>
        <v>6.6361867697047452E-2</v>
      </c>
      <c r="D834" s="3">
        <f t="shared" si="186"/>
        <v>1083.844535725146</v>
      </c>
      <c r="E834" s="3">
        <f t="shared" si="187"/>
        <v>9.1765684046759333</v>
      </c>
      <c r="F834" s="3">
        <f t="shared" si="188"/>
        <v>33.073583221953236</v>
      </c>
      <c r="G834" s="3">
        <f t="shared" si="189"/>
        <v>6.4955361220416466E-2</v>
      </c>
      <c r="H834" s="3">
        <f t="shared" si="190"/>
        <v>0.54123869797631208</v>
      </c>
      <c r="I834" s="3">
        <f t="shared" si="194"/>
        <v>2016.9261955149548</v>
      </c>
      <c r="K834" s="3">
        <f t="shared" si="196"/>
        <v>8.0499999999998728</v>
      </c>
      <c r="L834" s="3">
        <f t="shared" si="197"/>
        <v>1.3248457373175309</v>
      </c>
      <c r="M834" s="3">
        <f>L834/'Nitrous Oxide Information'!$B$1*1000</f>
        <v>30.101236846330195</v>
      </c>
      <c r="N834" s="3">
        <f>M834*'Nitrous Oxide Information'!$I$2*($D$13+273)/$F$2/1000</f>
        <v>7472.8450139176166</v>
      </c>
      <c r="O834" s="3">
        <f t="shared" si="198"/>
        <v>146.99452512789784</v>
      </c>
      <c r="P834" s="3">
        <f t="shared" si="191"/>
        <v>10.083409518888182</v>
      </c>
      <c r="Q834" s="3">
        <f t="shared" si="192"/>
        <v>1.8393657252199261E-3</v>
      </c>
      <c r="R834" s="3">
        <f t="shared" si="193"/>
        <v>0.2455020357142329</v>
      </c>
    </row>
    <row r="835" spans="1:18" x14ac:dyDescent="0.25">
      <c r="A835" s="3">
        <f t="shared" si="195"/>
        <v>8.0599999999998726</v>
      </c>
      <c r="B835" s="3">
        <f t="shared" si="184"/>
        <v>2.9153690224252116</v>
      </c>
      <c r="C835" s="3">
        <f t="shared" si="185"/>
        <v>6.623889508858051E-2</v>
      </c>
      <c r="D835" s="3">
        <f t="shared" si="186"/>
        <v>1081.8361053666274</v>
      </c>
      <c r="E835" s="3">
        <f t="shared" si="187"/>
        <v>9.1595636609479545</v>
      </c>
      <c r="F835" s="3">
        <f t="shared" si="188"/>
        <v>33.073583221953243</v>
      </c>
      <c r="G835" s="3">
        <f t="shared" si="189"/>
        <v>6.495536122041648E-2</v>
      </c>
      <c r="H835" s="3">
        <f t="shared" si="190"/>
        <v>0.54023574949395115</v>
      </c>
      <c r="I835" s="3">
        <f t="shared" si="194"/>
        <v>2018.0066670139427</v>
      </c>
      <c r="K835" s="3">
        <f t="shared" si="196"/>
        <v>8.0599999999998726</v>
      </c>
      <c r="L835" s="3">
        <f t="shared" si="197"/>
        <v>1.3223907169603886</v>
      </c>
      <c r="M835" s="3">
        <f>L835/'Nitrous Oxide Information'!$B$1*1000</f>
        <v>30.045457409410595</v>
      </c>
      <c r="N835" s="3">
        <f>M835*'Nitrous Oxide Information'!$I$2*($D$13+273)/$F$2/1000</f>
        <v>7458.9973740617634</v>
      </c>
      <c r="O835" s="3">
        <f t="shared" si="198"/>
        <v>146.72213526286484</v>
      </c>
      <c r="P835" s="3">
        <f t="shared" si="191"/>
        <v>10.083409518888184</v>
      </c>
      <c r="Q835" s="3">
        <f t="shared" si="192"/>
        <v>1.8393657252199264E-3</v>
      </c>
      <c r="R835" s="3">
        <f t="shared" si="193"/>
        <v>0.24504710539410476</v>
      </c>
    </row>
    <row r="836" spans="1:18" x14ac:dyDescent="0.25">
      <c r="A836" s="3">
        <f t="shared" si="195"/>
        <v>8.0699999999998724</v>
      </c>
      <c r="B836" s="3">
        <f t="shared" si="184"/>
        <v>2.909966664930272</v>
      </c>
      <c r="C836" s="3">
        <f t="shared" si="185"/>
        <v>6.6116150355894618E-2</v>
      </c>
      <c r="D836" s="3">
        <f t="shared" si="186"/>
        <v>1079.831396752669</v>
      </c>
      <c r="E836" s="3">
        <f t="shared" si="187"/>
        <v>9.1425904280524044</v>
      </c>
      <c r="F836" s="3">
        <f t="shared" si="188"/>
        <v>33.073583221953236</v>
      </c>
      <c r="G836" s="3">
        <f t="shared" si="189"/>
        <v>6.4955361220416466E-2</v>
      </c>
      <c r="H836" s="3">
        <f t="shared" si="190"/>
        <v>0.53923465953660321</v>
      </c>
      <c r="I836" s="3">
        <f t="shared" si="194"/>
        <v>2019.085136333016</v>
      </c>
      <c r="K836" s="3">
        <f t="shared" si="196"/>
        <v>8.0699999999998724</v>
      </c>
      <c r="L836" s="3">
        <f t="shared" si="197"/>
        <v>1.3199402459064475</v>
      </c>
      <c r="M836" s="3">
        <f>L836/'Nitrous Oxide Information'!$B$1*1000</f>
        <v>29.989781335206587</v>
      </c>
      <c r="N836" s="3">
        <f>M836*'Nitrous Oxide Information'!$I$2*($D$13+273)/$F$2/1000</f>
        <v>7445.1753947313464</v>
      </c>
      <c r="O836" s="3">
        <f t="shared" si="198"/>
        <v>146.4502501529478</v>
      </c>
      <c r="P836" s="3">
        <f t="shared" si="191"/>
        <v>10.083409518888182</v>
      </c>
      <c r="Q836" s="3">
        <f t="shared" si="192"/>
        <v>1.8393657252199261E-3</v>
      </c>
      <c r="R836" s="3">
        <f t="shared" si="193"/>
        <v>0.2445930180877445</v>
      </c>
    </row>
    <row r="837" spans="1:18" x14ac:dyDescent="0.25">
      <c r="A837" s="3">
        <f t="shared" si="195"/>
        <v>8.0799999999998722</v>
      </c>
      <c r="B837" s="3">
        <f t="shared" si="184"/>
        <v>2.9045743183349062</v>
      </c>
      <c r="C837" s="3">
        <f t="shared" si="185"/>
        <v>6.5993633076721986E-2</v>
      </c>
      <c r="D837" s="3">
        <f t="shared" si="186"/>
        <v>1077.8304029866501</v>
      </c>
      <c r="E837" s="3">
        <f t="shared" si="187"/>
        <v>9.1256486475977763</v>
      </c>
      <c r="F837" s="3">
        <f t="shared" si="188"/>
        <v>33.073583221953236</v>
      </c>
      <c r="G837" s="3">
        <f t="shared" si="189"/>
        <v>6.4955361220416466E-2</v>
      </c>
      <c r="H837" s="3">
        <f t="shared" si="190"/>
        <v>0.53823542466030772</v>
      </c>
      <c r="I837" s="3">
        <f t="shared" si="194"/>
        <v>2020.1616071823366</v>
      </c>
      <c r="K837" s="3">
        <f t="shared" si="196"/>
        <v>8.0799999999998722</v>
      </c>
      <c r="L837" s="3">
        <f t="shared" si="197"/>
        <v>1.3174943157255701</v>
      </c>
      <c r="M837" s="3">
        <f>L837/'Nitrous Oxide Information'!$B$1*1000</f>
        <v>29.934208432180721</v>
      </c>
      <c r="N837" s="3">
        <f>M837*'Nitrous Oxide Information'!$I$2*($D$13+273)/$F$2/1000</f>
        <v>7431.3790283758435</v>
      </c>
      <c r="O837" s="3">
        <f t="shared" si="198"/>
        <v>146.17886886280451</v>
      </c>
      <c r="P837" s="3">
        <f t="shared" si="191"/>
        <v>10.083409518888182</v>
      </c>
      <c r="Q837" s="3">
        <f t="shared" si="192"/>
        <v>1.8393657252199261E-3</v>
      </c>
      <c r="R837" s="3">
        <f t="shared" si="193"/>
        <v>0.24413977223299607</v>
      </c>
    </row>
    <row r="838" spans="1:18" x14ac:dyDescent="0.25">
      <c r="A838" s="3">
        <f t="shared" si="195"/>
        <v>8.089999999999872</v>
      </c>
      <c r="B838" s="3">
        <f t="shared" si="184"/>
        <v>2.899191964088303</v>
      </c>
      <c r="C838" s="3">
        <f t="shared" si="185"/>
        <v>6.5871342829577323E-2</v>
      </c>
      <c r="D838" s="3">
        <f t="shared" si="186"/>
        <v>1075.8331171847296</v>
      </c>
      <c r="E838" s="3">
        <f t="shared" si="187"/>
        <v>9.1087382613007701</v>
      </c>
      <c r="F838" s="3">
        <f t="shared" si="188"/>
        <v>33.073583221953243</v>
      </c>
      <c r="G838" s="3">
        <f t="shared" si="189"/>
        <v>6.495536122041648E-2</v>
      </c>
      <c r="H838" s="3">
        <f t="shared" si="190"/>
        <v>0.53723804142748577</v>
      </c>
      <c r="I838" s="3">
        <f t="shared" si="194"/>
        <v>2021.2360832651916</v>
      </c>
      <c r="K838" s="3">
        <f t="shared" si="196"/>
        <v>8.089999999999872</v>
      </c>
      <c r="L838" s="3">
        <f t="shared" si="197"/>
        <v>1.3150529180032402</v>
      </c>
      <c r="M838" s="3">
        <f>L838/'Nitrous Oxide Information'!$B$1*1000</f>
        <v>29.878738509150484</v>
      </c>
      <c r="N838" s="3">
        <f>M838*'Nitrous Oxide Information'!$I$2*($D$13+273)/$F$2/1000</f>
        <v>7417.608227532839</v>
      </c>
      <c r="O838" s="3">
        <f t="shared" si="198"/>
        <v>145.90799045882605</v>
      </c>
      <c r="P838" s="3">
        <f t="shared" si="191"/>
        <v>10.083409518888184</v>
      </c>
      <c r="Q838" s="3">
        <f t="shared" si="192"/>
        <v>1.8393657252199264E-3</v>
      </c>
      <c r="R838" s="3">
        <f t="shared" si="193"/>
        <v>0.24368736627059803</v>
      </c>
    </row>
    <row r="839" spans="1:18" x14ac:dyDescent="0.25">
      <c r="A839" s="3">
        <f t="shared" si="195"/>
        <v>8.0999999999998717</v>
      </c>
      <c r="B839" s="3">
        <f t="shared" si="184"/>
        <v>2.8938195836740279</v>
      </c>
      <c r="C839" s="3">
        <f t="shared" si="185"/>
        <v>6.5749279193756338E-2</v>
      </c>
      <c r="D839" s="3">
        <f t="shared" si="186"/>
        <v>1073.839532475823</v>
      </c>
      <c r="E839" s="3">
        <f t="shared" si="187"/>
        <v>9.0918592109860885</v>
      </c>
      <c r="F839" s="3">
        <f t="shared" si="188"/>
        <v>33.073583221953243</v>
      </c>
      <c r="G839" s="3">
        <f t="shared" si="189"/>
        <v>6.495536122041648E-2</v>
      </c>
      <c r="H839" s="3">
        <f t="shared" si="190"/>
        <v>0.5362425064069285</v>
      </c>
      <c r="I839" s="3">
        <f t="shared" si="194"/>
        <v>2022.3085682780054</v>
      </c>
      <c r="K839" s="3">
        <f t="shared" si="196"/>
        <v>8.0999999999998717</v>
      </c>
      <c r="L839" s="3">
        <f t="shared" si="197"/>
        <v>1.3126160443405341</v>
      </c>
      <c r="M839" s="3">
        <f>L839/'Nitrous Oxide Information'!$B$1*1000</f>
        <v>29.823371375287625</v>
      </c>
      <c r="N839" s="3">
        <f>M839*'Nitrous Oxide Information'!$I$2*($D$13+273)/$F$2/1000</f>
        <v>7403.8629448278725</v>
      </c>
      <c r="O839" s="3">
        <f t="shared" si="198"/>
        <v>145.63761400913356</v>
      </c>
      <c r="P839" s="3">
        <f t="shared" si="191"/>
        <v>10.083409518888184</v>
      </c>
      <c r="Q839" s="3">
        <f t="shared" si="192"/>
        <v>1.8393657252199264E-3</v>
      </c>
      <c r="R839" s="3">
        <f t="shared" si="193"/>
        <v>0.24323579864417838</v>
      </c>
    </row>
    <row r="840" spans="1:18" x14ac:dyDescent="0.25">
      <c r="A840" s="3">
        <f t="shared" si="195"/>
        <v>8.1099999999998715</v>
      </c>
      <c r="B840" s="3">
        <f t="shared" si="184"/>
        <v>2.8884571586099588</v>
      </c>
      <c r="C840" s="3">
        <f t="shared" si="185"/>
        <v>6.5627441749334353E-2</v>
      </c>
      <c r="D840" s="3">
        <f t="shared" si="186"/>
        <v>1071.8496420015779</v>
      </c>
      <c r="E840" s="3">
        <f t="shared" si="187"/>
        <v>9.0750114385862339</v>
      </c>
      <c r="F840" s="3">
        <f t="shared" si="188"/>
        <v>33.073583221953243</v>
      </c>
      <c r="G840" s="3">
        <f t="shared" si="189"/>
        <v>6.495536122041648E-2</v>
      </c>
      <c r="H840" s="3">
        <f t="shared" si="190"/>
        <v>0.53524881617378517</v>
      </c>
      <c r="I840" s="3">
        <f t="shared" si="194"/>
        <v>2023.3790659103529</v>
      </c>
      <c r="K840" s="3">
        <f t="shared" si="196"/>
        <v>8.1099999999998715</v>
      </c>
      <c r="L840" s="3">
        <f t="shared" si="197"/>
        <v>1.3101836863540923</v>
      </c>
      <c r="M840" s="3">
        <f>L840/'Nitrous Oxide Information'!$B$1*1000</f>
        <v>29.768106840117518</v>
      </c>
      <c r="N840" s="3">
        <f>M840*'Nitrous Oxide Information'!$I$2*($D$13+273)/$F$2/1000</f>
        <v>7390.1431329742691</v>
      </c>
      <c r="O840" s="3">
        <f t="shared" si="198"/>
        <v>145.36773858357495</v>
      </c>
      <c r="P840" s="3">
        <f t="shared" si="191"/>
        <v>10.083409518888184</v>
      </c>
      <c r="Q840" s="3">
        <f t="shared" si="192"/>
        <v>1.8393657252199264E-3</v>
      </c>
      <c r="R840" s="3">
        <f t="shared" si="193"/>
        <v>0.24278506780024911</v>
      </c>
    </row>
    <row r="841" spans="1:18" x14ac:dyDescent="0.25">
      <c r="A841" s="3">
        <f t="shared" si="195"/>
        <v>8.1199999999998713</v>
      </c>
      <c r="B841" s="3">
        <f t="shared" si="184"/>
        <v>2.8831046704482208</v>
      </c>
      <c r="C841" s="3">
        <f t="shared" si="185"/>
        <v>6.5505830077164887E-2</v>
      </c>
      <c r="D841" s="3">
        <f t="shared" si="186"/>
        <v>1069.863438916351</v>
      </c>
      <c r="E841" s="3">
        <f t="shared" si="187"/>
        <v>9.0581948861413153</v>
      </c>
      <c r="F841" s="3">
        <f t="shared" si="188"/>
        <v>33.073583221953243</v>
      </c>
      <c r="G841" s="3">
        <f t="shared" si="189"/>
        <v>6.495536122041648E-2</v>
      </c>
      <c r="H841" s="3">
        <f t="shared" si="190"/>
        <v>0.53425696730955163</v>
      </c>
      <c r="I841" s="3">
        <f t="shared" si="194"/>
        <v>2024.4475798449721</v>
      </c>
      <c r="K841" s="3">
        <f t="shared" si="196"/>
        <v>8.1199999999998713</v>
      </c>
      <c r="L841" s="3">
        <f t="shared" si="197"/>
        <v>1.3077558356760899</v>
      </c>
      <c r="M841" s="3">
        <f>L841/'Nitrous Oxide Information'!$B$1*1000</f>
        <v>29.712944713518507</v>
      </c>
      <c r="N841" s="3">
        <f>M841*'Nitrous Oxide Information'!$I$2*($D$13+273)/$F$2/1000</f>
        <v>7376.4487447729816</v>
      </c>
      <c r="O841" s="3">
        <f t="shared" si="198"/>
        <v>145.09836325372183</v>
      </c>
      <c r="P841" s="3">
        <f t="shared" si="191"/>
        <v>10.083409518888184</v>
      </c>
      <c r="Q841" s="3">
        <f t="shared" si="192"/>
        <v>1.8393657252199264E-3</v>
      </c>
      <c r="R841" s="3">
        <f t="shared" si="193"/>
        <v>0.242335172188201</v>
      </c>
    </row>
    <row r="842" spans="1:18" x14ac:dyDescent="0.25">
      <c r="A842" s="3">
        <f t="shared" si="195"/>
        <v>8.1299999999998711</v>
      </c>
      <c r="B842" s="3">
        <f t="shared" si="184"/>
        <v>2.8777621007751257</v>
      </c>
      <c r="C842" s="3">
        <f t="shared" si="185"/>
        <v>6.5384443758878072E-2</v>
      </c>
      <c r="D842" s="3">
        <f t="shared" si="186"/>
        <v>1067.8809163871847</v>
      </c>
      <c r="E842" s="3">
        <f t="shared" si="187"/>
        <v>9.04140949579884</v>
      </c>
      <c r="F842" s="3">
        <f t="shared" si="188"/>
        <v>33.073583221953236</v>
      </c>
      <c r="G842" s="3">
        <f t="shared" si="189"/>
        <v>6.4955361220416466E-2</v>
      </c>
      <c r="H842" s="3">
        <f t="shared" si="190"/>
        <v>0.53326695640205846</v>
      </c>
      <c r="I842" s="3">
        <f t="shared" si="194"/>
        <v>2025.5141137577762</v>
      </c>
      <c r="K842" s="3">
        <f t="shared" si="196"/>
        <v>8.1299999999998711</v>
      </c>
      <c r="L842" s="3">
        <f t="shared" si="197"/>
        <v>1.305332483954208</v>
      </c>
      <c r="M842" s="3">
        <f>L842/'Nitrous Oxide Information'!$B$1*1000</f>
        <v>29.657884805721217</v>
      </c>
      <c r="N842" s="3">
        <f>M842*'Nitrous Oxide Information'!$I$2*($D$13+273)/$F$2/1000</f>
        <v>7362.779733112422</v>
      </c>
      <c r="O842" s="3">
        <f t="shared" si="198"/>
        <v>144.82948709286617</v>
      </c>
      <c r="P842" s="3">
        <f t="shared" si="191"/>
        <v>10.083409518888182</v>
      </c>
      <c r="Q842" s="3">
        <f t="shared" si="192"/>
        <v>1.8393657252199261E-3</v>
      </c>
      <c r="R842" s="3">
        <f t="shared" si="193"/>
        <v>0.24188611026029816</v>
      </c>
    </row>
    <row r="843" spans="1:18" x14ac:dyDescent="0.25">
      <c r="A843" s="3">
        <f t="shared" si="195"/>
        <v>8.1399999999998709</v>
      </c>
      <c r="B843" s="3">
        <f t="shared" si="184"/>
        <v>2.8724294312111049</v>
      </c>
      <c r="C843" s="3">
        <f t="shared" si="185"/>
        <v>6.5263282376879381E-2</v>
      </c>
      <c r="D843" s="3">
        <f t="shared" si="186"/>
        <v>1065.9020675937829</v>
      </c>
      <c r="E843" s="3">
        <f t="shared" si="187"/>
        <v>9.0246552098135222</v>
      </c>
      <c r="F843" s="3">
        <f t="shared" si="188"/>
        <v>33.073583221953236</v>
      </c>
      <c r="G843" s="3">
        <f t="shared" si="189"/>
        <v>6.4955361220416466E-2</v>
      </c>
      <c r="H843" s="3">
        <f t="shared" si="190"/>
        <v>0.53227878004545937</v>
      </c>
      <c r="I843" s="3">
        <f t="shared" si="194"/>
        <v>2026.578671317867</v>
      </c>
      <c r="K843" s="3">
        <f t="shared" si="196"/>
        <v>8.1399999999998709</v>
      </c>
      <c r="L843" s="3">
        <f t="shared" si="197"/>
        <v>1.3029136228516049</v>
      </c>
      <c r="M843" s="3">
        <f>L843/'Nitrous Oxide Information'!$B$1*1000</f>
        <v>29.602926927307955</v>
      </c>
      <c r="N843" s="3">
        <f>M843*'Nitrous Oxide Information'!$I$2*($D$13+273)/$F$2/1000</f>
        <v>7349.1360509683082</v>
      </c>
      <c r="O843" s="3">
        <f t="shared" si="198"/>
        <v>144.56110917601725</v>
      </c>
      <c r="P843" s="3">
        <f t="shared" si="191"/>
        <v>10.083409518888182</v>
      </c>
      <c r="Q843" s="3">
        <f t="shared" si="192"/>
        <v>1.8393657252199261E-3</v>
      </c>
      <c r="R843" s="3">
        <f t="shared" si="193"/>
        <v>0.24143788047167286</v>
      </c>
    </row>
    <row r="844" spans="1:18" x14ac:dyDescent="0.25">
      <c r="A844" s="3">
        <f t="shared" si="195"/>
        <v>8.1499999999998707</v>
      </c>
      <c r="B844" s="3">
        <f t="shared" si="184"/>
        <v>2.8671066434106507</v>
      </c>
      <c r="C844" s="3">
        <f t="shared" si="185"/>
        <v>6.5142345514348082E-2</v>
      </c>
      <c r="D844" s="3">
        <f t="shared" si="186"/>
        <v>1063.9268857284881</v>
      </c>
      <c r="E844" s="3">
        <f t="shared" si="187"/>
        <v>9.0079319705470855</v>
      </c>
      <c r="F844" s="3">
        <f t="shared" si="188"/>
        <v>33.073583221953236</v>
      </c>
      <c r="G844" s="3">
        <f t="shared" si="189"/>
        <v>6.4955361220416466E-2</v>
      </c>
      <c r="H844" s="3">
        <f t="shared" si="190"/>
        <v>0.53129243484021882</v>
      </c>
      <c r="I844" s="3">
        <f t="shared" si="194"/>
        <v>2027.6412561875475</v>
      </c>
      <c r="K844" s="3">
        <f t="shared" si="196"/>
        <v>8.1499999999998707</v>
      </c>
      <c r="L844" s="3">
        <f t="shared" si="197"/>
        <v>1.3004992440468883</v>
      </c>
      <c r="M844" s="3">
        <f>L844/'Nitrous Oxide Information'!$B$1*1000</f>
        <v>29.548070889212017</v>
      </c>
      <c r="N844" s="3">
        <f>M844*'Nitrous Oxide Information'!$I$2*($D$13+273)/$F$2/1000</f>
        <v>7335.5176514034902</v>
      </c>
      <c r="O844" s="3">
        <f t="shared" si="198"/>
        <v>144.29322857989837</v>
      </c>
      <c r="P844" s="3">
        <f t="shared" si="191"/>
        <v>10.083409518888182</v>
      </c>
      <c r="Q844" s="3">
        <f t="shared" si="192"/>
        <v>1.8393657252199261E-3</v>
      </c>
      <c r="R844" s="3">
        <f t="shared" si="193"/>
        <v>0.24099048128031991</v>
      </c>
    </row>
    <row r="845" spans="1:18" x14ac:dyDescent="0.25">
      <c r="A845" s="3">
        <f t="shared" si="195"/>
        <v>8.1599999999998705</v>
      </c>
      <c r="B845" s="3">
        <f t="shared" si="184"/>
        <v>2.8617937190622484</v>
      </c>
      <c r="C845" s="3">
        <f t="shared" si="185"/>
        <v>6.50216327552358E-2</v>
      </c>
      <c r="D845" s="3">
        <f t="shared" si="186"/>
        <v>1061.9553639962576</v>
      </c>
      <c r="E845" s="3">
        <f t="shared" si="187"/>
        <v>8.9912397204680499</v>
      </c>
      <c r="F845" s="3">
        <f t="shared" si="188"/>
        <v>33.073583221953243</v>
      </c>
      <c r="G845" s="3">
        <f t="shared" si="189"/>
        <v>6.495536122041648E-2</v>
      </c>
      <c r="H845" s="3">
        <f t="shared" si="190"/>
        <v>0.53030791739310135</v>
      </c>
      <c r="I845" s="3">
        <f t="shared" si="194"/>
        <v>2028.7018720223336</v>
      </c>
      <c r="K845" s="3">
        <f t="shared" si="196"/>
        <v>8.1599999999998705</v>
      </c>
      <c r="L845" s="3">
        <f t="shared" si="197"/>
        <v>1.2980893392340851</v>
      </c>
      <c r="M845" s="3">
        <f>L845/'Nitrous Oxide Information'!$B$1*1000</f>
        <v>29.49331650271704</v>
      </c>
      <c r="N845" s="3">
        <f>M845*'Nitrous Oxide Information'!$I$2*($D$13+273)/$F$2/1000</f>
        <v>7321.9244875678014</v>
      </c>
      <c r="O845" s="3">
        <f t="shared" si="198"/>
        <v>144.02584438294372</v>
      </c>
      <c r="P845" s="3">
        <f t="shared" si="191"/>
        <v>10.083409518888184</v>
      </c>
      <c r="Q845" s="3">
        <f t="shared" si="192"/>
        <v>1.8393657252199264E-3</v>
      </c>
      <c r="R845" s="3">
        <f t="shared" si="193"/>
        <v>0.24054391114709173</v>
      </c>
    </row>
    <row r="846" spans="1:18" x14ac:dyDescent="0.25">
      <c r="A846" s="3">
        <f t="shared" si="195"/>
        <v>8.1699999999998703</v>
      </c>
      <c r="B846" s="3">
        <f t="shared" si="184"/>
        <v>2.8564906398883174</v>
      </c>
      <c r="C846" s="3">
        <f t="shared" si="185"/>
        <v>6.4901143684265222E-2</v>
      </c>
      <c r="D846" s="3">
        <f t="shared" si="186"/>
        <v>1059.9874956146407</v>
      </c>
      <c r="E846" s="3">
        <f t="shared" si="187"/>
        <v>8.9745784021515576</v>
      </c>
      <c r="F846" s="3">
        <f t="shared" si="188"/>
        <v>33.073583221953243</v>
      </c>
      <c r="G846" s="3">
        <f t="shared" si="189"/>
        <v>6.495536122041648E-2</v>
      </c>
      <c r="H846" s="3">
        <f t="shared" si="190"/>
        <v>0.52932522431715878</v>
      </c>
      <c r="I846" s="3">
        <f t="shared" si="194"/>
        <v>2029.760522470968</v>
      </c>
      <c r="K846" s="3">
        <f t="shared" si="196"/>
        <v>8.1699999999998703</v>
      </c>
      <c r="L846" s="3">
        <f t="shared" si="197"/>
        <v>1.2956839001226141</v>
      </c>
      <c r="M846" s="3">
        <f>L846/'Nitrous Oxide Information'!$B$1*1000</f>
        <v>29.438663579456392</v>
      </c>
      <c r="N846" s="3">
        <f>M846*'Nitrous Oxide Information'!$I$2*($D$13+273)/$F$2/1000</f>
        <v>7308.3565126978865</v>
      </c>
      <c r="O846" s="3">
        <f t="shared" si="198"/>
        <v>143.75895566529522</v>
      </c>
      <c r="P846" s="3">
        <f t="shared" si="191"/>
        <v>10.083409518888184</v>
      </c>
      <c r="Q846" s="3">
        <f t="shared" si="192"/>
        <v>1.8393657252199264E-3</v>
      </c>
      <c r="R846" s="3">
        <f t="shared" si="193"/>
        <v>0.24009816853569271</v>
      </c>
    </row>
    <row r="847" spans="1:18" x14ac:dyDescent="0.25">
      <c r="A847" s="3">
        <f t="shared" si="195"/>
        <v>8.17999999999987</v>
      </c>
      <c r="B847" s="3">
        <f t="shared" si="184"/>
        <v>2.8511973876451457</v>
      </c>
      <c r="C847" s="3">
        <f t="shared" si="185"/>
        <v>6.4780877886928462E-2</v>
      </c>
      <c r="D847" s="3">
        <f t="shared" si="186"/>
        <v>1058.0232738137545</v>
      </c>
      <c r="E847" s="3">
        <f t="shared" si="187"/>
        <v>8.9579479582791528</v>
      </c>
      <c r="F847" s="3">
        <f t="shared" si="188"/>
        <v>33.073583221953243</v>
      </c>
      <c r="G847" s="3">
        <f t="shared" si="189"/>
        <v>6.495536122041648E-2</v>
      </c>
      <c r="H847" s="3">
        <f t="shared" si="190"/>
        <v>0.52834435223171983</v>
      </c>
      <c r="I847" s="3">
        <f t="shared" si="194"/>
        <v>2030.8172111754313</v>
      </c>
      <c r="K847" s="3">
        <f t="shared" si="196"/>
        <v>8.17999999999987</v>
      </c>
      <c r="L847" s="3">
        <f t="shared" si="197"/>
        <v>1.2932829184372572</v>
      </c>
      <c r="M847" s="3">
        <f>L847/'Nitrous Oxide Information'!$B$1*1000</f>
        <v>29.384111931412477</v>
      </c>
      <c r="N847" s="3">
        <f>M847*'Nitrous Oxide Information'!$I$2*($D$13+273)/$F$2/1000</f>
        <v>7294.8136801170494</v>
      </c>
      <c r="O847" s="3">
        <f t="shared" si="198"/>
        <v>143.49256150879935</v>
      </c>
      <c r="P847" s="3">
        <f t="shared" si="191"/>
        <v>10.083409518888184</v>
      </c>
      <c r="Q847" s="3">
        <f t="shared" si="192"/>
        <v>1.8393657252199264E-3</v>
      </c>
      <c r="R847" s="3">
        <f t="shared" si="193"/>
        <v>0.23965325191267425</v>
      </c>
    </row>
    <row r="848" spans="1:18" x14ac:dyDescent="0.25">
      <c r="A848" s="3">
        <f t="shared" si="195"/>
        <v>8.1899999999998698</v>
      </c>
      <c r="B848" s="3">
        <f t="shared" si="184"/>
        <v>2.8459139441228287</v>
      </c>
      <c r="C848" s="3">
        <f t="shared" si="185"/>
        <v>6.4660834949485824E-2</v>
      </c>
      <c r="D848" s="3">
        <f t="shared" si="186"/>
        <v>1056.0626918362614</v>
      </c>
      <c r="E848" s="3">
        <f t="shared" si="187"/>
        <v>8.9413483316386042</v>
      </c>
      <c r="F848" s="3">
        <f t="shared" si="188"/>
        <v>33.073583221953236</v>
      </c>
      <c r="G848" s="3">
        <f t="shared" si="189"/>
        <v>6.4955361220416466E-2</v>
      </c>
      <c r="H848" s="3">
        <f t="shared" si="190"/>
        <v>0.52736529776237751</v>
      </c>
      <c r="I848" s="3">
        <f t="shared" si="194"/>
        <v>2031.871941770956</v>
      </c>
      <c r="K848" s="3">
        <f t="shared" si="196"/>
        <v>8.1899999999998698</v>
      </c>
      <c r="L848" s="3">
        <f t="shared" si="197"/>
        <v>1.2908863859181305</v>
      </c>
      <c r="M848" s="3">
        <f>L848/'Nitrous Oxide Information'!$B$1*1000</f>
        <v>29.329661370916106</v>
      </c>
      <c r="N848" s="3">
        <f>M848*'Nitrous Oxide Information'!$I$2*($D$13+273)/$F$2/1000</f>
        <v>7281.2959432350872</v>
      </c>
      <c r="O848" s="3">
        <f t="shared" si="198"/>
        <v>143.22666099700405</v>
      </c>
      <c r="P848" s="3">
        <f t="shared" si="191"/>
        <v>10.083409518888182</v>
      </c>
      <c r="Q848" s="3">
        <f t="shared" si="192"/>
        <v>1.8393657252199261E-3</v>
      </c>
      <c r="R848" s="3">
        <f t="shared" si="193"/>
        <v>0.23920915974742926</v>
      </c>
    </row>
    <row r="849" spans="1:18" x14ac:dyDescent="0.25">
      <c r="A849" s="3">
        <f t="shared" si="195"/>
        <v>8.1999999999998696</v>
      </c>
      <c r="B849" s="3">
        <f t="shared" si="184"/>
        <v>2.8406402911452049</v>
      </c>
      <c r="C849" s="3">
        <f t="shared" si="185"/>
        <v>6.4541014458964249E-2</v>
      </c>
      <c r="D849" s="3">
        <f t="shared" si="186"/>
        <v>1054.1057429373459</v>
      </c>
      <c r="E849" s="3">
        <f t="shared" si="187"/>
        <v>8.9247794651236863</v>
      </c>
      <c r="F849" s="3">
        <f t="shared" si="188"/>
        <v>33.073583221953236</v>
      </c>
      <c r="G849" s="3">
        <f t="shared" si="189"/>
        <v>6.4955361220416466E-2</v>
      </c>
      <c r="H849" s="3">
        <f t="shared" si="190"/>
        <v>0.52638805754097751</v>
      </c>
      <c r="I849" s="3">
        <f t="shared" si="194"/>
        <v>2032.924717886038</v>
      </c>
      <c r="K849" s="3">
        <f t="shared" si="196"/>
        <v>8.1999999999998696</v>
      </c>
      <c r="L849" s="3">
        <f t="shared" si="197"/>
        <v>1.2884942943206563</v>
      </c>
      <c r="M849" s="3">
        <f>L849/'Nitrous Oxide Information'!$B$1*1000</f>
        <v>29.275311710645862</v>
      </c>
      <c r="N849" s="3">
        <f>M849*'Nitrous Oxide Information'!$I$2*($D$13+273)/$F$2/1000</f>
        <v>7267.8032555481313</v>
      </c>
      <c r="O849" s="3">
        <f t="shared" si="198"/>
        <v>142.96125321515535</v>
      </c>
      <c r="P849" s="3">
        <f t="shared" si="191"/>
        <v>10.083409518888182</v>
      </c>
      <c r="Q849" s="3">
        <f t="shared" si="192"/>
        <v>1.8393657252199261E-3</v>
      </c>
      <c r="R849" s="3">
        <f t="shared" si="193"/>
        <v>0.23876589051218694</v>
      </c>
    </row>
    <row r="850" spans="1:18" x14ac:dyDescent="0.25">
      <c r="A850" s="3">
        <f t="shared" si="195"/>
        <v>8.2099999999998694</v>
      </c>
      <c r="B850" s="3">
        <f t="shared" si="184"/>
        <v>2.8353764105697952</v>
      </c>
      <c r="C850" s="3">
        <f t="shared" si="185"/>
        <v>6.4421416003155957E-2</v>
      </c>
      <c r="D850" s="3">
        <f t="shared" si="186"/>
        <v>1052.1524203846902</v>
      </c>
      <c r="E850" s="3">
        <f t="shared" si="187"/>
        <v>8.9082413017339999</v>
      </c>
      <c r="F850" s="3">
        <f t="shared" si="188"/>
        <v>33.073583221953236</v>
      </c>
      <c r="G850" s="3">
        <f t="shared" si="189"/>
        <v>6.4955361220416466E-2</v>
      </c>
      <c r="H850" s="3">
        <f t="shared" si="190"/>
        <v>0.52541262820560719</v>
      </c>
      <c r="I850" s="3">
        <f t="shared" si="194"/>
        <v>2033.9755431424492</v>
      </c>
      <c r="K850" s="3">
        <f t="shared" si="196"/>
        <v>8.2099999999998694</v>
      </c>
      <c r="L850" s="3">
        <f t="shared" si="197"/>
        <v>1.2861066354155344</v>
      </c>
      <c r="M850" s="3">
        <f>L850/'Nitrous Oxide Information'!$B$1*1000</f>
        <v>29.221062763627437</v>
      </c>
      <c r="N850" s="3">
        <f>M850*'Nitrous Oxide Information'!$I$2*($D$13+273)/$F$2/1000</f>
        <v>7254.3355706384882</v>
      </c>
      <c r="O850" s="3">
        <f t="shared" si="198"/>
        <v>142.69633725019446</v>
      </c>
      <c r="P850" s="3">
        <f t="shared" si="191"/>
        <v>10.083409518888182</v>
      </c>
      <c r="Q850" s="3">
        <f t="shared" si="192"/>
        <v>1.8393657252199261E-3</v>
      </c>
      <c r="R850" s="3">
        <f t="shared" si="193"/>
        <v>0.23832344268200742</v>
      </c>
    </row>
    <row r="851" spans="1:18" x14ac:dyDescent="0.25">
      <c r="A851" s="3">
        <f t="shared" si="195"/>
        <v>8.2199999999998692</v>
      </c>
      <c r="B851" s="3">
        <f t="shared" si="184"/>
        <v>2.8301222842877394</v>
      </c>
      <c r="C851" s="3">
        <f t="shared" si="185"/>
        <v>6.4302039170617026E-2</v>
      </c>
      <c r="D851" s="3">
        <f t="shared" si="186"/>
        <v>1050.2027174584532</v>
      </c>
      <c r="E851" s="3">
        <f t="shared" si="187"/>
        <v>8.891733784574777</v>
      </c>
      <c r="F851" s="3">
        <f t="shared" si="188"/>
        <v>33.073583221953243</v>
      </c>
      <c r="G851" s="3">
        <f t="shared" si="189"/>
        <v>6.495536122041648E-2</v>
      </c>
      <c r="H851" s="3">
        <f t="shared" si="190"/>
        <v>0.52443900640058394</v>
      </c>
      <c r="I851" s="3">
        <f t="shared" si="194"/>
        <v>2035.0244211552504</v>
      </c>
      <c r="K851" s="3">
        <f t="shared" si="196"/>
        <v>8.2199999999998692</v>
      </c>
      <c r="L851" s="3">
        <f t="shared" si="197"/>
        <v>1.2837234009887144</v>
      </c>
      <c r="M851" s="3">
        <f>L851/'Nitrous Oxide Information'!$B$1*1000</f>
        <v>29.16691434323301</v>
      </c>
      <c r="N851" s="3">
        <f>M851*'Nitrous Oxide Information'!$I$2*($D$13+273)/$F$2/1000</f>
        <v>7240.8928421744804</v>
      </c>
      <c r="O851" s="3">
        <f t="shared" si="198"/>
        <v>142.43191219075456</v>
      </c>
      <c r="P851" s="3">
        <f t="shared" si="191"/>
        <v>10.083409518888184</v>
      </c>
      <c r="Q851" s="3">
        <f t="shared" si="192"/>
        <v>1.8393657252199264E-3</v>
      </c>
      <c r="R851" s="3">
        <f t="shared" si="193"/>
        <v>0.23788181473477699</v>
      </c>
    </row>
    <row r="852" spans="1:18" x14ac:dyDescent="0.25">
      <c r="A852" s="3">
        <f t="shared" si="195"/>
        <v>8.229999999999869</v>
      </c>
      <c r="B852" s="3">
        <f t="shared" si="184"/>
        <v>2.8248778942237331</v>
      </c>
      <c r="C852" s="3">
        <f t="shared" si="185"/>
        <v>6.4182883550665926E-2</v>
      </c>
      <c r="D852" s="3">
        <f t="shared" si="186"/>
        <v>1048.2566274512442</v>
      </c>
      <c r="E852" s="3">
        <f t="shared" si="187"/>
        <v>8.8752568568566694</v>
      </c>
      <c r="F852" s="3">
        <f t="shared" si="188"/>
        <v>33.073583221953236</v>
      </c>
      <c r="G852" s="3">
        <f t="shared" si="189"/>
        <v>6.4955361220416466E-2</v>
      </c>
      <c r="H852" s="3">
        <f t="shared" si="190"/>
        <v>0.52346718877644316</v>
      </c>
      <c r="I852" s="3">
        <f t="shared" si="194"/>
        <v>2036.0713555328032</v>
      </c>
      <c r="K852" s="3">
        <f t="shared" si="196"/>
        <v>8.229999999999869</v>
      </c>
      <c r="L852" s="3">
        <f t="shared" si="197"/>
        <v>1.2813445828413665</v>
      </c>
      <c r="M852" s="3">
        <f>L852/'Nitrous Oxide Information'!$B$1*1000</f>
        <v>29.112866263180571</v>
      </c>
      <c r="N852" s="3">
        <f>M852*'Nitrous Oxide Information'!$I$2*($D$13+273)/$F$2/1000</f>
        <v>7227.4750239102805</v>
      </c>
      <c r="O852" s="3">
        <f t="shared" si="198"/>
        <v>142.16797712715763</v>
      </c>
      <c r="P852" s="3">
        <f t="shared" si="191"/>
        <v>10.083409518888182</v>
      </c>
      <c r="Q852" s="3">
        <f t="shared" si="192"/>
        <v>1.8393657252199261E-3</v>
      </c>
      <c r="R852" s="3">
        <f t="shared" si="193"/>
        <v>0.23744100515120212</v>
      </c>
    </row>
    <row r="853" spans="1:18" x14ac:dyDescent="0.25">
      <c r="A853" s="3">
        <f t="shared" si="195"/>
        <v>8.2399999999998688</v>
      </c>
      <c r="B853" s="3">
        <f t="shared" si="184"/>
        <v>2.8196432223359689</v>
      </c>
      <c r="C853" s="3">
        <f t="shared" si="185"/>
        <v>6.4063948733382212E-2</v>
      </c>
      <c r="D853" s="3">
        <f t="shared" si="186"/>
        <v>1046.314143668104</v>
      </c>
      <c r="E853" s="3">
        <f t="shared" si="187"/>
        <v>8.8588104618955743</v>
      </c>
      <c r="F853" s="3">
        <f t="shared" si="188"/>
        <v>33.073583221953243</v>
      </c>
      <c r="G853" s="3">
        <f t="shared" si="189"/>
        <v>6.495536122041648E-2</v>
      </c>
      <c r="H853" s="3">
        <f t="shared" si="190"/>
        <v>0.52249717198992718</v>
      </c>
      <c r="I853" s="3">
        <f t="shared" si="194"/>
        <v>2037.116349876783</v>
      </c>
      <c r="K853" s="3">
        <f t="shared" si="196"/>
        <v>8.2399999999998688</v>
      </c>
      <c r="L853" s="3">
        <f t="shared" si="197"/>
        <v>1.2789701727898546</v>
      </c>
      <c r="M853" s="3">
        <f>L853/'Nitrous Oxide Information'!$B$1*1000</f>
        <v>29.058918337533335</v>
      </c>
      <c r="N853" s="3">
        <f>M853*'Nitrous Oxide Information'!$I$2*($D$13+273)/$F$2/1000</f>
        <v>7214.0820696857672</v>
      </c>
      <c r="O853" s="3">
        <f t="shared" si="198"/>
        <v>141.90453115141136</v>
      </c>
      <c r="P853" s="3">
        <f t="shared" si="191"/>
        <v>10.083409518888184</v>
      </c>
      <c r="Q853" s="3">
        <f t="shared" si="192"/>
        <v>1.8393657252199264E-3</v>
      </c>
      <c r="R853" s="3">
        <f t="shared" si="193"/>
        <v>0.23700101241480492</v>
      </c>
    </row>
    <row r="854" spans="1:18" x14ac:dyDescent="0.25">
      <c r="A854" s="3">
        <f t="shared" si="195"/>
        <v>8.2499999999998685</v>
      </c>
      <c r="B854" s="3">
        <f t="shared" si="184"/>
        <v>2.81441825061607</v>
      </c>
      <c r="C854" s="3">
        <f t="shared" si="185"/>
        <v>6.394523430960497E-2</v>
      </c>
      <c r="D854" s="3">
        <f t="shared" si="186"/>
        <v>1044.3752594264772</v>
      </c>
      <c r="E854" s="3">
        <f t="shared" si="187"/>
        <v>8.842394543112416</v>
      </c>
      <c r="F854" s="3">
        <f t="shared" si="188"/>
        <v>33.073583221953236</v>
      </c>
      <c r="G854" s="3">
        <f t="shared" si="189"/>
        <v>6.4955361220416466E-2</v>
      </c>
      <c r="H854" s="3">
        <f t="shared" si="190"/>
        <v>0.52152895270397326</v>
      </c>
      <c r="I854" s="3">
        <f t="shared" si="194"/>
        <v>2038.159407782191</v>
      </c>
      <c r="K854" s="3">
        <f t="shared" si="196"/>
        <v>8.2499999999998685</v>
      </c>
      <c r="L854" s="3">
        <f t="shared" si="197"/>
        <v>1.2766001626657066</v>
      </c>
      <c r="M854" s="3">
        <f>L854/'Nitrous Oxide Information'!$B$1*1000</f>
        <v>29.005070380699035</v>
      </c>
      <c r="N854" s="3">
        <f>M854*'Nitrous Oxide Information'!$I$2*($D$13+273)/$F$2/1000</f>
        <v>7200.7139334263456</v>
      </c>
      <c r="O854" s="3">
        <f t="shared" si="198"/>
        <v>141.64157335720597</v>
      </c>
      <c r="P854" s="3">
        <f t="shared" si="191"/>
        <v>10.083409518888182</v>
      </c>
      <c r="Q854" s="3">
        <f t="shared" si="192"/>
        <v>1.8393657252199261E-3</v>
      </c>
      <c r="R854" s="3">
        <f t="shared" si="193"/>
        <v>0.23656183501191741</v>
      </c>
    </row>
    <row r="855" spans="1:18" x14ac:dyDescent="0.25">
      <c r="A855" s="3">
        <f t="shared" si="195"/>
        <v>8.2599999999998683</v>
      </c>
      <c r="B855" s="3">
        <f t="shared" si="184"/>
        <v>2.8092029610890301</v>
      </c>
      <c r="C855" s="3">
        <f t="shared" si="185"/>
        <v>6.3826739870931543E-2</v>
      </c>
      <c r="D855" s="3">
        <f t="shared" si="186"/>
        <v>1042.4399680561935</v>
      </c>
      <c r="E855" s="3">
        <f t="shared" si="187"/>
        <v>8.8260090440329684</v>
      </c>
      <c r="F855" s="3">
        <f t="shared" si="188"/>
        <v>33.073583221953243</v>
      </c>
      <c r="G855" s="3">
        <f t="shared" si="189"/>
        <v>6.495536122041648E-2</v>
      </c>
      <c r="H855" s="3">
        <f t="shared" si="190"/>
        <v>0.52056252758770305</v>
      </c>
      <c r="I855" s="3">
        <f t="shared" si="194"/>
        <v>2039.2005328373664</v>
      </c>
      <c r="K855" s="3">
        <f t="shared" si="196"/>
        <v>8.2599999999998683</v>
      </c>
      <c r="L855" s="3">
        <f t="shared" si="197"/>
        <v>1.2742345443155874</v>
      </c>
      <c r="M855" s="3">
        <f>L855/'Nitrous Oxide Information'!$B$1*1000</f>
        <v>28.951322207429335</v>
      </c>
      <c r="N855" s="3">
        <f>M855*'Nitrous Oxide Information'!$I$2*($D$13+273)/$F$2/1000</f>
        <v>7187.3705691428077</v>
      </c>
      <c r="O855" s="3">
        <f t="shared" si="198"/>
        <v>141.3791028399111</v>
      </c>
      <c r="P855" s="3">
        <f t="shared" si="191"/>
        <v>10.083409518888184</v>
      </c>
      <c r="Q855" s="3">
        <f t="shared" si="192"/>
        <v>1.8393657252199264E-3</v>
      </c>
      <c r="R855" s="3">
        <f t="shared" si="193"/>
        <v>0.2361234714316767</v>
      </c>
    </row>
    <row r="856" spans="1:18" x14ac:dyDescent="0.25">
      <c r="A856" s="3">
        <f t="shared" si="195"/>
        <v>8.2699999999998681</v>
      </c>
      <c r="B856" s="3">
        <f t="shared" si="184"/>
        <v>2.8039973358131531</v>
      </c>
      <c r="C856" s="3">
        <f t="shared" si="185"/>
        <v>6.3708465009716067E-2</v>
      </c>
      <c r="D856" s="3">
        <f t="shared" si="186"/>
        <v>1040.5082628994419</v>
      </c>
      <c r="E856" s="3">
        <f t="shared" si="187"/>
        <v>8.8096539082876593</v>
      </c>
      <c r="F856" s="3">
        <f t="shared" si="188"/>
        <v>33.073583221953236</v>
      </c>
      <c r="G856" s="3">
        <f t="shared" si="189"/>
        <v>6.4955361220416466E-2</v>
      </c>
      <c r="H856" s="3">
        <f t="shared" si="190"/>
        <v>0.51959789331640971</v>
      </c>
      <c r="I856" s="3">
        <f t="shared" si="194"/>
        <v>2040.2397286239991</v>
      </c>
      <c r="K856" s="3">
        <f t="shared" si="196"/>
        <v>8.2699999999998681</v>
      </c>
      <c r="L856" s="3">
        <f t="shared" si="197"/>
        <v>1.2718733096012707</v>
      </c>
      <c r="M856" s="3">
        <f>L856/'Nitrous Oxide Information'!$B$1*1000</f>
        <v>28.897673632819185</v>
      </c>
      <c r="N856" s="3">
        <f>M856*'Nitrous Oxide Information'!$I$2*($D$13+273)/$F$2/1000</f>
        <v>7174.051930931164</v>
      </c>
      <c r="O856" s="3">
        <f t="shared" si="198"/>
        <v>141.11711869657285</v>
      </c>
      <c r="P856" s="3">
        <f t="shared" si="191"/>
        <v>10.083409518888182</v>
      </c>
      <c r="Q856" s="3">
        <f t="shared" si="192"/>
        <v>1.8393657252199261E-3</v>
      </c>
      <c r="R856" s="3">
        <f t="shared" si="193"/>
        <v>0.23568592016601944</v>
      </c>
    </row>
    <row r="857" spans="1:18" x14ac:dyDescent="0.25">
      <c r="A857" s="3">
        <f t="shared" si="195"/>
        <v>8.2799999999998679</v>
      </c>
      <c r="B857" s="3">
        <f t="shared" si="184"/>
        <v>2.7988013568799888</v>
      </c>
      <c r="C857" s="3">
        <f t="shared" si="185"/>
        <v>6.3590409319068023E-2</v>
      </c>
      <c r="D857" s="3">
        <f t="shared" si="186"/>
        <v>1038.580137310749</v>
      </c>
      <c r="E857" s="3">
        <f t="shared" si="187"/>
        <v>8.7933290796113663</v>
      </c>
      <c r="F857" s="3">
        <f t="shared" si="188"/>
        <v>33.073583221953243</v>
      </c>
      <c r="G857" s="3">
        <f t="shared" si="189"/>
        <v>6.495536122041648E-2</v>
      </c>
      <c r="H857" s="3">
        <f t="shared" si="190"/>
        <v>0.51863504657154813</v>
      </c>
      <c r="I857" s="3">
        <f t="shared" si="194"/>
        <v>2041.2769987171423</v>
      </c>
      <c r="K857" s="3">
        <f t="shared" si="196"/>
        <v>8.2799999999998679</v>
      </c>
      <c r="L857" s="3">
        <f t="shared" si="197"/>
        <v>1.2695164503996104</v>
      </c>
      <c r="M857" s="3">
        <f>L857/'Nitrous Oxide Information'!$B$1*1000</f>
        <v>28.844124472306149</v>
      </c>
      <c r="N857" s="3">
        <f>M857*'Nitrous Oxide Information'!$I$2*($D$13+273)/$F$2/1000</f>
        <v>7160.7579729724876</v>
      </c>
      <c r="O857" s="3">
        <f t="shared" si="198"/>
        <v>140.85562002591038</v>
      </c>
      <c r="P857" s="3">
        <f t="shared" si="191"/>
        <v>10.083409518888184</v>
      </c>
      <c r="Q857" s="3">
        <f t="shared" si="192"/>
        <v>1.8393657252199264E-3</v>
      </c>
      <c r="R857" s="3">
        <f t="shared" si="193"/>
        <v>0.23524917970967704</v>
      </c>
    </row>
    <row r="858" spans="1:18" x14ac:dyDescent="0.25">
      <c r="A858" s="3">
        <f t="shared" si="195"/>
        <v>8.2899999999998677</v>
      </c>
      <c r="B858" s="3">
        <f t="shared" si="184"/>
        <v>2.7936150064142735</v>
      </c>
      <c r="C858" s="3">
        <f t="shared" si="185"/>
        <v>6.3472572392850923E-2</v>
      </c>
      <c r="D858" s="3">
        <f t="shared" si="186"/>
        <v>1036.6555846569552</v>
      </c>
      <c r="E858" s="3">
        <f t="shared" si="187"/>
        <v>8.7770345018432359</v>
      </c>
      <c r="F858" s="3">
        <f t="shared" si="188"/>
        <v>33.073583221953236</v>
      </c>
      <c r="G858" s="3">
        <f t="shared" si="189"/>
        <v>6.4955361220416466E-2</v>
      </c>
      <c r="H858" s="3">
        <f t="shared" si="190"/>
        <v>0.51767398404072185</v>
      </c>
      <c r="I858" s="3">
        <f t="shared" si="194"/>
        <v>2042.3123466852237</v>
      </c>
      <c r="K858" s="3">
        <f t="shared" si="196"/>
        <v>8.2899999999998677</v>
      </c>
      <c r="L858" s="3">
        <f t="shared" si="197"/>
        <v>1.2671639586025136</v>
      </c>
      <c r="M858" s="3">
        <f>L858/'Nitrous Oxide Information'!$B$1*1000</f>
        <v>28.790674541669819</v>
      </c>
      <c r="N858" s="3">
        <f>M858*'Nitrous Oxide Information'!$I$2*($D$13+273)/$F$2/1000</f>
        <v>7147.4886495327537</v>
      </c>
      <c r="O858" s="3">
        <f t="shared" si="198"/>
        <v>140.59460592831311</v>
      </c>
      <c r="P858" s="3">
        <f t="shared" si="191"/>
        <v>10.083409518888182</v>
      </c>
      <c r="Q858" s="3">
        <f t="shared" si="192"/>
        <v>1.8393657252199261E-3</v>
      </c>
      <c r="R858" s="3">
        <f t="shared" si="193"/>
        <v>0.23481324856016997</v>
      </c>
    </row>
    <row r="859" spans="1:18" x14ac:dyDescent="0.25">
      <c r="A859" s="3">
        <f t="shared" si="195"/>
        <v>8.2999999999998675</v>
      </c>
      <c r="B859" s="3">
        <f t="shared" si="184"/>
        <v>2.7884382665738663</v>
      </c>
      <c r="C859" s="3">
        <f t="shared" si="185"/>
        <v>6.3354953825680863E-2</v>
      </c>
      <c r="D859" s="3">
        <f t="shared" si="186"/>
        <v>1034.7345983171938</v>
      </c>
      <c r="E859" s="3">
        <f t="shared" si="187"/>
        <v>8.7607701189264784</v>
      </c>
      <c r="F859" s="3">
        <f t="shared" si="188"/>
        <v>33.073583221953236</v>
      </c>
      <c r="G859" s="3">
        <f t="shared" si="189"/>
        <v>6.4955361220416466E-2</v>
      </c>
      <c r="H859" s="3">
        <f t="shared" si="190"/>
        <v>0.51671470241767337</v>
      </c>
      <c r="I859" s="3">
        <f t="shared" si="194"/>
        <v>2043.345776090059</v>
      </c>
      <c r="K859" s="3">
        <f t="shared" si="196"/>
        <v>8.2999999999998675</v>
      </c>
      <c r="L859" s="3">
        <f t="shared" si="197"/>
        <v>1.264815826116912</v>
      </c>
      <c r="M859" s="3">
        <f>L859/'Nitrous Oxide Information'!$B$1*1000</f>
        <v>28.737323657031151</v>
      </c>
      <c r="N859" s="3">
        <f>M859*'Nitrous Oxide Information'!$I$2*($D$13+273)/$F$2/1000</f>
        <v>7134.2439149626935</v>
      </c>
      <c r="O859" s="3">
        <f t="shared" si="198"/>
        <v>140.33407550583746</v>
      </c>
      <c r="P859" s="3">
        <f t="shared" si="191"/>
        <v>10.083409518888182</v>
      </c>
      <c r="Q859" s="3">
        <f t="shared" si="192"/>
        <v>1.8393657252199261E-3</v>
      </c>
      <c r="R859" s="3">
        <f t="shared" si="193"/>
        <v>0.23437812521780324</v>
      </c>
    </row>
    <row r="860" spans="1:18" x14ac:dyDescent="0.25">
      <c r="A860" s="3">
        <f t="shared" si="195"/>
        <v>8.3099999999998673</v>
      </c>
      <c r="B860" s="3">
        <f t="shared" si="184"/>
        <v>2.7832711195496898</v>
      </c>
      <c r="C860" s="3">
        <f t="shared" si="185"/>
        <v>6.3237553212925166E-2</v>
      </c>
      <c r="D860" s="3">
        <f t="shared" si="186"/>
        <v>1032.817171682866</v>
      </c>
      <c r="E860" s="3">
        <f t="shared" si="187"/>
        <v>8.7445358749081858</v>
      </c>
      <c r="F860" s="3">
        <f t="shared" si="188"/>
        <v>33.073583221953236</v>
      </c>
      <c r="G860" s="3">
        <f t="shared" si="189"/>
        <v>6.4955361220416466E-2</v>
      </c>
      <c r="H860" s="3">
        <f t="shared" si="190"/>
        <v>0.51575719840227108</v>
      </c>
      <c r="I860" s="3">
        <f t="shared" si="194"/>
        <v>2044.3772904868636</v>
      </c>
      <c r="K860" s="3">
        <f t="shared" si="196"/>
        <v>8.3099999999998673</v>
      </c>
      <c r="L860" s="3">
        <f t="shared" si="197"/>
        <v>1.262472044864734</v>
      </c>
      <c r="M860" s="3">
        <f>L860/'Nitrous Oxide Information'!$B$1*1000</f>
        <v>28.68407163485184</v>
      </c>
      <c r="N860" s="3">
        <f>M860*'Nitrous Oxide Information'!$I$2*($D$13+273)/$F$2/1000</f>
        <v>7121.0237236976227</v>
      </c>
      <c r="O860" s="3">
        <f t="shared" si="198"/>
        <v>140.07402786220376</v>
      </c>
      <c r="P860" s="3">
        <f t="shared" si="191"/>
        <v>10.083409518888182</v>
      </c>
      <c r="Q860" s="3">
        <f t="shared" si="192"/>
        <v>1.8393657252199261E-3</v>
      </c>
      <c r="R860" s="3">
        <f t="shared" si="193"/>
        <v>0.2339438081856606</v>
      </c>
    </row>
    <row r="861" spans="1:18" x14ac:dyDescent="0.25">
      <c r="A861" s="3">
        <f t="shared" si="195"/>
        <v>8.3199999999998671</v>
      </c>
      <c r="B861" s="3">
        <f t="shared" si="184"/>
        <v>2.7781135475656669</v>
      </c>
      <c r="C861" s="3">
        <f t="shared" si="185"/>
        <v>6.3120370150700919E-2</v>
      </c>
      <c r="D861" s="3">
        <f t="shared" si="186"/>
        <v>1030.9032981576195</v>
      </c>
      <c r="E861" s="3">
        <f t="shared" si="187"/>
        <v>8.728331713939129</v>
      </c>
      <c r="F861" s="3">
        <f t="shared" si="188"/>
        <v>33.073583221953236</v>
      </c>
      <c r="G861" s="3">
        <f t="shared" si="189"/>
        <v>6.4955361220416466E-2</v>
      </c>
      <c r="H861" s="3">
        <f t="shared" si="190"/>
        <v>0.51480146870049914</v>
      </c>
      <c r="I861" s="3">
        <f t="shared" si="194"/>
        <v>2045.4068934242646</v>
      </c>
      <c r="K861" s="3">
        <f t="shared" si="196"/>
        <v>8.3199999999998671</v>
      </c>
      <c r="L861" s="3">
        <f t="shared" si="197"/>
        <v>1.2601326067828773</v>
      </c>
      <c r="M861" s="3">
        <f>L861/'Nitrous Oxide Information'!$B$1*1000</f>
        <v>28.630918291933686</v>
      </c>
      <c r="N861" s="3">
        <f>M861*'Nitrous Oxide Information'!$I$2*($D$13+273)/$F$2/1000</f>
        <v>7107.8280302572912</v>
      </c>
      <c r="O861" s="3">
        <f t="shared" si="198"/>
        <v>139.81446210279321</v>
      </c>
      <c r="P861" s="3">
        <f t="shared" si="191"/>
        <v>10.083409518888182</v>
      </c>
      <c r="Q861" s="3">
        <f t="shared" si="192"/>
        <v>1.8393657252199261E-3</v>
      </c>
      <c r="R861" s="3">
        <f t="shared" si="193"/>
        <v>0.23351029596959982</v>
      </c>
    </row>
    <row r="862" spans="1:18" x14ac:dyDescent="0.25">
      <c r="A862" s="3">
        <f t="shared" si="195"/>
        <v>8.3299999999998668</v>
      </c>
      <c r="B862" s="3">
        <f t="shared" ref="B862:B925" si="199">L862*2.20462</f>
        <v>2.7729655328786618</v>
      </c>
      <c r="C862" s="3">
        <f t="shared" ref="C862:C925" si="200">M862/453.59237</f>
        <v>6.3003404235873667E-2</v>
      </c>
      <c r="D862" s="3">
        <f t="shared" ref="D862:D925" si="201">N862/6.89475729</f>
        <v>1028.9929711573257</v>
      </c>
      <c r="E862" s="3">
        <f t="shared" ref="E862:E925" si="202">O862/16.0184634</f>
        <v>8.7121575802735762</v>
      </c>
      <c r="F862" s="3">
        <f t="shared" ref="F862:F925" si="203">P862*3.28</f>
        <v>33.073583221953243</v>
      </c>
      <c r="G862" s="3">
        <f t="shared" ref="G862:G925" si="204">Q862*35.314</f>
        <v>6.495536122041648E-2</v>
      </c>
      <c r="H862" s="3">
        <f t="shared" ref="H862:H925" si="205">R862*2.20462</f>
        <v>0.51384751002444573</v>
      </c>
      <c r="I862" s="3">
        <f t="shared" si="194"/>
        <v>2046.4345884443135</v>
      </c>
      <c r="K862" s="3">
        <f t="shared" si="196"/>
        <v>8.3299999999998668</v>
      </c>
      <c r="L862" s="3">
        <f t="shared" si="197"/>
        <v>1.2577975038231812</v>
      </c>
      <c r="M862" s="3">
        <f>L862/'Nitrous Oxide Information'!$B$1*1000</f>
        <v>28.577863445417975</v>
      </c>
      <c r="N862" s="3">
        <f>M862*'Nitrous Oxide Information'!$I$2*($D$13+273)/$F$2/1000</f>
        <v>7094.6567892457306</v>
      </c>
      <c r="O862" s="3">
        <f t="shared" si="198"/>
        <v>139.55537733464485</v>
      </c>
      <c r="P862" s="3">
        <f t="shared" ref="P862:P925" si="206">SQRT(2*(N862)/O862)</f>
        <v>10.083409518888184</v>
      </c>
      <c r="Q862" s="3">
        <f t="shared" ref="Q862:Q925" si="207">P862*$F$25</f>
        <v>1.8393657252199264E-3</v>
      </c>
      <c r="R862" s="3">
        <f t="shared" ref="R862:R925" si="208">Q862*O862*0.908</f>
        <v>0.23307758707824738</v>
      </c>
    </row>
    <row r="863" spans="1:18" x14ac:dyDescent="0.25">
      <c r="A863" s="3">
        <f t="shared" si="195"/>
        <v>8.3399999999998666</v>
      </c>
      <c r="B863" s="3">
        <f t="shared" si="199"/>
        <v>2.7678270577784172</v>
      </c>
      <c r="C863" s="3">
        <f t="shared" si="200"/>
        <v>6.2886655066055966E-2</v>
      </c>
      <c r="D863" s="3">
        <f t="shared" si="201"/>
        <v>1027.0861841100557</v>
      </c>
      <c r="E863" s="3">
        <f t="shared" si="202"/>
        <v>8.6960134182690929</v>
      </c>
      <c r="F863" s="3">
        <f t="shared" si="203"/>
        <v>33.073583221953236</v>
      </c>
      <c r="G863" s="3">
        <f t="shared" si="204"/>
        <v>6.4955361220416466E-2</v>
      </c>
      <c r="H863" s="3">
        <f t="shared" si="205"/>
        <v>0.51289531909229147</v>
      </c>
      <c r="I863" s="3">
        <f t="shared" ref="I863:I926" si="209">I862+$N$3*$J$1*H863</f>
        <v>2047.4603790824981</v>
      </c>
      <c r="K863" s="3">
        <f t="shared" si="196"/>
        <v>8.3399999999998666</v>
      </c>
      <c r="L863" s="3">
        <f t="shared" si="197"/>
        <v>1.2554667279523988</v>
      </c>
      <c r="M863" s="3">
        <f>L863/'Nitrous Oxide Information'!$B$1*1000</f>
        <v>28.524906912784832</v>
      </c>
      <c r="N863" s="3">
        <f>M863*'Nitrous Oxide Information'!$I$2*($D$13+273)/$F$2/1000</f>
        <v>7081.509955351089</v>
      </c>
      <c r="O863" s="3">
        <f t="shared" si="198"/>
        <v>139.29677266645237</v>
      </c>
      <c r="P863" s="3">
        <f t="shared" si="206"/>
        <v>10.083409518888182</v>
      </c>
      <c r="Q863" s="3">
        <f t="shared" si="207"/>
        <v>1.8393657252199261E-3</v>
      </c>
      <c r="R863" s="3">
        <f t="shared" si="208"/>
        <v>0.23264568002299332</v>
      </c>
    </row>
    <row r="864" spans="1:18" x14ac:dyDescent="0.25">
      <c r="A864" s="3">
        <f t="shared" ref="A864:A927" si="210">$A$30+A863</f>
        <v>8.3499999999998664</v>
      </c>
      <c r="B864" s="3">
        <f t="shared" si="199"/>
        <v>2.7626981045874941</v>
      </c>
      <c r="C864" s="3">
        <f t="shared" si="200"/>
        <v>6.2770122239606027E-2</v>
      </c>
      <c r="D864" s="3">
        <f t="shared" si="201"/>
        <v>1025.1829304560606</v>
      </c>
      <c r="E864" s="3">
        <f t="shared" si="202"/>
        <v>8.6798991723863548</v>
      </c>
      <c r="F864" s="3">
        <f t="shared" si="203"/>
        <v>33.073583221953243</v>
      </c>
      <c r="G864" s="3">
        <f t="shared" si="204"/>
        <v>6.495536122041648E-2</v>
      </c>
      <c r="H864" s="3">
        <f t="shared" si="205"/>
        <v>0.51194489262829879</v>
      </c>
      <c r="I864" s="3">
        <f t="shared" si="209"/>
        <v>2048.4842688677545</v>
      </c>
      <c r="K864" s="3">
        <f t="shared" ref="K864:K927" si="211">$A$30+K863</f>
        <v>8.3499999999998664</v>
      </c>
      <c r="L864" s="3">
        <f t="shared" si="197"/>
        <v>1.2531402711521689</v>
      </c>
      <c r="M864" s="3">
        <f>L864/'Nitrous Oxide Information'!$B$1*1000</f>
        <v>28.472048511852609</v>
      </c>
      <c r="N864" s="3">
        <f>M864*'Nitrous Oxide Information'!$I$2*($D$13+273)/$F$2/1000</f>
        <v>7068.3874833454865</v>
      </c>
      <c r="O864" s="3">
        <f t="shared" si="198"/>
        <v>139.03864720856112</v>
      </c>
      <c r="P864" s="3">
        <f t="shared" si="206"/>
        <v>10.083409518888184</v>
      </c>
      <c r="Q864" s="3">
        <f t="shared" si="207"/>
        <v>1.8393657252199264E-3</v>
      </c>
      <c r="R864" s="3">
        <f t="shared" si="208"/>
        <v>0.23221457331798626</v>
      </c>
    </row>
    <row r="865" spans="1:18" x14ac:dyDescent="0.25">
      <c r="A865" s="3">
        <f t="shared" si="210"/>
        <v>8.3599999999998662</v>
      </c>
      <c r="B865" s="3">
        <f t="shared" si="199"/>
        <v>2.7575786556612112</v>
      </c>
      <c r="C865" s="3">
        <f t="shared" si="200"/>
        <v>6.2653805355626341E-2</v>
      </c>
      <c r="D865" s="3">
        <f t="shared" si="201"/>
        <v>1023.2832036477449</v>
      </c>
      <c r="E865" s="3">
        <f t="shared" si="202"/>
        <v>8.6638147871889508</v>
      </c>
      <c r="F865" s="3">
        <f t="shared" si="203"/>
        <v>33.073583221953236</v>
      </c>
      <c r="G865" s="3">
        <f t="shared" si="204"/>
        <v>6.4955361220416466E-2</v>
      </c>
      <c r="H865" s="3">
        <f t="shared" si="205"/>
        <v>0.5109962273627997</v>
      </c>
      <c r="I865" s="3">
        <f t="shared" si="209"/>
        <v>2049.50626132248</v>
      </c>
      <c r="K865" s="3">
        <f t="shared" si="211"/>
        <v>8.3599999999998662</v>
      </c>
      <c r="L865" s="3">
        <f t="shared" si="197"/>
        <v>1.250818125418989</v>
      </c>
      <c r="M865" s="3">
        <f>L865/'Nitrous Oxide Information'!$B$1*1000</f>
        <v>28.419288060777248</v>
      </c>
      <c r="N865" s="3">
        <f>M865*'Nitrous Oxide Information'!$I$2*($D$13+273)/$F$2/1000</f>
        <v>7055.2893280848439</v>
      </c>
      <c r="O865" s="3">
        <f t="shared" si="198"/>
        <v>138.78100007296501</v>
      </c>
      <c r="P865" s="3">
        <f t="shared" si="206"/>
        <v>10.083409518888182</v>
      </c>
      <c r="Q865" s="3">
        <f t="shared" si="207"/>
        <v>1.8393657252199261E-3</v>
      </c>
      <c r="R865" s="3">
        <f t="shared" si="208"/>
        <v>0.23178426548012798</v>
      </c>
    </row>
    <row r="866" spans="1:18" x14ac:dyDescent="0.25">
      <c r="A866" s="3">
        <f t="shared" si="210"/>
        <v>8.369999999999866</v>
      </c>
      <c r="B866" s="3">
        <f t="shared" si="199"/>
        <v>2.7524686933875833</v>
      </c>
      <c r="C866" s="3">
        <f t="shared" si="200"/>
        <v>6.2537704013962275E-2</v>
      </c>
      <c r="D866" s="3">
        <f t="shared" si="201"/>
        <v>1021.3869971496484</v>
      </c>
      <c r="E866" s="3">
        <f t="shared" si="202"/>
        <v>8.6477602073432074</v>
      </c>
      <c r="F866" s="3">
        <f t="shared" si="203"/>
        <v>33.073583221953236</v>
      </c>
      <c r="G866" s="3">
        <f t="shared" si="204"/>
        <v>6.4955361220416466E-2</v>
      </c>
      <c r="H866" s="3">
        <f t="shared" si="205"/>
        <v>0.51004932003218584</v>
      </c>
      <c r="I866" s="3">
        <f t="shared" si="209"/>
        <v>2050.5263599625446</v>
      </c>
      <c r="K866" s="3">
        <f t="shared" si="211"/>
        <v>8.369999999999866</v>
      </c>
      <c r="L866" s="3">
        <f t="shared" ref="L866:L929" si="212">L865-R865*$J$1</f>
        <v>1.2485002827641878</v>
      </c>
      <c r="M866" s="3">
        <f>L866/'Nitrous Oxide Information'!$B$1*1000</f>
        <v>28.366625378051662</v>
      </c>
      <c r="N866" s="3">
        <f>M866*'Nitrous Oxide Information'!$I$2*($D$13+273)/$F$2/1000</f>
        <v>7042.2154445087481</v>
      </c>
      <c r="O866" s="3">
        <f t="shared" ref="O866:O929" si="213">L866/$F$2</f>
        <v>138.52383037330358</v>
      </c>
      <c r="P866" s="3">
        <f t="shared" si="206"/>
        <v>10.083409518888182</v>
      </c>
      <c r="Q866" s="3">
        <f t="shared" si="207"/>
        <v>1.8393657252199261E-3</v>
      </c>
      <c r="R866" s="3">
        <f t="shared" si="208"/>
        <v>0.23135475502906891</v>
      </c>
    </row>
    <row r="867" spans="1:18" x14ac:dyDescent="0.25">
      <c r="A867" s="3">
        <f t="shared" si="210"/>
        <v>8.3799999999998658</v>
      </c>
      <c r="B867" s="3">
        <f t="shared" si="199"/>
        <v>2.7473682001872617</v>
      </c>
      <c r="C867" s="3">
        <f t="shared" si="200"/>
        <v>6.2421817815200689E-2</v>
      </c>
      <c r="D867" s="3">
        <f t="shared" si="201"/>
        <v>1019.49430443842</v>
      </c>
      <c r="E867" s="3">
        <f t="shared" si="202"/>
        <v>8.631735377617975</v>
      </c>
      <c r="F867" s="3">
        <f t="shared" si="203"/>
        <v>33.073583221953236</v>
      </c>
      <c r="G867" s="3">
        <f t="shared" si="204"/>
        <v>6.4955361220416466E-2</v>
      </c>
      <c r="H867" s="3">
        <f t="shared" si="205"/>
        <v>0.50910416737889574</v>
      </c>
      <c r="I867" s="3">
        <f t="shared" si="209"/>
        <v>2051.5445682973022</v>
      </c>
      <c r="K867" s="3">
        <f t="shared" si="211"/>
        <v>8.3799999999998658</v>
      </c>
      <c r="L867" s="3">
        <f t="shared" si="212"/>
        <v>1.2461867352138971</v>
      </c>
      <c r="M867" s="3">
        <f>L867/'Nitrous Oxide Information'!$B$1*1000</f>
        <v>28.314060282505103</v>
      </c>
      <c r="N867" s="3">
        <f>M867*'Nitrous Oxide Information'!$I$2*($D$13+273)/$F$2/1000</f>
        <v>7029.165787640276</v>
      </c>
      <c r="O867" s="3">
        <f t="shared" si="213"/>
        <v>138.26713722485871</v>
      </c>
      <c r="P867" s="3">
        <f t="shared" si="206"/>
        <v>10.083409518888182</v>
      </c>
      <c r="Q867" s="3">
        <f t="shared" si="207"/>
        <v>1.8393657252199261E-3</v>
      </c>
      <c r="R867" s="3">
        <f t="shared" si="208"/>
        <v>0.23092604048720225</v>
      </c>
    </row>
    <row r="868" spans="1:18" x14ac:dyDescent="0.25">
      <c r="A868" s="3">
        <f t="shared" si="210"/>
        <v>8.3899999999998656</v>
      </c>
      <c r="B868" s="3">
        <f t="shared" si="199"/>
        <v>2.7422771585134726</v>
      </c>
      <c r="C868" s="3">
        <f t="shared" si="200"/>
        <v>6.2306146360668613E-2</v>
      </c>
      <c r="D868" s="3">
        <f t="shared" si="201"/>
        <v>1017.6051190027977</v>
      </c>
      <c r="E868" s="3">
        <f t="shared" si="202"/>
        <v>8.6157402428844598</v>
      </c>
      <c r="F868" s="3">
        <f t="shared" si="203"/>
        <v>33.073583221953243</v>
      </c>
      <c r="G868" s="3">
        <f t="shared" si="204"/>
        <v>6.495536122041648E-2</v>
      </c>
      <c r="H868" s="3">
        <f t="shared" si="205"/>
        <v>0.50816076615140515</v>
      </c>
      <c r="I868" s="3">
        <f t="shared" si="209"/>
        <v>2052.560889829605</v>
      </c>
      <c r="K868" s="3">
        <f t="shared" si="211"/>
        <v>8.3899999999998656</v>
      </c>
      <c r="L868" s="3">
        <f t="shared" si="212"/>
        <v>1.2438774748090251</v>
      </c>
      <c r="M868" s="3">
        <f>L868/'Nitrous Oxide Information'!$B$1*1000</f>
        <v>28.261592593302552</v>
      </c>
      <c r="N868" s="3">
        <f>M868*'Nitrous Oxide Information'!$I$2*($D$13+273)/$F$2/1000</f>
        <v>7016.1403125858569</v>
      </c>
      <c r="O868" s="3">
        <f t="shared" si="213"/>
        <v>138.01091974455184</v>
      </c>
      <c r="P868" s="3">
        <f t="shared" si="206"/>
        <v>10.083409518888184</v>
      </c>
      <c r="Q868" s="3">
        <f t="shared" si="207"/>
        <v>1.8393657252199264E-3</v>
      </c>
      <c r="R868" s="3">
        <f t="shared" si="208"/>
        <v>0.23049812037965964</v>
      </c>
    </row>
    <row r="869" spans="1:18" x14ac:dyDescent="0.25">
      <c r="A869" s="3">
        <f t="shared" si="210"/>
        <v>8.3999999999998654</v>
      </c>
      <c r="B869" s="3">
        <f t="shared" si="199"/>
        <v>2.737195550851959</v>
      </c>
      <c r="C869" s="3">
        <f t="shared" si="200"/>
        <v>6.2190689252431812E-2</v>
      </c>
      <c r="D869" s="3">
        <f t="shared" si="201"/>
        <v>1015.719434343584</v>
      </c>
      <c r="E869" s="3">
        <f t="shared" si="202"/>
        <v>8.5997747481160207</v>
      </c>
      <c r="F869" s="3">
        <f t="shared" si="203"/>
        <v>33.073583221953236</v>
      </c>
      <c r="G869" s="3">
        <f t="shared" si="204"/>
        <v>6.4955361220416466E-2</v>
      </c>
      <c r="H869" s="3">
        <f t="shared" si="205"/>
        <v>0.50721911310421441</v>
      </c>
      <c r="I869" s="3">
        <f t="shared" si="209"/>
        <v>2053.5753280558133</v>
      </c>
      <c r="K869" s="3">
        <f t="shared" si="211"/>
        <v>8.3999999999998654</v>
      </c>
      <c r="L869" s="3">
        <f t="shared" si="212"/>
        <v>1.2415724936052286</v>
      </c>
      <c r="M869" s="3">
        <f>L869/'Nitrous Oxide Information'!$B$1*1000</f>
        <v>28.209222129944074</v>
      </c>
      <c r="N869" s="3">
        <f>M869*'Nitrous Oxide Information'!$I$2*($D$13+273)/$F$2/1000</f>
        <v>7003.1389745351025</v>
      </c>
      <c r="O869" s="3">
        <f t="shared" si="213"/>
        <v>137.75517705094072</v>
      </c>
      <c r="P869" s="3">
        <f t="shared" si="206"/>
        <v>10.083409518888182</v>
      </c>
      <c r="Q869" s="3">
        <f t="shared" si="207"/>
        <v>1.8393657252199261E-3</v>
      </c>
      <c r="R869" s="3">
        <f t="shared" si="208"/>
        <v>0.23007099323430544</v>
      </c>
    </row>
    <row r="870" spans="1:18" x14ac:dyDescent="0.25">
      <c r="A870" s="3">
        <f t="shared" si="210"/>
        <v>8.4099999999998651</v>
      </c>
      <c r="B870" s="3">
        <f t="shared" si="199"/>
        <v>2.7321233597209167</v>
      </c>
      <c r="C870" s="3">
        <f t="shared" si="200"/>
        <v>6.2075446093293477E-2</v>
      </c>
      <c r="D870" s="3">
        <f t="shared" si="201"/>
        <v>1013.8372439736264</v>
      </c>
      <c r="E870" s="3">
        <f t="shared" si="202"/>
        <v>8.5838388383879867</v>
      </c>
      <c r="F870" s="3">
        <f t="shared" si="203"/>
        <v>33.073583221953243</v>
      </c>
      <c r="G870" s="3">
        <f t="shared" si="204"/>
        <v>6.495536122041648E-2</v>
      </c>
      <c r="H870" s="3">
        <f t="shared" si="205"/>
        <v>0.50627920499783841</v>
      </c>
      <c r="I870" s="3">
        <f t="shared" si="209"/>
        <v>2054.5878864658089</v>
      </c>
      <c r="K870" s="3">
        <f t="shared" si="211"/>
        <v>8.4099999999998651</v>
      </c>
      <c r="L870" s="3">
        <f t="shared" si="212"/>
        <v>1.2392717836728855</v>
      </c>
      <c r="M870" s="3">
        <f>L870/'Nitrous Oxide Information'!$B$1*1000</f>
        <v>28.156948712264231</v>
      </c>
      <c r="N870" s="3">
        <f>M870*'Nitrous Oxide Information'!$I$2*($D$13+273)/$F$2/1000</f>
        <v>6990.1617287606696</v>
      </c>
      <c r="O870" s="3">
        <f t="shared" si="213"/>
        <v>137.49990826421649</v>
      </c>
      <c r="P870" s="3">
        <f t="shared" si="206"/>
        <v>10.083409518888184</v>
      </c>
      <c r="Q870" s="3">
        <f t="shared" si="207"/>
        <v>1.8393657252199264E-3</v>
      </c>
      <c r="R870" s="3">
        <f t="shared" si="208"/>
        <v>0.22964465758173219</v>
      </c>
    </row>
    <row r="871" spans="1:18" x14ac:dyDescent="0.25">
      <c r="A871" s="3">
        <f t="shared" si="210"/>
        <v>8.4199999999998649</v>
      </c>
      <c r="B871" s="3">
        <f t="shared" si="199"/>
        <v>2.7270605676709381</v>
      </c>
      <c r="C871" s="3">
        <f t="shared" si="200"/>
        <v>6.1960416486792812E-2</v>
      </c>
      <c r="D871" s="3">
        <f t="shared" si="201"/>
        <v>1011.9585414177926</v>
      </c>
      <c r="E871" s="3">
        <f t="shared" si="202"/>
        <v>8.567932458877463</v>
      </c>
      <c r="F871" s="3">
        <f t="shared" si="203"/>
        <v>33.073583221953243</v>
      </c>
      <c r="G871" s="3">
        <f t="shared" si="204"/>
        <v>6.495536122041648E-2</v>
      </c>
      <c r="H871" s="3">
        <f t="shared" si="205"/>
        <v>0.50534103859879476</v>
      </c>
      <c r="I871" s="3">
        <f t="shared" si="209"/>
        <v>2055.5985685430064</v>
      </c>
      <c r="K871" s="3">
        <f t="shared" si="211"/>
        <v>8.4199999999998649</v>
      </c>
      <c r="L871" s="3">
        <f t="shared" si="212"/>
        <v>1.2369753370970682</v>
      </c>
      <c r="M871" s="3">
        <f>L871/'Nitrous Oxide Information'!$B$1*1000</f>
        <v>28.104772160431427</v>
      </c>
      <c r="N871" s="3">
        <f>M871*'Nitrous Oxide Information'!$I$2*($D$13+273)/$F$2/1000</f>
        <v>6977.2085306180925</v>
      </c>
      <c r="O871" s="3">
        <f t="shared" si="213"/>
        <v>137.24511250620066</v>
      </c>
      <c r="P871" s="3">
        <f t="shared" si="206"/>
        <v>10.083409518888184</v>
      </c>
      <c r="Q871" s="3">
        <f t="shared" si="207"/>
        <v>1.8393657252199264E-3</v>
      </c>
      <c r="R871" s="3">
        <f t="shared" si="208"/>
        <v>0.22921911195525524</v>
      </c>
    </row>
    <row r="872" spans="1:18" x14ac:dyDescent="0.25">
      <c r="A872" s="3">
        <f t="shared" si="210"/>
        <v>8.4299999999998647</v>
      </c>
      <c r="B872" s="3">
        <f t="shared" si="199"/>
        <v>2.72200715728495</v>
      </c>
      <c r="C872" s="3">
        <f t="shared" si="200"/>
        <v>6.1845600037203671E-2</v>
      </c>
      <c r="D872" s="3">
        <f t="shared" si="201"/>
        <v>1010.0833202129485</v>
      </c>
      <c r="E872" s="3">
        <f t="shared" si="202"/>
        <v>8.5520555548631485</v>
      </c>
      <c r="F872" s="3">
        <f t="shared" si="203"/>
        <v>33.073583221953243</v>
      </c>
      <c r="G872" s="3">
        <f t="shared" si="204"/>
        <v>6.495536122041648E-2</v>
      </c>
      <c r="H872" s="3">
        <f t="shared" si="205"/>
        <v>0.50440461067959297</v>
      </c>
      <c r="I872" s="3">
        <f t="shared" si="209"/>
        <v>2056.6073777643655</v>
      </c>
      <c r="K872" s="3">
        <f t="shared" si="211"/>
        <v>8.4299999999998647</v>
      </c>
      <c r="L872" s="3">
        <f t="shared" si="212"/>
        <v>1.2346831459775156</v>
      </c>
      <c r="M872" s="3">
        <f>L872/'Nitrous Oxide Information'!$B$1*1000</f>
        <v>28.052692294947303</v>
      </c>
      <c r="N872" s="3">
        <f>M872*'Nitrous Oxide Information'!$I$2*($D$13+273)/$F$2/1000</f>
        <v>6964.2793355456315</v>
      </c>
      <c r="O872" s="3">
        <f t="shared" si="213"/>
        <v>136.99078890034204</v>
      </c>
      <c r="P872" s="3">
        <f t="shared" si="206"/>
        <v>10.083409518888184</v>
      </c>
      <c r="Q872" s="3">
        <f t="shared" si="207"/>
        <v>1.8393657252199264E-3</v>
      </c>
      <c r="R872" s="3">
        <f t="shared" si="208"/>
        <v>0.22879435489090774</v>
      </c>
    </row>
    <row r="873" spans="1:18" x14ac:dyDescent="0.25">
      <c r="A873" s="3">
        <f t="shared" si="210"/>
        <v>8.4399999999998645</v>
      </c>
      <c r="B873" s="3">
        <f t="shared" si="199"/>
        <v>2.716963111178154</v>
      </c>
      <c r="C873" s="3">
        <f t="shared" si="200"/>
        <v>6.1730996349533253E-2</v>
      </c>
      <c r="D873" s="3">
        <f t="shared" si="201"/>
        <v>1008.211573907938</v>
      </c>
      <c r="E873" s="3">
        <f t="shared" si="202"/>
        <v>8.5362080717251381</v>
      </c>
      <c r="F873" s="3">
        <f t="shared" si="203"/>
        <v>33.073583221953236</v>
      </c>
      <c r="G873" s="3">
        <f t="shared" si="204"/>
        <v>6.4955361220416466E-2</v>
      </c>
      <c r="H873" s="3">
        <f t="shared" si="205"/>
        <v>0.50346991801872343</v>
      </c>
      <c r="I873" s="3">
        <f t="shared" si="209"/>
        <v>2057.614317600403</v>
      </c>
      <c r="K873" s="3">
        <f t="shared" si="211"/>
        <v>8.4399999999998645</v>
      </c>
      <c r="L873" s="3">
        <f t="shared" si="212"/>
        <v>1.2323952024286065</v>
      </c>
      <c r="M873" s="3">
        <f>L873/'Nitrous Oxide Information'!$B$1*1000</f>
        <v>28.000708936646138</v>
      </c>
      <c r="N873" s="3">
        <f>M873*'Nitrous Oxide Information'!$I$2*($D$13+273)/$F$2/1000</f>
        <v>6951.37409906413</v>
      </c>
      <c r="O873" s="3">
        <f t="shared" si="213"/>
        <v>136.73693657171373</v>
      </c>
      <c r="P873" s="3">
        <f t="shared" si="206"/>
        <v>10.083409518888182</v>
      </c>
      <c r="Q873" s="3">
        <f t="shared" si="207"/>
        <v>1.8393657252199261E-3</v>
      </c>
      <c r="R873" s="3">
        <f t="shared" si="208"/>
        <v>0.22837038492743578</v>
      </c>
    </row>
    <row r="874" spans="1:18" x14ac:dyDescent="0.25">
      <c r="A874" s="3">
        <f t="shared" si="210"/>
        <v>8.4499999999998643</v>
      </c>
      <c r="B874" s="3">
        <f t="shared" si="199"/>
        <v>2.7119284119979667</v>
      </c>
      <c r="C874" s="3">
        <f t="shared" si="200"/>
        <v>6.1616605029520675E-2</v>
      </c>
      <c r="D874" s="3">
        <f t="shared" si="201"/>
        <v>1006.3432960635588</v>
      </c>
      <c r="E874" s="3">
        <f t="shared" si="202"/>
        <v>8.5203899549447506</v>
      </c>
      <c r="F874" s="3">
        <f t="shared" si="203"/>
        <v>33.073583221953236</v>
      </c>
      <c r="G874" s="3">
        <f t="shared" si="204"/>
        <v>6.4955361220416466E-2</v>
      </c>
      <c r="H874" s="3">
        <f t="shared" si="205"/>
        <v>0.50253695740064619</v>
      </c>
      <c r="I874" s="3">
        <f t="shared" si="209"/>
        <v>2058.6193915152044</v>
      </c>
      <c r="K874" s="3">
        <f t="shared" si="211"/>
        <v>8.4499999999998643</v>
      </c>
      <c r="L874" s="3">
        <f t="shared" si="212"/>
        <v>1.230111498579332</v>
      </c>
      <c r="M874" s="3">
        <f>L874/'Nitrous Oxide Information'!$B$1*1000</f>
        <v>27.948821906694203</v>
      </c>
      <c r="N874" s="3">
        <f>M874*'Nitrous Oxide Information'!$I$2*($D$13+273)/$F$2/1000</f>
        <v>6938.4927767768504</v>
      </c>
      <c r="O874" s="3">
        <f t="shared" si="213"/>
        <v>136.48355464701015</v>
      </c>
      <c r="P874" s="3">
        <f t="shared" si="206"/>
        <v>10.083409518888182</v>
      </c>
      <c r="Q874" s="3">
        <f t="shared" si="207"/>
        <v>1.8393657252199261E-3</v>
      </c>
      <c r="R874" s="3">
        <f t="shared" si="208"/>
        <v>0.22794720060629325</v>
      </c>
    </row>
    <row r="875" spans="1:18" x14ac:dyDescent="0.25">
      <c r="A875" s="3">
        <f t="shared" si="210"/>
        <v>8.4599999999998641</v>
      </c>
      <c r="B875" s="3">
        <f t="shared" si="199"/>
        <v>2.7069030424239604</v>
      </c>
      <c r="C875" s="3">
        <f t="shared" si="200"/>
        <v>6.1502425683635661E-2</v>
      </c>
      <c r="D875" s="3">
        <f t="shared" si="201"/>
        <v>1004.4784802525409</v>
      </c>
      <c r="E875" s="3">
        <f t="shared" si="202"/>
        <v>8.5046011501043228</v>
      </c>
      <c r="F875" s="3">
        <f t="shared" si="203"/>
        <v>33.073583221953236</v>
      </c>
      <c r="G875" s="3">
        <f t="shared" si="204"/>
        <v>6.4955361220416466E-2</v>
      </c>
      <c r="H875" s="3">
        <f t="shared" si="205"/>
        <v>0.50160572561577976</v>
      </c>
      <c r="I875" s="3">
        <f t="shared" si="209"/>
        <v>2059.6226029664358</v>
      </c>
      <c r="K875" s="3">
        <f t="shared" si="211"/>
        <v>8.4599999999998641</v>
      </c>
      <c r="L875" s="3">
        <f t="shared" si="212"/>
        <v>1.2278320265732692</v>
      </c>
      <c r="M875" s="3">
        <f>L875/'Nitrous Oxide Information'!$B$1*1000</f>
        <v>27.897031026589172</v>
      </c>
      <c r="N875" s="3">
        <f>M875*'Nitrous Oxide Information'!$I$2*($D$13+273)/$F$2/1000</f>
        <v>6925.6353243693275</v>
      </c>
      <c r="O875" s="3">
        <f t="shared" si="213"/>
        <v>136.23064225454402</v>
      </c>
      <c r="P875" s="3">
        <f t="shared" si="206"/>
        <v>10.083409518888182</v>
      </c>
      <c r="Q875" s="3">
        <f t="shared" si="207"/>
        <v>1.8393657252199261E-3</v>
      </c>
      <c r="R875" s="3">
        <f t="shared" si="208"/>
        <v>0.22752480047163676</v>
      </c>
    </row>
    <row r="876" spans="1:18" x14ac:dyDescent="0.25">
      <c r="A876" s="3">
        <f t="shared" si="210"/>
        <v>8.4699999999998639</v>
      </c>
      <c r="B876" s="3">
        <f t="shared" si="199"/>
        <v>2.7018869851678029</v>
      </c>
      <c r="C876" s="3">
        <f t="shared" si="200"/>
        <v>6.1388457919077148E-2</v>
      </c>
      <c r="D876" s="3">
        <f t="shared" si="201"/>
        <v>1002.6171200595236</v>
      </c>
      <c r="E876" s="3">
        <f t="shared" si="202"/>
        <v>8.4888416028870335</v>
      </c>
      <c r="F876" s="3">
        <f t="shared" si="203"/>
        <v>33.073583221953236</v>
      </c>
      <c r="G876" s="3">
        <f t="shared" si="204"/>
        <v>6.4955361220416466E-2</v>
      </c>
      <c r="H876" s="3">
        <f t="shared" si="205"/>
        <v>0.50067621946049012</v>
      </c>
      <c r="I876" s="3">
        <f t="shared" si="209"/>
        <v>2060.6239554053568</v>
      </c>
      <c r="K876" s="3">
        <f t="shared" si="211"/>
        <v>8.4699999999998639</v>
      </c>
      <c r="L876" s="3">
        <f t="shared" si="212"/>
        <v>1.2255567785685528</v>
      </c>
      <c r="M876" s="3">
        <f>L876/'Nitrous Oxide Information'!$B$1*1000</f>
        <v>27.845336118159473</v>
      </c>
      <c r="N876" s="3">
        <f>M876*'Nitrous Oxide Information'!$I$2*($D$13+273)/$F$2/1000</f>
        <v>6912.8016976092058</v>
      </c>
      <c r="O876" s="3">
        <f t="shared" si="213"/>
        <v>135.97819852424328</v>
      </c>
      <c r="P876" s="3">
        <f t="shared" si="206"/>
        <v>10.083409518888182</v>
      </c>
      <c r="Q876" s="3">
        <f t="shared" si="207"/>
        <v>1.8393657252199261E-3</v>
      </c>
      <c r="R876" s="3">
        <f t="shared" si="208"/>
        <v>0.2271031830703206</v>
      </c>
    </row>
    <row r="877" spans="1:18" x14ac:dyDescent="0.25">
      <c r="A877" s="3">
        <f t="shared" si="210"/>
        <v>8.4799999999998636</v>
      </c>
      <c r="B877" s="3">
        <f t="shared" si="199"/>
        <v>2.6968802229731978</v>
      </c>
      <c r="C877" s="3">
        <f t="shared" si="200"/>
        <v>6.127470134377197E-2</v>
      </c>
      <c r="D877" s="3">
        <f t="shared" si="201"/>
        <v>1000.7592090810355</v>
      </c>
      <c r="E877" s="3">
        <f t="shared" si="202"/>
        <v>8.4731112590767097</v>
      </c>
      <c r="F877" s="3">
        <f t="shared" si="203"/>
        <v>33.073583221953243</v>
      </c>
      <c r="G877" s="3">
        <f t="shared" si="204"/>
        <v>6.495536122041648E-2</v>
      </c>
      <c r="H877" s="3">
        <f t="shared" si="205"/>
        <v>0.49974843573708</v>
      </c>
      <c r="I877" s="3">
        <f t="shared" si="209"/>
        <v>2061.6234522768309</v>
      </c>
      <c r="K877" s="3">
        <f t="shared" si="211"/>
        <v>8.4799999999998636</v>
      </c>
      <c r="L877" s="3">
        <f t="shared" si="212"/>
        <v>1.2232857467378497</v>
      </c>
      <c r="M877" s="3">
        <f>L877/'Nitrous Oxide Information'!$B$1*1000</f>
        <v>27.793737003563713</v>
      </c>
      <c r="N877" s="3">
        <f>M877*'Nitrous Oxide Information'!$I$2*($D$13+273)/$F$2/1000</f>
        <v>6899.9918523461038</v>
      </c>
      <c r="O877" s="3">
        <f t="shared" si="213"/>
        <v>135.72622258764821</v>
      </c>
      <c r="P877" s="3">
        <f t="shared" si="206"/>
        <v>10.083409518888184</v>
      </c>
      <c r="Q877" s="3">
        <f t="shared" si="207"/>
        <v>1.8393657252199264E-3</v>
      </c>
      <c r="R877" s="3">
        <f t="shared" si="208"/>
        <v>0.22668234695189196</v>
      </c>
    </row>
    <row r="878" spans="1:18" x14ac:dyDescent="0.25">
      <c r="A878" s="3">
        <f t="shared" si="210"/>
        <v>8.4899999999998634</v>
      </c>
      <c r="B878" s="3">
        <f t="shared" si="199"/>
        <v>2.6918827386158273</v>
      </c>
      <c r="C878" s="3">
        <f t="shared" si="200"/>
        <v>6.1161155566373498E-2</v>
      </c>
      <c r="D878" s="3">
        <f t="shared" si="201"/>
        <v>998.90474092547038</v>
      </c>
      <c r="E878" s="3">
        <f t="shared" si="202"/>
        <v>8.4574100645576546</v>
      </c>
      <c r="F878" s="3">
        <f t="shared" si="203"/>
        <v>33.073583221953243</v>
      </c>
      <c r="G878" s="3">
        <f t="shared" si="204"/>
        <v>6.495536122041648E-2</v>
      </c>
      <c r="H878" s="3">
        <f t="shared" si="205"/>
        <v>0.49882237125377749</v>
      </c>
      <c r="I878" s="3">
        <f t="shared" si="209"/>
        <v>2062.6210970193383</v>
      </c>
      <c r="K878" s="3">
        <f t="shared" si="211"/>
        <v>8.4899999999998634</v>
      </c>
      <c r="L878" s="3">
        <f t="shared" si="212"/>
        <v>1.2210189232683308</v>
      </c>
      <c r="M878" s="3">
        <f>L878/'Nitrous Oxide Information'!$B$1*1000</f>
        <v>27.742233505290049</v>
      </c>
      <c r="N878" s="3">
        <f>M878*'Nitrous Oxide Information'!$I$2*($D$13+273)/$F$2/1000</f>
        <v>6887.2057445114488</v>
      </c>
      <c r="O878" s="3">
        <f t="shared" si="213"/>
        <v>135.47471357790843</v>
      </c>
      <c r="P878" s="3">
        <f t="shared" si="206"/>
        <v>10.083409518888184</v>
      </c>
      <c r="Q878" s="3">
        <f t="shared" si="207"/>
        <v>1.8393657252199264E-3</v>
      </c>
      <c r="R878" s="3">
        <f t="shared" si="208"/>
        <v>0.22626229066858575</v>
      </c>
    </row>
    <row r="879" spans="1:18" x14ac:dyDescent="0.25">
      <c r="A879" s="3">
        <f t="shared" si="210"/>
        <v>8.4999999999998632</v>
      </c>
      <c r="B879" s="3">
        <f t="shared" si="199"/>
        <v>2.6868945149032899</v>
      </c>
      <c r="C879" s="3">
        <f t="shared" si="200"/>
        <v>6.1047820196260282E-2</v>
      </c>
      <c r="D879" s="3">
        <f t="shared" si="201"/>
        <v>997.05370921306633</v>
      </c>
      <c r="E879" s="3">
        <f t="shared" si="202"/>
        <v>8.4417379653144415</v>
      </c>
      <c r="F879" s="3">
        <f t="shared" si="203"/>
        <v>33.073583221953236</v>
      </c>
      <c r="G879" s="3">
        <f t="shared" si="204"/>
        <v>6.4955361220416466E-2</v>
      </c>
      <c r="H879" s="3">
        <f t="shared" si="205"/>
        <v>0.49789802282472523</v>
      </c>
      <c r="I879" s="3">
        <f t="shared" si="209"/>
        <v>2063.6168930649878</v>
      </c>
      <c r="K879" s="3">
        <f t="shared" si="211"/>
        <v>8.4999999999998632</v>
      </c>
      <c r="L879" s="3">
        <f t="shared" si="212"/>
        <v>1.2187563003616451</v>
      </c>
      <c r="M879" s="3">
        <f>L879/'Nitrous Oxide Information'!$B$1*1000</f>
        <v>27.690825446155568</v>
      </c>
      <c r="N879" s="3">
        <f>M879*'Nitrous Oxide Information'!$I$2*($D$13+273)/$F$2/1000</f>
        <v>6874.4433301183299</v>
      </c>
      <c r="O879" s="3">
        <f t="shared" si="213"/>
        <v>135.22367062977986</v>
      </c>
      <c r="P879" s="3">
        <f t="shared" si="206"/>
        <v>10.083409518888182</v>
      </c>
      <c r="Q879" s="3">
        <f t="shared" si="207"/>
        <v>1.8393657252199261E-3</v>
      </c>
      <c r="R879" s="3">
        <f t="shared" si="208"/>
        <v>0.22584301277531968</v>
      </c>
    </row>
    <row r="880" spans="1:18" x14ac:dyDescent="0.25">
      <c r="A880" s="3">
        <f t="shared" si="210"/>
        <v>8.509999999999863</v>
      </c>
      <c r="B880" s="3">
        <f t="shared" si="199"/>
        <v>2.6819155346750421</v>
      </c>
      <c r="C880" s="3">
        <f t="shared" si="200"/>
        <v>6.0934694843534733E-2</v>
      </c>
      <c r="D880" s="3">
        <f t="shared" si="201"/>
        <v>995.20610757588361</v>
      </c>
      <c r="E880" s="3">
        <f t="shared" si="202"/>
        <v>8.4260949074317377</v>
      </c>
      <c r="F880" s="3">
        <f t="shared" si="203"/>
        <v>33.073583221953236</v>
      </c>
      <c r="G880" s="3">
        <f t="shared" si="204"/>
        <v>6.4955361220416466E-2</v>
      </c>
      <c r="H880" s="3">
        <f t="shared" si="205"/>
        <v>0.49697538726996954</v>
      </c>
      <c r="I880" s="3">
        <f t="shared" si="209"/>
        <v>2064.6108438395277</v>
      </c>
      <c r="K880" s="3">
        <f t="shared" si="211"/>
        <v>8.509999999999863</v>
      </c>
      <c r="L880" s="3">
        <f t="shared" si="212"/>
        <v>1.2164978702338918</v>
      </c>
      <c r="M880" s="3">
        <f>L880/'Nitrous Oxide Information'!$B$1*1000</f>
        <v>27.639512649305701</v>
      </c>
      <c r="N880" s="3">
        <f>M880*'Nitrous Oxide Information'!$I$2*($D$13+273)/$F$2/1000</f>
        <v>6861.7045652613479</v>
      </c>
      <c r="O880" s="3">
        <f t="shared" si="213"/>
        <v>134.9730928796217</v>
      </c>
      <c r="P880" s="3">
        <f t="shared" si="206"/>
        <v>10.083409518888182</v>
      </c>
      <c r="Q880" s="3">
        <f t="shared" si="207"/>
        <v>1.8393657252199261E-3</v>
      </c>
      <c r="R880" s="3">
        <f t="shared" si="208"/>
        <v>0.22542451182968928</v>
      </c>
    </row>
    <row r="881" spans="1:18" x14ac:dyDescent="0.25">
      <c r="A881" s="3">
        <f t="shared" si="210"/>
        <v>8.5199999999998628</v>
      </c>
      <c r="B881" s="3">
        <f t="shared" si="199"/>
        <v>2.6769457808023422</v>
      </c>
      <c r="C881" s="3">
        <f t="shared" si="200"/>
        <v>6.0821779119021757E-2</v>
      </c>
      <c r="D881" s="3">
        <f t="shared" si="201"/>
        <v>993.36192965778264</v>
      </c>
      <c r="E881" s="3">
        <f t="shared" si="202"/>
        <v>8.4104808370941289</v>
      </c>
      <c r="F881" s="3">
        <f t="shared" si="203"/>
        <v>33.073583221953236</v>
      </c>
      <c r="G881" s="3">
        <f t="shared" si="204"/>
        <v>6.4955361220416466E-2</v>
      </c>
      <c r="H881" s="3">
        <f t="shared" si="205"/>
        <v>0.4960544614154494</v>
      </c>
      <c r="I881" s="3">
        <f t="shared" si="209"/>
        <v>2065.6029527623587</v>
      </c>
      <c r="K881" s="3">
        <f t="shared" si="211"/>
        <v>8.5199999999998628</v>
      </c>
      <c r="L881" s="3">
        <f t="shared" si="212"/>
        <v>1.2142436251155948</v>
      </c>
      <c r="M881" s="3">
        <f>L881/'Nitrous Oxide Information'!$B$1*1000</f>
        <v>27.588294938213593</v>
      </c>
      <c r="N881" s="3">
        <f>M881*'Nitrous Oxide Information'!$I$2*($D$13+273)/$F$2/1000</f>
        <v>6848.9894061164641</v>
      </c>
      <c r="O881" s="3">
        <f t="shared" si="213"/>
        <v>134.72297946539368</v>
      </c>
      <c r="P881" s="3">
        <f t="shared" si="206"/>
        <v>10.083409518888182</v>
      </c>
      <c r="Q881" s="3">
        <f t="shared" si="207"/>
        <v>1.8393657252199261E-3</v>
      </c>
      <c r="R881" s="3">
        <f t="shared" si="208"/>
        <v>0.22500678639196298</v>
      </c>
    </row>
    <row r="882" spans="1:18" x14ac:dyDescent="0.25">
      <c r="A882" s="3">
        <f t="shared" si="210"/>
        <v>8.5299999999998626</v>
      </c>
      <c r="B882" s="3">
        <f t="shared" si="199"/>
        <v>2.671985236188188</v>
      </c>
      <c r="C882" s="3">
        <f t="shared" si="200"/>
        <v>6.0709072634267426E-2</v>
      </c>
      <c r="D882" s="3">
        <f t="shared" si="201"/>
        <v>991.52116911440203</v>
      </c>
      <c r="E882" s="3">
        <f t="shared" si="202"/>
        <v>8.3948957005859128</v>
      </c>
      <c r="F882" s="3">
        <f t="shared" si="203"/>
        <v>33.073583221953236</v>
      </c>
      <c r="G882" s="3">
        <f t="shared" si="204"/>
        <v>6.4955361220416466E-2</v>
      </c>
      <c r="H882" s="3">
        <f t="shared" si="205"/>
        <v>0.49513524209298543</v>
      </c>
      <c r="I882" s="3">
        <f t="shared" si="209"/>
        <v>2066.5932232465448</v>
      </c>
      <c r="K882" s="3">
        <f t="shared" si="211"/>
        <v>8.5299999999998626</v>
      </c>
      <c r="L882" s="3">
        <f t="shared" si="212"/>
        <v>1.2119935572516751</v>
      </c>
      <c r="M882" s="3">
        <f>L882/'Nitrous Oxide Information'!$B$1*1000</f>
        <v>27.537172136679505</v>
      </c>
      <c r="N882" s="3">
        <f>M882*'Nitrous Oxide Information'!$I$2*($D$13+273)/$F$2/1000</f>
        <v>6836.2978089408462</v>
      </c>
      <c r="O882" s="3">
        <f t="shared" si="213"/>
        <v>134.4733295266528</v>
      </c>
      <c r="P882" s="3">
        <f t="shared" si="206"/>
        <v>10.083409518888182</v>
      </c>
      <c r="Q882" s="3">
        <f t="shared" si="207"/>
        <v>1.8393657252199261E-3</v>
      </c>
      <c r="R882" s="3">
        <f t="shared" si="208"/>
        <v>0.22458983502507709</v>
      </c>
    </row>
    <row r="883" spans="1:18" x14ac:dyDescent="0.25">
      <c r="A883" s="3">
        <f t="shared" si="210"/>
        <v>8.5399999999998624</v>
      </c>
      <c r="B883" s="3">
        <f t="shared" si="199"/>
        <v>2.667033883767258</v>
      </c>
      <c r="C883" s="3">
        <f t="shared" si="200"/>
        <v>6.0596575001537659E-2</v>
      </c>
      <c r="D883" s="3">
        <f t="shared" si="201"/>
        <v>989.68381961313719</v>
      </c>
      <c r="E883" s="3">
        <f t="shared" si="202"/>
        <v>8.379339444290931</v>
      </c>
      <c r="F883" s="3">
        <f t="shared" si="203"/>
        <v>33.073583221953243</v>
      </c>
      <c r="G883" s="3">
        <f t="shared" si="204"/>
        <v>6.495536122041648E-2</v>
      </c>
      <c r="H883" s="3">
        <f t="shared" si="205"/>
        <v>0.49421772614026938</v>
      </c>
      <c r="I883" s="3">
        <f t="shared" si="209"/>
        <v>2067.5816586988253</v>
      </c>
      <c r="K883" s="3">
        <f t="shared" si="211"/>
        <v>8.5399999999998624</v>
      </c>
      <c r="L883" s="3">
        <f t="shared" si="212"/>
        <v>1.2097476589014244</v>
      </c>
      <c r="M883" s="3">
        <f>L883/'Nitrous Oxide Information'!$B$1*1000</f>
        <v>27.486144068830221</v>
      </c>
      <c r="N883" s="3">
        <f>M883*'Nitrous Oxide Information'!$I$2*($D$13+273)/$F$2/1000</f>
        <v>6823.6297300727229</v>
      </c>
      <c r="O883" s="3">
        <f t="shared" si="213"/>
        <v>134.22414220455065</v>
      </c>
      <c r="P883" s="3">
        <f t="shared" si="206"/>
        <v>10.083409518888184</v>
      </c>
      <c r="Q883" s="3">
        <f t="shared" si="207"/>
        <v>1.8393657252199264E-3</v>
      </c>
      <c r="R883" s="3">
        <f t="shared" si="208"/>
        <v>0.22417365629463101</v>
      </c>
    </row>
    <row r="884" spans="1:18" x14ac:dyDescent="0.25">
      <c r="A884" s="3">
        <f t="shared" si="210"/>
        <v>8.5499999999998622</v>
      </c>
      <c r="B884" s="3">
        <f t="shared" si="199"/>
        <v>2.6620917065058554</v>
      </c>
      <c r="C884" s="3">
        <f t="shared" si="200"/>
        <v>6.048428583381682E-2</v>
      </c>
      <c r="D884" s="3">
        <f t="shared" si="201"/>
        <v>987.8498748331175</v>
      </c>
      <c r="E884" s="3">
        <f t="shared" si="202"/>
        <v>8.3638120146923782</v>
      </c>
      <c r="F884" s="3">
        <f t="shared" si="203"/>
        <v>33.073583221953236</v>
      </c>
      <c r="G884" s="3">
        <f t="shared" si="204"/>
        <v>6.4955361220416466E-2</v>
      </c>
      <c r="H884" s="3">
        <f t="shared" si="205"/>
        <v>0.49330191040085225</v>
      </c>
      <c r="I884" s="3">
        <f t="shared" si="209"/>
        <v>2068.5682625196268</v>
      </c>
      <c r="K884" s="3">
        <f t="shared" si="211"/>
        <v>8.5499999999998622</v>
      </c>
      <c r="L884" s="3">
        <f t="shared" si="212"/>
        <v>1.2075059223384781</v>
      </c>
      <c r="M884" s="3">
        <f>L884/'Nitrous Oxide Information'!$B$1*1000</f>
        <v>27.435210559118399</v>
      </c>
      <c r="N884" s="3">
        <f>M884*'Nitrous Oxide Information'!$I$2*($D$13+273)/$F$2/1000</f>
        <v>6810.9851259312245</v>
      </c>
      <c r="O884" s="3">
        <f t="shared" si="213"/>
        <v>133.97541664183015</v>
      </c>
      <c r="P884" s="3">
        <f t="shared" si="206"/>
        <v>10.083409518888182</v>
      </c>
      <c r="Q884" s="3">
        <f t="shared" si="207"/>
        <v>1.8393657252199261E-3</v>
      </c>
      <c r="R884" s="3">
        <f t="shared" si="208"/>
        <v>0.22375824876888184</v>
      </c>
    </row>
    <row r="885" spans="1:18" x14ac:dyDescent="0.25">
      <c r="A885" s="3">
        <f t="shared" si="210"/>
        <v>8.5599999999998619</v>
      </c>
      <c r="B885" s="3">
        <f t="shared" si="199"/>
        <v>2.6571586874018469</v>
      </c>
      <c r="C885" s="3">
        <f t="shared" si="200"/>
        <v>6.03722047448065E-2</v>
      </c>
      <c r="D885" s="3">
        <f t="shared" si="201"/>
        <v>986.0193284651865</v>
      </c>
      <c r="E885" s="3">
        <f t="shared" si="202"/>
        <v>8.3483133583726215</v>
      </c>
      <c r="F885" s="3">
        <f t="shared" si="203"/>
        <v>33.073583221953243</v>
      </c>
      <c r="G885" s="3">
        <f t="shared" si="204"/>
        <v>6.495536122041648E-2</v>
      </c>
      <c r="H885" s="3">
        <f t="shared" si="205"/>
        <v>0.49238779172413505</v>
      </c>
      <c r="I885" s="3">
        <f t="shared" si="209"/>
        <v>2069.5530381030753</v>
      </c>
      <c r="K885" s="3">
        <f t="shared" si="211"/>
        <v>8.5599999999998619</v>
      </c>
      <c r="L885" s="3">
        <f t="shared" si="212"/>
        <v>1.2052683398507893</v>
      </c>
      <c r="M885" s="3">
        <f>L885/'Nitrous Oxide Information'!$B$1*1000</f>
        <v>27.384371432322027</v>
      </c>
      <c r="N885" s="3">
        <f>M885*'Nitrous Oxide Information'!$I$2*($D$13+273)/$F$2/1000</f>
        <v>6798.3639530162491</v>
      </c>
      <c r="O885" s="3">
        <f t="shared" si="213"/>
        <v>133.72715198282293</v>
      </c>
      <c r="P885" s="3">
        <f t="shared" si="206"/>
        <v>10.083409518888184</v>
      </c>
      <c r="Q885" s="3">
        <f t="shared" si="207"/>
        <v>1.8393657252199264E-3</v>
      </c>
      <c r="R885" s="3">
        <f t="shared" si="208"/>
        <v>0.22334361101874023</v>
      </c>
    </row>
    <row r="886" spans="1:18" x14ac:dyDescent="0.25">
      <c r="A886" s="3">
        <f t="shared" si="210"/>
        <v>8.5699999999998617</v>
      </c>
      <c r="B886" s="3">
        <f t="shared" si="199"/>
        <v>2.6522348094846055</v>
      </c>
      <c r="C886" s="3">
        <f t="shared" si="200"/>
        <v>6.0260331348924077E-2</v>
      </c>
      <c r="D886" s="3">
        <f t="shared" si="201"/>
        <v>984.19217421187739</v>
      </c>
      <c r="E886" s="3">
        <f t="shared" si="202"/>
        <v>8.3328434220130081</v>
      </c>
      <c r="F886" s="3">
        <f t="shared" si="203"/>
        <v>33.073583221953236</v>
      </c>
      <c r="G886" s="3">
        <f t="shared" si="204"/>
        <v>6.4955361220416466E-2</v>
      </c>
      <c r="H886" s="3">
        <f t="shared" si="205"/>
        <v>0.49147536696535615</v>
      </c>
      <c r="I886" s="3">
        <f t="shared" si="209"/>
        <v>2070.5359888370062</v>
      </c>
      <c r="K886" s="3">
        <f t="shared" si="211"/>
        <v>8.5699999999998617</v>
      </c>
      <c r="L886" s="3">
        <f t="shared" si="212"/>
        <v>1.2030349037406018</v>
      </c>
      <c r="M886" s="3">
        <f>L886/'Nitrous Oxide Information'!$B$1*1000</f>
        <v>27.33362651354377</v>
      </c>
      <c r="N886" s="3">
        <f>M886*'Nitrous Oxide Information'!$I$2*($D$13+273)/$F$2/1000</f>
        <v>6785.7661679082921</v>
      </c>
      <c r="O886" s="3">
        <f t="shared" si="213"/>
        <v>133.47934737344613</v>
      </c>
      <c r="P886" s="3">
        <f t="shared" si="206"/>
        <v>10.083409518888182</v>
      </c>
      <c r="Q886" s="3">
        <f t="shared" si="207"/>
        <v>1.8393657252199261E-3</v>
      </c>
      <c r="R886" s="3">
        <f t="shared" si="208"/>
        <v>0.2229297416177646</v>
      </c>
    </row>
    <row r="887" spans="1:18" x14ac:dyDescent="0.25">
      <c r="A887" s="3">
        <f t="shared" si="210"/>
        <v>8.5799999999998615</v>
      </c>
      <c r="B887" s="3">
        <f t="shared" si="199"/>
        <v>2.6473200558149519</v>
      </c>
      <c r="C887" s="3">
        <f t="shared" si="200"/>
        <v>6.0148665261301457E-2</v>
      </c>
      <c r="D887" s="3">
        <f t="shared" si="201"/>
        <v>982.36840578739464</v>
      </c>
      <c r="E887" s="3">
        <f t="shared" si="202"/>
        <v>8.3174021523936901</v>
      </c>
      <c r="F887" s="3">
        <f t="shared" si="203"/>
        <v>33.073583221953243</v>
      </c>
      <c r="G887" s="3">
        <f t="shared" si="204"/>
        <v>6.495536122041648E-2</v>
      </c>
      <c r="H887" s="3">
        <f t="shared" si="205"/>
        <v>0.49056463298558206</v>
      </c>
      <c r="I887" s="3">
        <f t="shared" si="209"/>
        <v>2071.5171181029773</v>
      </c>
      <c r="K887" s="3">
        <f t="shared" si="211"/>
        <v>8.5799999999998615</v>
      </c>
      <c r="L887" s="3">
        <f t="shared" si="212"/>
        <v>1.2008056063244241</v>
      </c>
      <c r="M887" s="3">
        <f>L887/'Nitrous Oxide Information'!$B$1*1000</f>
        <v>27.282975628210398</v>
      </c>
      <c r="N887" s="3">
        <f>M887*'Nitrous Oxide Information'!$I$2*($D$13+273)/$F$2/1000</f>
        <v>6773.1917272683177</v>
      </c>
      <c r="O887" s="3">
        <f t="shared" si="213"/>
        <v>133.23200196119956</v>
      </c>
      <c r="P887" s="3">
        <f t="shared" si="206"/>
        <v>10.083409518888184</v>
      </c>
      <c r="Q887" s="3">
        <f t="shared" si="207"/>
        <v>1.8393657252199264E-3</v>
      </c>
      <c r="R887" s="3">
        <f t="shared" si="208"/>
        <v>0.22251663914215697</v>
      </c>
    </row>
    <row r="888" spans="1:18" x14ac:dyDescent="0.25">
      <c r="A888" s="3">
        <f t="shared" si="210"/>
        <v>8.5899999999998613</v>
      </c>
      <c r="B888" s="3">
        <f t="shared" si="199"/>
        <v>2.6424144094850956</v>
      </c>
      <c r="C888" s="3">
        <f t="shared" si="200"/>
        <v>6.0037206097783728E-2</v>
      </c>
      <c r="D888" s="3">
        <f t="shared" si="201"/>
        <v>980.54801691758951</v>
      </c>
      <c r="E888" s="3">
        <f t="shared" si="202"/>
        <v>8.3019894963934444</v>
      </c>
      <c r="F888" s="3">
        <f t="shared" si="203"/>
        <v>33.073583221953243</v>
      </c>
      <c r="G888" s="3">
        <f t="shared" si="204"/>
        <v>6.495536122041648E-2</v>
      </c>
      <c r="H888" s="3">
        <f t="shared" si="205"/>
        <v>0.48965558665169545</v>
      </c>
      <c r="I888" s="3">
        <f t="shared" si="209"/>
        <v>2072.4964292762807</v>
      </c>
      <c r="K888" s="3">
        <f t="shared" si="211"/>
        <v>8.5899999999998613</v>
      </c>
      <c r="L888" s="3">
        <f t="shared" si="212"/>
        <v>1.1985804399330025</v>
      </c>
      <c r="M888" s="3">
        <f>L888/'Nitrous Oxide Information'!$B$1*1000</f>
        <v>27.232418602072173</v>
      </c>
      <c r="N888" s="3">
        <f>M888*'Nitrous Oxide Information'!$I$2*($D$13+273)/$F$2/1000</f>
        <v>6760.6405878375936</v>
      </c>
      <c r="O888" s="3">
        <f t="shared" si="213"/>
        <v>132.98511489516284</v>
      </c>
      <c r="P888" s="3">
        <f t="shared" si="206"/>
        <v>10.083409518888184</v>
      </c>
      <c r="Q888" s="3">
        <f t="shared" si="207"/>
        <v>1.8393657252199264E-3</v>
      </c>
      <c r="R888" s="3">
        <f t="shared" si="208"/>
        <v>0.22210430217075755</v>
      </c>
    </row>
    <row r="889" spans="1:18" x14ac:dyDescent="0.25">
      <c r="A889" s="3">
        <f t="shared" si="210"/>
        <v>8.5999999999998611</v>
      </c>
      <c r="B889" s="3">
        <f t="shared" si="199"/>
        <v>2.6375178536185788</v>
      </c>
      <c r="C889" s="3">
        <f t="shared" si="200"/>
        <v>5.9925953474927844E-2</v>
      </c>
      <c r="D889" s="3">
        <f t="shared" si="201"/>
        <v>978.73100133994012</v>
      </c>
      <c r="E889" s="3">
        <f t="shared" si="202"/>
        <v>8.2866054009894814</v>
      </c>
      <c r="F889" s="3">
        <f t="shared" si="203"/>
        <v>33.073583221953236</v>
      </c>
      <c r="G889" s="3">
        <f t="shared" si="204"/>
        <v>6.4955361220416466E-2</v>
      </c>
      <c r="H889" s="3">
        <f t="shared" si="205"/>
        <v>0.4887482248363853</v>
      </c>
      <c r="I889" s="3">
        <f t="shared" si="209"/>
        <v>2073.4739257259534</v>
      </c>
      <c r="K889" s="3">
        <f t="shared" si="211"/>
        <v>8.5999999999998611</v>
      </c>
      <c r="L889" s="3">
        <f t="shared" si="212"/>
        <v>1.1963593969112949</v>
      </c>
      <c r="M889" s="3">
        <f>L889/'Nitrous Oxide Information'!$B$1*1000</f>
        <v>27.181955261202258</v>
      </c>
      <c r="N889" s="3">
        <f>M889*'Nitrous Oxide Information'!$I$2*($D$13+273)/$F$2/1000</f>
        <v>6748.1127064375523</v>
      </c>
      <c r="O889" s="3">
        <f t="shared" si="213"/>
        <v>132.73868532599235</v>
      </c>
      <c r="P889" s="3">
        <f t="shared" si="206"/>
        <v>10.083409518888182</v>
      </c>
      <c r="Q889" s="3">
        <f t="shared" si="207"/>
        <v>1.8393657252199261E-3</v>
      </c>
      <c r="R889" s="3">
        <f t="shared" si="208"/>
        <v>0.22169272928504022</v>
      </c>
    </row>
    <row r="890" spans="1:18" x14ac:dyDescent="0.25">
      <c r="A890" s="3">
        <f t="shared" si="210"/>
        <v>8.6099999999998609</v>
      </c>
      <c r="B890" s="3">
        <f t="shared" si="199"/>
        <v>2.6326303713702148</v>
      </c>
      <c r="C890" s="3">
        <f t="shared" si="200"/>
        <v>5.9814907010001292E-2</v>
      </c>
      <c r="D890" s="3">
        <f t="shared" si="201"/>
        <v>976.9173528035293</v>
      </c>
      <c r="E890" s="3">
        <f t="shared" si="202"/>
        <v>8.2712498132572616</v>
      </c>
      <c r="F890" s="3">
        <f t="shared" si="203"/>
        <v>33.073583221953236</v>
      </c>
      <c r="G890" s="3">
        <f t="shared" si="204"/>
        <v>6.4955361220416466E-2</v>
      </c>
      <c r="H890" s="3">
        <f t="shared" si="205"/>
        <v>0.48784254441813524</v>
      </c>
      <c r="I890" s="3">
        <f t="shared" si="209"/>
        <v>2074.4496108147896</v>
      </c>
      <c r="K890" s="3">
        <f t="shared" si="211"/>
        <v>8.6099999999998609</v>
      </c>
      <c r="L890" s="3">
        <f t="shared" si="212"/>
        <v>1.1941424696184444</v>
      </c>
      <c r="M890" s="3">
        <f>L890/'Nitrous Oxide Information'!$B$1*1000</f>
        <v>27.131585431996101</v>
      </c>
      <c r="N890" s="3">
        <f>M890*'Nitrous Oxide Information'!$I$2*($D$13+273)/$F$2/1000</f>
        <v>6735.6080399696357</v>
      </c>
      <c r="O890" s="3">
        <f t="shared" si="213"/>
        <v>132.4927124059183</v>
      </c>
      <c r="P890" s="3">
        <f t="shared" si="206"/>
        <v>10.083409518888182</v>
      </c>
      <c r="Q890" s="3">
        <f t="shared" si="207"/>
        <v>1.8393657252199261E-3</v>
      </c>
      <c r="R890" s="3">
        <f t="shared" si="208"/>
        <v>0.22128191906910727</v>
      </c>
    </row>
    <row r="891" spans="1:18" x14ac:dyDescent="0.25">
      <c r="A891" s="3">
        <f t="shared" si="210"/>
        <v>8.6199999999998607</v>
      </c>
      <c r="B891" s="3">
        <f t="shared" si="199"/>
        <v>2.627751945926033</v>
      </c>
      <c r="C891" s="3">
        <f t="shared" si="200"/>
        <v>5.9704066320980805E-2</v>
      </c>
      <c r="D891" s="3">
        <f t="shared" si="201"/>
        <v>975.10706506902341</v>
      </c>
      <c r="E891" s="3">
        <f t="shared" si="202"/>
        <v>8.2559226803703254</v>
      </c>
      <c r="F891" s="3">
        <f t="shared" si="203"/>
        <v>33.073583221953236</v>
      </c>
      <c r="G891" s="3">
        <f t="shared" si="204"/>
        <v>6.4955361220416466E-2</v>
      </c>
      <c r="H891" s="3">
        <f t="shared" si="205"/>
        <v>0.48693854228121347</v>
      </c>
      <c r="I891" s="3">
        <f t="shared" si="209"/>
        <v>2075.423487899352</v>
      </c>
      <c r="K891" s="3">
        <f t="shared" si="211"/>
        <v>8.6199999999998607</v>
      </c>
      <c r="L891" s="3">
        <f t="shared" si="212"/>
        <v>1.1919296504277532</v>
      </c>
      <c r="M891" s="3">
        <f>L891/'Nitrous Oxide Information'!$B$1*1000</f>
        <v>27.081308941170864</v>
      </c>
      <c r="N891" s="3">
        <f>M891*'Nitrous Oxide Information'!$I$2*($D$13+273)/$F$2/1000</f>
        <v>6723.1265454151535</v>
      </c>
      <c r="O891" s="3">
        <f t="shared" si="213"/>
        <v>132.24719528874198</v>
      </c>
      <c r="P891" s="3">
        <f t="shared" si="206"/>
        <v>10.083409518888182</v>
      </c>
      <c r="Q891" s="3">
        <f t="shared" si="207"/>
        <v>1.8393657252199261E-3</v>
      </c>
      <c r="R891" s="3">
        <f t="shared" si="208"/>
        <v>0.2208718701096849</v>
      </c>
    </row>
    <row r="892" spans="1:18" x14ac:dyDescent="0.25">
      <c r="A892" s="3">
        <f t="shared" si="210"/>
        <v>8.6299999999998604</v>
      </c>
      <c r="B892" s="3">
        <f t="shared" si="199"/>
        <v>2.6228825605032209</v>
      </c>
      <c r="C892" s="3">
        <f t="shared" si="200"/>
        <v>5.9593431026551014E-2</v>
      </c>
      <c r="D892" s="3">
        <f t="shared" si="201"/>
        <v>973.30013190865066</v>
      </c>
      <c r="E892" s="3">
        <f t="shared" si="202"/>
        <v>8.2406239496000993</v>
      </c>
      <c r="F892" s="3">
        <f t="shared" si="203"/>
        <v>33.073583221953243</v>
      </c>
      <c r="G892" s="3">
        <f t="shared" si="204"/>
        <v>6.495536122041648E-2</v>
      </c>
      <c r="H892" s="3">
        <f t="shared" si="205"/>
        <v>0.48603621531566199</v>
      </c>
      <c r="I892" s="3">
        <f t="shared" si="209"/>
        <v>2076.3955603299833</v>
      </c>
      <c r="K892" s="3">
        <f t="shared" si="211"/>
        <v>8.6299999999998604</v>
      </c>
      <c r="L892" s="3">
        <f t="shared" si="212"/>
        <v>1.1897209317266564</v>
      </c>
      <c r="M892" s="3">
        <f>L892/'Nitrous Oxide Information'!$B$1*1000</f>
        <v>27.031125615764807</v>
      </c>
      <c r="N892" s="3">
        <f>M892*'Nitrous Oxide Information'!$I$2*($D$13+273)/$F$2/1000</f>
        <v>6710.668179835131</v>
      </c>
      <c r="O892" s="3">
        <f t="shared" si="213"/>
        <v>132.00213312983266</v>
      </c>
      <c r="P892" s="3">
        <f t="shared" si="206"/>
        <v>10.083409518888184</v>
      </c>
      <c r="Q892" s="3">
        <f t="shared" si="207"/>
        <v>1.8393657252199264E-3</v>
      </c>
      <c r="R892" s="3">
        <f t="shared" si="208"/>
        <v>0.22046258099611818</v>
      </c>
    </row>
    <row r="893" spans="1:18" x14ac:dyDescent="0.25">
      <c r="A893" s="3">
        <f t="shared" si="210"/>
        <v>8.6399999999998602</v>
      </c>
      <c r="B893" s="3">
        <f t="shared" si="199"/>
        <v>2.6180221983500642</v>
      </c>
      <c r="C893" s="3">
        <f t="shared" si="200"/>
        <v>5.9483000746103139E-2</v>
      </c>
      <c r="D893" s="3">
        <f t="shared" si="201"/>
        <v>971.49654710617892</v>
      </c>
      <c r="E893" s="3">
        <f t="shared" si="202"/>
        <v>8.22535356831572</v>
      </c>
      <c r="F893" s="3">
        <f t="shared" si="203"/>
        <v>33.073583221953236</v>
      </c>
      <c r="G893" s="3">
        <f t="shared" si="204"/>
        <v>6.4955361220416466E-2</v>
      </c>
      <c r="H893" s="3">
        <f t="shared" si="205"/>
        <v>0.48513556041728539</v>
      </c>
      <c r="I893" s="3">
        <f t="shared" si="209"/>
        <v>2077.365831450818</v>
      </c>
      <c r="K893" s="3">
        <f t="shared" si="211"/>
        <v>8.6399999999998602</v>
      </c>
      <c r="L893" s="3">
        <f t="shared" si="212"/>
        <v>1.1875163059166951</v>
      </c>
      <c r="M893" s="3">
        <f>L893/'Nitrous Oxide Information'!$B$1*1000</f>
        <v>26.981035283136691</v>
      </c>
      <c r="N893" s="3">
        <f>M893*'Nitrous Oxide Information'!$I$2*($D$13+273)/$F$2/1000</f>
        <v>6698.2329003701561</v>
      </c>
      <c r="O893" s="3">
        <f t="shared" si="213"/>
        <v>131.75752508612479</v>
      </c>
      <c r="P893" s="3">
        <f t="shared" si="206"/>
        <v>10.083409518888182</v>
      </c>
      <c r="Q893" s="3">
        <f t="shared" si="207"/>
        <v>1.8393657252199261E-3</v>
      </c>
      <c r="R893" s="3">
        <f t="shared" si="208"/>
        <v>0.22005405032036607</v>
      </c>
    </row>
    <row r="894" spans="1:18" x14ac:dyDescent="0.25">
      <c r="A894" s="3">
        <f t="shared" si="210"/>
        <v>8.64999999999986</v>
      </c>
      <c r="B894" s="3">
        <f t="shared" si="199"/>
        <v>2.6131708427458911</v>
      </c>
      <c r="C894" s="3">
        <f t="shared" si="200"/>
        <v>5.9372775099733717E-2</v>
      </c>
      <c r="D894" s="3">
        <f t="shared" si="201"/>
        <v>969.69630445689654</v>
      </c>
      <c r="E894" s="3">
        <f t="shared" si="202"/>
        <v>8.2101114839838534</v>
      </c>
      <c r="F894" s="3">
        <f t="shared" si="203"/>
        <v>33.073583221953243</v>
      </c>
      <c r="G894" s="3">
        <f t="shared" si="204"/>
        <v>6.495536122041648E-2</v>
      </c>
      <c r="H894" s="3">
        <f t="shared" si="205"/>
        <v>0.48423657448764074</v>
      </c>
      <c r="I894" s="3">
        <f t="shared" si="209"/>
        <v>2078.3343045997931</v>
      </c>
      <c r="K894" s="3">
        <f t="shared" si="211"/>
        <v>8.64999999999986</v>
      </c>
      <c r="L894" s="3">
        <f t="shared" si="212"/>
        <v>1.1853157654134914</v>
      </c>
      <c r="M894" s="3">
        <f>L894/'Nitrous Oxide Information'!$B$1*1000</f>
        <v>26.931037770965204</v>
      </c>
      <c r="N894" s="3">
        <f>M894*'Nitrous Oxide Information'!$I$2*($D$13+273)/$F$2/1000</f>
        <v>6685.8206642402474</v>
      </c>
      <c r="O894" s="3">
        <f t="shared" si="213"/>
        <v>131.51337031611504</v>
      </c>
      <c r="P894" s="3">
        <f t="shared" si="206"/>
        <v>10.083409518888184</v>
      </c>
      <c r="Q894" s="3">
        <f t="shared" si="207"/>
        <v>1.8393657252199264E-3</v>
      </c>
      <c r="R894" s="3">
        <f t="shared" si="208"/>
        <v>0.21964627667699685</v>
      </c>
    </row>
    <row r="895" spans="1:18" x14ac:dyDescent="0.25">
      <c r="A895" s="3">
        <f t="shared" si="210"/>
        <v>8.6599999999998598</v>
      </c>
      <c r="B895" s="3">
        <f t="shared" si="199"/>
        <v>2.6083284770010149</v>
      </c>
      <c r="C895" s="3">
        <f t="shared" si="200"/>
        <v>5.926275370824325E-2</v>
      </c>
      <c r="D895" s="3">
        <f t="shared" si="201"/>
        <v>967.8993977675882</v>
      </c>
      <c r="E895" s="3">
        <f t="shared" si="202"/>
        <v>8.1948976441685097</v>
      </c>
      <c r="F895" s="3">
        <f t="shared" si="203"/>
        <v>33.073583221953236</v>
      </c>
      <c r="G895" s="3">
        <f t="shared" si="204"/>
        <v>6.4955361220416466E-2</v>
      </c>
      <c r="H895" s="3">
        <f t="shared" si="205"/>
        <v>0.4833392544340267</v>
      </c>
      <c r="I895" s="3">
        <f t="shared" si="209"/>
        <v>2079.3009831086611</v>
      </c>
      <c r="K895" s="3">
        <f t="shared" si="211"/>
        <v>8.6599999999998598</v>
      </c>
      <c r="L895" s="3">
        <f t="shared" si="212"/>
        <v>1.1831193026467215</v>
      </c>
      <c r="M895" s="3">
        <f>L895/'Nitrous Oxide Information'!$B$1*1000</f>
        <v>26.881132907248347</v>
      </c>
      <c r="N895" s="3">
        <f>M895*'Nitrous Oxide Information'!$I$2*($D$13+273)/$F$2/1000</f>
        <v>6673.4314287446887</v>
      </c>
      <c r="O895" s="3">
        <f t="shared" si="213"/>
        <v>131.26966797985952</v>
      </c>
      <c r="P895" s="3">
        <f t="shared" si="206"/>
        <v>10.083409518888182</v>
      </c>
      <c r="Q895" s="3">
        <f t="shared" si="207"/>
        <v>1.8393657252199261E-3</v>
      </c>
      <c r="R895" s="3">
        <f t="shared" si="208"/>
        <v>0.21923925866318311</v>
      </c>
    </row>
    <row r="896" spans="1:18" x14ac:dyDescent="0.25">
      <c r="A896" s="3">
        <f t="shared" si="210"/>
        <v>8.6699999999998596</v>
      </c>
      <c r="B896" s="3">
        <f t="shared" si="199"/>
        <v>2.6034950844566747</v>
      </c>
      <c r="C896" s="3">
        <f t="shared" si="200"/>
        <v>5.9152936193134949E-2</v>
      </c>
      <c r="D896" s="3">
        <f t="shared" si="201"/>
        <v>966.10582085651606</v>
      </c>
      <c r="E896" s="3">
        <f t="shared" si="202"/>
        <v>8.1797119965308713</v>
      </c>
      <c r="F896" s="3">
        <f t="shared" si="203"/>
        <v>33.073583221953243</v>
      </c>
      <c r="G896" s="3">
        <f t="shared" si="204"/>
        <v>6.495536122041648E-2</v>
      </c>
      <c r="H896" s="3">
        <f t="shared" si="205"/>
        <v>0.48244359716947305</v>
      </c>
      <c r="I896" s="3">
        <f t="shared" si="209"/>
        <v>2080.2658703030002</v>
      </c>
      <c r="K896" s="3">
        <f t="shared" si="211"/>
        <v>8.6699999999998596</v>
      </c>
      <c r="L896" s="3">
        <f t="shared" si="212"/>
        <v>1.1809269100600897</v>
      </c>
      <c r="M896" s="3">
        <f>L896/'Nitrous Oxide Information'!$B$1*1000</f>
        <v>26.83132052030286</v>
      </c>
      <c r="N896" s="3">
        <f>M896*'Nitrous Oxide Information'!$I$2*($D$13+273)/$F$2/1000</f>
        <v>6661.0651512618988</v>
      </c>
      <c r="O896" s="3">
        <f t="shared" si="213"/>
        <v>131.02641723897071</v>
      </c>
      <c r="P896" s="3">
        <f t="shared" si="206"/>
        <v>10.083409518888184</v>
      </c>
      <c r="Q896" s="3">
        <f t="shared" si="207"/>
        <v>1.8393657252199264E-3</v>
      </c>
      <c r="R896" s="3">
        <f t="shared" si="208"/>
        <v>0.21883299487869706</v>
      </c>
    </row>
    <row r="897" spans="1:18" x14ac:dyDescent="0.25">
      <c r="A897" s="3">
        <f t="shared" si="210"/>
        <v>8.6799999999998594</v>
      </c>
      <c r="B897" s="3">
        <f t="shared" si="199"/>
        <v>2.5986706484849798</v>
      </c>
      <c r="C897" s="3">
        <f t="shared" si="200"/>
        <v>5.9043322176613344E-2</v>
      </c>
      <c r="D897" s="3">
        <f t="shared" si="201"/>
        <v>964.31556755339659</v>
      </c>
      <c r="E897" s="3">
        <f t="shared" si="202"/>
        <v>8.1645544888291042</v>
      </c>
      <c r="F897" s="3">
        <f t="shared" si="203"/>
        <v>33.073583221953243</v>
      </c>
      <c r="G897" s="3">
        <f t="shared" si="204"/>
        <v>6.495536122041648E-2</v>
      </c>
      <c r="H897" s="3">
        <f t="shared" si="205"/>
        <v>0.48154959961272942</v>
      </c>
      <c r="I897" s="3">
        <f t="shared" si="209"/>
        <v>2081.2289695022255</v>
      </c>
      <c r="K897" s="3">
        <f t="shared" si="211"/>
        <v>8.6799999999998594</v>
      </c>
      <c r="L897" s="3">
        <f t="shared" si="212"/>
        <v>1.1787385801113026</v>
      </c>
      <c r="M897" s="3">
        <f>L897/'Nitrous Oxide Information'!$B$1*1000</f>
        <v>26.781600438763608</v>
      </c>
      <c r="N897" s="3">
        <f>M897*'Nitrous Oxide Information'!$I$2*($D$13+273)/$F$2/1000</f>
        <v>6648.721789249269</v>
      </c>
      <c r="O897" s="3">
        <f t="shared" si="213"/>
        <v>130.78361725661472</v>
      </c>
      <c r="P897" s="3">
        <f t="shared" si="206"/>
        <v>10.083409518888184</v>
      </c>
      <c r="Q897" s="3">
        <f t="shared" si="207"/>
        <v>1.8393657252199264E-3</v>
      </c>
      <c r="R897" s="3">
        <f t="shared" si="208"/>
        <v>0.21842748392590536</v>
      </c>
    </row>
    <row r="898" spans="1:18" x14ac:dyDescent="0.25">
      <c r="A898" s="3">
        <f t="shared" si="210"/>
        <v>8.6899999999998592</v>
      </c>
      <c r="B898" s="3">
        <f t="shared" si="199"/>
        <v>2.5938551524888522</v>
      </c>
      <c r="C898" s="3">
        <f t="shared" si="200"/>
        <v>5.8933911281583116E-2</v>
      </c>
      <c r="D898" s="3">
        <f t="shared" si="201"/>
        <v>962.52863169938064</v>
      </c>
      <c r="E898" s="3">
        <f t="shared" si="202"/>
        <v>8.1494250689181804</v>
      </c>
      <c r="F898" s="3">
        <f t="shared" si="203"/>
        <v>33.073583221953243</v>
      </c>
      <c r="G898" s="3">
        <f t="shared" si="204"/>
        <v>6.495536122041648E-2</v>
      </c>
      <c r="H898" s="3">
        <f t="shared" si="205"/>
        <v>0.48065725868825576</v>
      </c>
      <c r="I898" s="3">
        <f t="shared" si="209"/>
        <v>2082.1902840196021</v>
      </c>
      <c r="K898" s="3">
        <f t="shared" si="211"/>
        <v>8.6899999999998592</v>
      </c>
      <c r="L898" s="3">
        <f t="shared" si="212"/>
        <v>1.1765543052720435</v>
      </c>
      <c r="M898" s="3">
        <f>L898/'Nitrous Oxide Information'!$B$1*1000</f>
        <v>26.731972491583026</v>
      </c>
      <c r="N898" s="3">
        <f>M898*'Nitrous Oxide Information'!$I$2*($D$13+273)/$F$2/1000</f>
        <v>6636.4013002430302</v>
      </c>
      <c r="O898" s="3">
        <f t="shared" si="213"/>
        <v>130.54126719750838</v>
      </c>
      <c r="P898" s="3">
        <f t="shared" si="206"/>
        <v>10.083409518888184</v>
      </c>
      <c r="Q898" s="3">
        <f t="shared" si="207"/>
        <v>1.8393657252199264E-3</v>
      </c>
      <c r="R898" s="3">
        <f t="shared" si="208"/>
        <v>0.21802272440976486</v>
      </c>
    </row>
    <row r="899" spans="1:18" x14ac:dyDescent="0.25">
      <c r="A899" s="3">
        <f t="shared" si="210"/>
        <v>8.699999999999859</v>
      </c>
      <c r="B899" s="3">
        <f t="shared" si="199"/>
        <v>2.58904857990197</v>
      </c>
      <c r="C899" s="3">
        <f t="shared" si="200"/>
        <v>5.8824703131647664E-2</v>
      </c>
      <c r="D899" s="3">
        <f t="shared" si="201"/>
        <v>960.74500714703152</v>
      </c>
      <c r="E899" s="3">
        <f t="shared" si="202"/>
        <v>8.1343236847497042</v>
      </c>
      <c r="F899" s="3">
        <f t="shared" si="203"/>
        <v>33.073583221953236</v>
      </c>
      <c r="G899" s="3">
        <f t="shared" si="204"/>
        <v>6.4955361220416466E-2</v>
      </c>
      <c r="H899" s="3">
        <f t="shared" si="205"/>
        <v>0.4797665713262107</v>
      </c>
      <c r="I899" s="3">
        <f t="shared" si="209"/>
        <v>2083.1498171622547</v>
      </c>
      <c r="K899" s="3">
        <f t="shared" si="211"/>
        <v>8.699999999999859</v>
      </c>
      <c r="L899" s="3">
        <f t="shared" si="212"/>
        <v>1.1743740780279459</v>
      </c>
      <c r="M899" s="3">
        <f>L899/'Nitrous Oxide Information'!$B$1*1000</f>
        <v>26.682436508030488</v>
      </c>
      <c r="N899" s="3">
        <f>M899*'Nitrous Oxide Information'!$I$2*($D$13+273)/$F$2/1000</f>
        <v>6624.1036418580979</v>
      </c>
      <c r="O899" s="3">
        <f t="shared" si="213"/>
        <v>130.29936622791629</v>
      </c>
      <c r="P899" s="3">
        <f t="shared" si="206"/>
        <v>10.083409518888182</v>
      </c>
      <c r="Q899" s="3">
        <f t="shared" si="207"/>
        <v>1.8393657252199261E-3</v>
      </c>
      <c r="R899" s="3">
        <f t="shared" si="208"/>
        <v>0.21761871493781729</v>
      </c>
    </row>
    <row r="900" spans="1:18" x14ac:dyDescent="0.25">
      <c r="A900" s="3">
        <f t="shared" si="210"/>
        <v>8.7099999999998587</v>
      </c>
      <c r="B900" s="3">
        <f t="shared" si="199"/>
        <v>2.5842509141887078</v>
      </c>
      <c r="C900" s="3">
        <f t="shared" si="200"/>
        <v>5.8715697351107925E-2</v>
      </c>
      <c r="D900" s="3">
        <f t="shared" si="201"/>
        <v>958.96468776030486</v>
      </c>
      <c r="E900" s="3">
        <f t="shared" si="202"/>
        <v>8.1192502843717254</v>
      </c>
      <c r="F900" s="3">
        <f t="shared" si="203"/>
        <v>33.073583221953236</v>
      </c>
      <c r="G900" s="3">
        <f t="shared" si="204"/>
        <v>6.4955361220416466E-2</v>
      </c>
      <c r="H900" s="3">
        <f t="shared" si="205"/>
        <v>0.47887753446244191</v>
      </c>
      <c r="I900" s="3">
        <f t="shared" si="209"/>
        <v>2084.1075722311798</v>
      </c>
      <c r="K900" s="3">
        <f t="shared" si="211"/>
        <v>8.7099999999998587</v>
      </c>
      <c r="L900" s="3">
        <f t="shared" si="212"/>
        <v>1.1721978908785677</v>
      </c>
      <c r="M900" s="3">
        <f>L900/'Nitrous Oxide Information'!$B$1*1000</f>
        <v>26.632992317691766</v>
      </c>
      <c r="N900" s="3">
        <f>M900*'Nitrous Oxide Information'!$I$2*($D$13+273)/$F$2/1000</f>
        <v>6611.8287717879357</v>
      </c>
      <c r="O900" s="3">
        <f t="shared" si="213"/>
        <v>130.0579135156481</v>
      </c>
      <c r="P900" s="3">
        <f t="shared" si="206"/>
        <v>10.083409518888182</v>
      </c>
      <c r="Q900" s="3">
        <f t="shared" si="207"/>
        <v>1.8393657252199261E-3</v>
      </c>
      <c r="R900" s="3">
        <f t="shared" si="208"/>
        <v>0.21721545412018486</v>
      </c>
    </row>
    <row r="901" spans="1:18" x14ac:dyDescent="0.25">
      <c r="A901" s="3">
        <f t="shared" si="210"/>
        <v>8.7199999999998585</v>
      </c>
      <c r="B901" s="3">
        <f t="shared" si="199"/>
        <v>2.5794621388440833</v>
      </c>
      <c r="C901" s="3">
        <f t="shared" si="200"/>
        <v>5.8606893564960988E-2</v>
      </c>
      <c r="D901" s="3">
        <f t="shared" si="201"/>
        <v>957.18766741452555</v>
      </c>
      <c r="E901" s="3">
        <f t="shared" si="202"/>
        <v>8.1042048159285649</v>
      </c>
      <c r="F901" s="3">
        <f t="shared" si="203"/>
        <v>33.073583221953243</v>
      </c>
      <c r="G901" s="3">
        <f t="shared" si="204"/>
        <v>6.495536122041648E-2</v>
      </c>
      <c r="H901" s="3">
        <f t="shared" si="205"/>
        <v>0.47799014503847487</v>
      </c>
      <c r="I901" s="3">
        <f t="shared" si="209"/>
        <v>2085.063552521257</v>
      </c>
      <c r="K901" s="3">
        <f t="shared" si="211"/>
        <v>8.7199999999998585</v>
      </c>
      <c r="L901" s="3">
        <f t="shared" si="212"/>
        <v>1.1700257363373658</v>
      </c>
      <c r="M901" s="3">
        <f>L901/'Nitrous Oxide Information'!$B$1*1000</f>
        <v>26.583639750468404</v>
      </c>
      <c r="N901" s="3">
        <f>M901*'Nitrous Oxide Information'!$I$2*($D$13+273)/$F$2/1000</f>
        <v>6599.5766478043961</v>
      </c>
      <c r="O901" s="3">
        <f t="shared" si="213"/>
        <v>129.81690823005547</v>
      </c>
      <c r="P901" s="3">
        <f t="shared" si="206"/>
        <v>10.083409518888184</v>
      </c>
      <c r="Q901" s="3">
        <f t="shared" si="207"/>
        <v>1.8393657252199264E-3</v>
      </c>
      <c r="R901" s="3">
        <f t="shared" si="208"/>
        <v>0.21681294056956524</v>
      </c>
    </row>
    <row r="902" spans="1:18" x14ac:dyDescent="0.25">
      <c r="A902" s="3">
        <f t="shared" si="210"/>
        <v>8.7299999999998583</v>
      </c>
      <c r="B902" s="3">
        <f t="shared" si="199"/>
        <v>2.5746822373936986</v>
      </c>
      <c r="C902" s="3">
        <f t="shared" si="200"/>
        <v>5.8498291398898866E-2</v>
      </c>
      <c r="D902" s="3">
        <f t="shared" si="201"/>
        <v>955.41393999636875</v>
      </c>
      <c r="E902" s="3">
        <f t="shared" si="202"/>
        <v>8.089187227660636</v>
      </c>
      <c r="F902" s="3">
        <f t="shared" si="203"/>
        <v>33.073583221953236</v>
      </c>
      <c r="G902" s="3">
        <f t="shared" si="204"/>
        <v>6.4955361220416466E-2</v>
      </c>
      <c r="H902" s="3">
        <f t="shared" si="205"/>
        <v>0.4771044000015025</v>
      </c>
      <c r="I902" s="3">
        <f t="shared" si="209"/>
        <v>2086.01776132126</v>
      </c>
      <c r="K902" s="3">
        <f t="shared" si="211"/>
        <v>8.7299999999998583</v>
      </c>
      <c r="L902" s="3">
        <f t="shared" si="212"/>
        <v>1.1678576069316702</v>
      </c>
      <c r="M902" s="3">
        <f>L902/'Nitrous Oxide Information'!$B$1*1000</f>
        <v>26.534378636577152</v>
      </c>
      <c r="N902" s="3">
        <f>M902*'Nitrous Oxide Information'!$I$2*($D$13+273)/$F$2/1000</f>
        <v>6587.3472277575866</v>
      </c>
      <c r="O902" s="3">
        <f t="shared" si="213"/>
        <v>129.57634954202939</v>
      </c>
      <c r="P902" s="3">
        <f t="shared" si="206"/>
        <v>10.083409518888182</v>
      </c>
      <c r="Q902" s="3">
        <f t="shared" si="207"/>
        <v>1.8393657252199261E-3</v>
      </c>
      <c r="R902" s="3">
        <f t="shared" si="208"/>
        <v>0.21641117290122677</v>
      </c>
    </row>
    <row r="903" spans="1:18" x14ac:dyDescent="0.25">
      <c r="A903" s="3">
        <f t="shared" si="210"/>
        <v>8.7399999999998581</v>
      </c>
      <c r="B903" s="3">
        <f t="shared" si="199"/>
        <v>2.5699111933936831</v>
      </c>
      <c r="C903" s="3">
        <f t="shared" si="200"/>
        <v>5.8389890479307184E-2</v>
      </c>
      <c r="D903" s="3">
        <f t="shared" si="201"/>
        <v>953.64349940383772</v>
      </c>
      <c r="E903" s="3">
        <f t="shared" si="202"/>
        <v>8.0741974679042663</v>
      </c>
      <c r="F903" s="3">
        <f t="shared" si="203"/>
        <v>33.073583221953236</v>
      </c>
      <c r="G903" s="3">
        <f t="shared" si="204"/>
        <v>6.4955361220416466E-2</v>
      </c>
      <c r="H903" s="3">
        <f t="shared" si="205"/>
        <v>0.47622029630437518</v>
      </c>
      <c r="I903" s="3">
        <f t="shared" si="209"/>
        <v>2086.9702019138686</v>
      </c>
      <c r="K903" s="3">
        <f t="shared" si="211"/>
        <v>8.7399999999998581</v>
      </c>
      <c r="L903" s="3">
        <f t="shared" si="212"/>
        <v>1.1656934952026579</v>
      </c>
      <c r="M903" s="3">
        <f>L903/'Nitrous Oxide Information'!$B$1*1000</f>
        <v>26.485208806549384</v>
      </c>
      <c r="N903" s="3">
        <f>M903*'Nitrous Oxide Information'!$I$2*($D$13+273)/$F$2/1000</f>
        <v>6575.140469575721</v>
      </c>
      <c r="O903" s="3">
        <f t="shared" si="213"/>
        <v>129.33623662399717</v>
      </c>
      <c r="P903" s="3">
        <f t="shared" si="206"/>
        <v>10.083409518888182</v>
      </c>
      <c r="Q903" s="3">
        <f t="shared" si="207"/>
        <v>1.8393657252199261E-3</v>
      </c>
      <c r="R903" s="3">
        <f t="shared" si="208"/>
        <v>0.21601014973300398</v>
      </c>
    </row>
    <row r="904" spans="1:18" x14ac:dyDescent="0.25">
      <c r="A904" s="3">
        <f t="shared" si="210"/>
        <v>8.7499999999998579</v>
      </c>
      <c r="B904" s="3">
        <f t="shared" si="199"/>
        <v>2.5651489904306395</v>
      </c>
      <c r="C904" s="3">
        <f t="shared" si="200"/>
        <v>5.8281690433263894E-2</v>
      </c>
      <c r="D904" s="3">
        <f t="shared" si="201"/>
        <v>951.876339546243</v>
      </c>
      <c r="E904" s="3">
        <f t="shared" si="202"/>
        <v>8.0592354850915147</v>
      </c>
      <c r="F904" s="3">
        <f t="shared" si="203"/>
        <v>33.073583221953236</v>
      </c>
      <c r="G904" s="3">
        <f t="shared" si="204"/>
        <v>6.4955361220416466E-2</v>
      </c>
      <c r="H904" s="3">
        <f t="shared" si="205"/>
        <v>0.4753378309055894</v>
      </c>
      <c r="I904" s="3">
        <f t="shared" si="209"/>
        <v>2087.9208775756797</v>
      </c>
      <c r="K904" s="3">
        <f t="shared" si="211"/>
        <v>8.7499999999998579</v>
      </c>
      <c r="L904" s="3">
        <f t="shared" si="212"/>
        <v>1.1635333937053278</v>
      </c>
      <c r="M904" s="3">
        <f>L904/'Nitrous Oxide Information'!$B$1*1000</f>
        <v>26.436130091230499</v>
      </c>
      <c r="N904" s="3">
        <f>M904*'Nitrous Oxide Information'!$I$2*($D$13+273)/$F$2/1000</f>
        <v>6562.9563312649743</v>
      </c>
      <c r="O904" s="3">
        <f t="shared" si="213"/>
        <v>129.09656864991967</v>
      </c>
      <c r="P904" s="3">
        <f t="shared" si="206"/>
        <v>10.083409518888182</v>
      </c>
      <c r="Q904" s="3">
        <f t="shared" si="207"/>
        <v>1.8393657252199261E-3</v>
      </c>
      <c r="R904" s="3">
        <f t="shared" si="208"/>
        <v>0.21560986968529244</v>
      </c>
    </row>
    <row r="905" spans="1:18" x14ac:dyDescent="0.25">
      <c r="A905" s="3">
        <f t="shared" si="210"/>
        <v>8.7599999999998577</v>
      </c>
      <c r="B905" s="3">
        <f t="shared" si="199"/>
        <v>2.5603956121215838</v>
      </c>
      <c r="C905" s="3">
        <f t="shared" si="200"/>
        <v>5.8173690888538E-2</v>
      </c>
      <c r="D905" s="3">
        <f t="shared" si="201"/>
        <v>950.11245434418197</v>
      </c>
      <c r="E905" s="3">
        <f t="shared" si="202"/>
        <v>8.0443012277500028</v>
      </c>
      <c r="F905" s="3">
        <f t="shared" si="203"/>
        <v>33.073583221953243</v>
      </c>
      <c r="G905" s="3">
        <f t="shared" si="204"/>
        <v>6.495536122041648E-2</v>
      </c>
      <c r="H905" s="3">
        <f t="shared" si="205"/>
        <v>0.47445700076927794</v>
      </c>
      <c r="I905" s="3">
        <f t="shared" si="209"/>
        <v>2088.8697915772182</v>
      </c>
      <c r="K905" s="3">
        <f t="shared" si="211"/>
        <v>8.7599999999998577</v>
      </c>
      <c r="L905" s="3">
        <f t="shared" si="212"/>
        <v>1.1613772950084749</v>
      </c>
      <c r="M905" s="3">
        <f>L905/'Nitrous Oxide Information'!$B$1*1000</f>
        <v>26.387142321779358</v>
      </c>
      <c r="N905" s="3">
        <f>M905*'Nitrous Oxide Information'!$I$2*($D$13+273)/$F$2/1000</f>
        <v>6550.7947709093414</v>
      </c>
      <c r="O905" s="3">
        <f t="shared" si="213"/>
        <v>128.8573447952885</v>
      </c>
      <c r="P905" s="3">
        <f t="shared" si="206"/>
        <v>10.083409518888184</v>
      </c>
      <c r="Q905" s="3">
        <f t="shared" si="207"/>
        <v>1.8393657252199264E-3</v>
      </c>
      <c r="R905" s="3">
        <f t="shared" si="208"/>
        <v>0.21521033138104434</v>
      </c>
    </row>
    <row r="906" spans="1:18" x14ac:dyDescent="0.25">
      <c r="A906" s="3">
        <f t="shared" si="210"/>
        <v>8.7699999999998575</v>
      </c>
      <c r="B906" s="3">
        <f t="shared" si="199"/>
        <v>2.5556510421138907</v>
      </c>
      <c r="C906" s="3">
        <f t="shared" si="200"/>
        <v>5.8065891473588267E-2</v>
      </c>
      <c r="D906" s="3">
        <f t="shared" si="201"/>
        <v>948.35183772951666</v>
      </c>
      <c r="E906" s="3">
        <f t="shared" si="202"/>
        <v>8.0293946445027355</v>
      </c>
      <c r="F906" s="3">
        <f t="shared" si="203"/>
        <v>33.073583221953236</v>
      </c>
      <c r="G906" s="3">
        <f t="shared" si="204"/>
        <v>6.4955361220416466E-2</v>
      </c>
      <c r="H906" s="3">
        <f t="shared" si="205"/>
        <v>0.47357780286519913</v>
      </c>
      <c r="I906" s="3">
        <f t="shared" si="209"/>
        <v>2089.8169471829488</v>
      </c>
      <c r="K906" s="3">
        <f t="shared" si="211"/>
        <v>8.7699999999998575</v>
      </c>
      <c r="L906" s="3">
        <f t="shared" si="212"/>
        <v>1.1592251916946643</v>
      </c>
      <c r="M906" s="3">
        <f>L906/'Nitrous Oxide Information'!$B$1*1000</f>
        <v>26.338245329667696</v>
      </c>
      <c r="N906" s="3">
        <f>M906*'Nitrous Oxide Information'!$I$2*($D$13+273)/$F$2/1000</f>
        <v>6538.6557466704826</v>
      </c>
      <c r="O906" s="3">
        <f t="shared" si="213"/>
        <v>128.61856423712308</v>
      </c>
      <c r="P906" s="3">
        <f t="shared" si="206"/>
        <v>10.083409518888182</v>
      </c>
      <c r="Q906" s="3">
        <f t="shared" si="207"/>
        <v>1.8393657252199261E-3</v>
      </c>
      <c r="R906" s="3">
        <f t="shared" si="208"/>
        <v>0.21481153344576351</v>
      </c>
    </row>
    <row r="907" spans="1:18" x14ac:dyDescent="0.25">
      <c r="A907" s="3">
        <f t="shared" si="210"/>
        <v>8.7799999999998573</v>
      </c>
      <c r="B907" s="3">
        <f t="shared" si="199"/>
        <v>2.5509152640852388</v>
      </c>
      <c r="C907" s="3">
        <f t="shared" si="200"/>
        <v>5.7958291817561979E-2</v>
      </c>
      <c r="D907" s="3">
        <f t="shared" si="201"/>
        <v>946.59448364535513</v>
      </c>
      <c r="E907" s="3">
        <f t="shared" si="202"/>
        <v>8.0145156840679164</v>
      </c>
      <c r="F907" s="3">
        <f t="shared" si="203"/>
        <v>33.073583221953243</v>
      </c>
      <c r="G907" s="3">
        <f t="shared" si="204"/>
        <v>6.495536122041648E-2</v>
      </c>
      <c r="H907" s="3">
        <f t="shared" si="205"/>
        <v>0.47270023416872664</v>
      </c>
      <c r="I907" s="3">
        <f t="shared" si="209"/>
        <v>2090.7623476512863</v>
      </c>
      <c r="K907" s="3">
        <f t="shared" si="211"/>
        <v>8.7799999999998573</v>
      </c>
      <c r="L907" s="3">
        <f t="shared" si="212"/>
        <v>1.1570770763602067</v>
      </c>
      <c r="M907" s="3">
        <f>L907/'Nitrous Oxide Information'!$B$1*1000</f>
        <v>26.289438946679546</v>
      </c>
      <c r="N907" s="3">
        <f>M907*'Nitrous Oxide Information'!$I$2*($D$13+273)/$F$2/1000</f>
        <v>6526.539216787598</v>
      </c>
      <c r="O907" s="3">
        <f t="shared" si="213"/>
        <v>128.3802261539679</v>
      </c>
      <c r="P907" s="3">
        <f t="shared" si="206"/>
        <v>10.083409518888184</v>
      </c>
      <c r="Q907" s="3">
        <f t="shared" si="207"/>
        <v>1.8393657252199264E-3</v>
      </c>
      <c r="R907" s="3">
        <f t="shared" si="208"/>
        <v>0.21441347450750092</v>
      </c>
    </row>
    <row r="908" spans="1:18" x14ac:dyDescent="0.25">
      <c r="A908" s="3">
        <f t="shared" si="210"/>
        <v>8.789999999999857</v>
      </c>
      <c r="B908" s="3">
        <f t="shared" si="199"/>
        <v>2.5461882617435516</v>
      </c>
      <c r="C908" s="3">
        <f t="shared" si="200"/>
        <v>5.7850891550293569E-2</v>
      </c>
      <c r="D908" s="3">
        <f t="shared" si="201"/>
        <v>944.84038604602756</v>
      </c>
      <c r="E908" s="3">
        <f t="shared" si="202"/>
        <v>7.9996642952587846</v>
      </c>
      <c r="F908" s="3">
        <f t="shared" si="203"/>
        <v>33.073583221953243</v>
      </c>
      <c r="G908" s="3">
        <f t="shared" si="204"/>
        <v>6.495536122041648E-2</v>
      </c>
      <c r="H908" s="3">
        <f t="shared" si="205"/>
        <v>0.471824291660839</v>
      </c>
      <c r="I908" s="3">
        <f t="shared" si="209"/>
        <v>2091.7059962346079</v>
      </c>
      <c r="K908" s="3">
        <f t="shared" si="211"/>
        <v>8.789999999999857</v>
      </c>
      <c r="L908" s="3">
        <f t="shared" si="212"/>
        <v>1.1549329416151317</v>
      </c>
      <c r="M908" s="3">
        <f>L908/'Nitrous Oxide Information'!$B$1*1000</f>
        <v>26.240723004910635</v>
      </c>
      <c r="N908" s="3">
        <f>M908*'Nitrous Oxide Information'!$I$2*($D$13+273)/$F$2/1000</f>
        <v>6514.445139577263</v>
      </c>
      <c r="O908" s="3">
        <f t="shared" si="213"/>
        <v>128.14232972588965</v>
      </c>
      <c r="P908" s="3">
        <f t="shared" si="206"/>
        <v>10.083409518888184</v>
      </c>
      <c r="Q908" s="3">
        <f t="shared" si="207"/>
        <v>1.8393657252199264E-3</v>
      </c>
      <c r="R908" s="3">
        <f t="shared" si="208"/>
        <v>0.21401615319684983</v>
      </c>
    </row>
    <row r="909" spans="1:18" x14ac:dyDescent="0.25">
      <c r="A909" s="3">
        <f t="shared" si="210"/>
        <v>8.7999999999998568</v>
      </c>
      <c r="B909" s="3">
        <f t="shared" si="199"/>
        <v>2.541470018826943</v>
      </c>
      <c r="C909" s="3">
        <f t="shared" si="200"/>
        <v>5.7743690302303467E-2</v>
      </c>
      <c r="D909" s="3">
        <f t="shared" si="201"/>
        <v>943.08953889706845</v>
      </c>
      <c r="E909" s="3">
        <f t="shared" si="202"/>
        <v>7.9848404269834274</v>
      </c>
      <c r="F909" s="3">
        <f t="shared" si="203"/>
        <v>33.073583221953243</v>
      </c>
      <c r="G909" s="3">
        <f t="shared" si="204"/>
        <v>6.495536122041648E-2</v>
      </c>
      <c r="H909" s="3">
        <f t="shared" si="205"/>
        <v>0.47094997232810903</v>
      </c>
      <c r="I909" s="3">
        <f t="shared" si="209"/>
        <v>2092.6478961792641</v>
      </c>
      <c r="K909" s="3">
        <f t="shared" si="211"/>
        <v>8.7999999999998568</v>
      </c>
      <c r="L909" s="3">
        <f t="shared" si="212"/>
        <v>1.1527927800831632</v>
      </c>
      <c r="M909" s="3">
        <f>L909/'Nitrous Oxide Information'!$B$1*1000</f>
        <v>26.192097336767848</v>
      </c>
      <c r="N909" s="3">
        <f>M909*'Nitrous Oxide Information'!$I$2*($D$13+273)/$F$2/1000</f>
        <v>6502.3734734333011</v>
      </c>
      <c r="O909" s="3">
        <f t="shared" si="213"/>
        <v>127.90487413447441</v>
      </c>
      <c r="P909" s="3">
        <f t="shared" si="206"/>
        <v>10.083409518888184</v>
      </c>
      <c r="Q909" s="3">
        <f t="shared" si="207"/>
        <v>1.8393657252199264E-3</v>
      </c>
      <c r="R909" s="3">
        <f t="shared" si="208"/>
        <v>0.213619568146941</v>
      </c>
    </row>
    <row r="910" spans="1:18" x14ac:dyDescent="0.25">
      <c r="A910" s="3">
        <f t="shared" si="210"/>
        <v>8.8099999999998566</v>
      </c>
      <c r="B910" s="3">
        <f t="shared" si="199"/>
        <v>2.536760519103662</v>
      </c>
      <c r="C910" s="3">
        <f t="shared" si="200"/>
        <v>5.7636687704796755E-2</v>
      </c>
      <c r="D910" s="3">
        <f t="shared" si="201"/>
        <v>941.34193617519361</v>
      </c>
      <c r="E910" s="3">
        <f t="shared" si="202"/>
        <v>7.9700440282446063</v>
      </c>
      <c r="F910" s="3">
        <f t="shared" si="203"/>
        <v>33.073583221953243</v>
      </c>
      <c r="G910" s="3">
        <f t="shared" si="204"/>
        <v>6.495536122041648E-2</v>
      </c>
      <c r="H910" s="3">
        <f t="shared" si="205"/>
        <v>0.47007727316269371</v>
      </c>
      <c r="I910" s="3">
        <f t="shared" si="209"/>
        <v>2093.5880507255893</v>
      </c>
      <c r="K910" s="3">
        <f t="shared" si="211"/>
        <v>8.8099999999998566</v>
      </c>
      <c r="L910" s="3">
        <f t="shared" si="212"/>
        <v>1.1506565844016938</v>
      </c>
      <c r="M910" s="3">
        <f>L910/'Nitrous Oxide Information'!$B$1*1000</f>
        <v>26.143561774968621</v>
      </c>
      <c r="N910" s="3">
        <f>M910*'Nitrous Oxide Information'!$I$2*($D$13+273)/$F$2/1000</f>
        <v>6490.3241768266307</v>
      </c>
      <c r="O910" s="3">
        <f t="shared" si="213"/>
        <v>127.6678585628248</v>
      </c>
      <c r="P910" s="3">
        <f t="shared" si="206"/>
        <v>10.083409518888184</v>
      </c>
      <c r="Q910" s="3">
        <f t="shared" si="207"/>
        <v>1.8393657252199264E-3</v>
      </c>
      <c r="R910" s="3">
        <f t="shared" si="208"/>
        <v>0.2132237179934382</v>
      </c>
    </row>
    <row r="911" spans="1:18" x14ac:dyDescent="0.25">
      <c r="A911" s="3">
        <f t="shared" si="210"/>
        <v>8.8199999999998564</v>
      </c>
      <c r="B911" s="3">
        <f t="shared" si="199"/>
        <v>2.5320597463720351</v>
      </c>
      <c r="C911" s="3">
        <f t="shared" si="200"/>
        <v>5.7529883389661897E-2</v>
      </c>
      <c r="D911" s="3">
        <f t="shared" si="201"/>
        <v>939.59757186828097</v>
      </c>
      <c r="E911" s="3">
        <f t="shared" si="202"/>
        <v>7.9552750481395877</v>
      </c>
      <c r="F911" s="3">
        <f t="shared" si="203"/>
        <v>33.073583221953236</v>
      </c>
      <c r="G911" s="3">
        <f t="shared" si="204"/>
        <v>6.4955361220416466E-2</v>
      </c>
      <c r="H911" s="3">
        <f t="shared" si="205"/>
        <v>0.46920619116232354</v>
      </c>
      <c r="I911" s="3">
        <f t="shared" si="209"/>
        <v>2094.526463107914</v>
      </c>
      <c r="K911" s="3">
        <f t="shared" si="211"/>
        <v>8.8199999999998564</v>
      </c>
      <c r="L911" s="3">
        <f t="shared" si="212"/>
        <v>1.1485243472217594</v>
      </c>
      <c r="M911" s="3">
        <f>L911/'Nitrous Oxide Information'!$B$1*1000</f>
        <v>26.095116152540374</v>
      </c>
      <c r="N911" s="3">
        <f>M911*'Nitrous Oxide Information'!$I$2*($D$13+273)/$F$2/1000</f>
        <v>6478.2972083051291</v>
      </c>
      <c r="O911" s="3">
        <f t="shared" si="213"/>
        <v>127.43128219555724</v>
      </c>
      <c r="P911" s="3">
        <f t="shared" si="206"/>
        <v>10.083409518888182</v>
      </c>
      <c r="Q911" s="3">
        <f t="shared" si="207"/>
        <v>1.8393657252199261E-3</v>
      </c>
      <c r="R911" s="3">
        <f t="shared" si="208"/>
        <v>0.2128286013745333</v>
      </c>
    </row>
    <row r="912" spans="1:18" x14ac:dyDescent="0.25">
      <c r="A912" s="3">
        <f t="shared" si="210"/>
        <v>8.8299999999998562</v>
      </c>
      <c r="B912" s="3">
        <f t="shared" si="199"/>
        <v>2.5273676844604118</v>
      </c>
      <c r="C912" s="3">
        <f t="shared" si="200"/>
        <v>5.7423276989469516E-2</v>
      </c>
      <c r="D912" s="3">
        <f t="shared" si="201"/>
        <v>937.8564399753493</v>
      </c>
      <c r="E912" s="3">
        <f t="shared" si="202"/>
        <v>7.9405334358599635</v>
      </c>
      <c r="F912" s="3">
        <f t="shared" si="203"/>
        <v>33.073583221953236</v>
      </c>
      <c r="G912" s="3">
        <f t="shared" si="204"/>
        <v>6.4955361220416466E-2</v>
      </c>
      <c r="H912" s="3">
        <f t="shared" si="205"/>
        <v>0.46833672333029275</v>
      </c>
      <c r="I912" s="3">
        <f t="shared" si="209"/>
        <v>2095.4631365545747</v>
      </c>
      <c r="K912" s="3">
        <f t="shared" si="211"/>
        <v>8.8299999999998562</v>
      </c>
      <c r="L912" s="3">
        <f t="shared" si="212"/>
        <v>1.1463960612080142</v>
      </c>
      <c r="M912" s="3">
        <f>L912/'Nitrous Oxide Information'!$B$1*1000</f>
        <v>26.046760302819944</v>
      </c>
      <c r="N912" s="3">
        <f>M912*'Nitrous Oxide Information'!$I$2*($D$13+273)/$F$2/1000</f>
        <v>6466.2925264934875</v>
      </c>
      <c r="O912" s="3">
        <f t="shared" si="213"/>
        <v>127.19514421879909</v>
      </c>
      <c r="P912" s="3">
        <f t="shared" si="206"/>
        <v>10.083409518888182</v>
      </c>
      <c r="Q912" s="3">
        <f t="shared" si="207"/>
        <v>1.8393657252199261E-3</v>
      </c>
      <c r="R912" s="3">
        <f t="shared" si="208"/>
        <v>0.21243421693094175</v>
      </c>
    </row>
    <row r="913" spans="1:18" x14ac:dyDescent="0.25">
      <c r="A913" s="3">
        <f t="shared" si="210"/>
        <v>8.839999999999856</v>
      </c>
      <c r="B913" s="3">
        <f t="shared" si="199"/>
        <v>2.5226843172271094</v>
      </c>
      <c r="C913" s="3">
        <f t="shared" si="200"/>
        <v>5.731686813747109E-2</v>
      </c>
      <c r="D913" s="3">
        <f t="shared" si="201"/>
        <v>936.11853450653734</v>
      </c>
      <c r="E913" s="3">
        <f t="shared" si="202"/>
        <v>7.9258191406914742</v>
      </c>
      <c r="F913" s="3">
        <f t="shared" si="203"/>
        <v>33.073583221953236</v>
      </c>
      <c r="G913" s="3">
        <f t="shared" si="204"/>
        <v>6.4955361220416466E-2</v>
      </c>
      <c r="H913" s="3">
        <f t="shared" si="205"/>
        <v>0.4674688666754484</v>
      </c>
      <c r="I913" s="3">
        <f t="shared" si="209"/>
        <v>2096.3980742879257</v>
      </c>
      <c r="K913" s="3">
        <f t="shared" si="211"/>
        <v>8.839999999999856</v>
      </c>
      <c r="L913" s="3">
        <f t="shared" si="212"/>
        <v>1.1442717190387048</v>
      </c>
      <c r="M913" s="3">
        <f>L913/'Nitrous Oxide Information'!$B$1*1000</f>
        <v>25.998494059452998</v>
      </c>
      <c r="N913" s="3">
        <f>M913*'Nitrous Oxide Information'!$I$2*($D$13+273)/$F$2/1000</f>
        <v>6454.3100900930649</v>
      </c>
      <c r="O913" s="3">
        <f t="shared" si="213"/>
        <v>126.95944382018584</v>
      </c>
      <c r="P913" s="3">
        <f t="shared" si="206"/>
        <v>10.083409518888182</v>
      </c>
      <c r="Q913" s="3">
        <f t="shared" si="207"/>
        <v>1.8393657252199261E-3</v>
      </c>
      <c r="R913" s="3">
        <f t="shared" si="208"/>
        <v>0.21204056330589782</v>
      </c>
    </row>
    <row r="914" spans="1:18" x14ac:dyDescent="0.25">
      <c r="A914" s="3">
        <f t="shared" si="210"/>
        <v>8.8499999999998558</v>
      </c>
      <c r="B914" s="3">
        <f t="shared" si="199"/>
        <v>2.5180096285603546</v>
      </c>
      <c r="C914" s="3">
        <f t="shared" si="200"/>
        <v>5.7210656467597695E-2</v>
      </c>
      <c r="D914" s="3">
        <f t="shared" si="201"/>
        <v>934.38384948308305</v>
      </c>
      <c r="E914" s="3">
        <f t="shared" si="202"/>
        <v>7.9111321120138385</v>
      </c>
      <c r="F914" s="3">
        <f t="shared" si="203"/>
        <v>33.073583221953236</v>
      </c>
      <c r="G914" s="3">
        <f t="shared" si="204"/>
        <v>6.4955361220416466E-2</v>
      </c>
      <c r="H914" s="3">
        <f t="shared" si="205"/>
        <v>0.46660261821218035</v>
      </c>
      <c r="I914" s="3">
        <f t="shared" si="209"/>
        <v>2097.3312795243501</v>
      </c>
      <c r="K914" s="3">
        <f t="shared" si="211"/>
        <v>8.8499999999998558</v>
      </c>
      <c r="L914" s="3">
        <f t="shared" si="212"/>
        <v>1.1421513134056458</v>
      </c>
      <c r="M914" s="3">
        <f>L914/'Nitrous Oxide Information'!$B$1*1000</f>
        <v>25.950317256393468</v>
      </c>
      <c r="N914" s="3">
        <f>M914*'Nitrous Oxide Information'!$I$2*($D$13+273)/$F$2/1000</f>
        <v>6442.3498578817498</v>
      </c>
      <c r="O914" s="3">
        <f t="shared" si="213"/>
        <v>126.72418018885838</v>
      </c>
      <c r="P914" s="3">
        <f t="shared" si="206"/>
        <v>10.083409518888182</v>
      </c>
      <c r="Q914" s="3">
        <f t="shared" si="207"/>
        <v>1.8393657252199261E-3</v>
      </c>
      <c r="R914" s="3">
        <f t="shared" si="208"/>
        <v>0.21164763914514992</v>
      </c>
    </row>
    <row r="915" spans="1:18" x14ac:dyDescent="0.25">
      <c r="A915" s="3">
        <f t="shared" si="210"/>
        <v>8.8599999999998555</v>
      </c>
      <c r="B915" s="3">
        <f t="shared" si="199"/>
        <v>2.513343602378233</v>
      </c>
      <c r="C915" s="3">
        <f t="shared" si="200"/>
        <v>5.7104641614458801E-2</v>
      </c>
      <c r="D915" s="3">
        <f t="shared" si="201"/>
        <v>932.65237893730432</v>
      </c>
      <c r="E915" s="3">
        <f t="shared" si="202"/>
        <v>7.8964722993005783</v>
      </c>
      <c r="F915" s="3">
        <f t="shared" si="203"/>
        <v>33.073583221953236</v>
      </c>
      <c r="G915" s="3">
        <f t="shared" si="204"/>
        <v>6.4955361220416466E-2</v>
      </c>
      <c r="H915" s="3">
        <f t="shared" si="205"/>
        <v>0.46573797496041119</v>
      </c>
      <c r="I915" s="3">
        <f t="shared" si="209"/>
        <v>2098.2627554742708</v>
      </c>
      <c r="K915" s="3">
        <f t="shared" si="211"/>
        <v>8.8599999999998555</v>
      </c>
      <c r="L915" s="3">
        <f t="shared" si="212"/>
        <v>1.1400348370141944</v>
      </c>
      <c r="M915" s="3">
        <f>L915/'Nitrous Oxide Information'!$B$1*1000</f>
        <v>25.902229727902995</v>
      </c>
      <c r="N915" s="3">
        <f>M915*'Nitrous Oxide Information'!$I$2*($D$13+273)/$F$2/1000</f>
        <v>6430.4117887138218</v>
      </c>
      <c r="O915" s="3">
        <f t="shared" si="213"/>
        <v>126.48935251546017</v>
      </c>
      <c r="P915" s="3">
        <f t="shared" si="206"/>
        <v>10.083409518888182</v>
      </c>
      <c r="Q915" s="3">
        <f t="shared" si="207"/>
        <v>1.8393657252199261E-3</v>
      </c>
      <c r="R915" s="3">
        <f t="shared" si="208"/>
        <v>0.21125544309695604</v>
      </c>
    </row>
    <row r="916" spans="1:18" x14ac:dyDescent="0.25">
      <c r="A916" s="3">
        <f t="shared" si="210"/>
        <v>8.8699999999998553</v>
      </c>
      <c r="B916" s="3">
        <f t="shared" si="199"/>
        <v>2.5086862226286293</v>
      </c>
      <c r="C916" s="3">
        <f t="shared" si="200"/>
        <v>5.6998823213340898E-2</v>
      </c>
      <c r="D916" s="3">
        <f t="shared" si="201"/>
        <v>930.92411691257666</v>
      </c>
      <c r="E916" s="3">
        <f t="shared" si="202"/>
        <v>7.8818396521188436</v>
      </c>
      <c r="F916" s="3">
        <f t="shared" si="203"/>
        <v>33.073583221953236</v>
      </c>
      <c r="G916" s="3">
        <f t="shared" si="204"/>
        <v>6.4955361220416466E-2</v>
      </c>
      <c r="H916" s="3">
        <f t="shared" si="205"/>
        <v>0.46487493394558554</v>
      </c>
      <c r="I916" s="3">
        <f t="shared" si="209"/>
        <v>2099.1925053421619</v>
      </c>
      <c r="K916" s="3">
        <f t="shared" si="211"/>
        <v>8.8699999999998553</v>
      </c>
      <c r="L916" s="3">
        <f t="shared" si="212"/>
        <v>1.1379222825832249</v>
      </c>
      <c r="M916" s="3">
        <f>L916/'Nitrous Oxide Information'!$B$1*1000</f>
        <v>25.854231308550315</v>
      </c>
      <c r="N916" s="3">
        <f>M916*'Nitrous Oxide Information'!$I$2*($D$13+273)/$F$2/1000</f>
        <v>6418.4958415198007</v>
      </c>
      <c r="O916" s="3">
        <f t="shared" si="213"/>
        <v>126.25495999213445</v>
      </c>
      <c r="P916" s="3">
        <f t="shared" si="206"/>
        <v>10.083409518888182</v>
      </c>
      <c r="Q916" s="3">
        <f t="shared" si="207"/>
        <v>1.8393657252199261E-3</v>
      </c>
      <c r="R916" s="3">
        <f t="shared" si="208"/>
        <v>0.210863973812079</v>
      </c>
    </row>
    <row r="917" spans="1:18" x14ac:dyDescent="0.25">
      <c r="A917" s="3">
        <f t="shared" si="210"/>
        <v>8.8799999999998551</v>
      </c>
      <c r="B917" s="3">
        <f t="shared" si="199"/>
        <v>2.5040374732891735</v>
      </c>
      <c r="C917" s="3">
        <f t="shared" si="200"/>
        <v>5.6893200900206373E-2</v>
      </c>
      <c r="D917" s="3">
        <f t="shared" si="201"/>
        <v>929.19905746331415</v>
      </c>
      <c r="E917" s="3">
        <f t="shared" si="202"/>
        <v>7.8672341201292388</v>
      </c>
      <c r="F917" s="3">
        <f t="shared" si="203"/>
        <v>33.073583221953243</v>
      </c>
      <c r="G917" s="3">
        <f t="shared" si="204"/>
        <v>6.495536122041648E-2</v>
      </c>
      <c r="H917" s="3">
        <f t="shared" si="205"/>
        <v>0.46401349219866017</v>
      </c>
      <c r="I917" s="3">
        <f t="shared" si="209"/>
        <v>2100.1205323265594</v>
      </c>
      <c r="K917" s="3">
        <f t="shared" si="211"/>
        <v>8.8799999999998551</v>
      </c>
      <c r="L917" s="3">
        <f t="shared" si="212"/>
        <v>1.1358136428451042</v>
      </c>
      <c r="M917" s="3">
        <f>L917/'Nitrous Oxide Information'!$B$1*1000</f>
        <v>25.806321833210742</v>
      </c>
      <c r="N917" s="3">
        <f>M917*'Nitrous Oxide Information'!$I$2*($D$13+273)/$F$2/1000</f>
        <v>6406.6019753063147</v>
      </c>
      <c r="O917" s="3">
        <f t="shared" si="213"/>
        <v>126.02100181252143</v>
      </c>
      <c r="P917" s="3">
        <f t="shared" si="206"/>
        <v>10.083409518888184</v>
      </c>
      <c r="Q917" s="3">
        <f t="shared" si="207"/>
        <v>1.8393657252199264E-3</v>
      </c>
      <c r="R917" s="3">
        <f t="shared" si="208"/>
        <v>0.21047322994378179</v>
      </c>
    </row>
    <row r="918" spans="1:18" x14ac:dyDescent="0.25">
      <c r="A918" s="3">
        <f t="shared" si="210"/>
        <v>8.8899999999998549</v>
      </c>
      <c r="B918" s="3">
        <f t="shared" si="199"/>
        <v>2.4993973383671868</v>
      </c>
      <c r="C918" s="3">
        <f t="shared" si="200"/>
        <v>5.6787774311692144E-2</v>
      </c>
      <c r="D918" s="3">
        <f t="shared" si="201"/>
        <v>927.47719465494765</v>
      </c>
      <c r="E918" s="3">
        <f t="shared" si="202"/>
        <v>7.8526556530856499</v>
      </c>
      <c r="F918" s="3">
        <f t="shared" si="203"/>
        <v>33.073583221953243</v>
      </c>
      <c r="G918" s="3">
        <f t="shared" si="204"/>
        <v>6.495536122041648E-2</v>
      </c>
      <c r="H918" s="3">
        <f t="shared" si="205"/>
        <v>0.46315364675609338</v>
      </c>
      <c r="I918" s="3">
        <f t="shared" si="209"/>
        <v>2101.0468396200718</v>
      </c>
      <c r="K918" s="3">
        <f t="shared" si="211"/>
        <v>8.8899999999998549</v>
      </c>
      <c r="L918" s="3">
        <f t="shared" si="212"/>
        <v>1.1337089105456664</v>
      </c>
      <c r="M918" s="3">
        <f>L918/'Nitrous Oxide Information'!$B$1*1000</f>
        <v>25.758501137065558</v>
      </c>
      <c r="N918" s="3">
        <f>M918*'Nitrous Oxide Information'!$I$2*($D$13+273)/$F$2/1000</f>
        <v>6394.7301491559492</v>
      </c>
      <c r="O918" s="3">
        <f t="shared" si="213"/>
        <v>125.7874771717556</v>
      </c>
      <c r="P918" s="3">
        <f t="shared" si="206"/>
        <v>10.083409518888184</v>
      </c>
      <c r="Q918" s="3">
        <f t="shared" si="207"/>
        <v>1.8393657252199264E-3</v>
      </c>
      <c r="R918" s="3">
        <f t="shared" si="208"/>
        <v>0.21008321014782294</v>
      </c>
    </row>
    <row r="919" spans="1:18" x14ac:dyDescent="0.25">
      <c r="A919" s="3">
        <f t="shared" si="210"/>
        <v>8.8999999999998547</v>
      </c>
      <c r="B919" s="3">
        <f t="shared" si="199"/>
        <v>2.4947658018996259</v>
      </c>
      <c r="C919" s="3">
        <f t="shared" si="200"/>
        <v>5.6682543085108519E-2</v>
      </c>
      <c r="D919" s="3">
        <f t="shared" si="201"/>
        <v>925.7585225639059</v>
      </c>
      <c r="E919" s="3">
        <f t="shared" si="202"/>
        <v>7.8381042008350761</v>
      </c>
      <c r="F919" s="3">
        <f t="shared" si="203"/>
        <v>33.073583221953236</v>
      </c>
      <c r="G919" s="3">
        <f t="shared" si="204"/>
        <v>6.4955361220416466E-2</v>
      </c>
      <c r="H919" s="3">
        <f t="shared" si="205"/>
        <v>0.46229539465983566</v>
      </c>
      <c r="I919" s="3">
        <f t="shared" si="209"/>
        <v>2101.9714304093914</v>
      </c>
      <c r="K919" s="3">
        <f t="shared" si="211"/>
        <v>8.8999999999998547</v>
      </c>
      <c r="L919" s="3">
        <f t="shared" si="212"/>
        <v>1.1316080784441882</v>
      </c>
      <c r="M919" s="3">
        <f>L919/'Nitrous Oxide Information'!$B$1*1000</f>
        <v>25.710769055601485</v>
      </c>
      <c r="N919" s="3">
        <f>M919*'Nitrous Oxide Information'!$I$2*($D$13+273)/$F$2/1000</f>
        <v>6382.8803222271199</v>
      </c>
      <c r="O919" s="3">
        <f t="shared" si="213"/>
        <v>125.55438526646293</v>
      </c>
      <c r="P919" s="3">
        <f t="shared" si="206"/>
        <v>10.083409518888182</v>
      </c>
      <c r="Q919" s="3">
        <f t="shared" si="207"/>
        <v>1.8393657252199261E-3</v>
      </c>
      <c r="R919" s="3">
        <f t="shared" si="208"/>
        <v>0.20969391308245217</v>
      </c>
    </row>
    <row r="920" spans="1:18" x14ac:dyDescent="0.25">
      <c r="A920" s="3">
        <f t="shared" si="210"/>
        <v>8.9099999999998545</v>
      </c>
      <c r="B920" s="3">
        <f t="shared" si="199"/>
        <v>2.4901428479530274</v>
      </c>
      <c r="C920" s="3">
        <f t="shared" si="200"/>
        <v>5.6577506858437862E-2</v>
      </c>
      <c r="D920" s="3">
        <f t="shared" si="201"/>
        <v>924.04303527759441</v>
      </c>
      <c r="E920" s="3">
        <f t="shared" si="202"/>
        <v>7.8235797133174465</v>
      </c>
      <c r="F920" s="3">
        <f t="shared" si="203"/>
        <v>33.073583221953243</v>
      </c>
      <c r="G920" s="3">
        <f t="shared" si="204"/>
        <v>6.495536122041648E-2</v>
      </c>
      <c r="H920" s="3">
        <f t="shared" si="205"/>
        <v>0.46143873295731846</v>
      </c>
      <c r="I920" s="3">
        <f t="shared" si="209"/>
        <v>2102.8943078753059</v>
      </c>
      <c r="K920" s="3">
        <f t="shared" si="211"/>
        <v>8.9099999999998545</v>
      </c>
      <c r="L920" s="3">
        <f t="shared" si="212"/>
        <v>1.1295111393133637</v>
      </c>
      <c r="M920" s="3">
        <f>L920/'Nitrous Oxide Information'!$B$1*1000</f>
        <v>25.663125424610087</v>
      </c>
      <c r="N920" s="3">
        <f>M920*'Nitrous Oxide Information'!$I$2*($D$13+273)/$F$2/1000</f>
        <v>6371.0524537539213</v>
      </c>
      <c r="O920" s="3">
        <f t="shared" si="213"/>
        <v>125.32172529475802</v>
      </c>
      <c r="P920" s="3">
        <f t="shared" si="206"/>
        <v>10.083409518888184</v>
      </c>
      <c r="Q920" s="3">
        <f t="shared" si="207"/>
        <v>1.8393657252199264E-3</v>
      </c>
      <c r="R920" s="3">
        <f t="shared" si="208"/>
        <v>0.20930533740840532</v>
      </c>
    </row>
    <row r="921" spans="1:18" x14ac:dyDescent="0.25">
      <c r="A921" s="3">
        <f t="shared" si="210"/>
        <v>8.9199999999998543</v>
      </c>
      <c r="B921" s="3">
        <f t="shared" si="199"/>
        <v>2.485528460623454</v>
      </c>
      <c r="C921" s="3">
        <f t="shared" si="200"/>
        <v>5.6472665270333379E-2</v>
      </c>
      <c r="D921" s="3">
        <f t="shared" si="201"/>
        <v>922.33072689437415</v>
      </c>
      <c r="E921" s="3">
        <f t="shared" si="202"/>
        <v>7.8090821405654589</v>
      </c>
      <c r="F921" s="3">
        <f t="shared" si="203"/>
        <v>33.073583221953236</v>
      </c>
      <c r="G921" s="3">
        <f t="shared" si="204"/>
        <v>6.4955361220416466E-2</v>
      </c>
      <c r="H921" s="3">
        <f t="shared" si="205"/>
        <v>0.46058365870144469</v>
      </c>
      <c r="I921" s="3">
        <f t="shared" si="209"/>
        <v>2103.8154751927086</v>
      </c>
      <c r="K921" s="3">
        <f t="shared" si="211"/>
        <v>8.9199999999998543</v>
      </c>
      <c r="L921" s="3">
        <f t="shared" si="212"/>
        <v>1.1274180859392795</v>
      </c>
      <c r="M921" s="3">
        <f>L921/'Nitrous Oxide Information'!$B$1*1000</f>
        <v>25.615570080187208</v>
      </c>
      <c r="N921" s="3">
        <f>M921*'Nitrous Oxide Information'!$I$2*($D$13+273)/$F$2/1000</f>
        <v>6359.2465030459853</v>
      </c>
      <c r="O921" s="3">
        <f t="shared" si="213"/>
        <v>125.08949645624148</v>
      </c>
      <c r="P921" s="3">
        <f t="shared" si="206"/>
        <v>10.083409518888182</v>
      </c>
      <c r="Q921" s="3">
        <f t="shared" si="207"/>
        <v>1.8393657252199261E-3</v>
      </c>
      <c r="R921" s="3">
        <f t="shared" si="208"/>
        <v>0.20891748178890002</v>
      </c>
    </row>
    <row r="922" spans="1:18" x14ac:dyDescent="0.25">
      <c r="A922" s="3">
        <f t="shared" si="210"/>
        <v>8.9299999999998541</v>
      </c>
      <c r="B922" s="3">
        <f t="shared" si="199"/>
        <v>2.4809226240364395</v>
      </c>
      <c r="C922" s="3">
        <f t="shared" si="200"/>
        <v>5.6368017960117867E-2</v>
      </c>
      <c r="D922" s="3">
        <f t="shared" si="201"/>
        <v>920.62159152354343</v>
      </c>
      <c r="E922" s="3">
        <f t="shared" si="202"/>
        <v>7.7946114327044045</v>
      </c>
      <c r="F922" s="3">
        <f t="shared" si="203"/>
        <v>33.073583221953236</v>
      </c>
      <c r="G922" s="3">
        <f t="shared" si="204"/>
        <v>6.4955361220416466E-2</v>
      </c>
      <c r="H922" s="3">
        <f t="shared" si="205"/>
        <v>0.45973016895057867</v>
      </c>
      <c r="I922" s="3">
        <f t="shared" si="209"/>
        <v>2104.7349355306096</v>
      </c>
      <c r="K922" s="3">
        <f t="shared" si="211"/>
        <v>8.9299999999998541</v>
      </c>
      <c r="L922" s="3">
        <f t="shared" si="212"/>
        <v>1.1253289111213904</v>
      </c>
      <c r="M922" s="3">
        <f>L922/'Nitrous Oxide Information'!$B$1*1000</f>
        <v>25.568102858732431</v>
      </c>
      <c r="N922" s="3">
        <f>M922*'Nitrous Oxide Information'!$I$2*($D$13+273)/$F$2/1000</f>
        <v>6347.4624294883533</v>
      </c>
      <c r="O922" s="3">
        <f t="shared" si="213"/>
        <v>124.85769795199708</v>
      </c>
      <c r="P922" s="3">
        <f t="shared" si="206"/>
        <v>10.083409518888182</v>
      </c>
      <c r="Q922" s="3">
        <f t="shared" si="207"/>
        <v>1.8393657252199261E-3</v>
      </c>
      <c r="R922" s="3">
        <f t="shared" si="208"/>
        <v>0.20853034488963118</v>
      </c>
    </row>
    <row r="923" spans="1:18" x14ac:dyDescent="0.25">
      <c r="A923" s="3">
        <f t="shared" si="210"/>
        <v>8.9399999999998538</v>
      </c>
      <c r="B923" s="3">
        <f t="shared" si="199"/>
        <v>2.4763253223469337</v>
      </c>
      <c r="C923" s="3">
        <f t="shared" si="200"/>
        <v>5.6263564567782511E-2</v>
      </c>
      <c r="D923" s="3">
        <f t="shared" si="201"/>
        <v>918.91562328531586</v>
      </c>
      <c r="E923" s="3">
        <f t="shared" si="202"/>
        <v>7.7801675399519929</v>
      </c>
      <c r="F923" s="3">
        <f t="shared" si="203"/>
        <v>33.073583221953243</v>
      </c>
      <c r="G923" s="3">
        <f t="shared" si="204"/>
        <v>6.495536122041648E-2</v>
      </c>
      <c r="H923" s="3">
        <f t="shared" si="205"/>
        <v>0.45887826076853522</v>
      </c>
      <c r="I923" s="3">
        <f t="shared" si="209"/>
        <v>2105.6526920521469</v>
      </c>
      <c r="K923" s="3">
        <f t="shared" si="211"/>
        <v>8.9399999999998538</v>
      </c>
      <c r="L923" s="3">
        <f t="shared" si="212"/>
        <v>1.1232436076724941</v>
      </c>
      <c r="M923" s="3">
        <f>L923/'Nitrous Oxide Information'!$B$1*1000</f>
        <v>25.520723596948496</v>
      </c>
      <c r="N923" s="3">
        <f>M923*'Nitrous Oxide Information'!$I$2*($D$13+273)/$F$2/1000</f>
        <v>6335.7001925413251</v>
      </c>
      <c r="O923" s="3">
        <f t="shared" si="213"/>
        <v>124.62632898458905</v>
      </c>
      <c r="P923" s="3">
        <f t="shared" si="206"/>
        <v>10.083409518888184</v>
      </c>
      <c r="Q923" s="3">
        <f t="shared" si="207"/>
        <v>1.8393657252199264E-3</v>
      </c>
      <c r="R923" s="3">
        <f t="shared" si="208"/>
        <v>0.20814392537876608</v>
      </c>
    </row>
    <row r="924" spans="1:18" x14ac:dyDescent="0.25">
      <c r="A924" s="3">
        <f t="shared" si="210"/>
        <v>8.9499999999998536</v>
      </c>
      <c r="B924" s="3">
        <f t="shared" si="199"/>
        <v>2.4717365397392488</v>
      </c>
      <c r="C924" s="3">
        <f t="shared" si="200"/>
        <v>5.6159304733985588E-2</v>
      </c>
      <c r="D924" s="3">
        <f t="shared" si="201"/>
        <v>917.21281631080035</v>
      </c>
      <c r="E924" s="3">
        <f t="shared" si="202"/>
        <v>7.7657504126181855</v>
      </c>
      <c r="F924" s="3">
        <f t="shared" si="203"/>
        <v>33.073583221953243</v>
      </c>
      <c r="G924" s="3">
        <f t="shared" si="204"/>
        <v>6.495536122041648E-2</v>
      </c>
      <c r="H924" s="3">
        <f t="shared" si="205"/>
        <v>0.45802793122457058</v>
      </c>
      <c r="I924" s="3">
        <f t="shared" si="209"/>
        <v>2106.5687479145959</v>
      </c>
      <c r="K924" s="3">
        <f t="shared" si="211"/>
        <v>8.9499999999998536</v>
      </c>
      <c r="L924" s="3">
        <f t="shared" si="212"/>
        <v>1.1211621684187065</v>
      </c>
      <c r="M924" s="3">
        <f>L924/'Nitrous Oxide Information'!$B$1*1000</f>
        <v>25.473432131840742</v>
      </c>
      <c r="N924" s="3">
        <f>M924*'Nitrous Oxide Information'!$I$2*($D$13+273)/$F$2/1000</f>
        <v>6323.9597517403217</v>
      </c>
      <c r="O924" s="3">
        <f t="shared" si="213"/>
        <v>124.39538875805931</v>
      </c>
      <c r="P924" s="3">
        <f t="shared" si="206"/>
        <v>10.083409518888184</v>
      </c>
      <c r="Q924" s="3">
        <f t="shared" si="207"/>
        <v>1.8393657252199264E-3</v>
      </c>
      <c r="R924" s="3">
        <f t="shared" si="208"/>
        <v>0.20775822192694007</v>
      </c>
    </row>
    <row r="925" spans="1:18" x14ac:dyDescent="0.25">
      <c r="A925" s="3">
        <f t="shared" si="210"/>
        <v>8.9599999999998534</v>
      </c>
      <c r="B925" s="3">
        <f t="shared" si="199"/>
        <v>2.4671562604270028</v>
      </c>
      <c r="C925" s="3">
        <f t="shared" si="200"/>
        <v>5.6055238100051252E-2</v>
      </c>
      <c r="D925" s="3">
        <f t="shared" si="201"/>
        <v>915.51316474198131</v>
      </c>
      <c r="E925" s="3">
        <f t="shared" si="202"/>
        <v>7.7513600011050192</v>
      </c>
      <c r="F925" s="3">
        <f t="shared" si="203"/>
        <v>33.073583221953236</v>
      </c>
      <c r="G925" s="3">
        <f t="shared" si="204"/>
        <v>6.4955361220416466E-2</v>
      </c>
      <c r="H925" s="3">
        <f t="shared" si="205"/>
        <v>0.45717917739337138</v>
      </c>
      <c r="I925" s="3">
        <f t="shared" si="209"/>
        <v>2107.4831062693825</v>
      </c>
      <c r="K925" s="3">
        <f t="shared" si="211"/>
        <v>8.9599999999998534</v>
      </c>
      <c r="L925" s="3">
        <f t="shared" si="212"/>
        <v>1.1190845861994372</v>
      </c>
      <c r="M925" s="3">
        <f>L925/'Nitrous Oxide Information'!$B$1*1000</f>
        <v>25.426228300716545</v>
      </c>
      <c r="N925" s="3">
        <f>M925*'Nitrous Oxide Information'!$I$2*($D$13+273)/$F$2/1000</f>
        <v>6312.2410666957467</v>
      </c>
      <c r="O925" s="3">
        <f t="shared" si="213"/>
        <v>124.16487647792472</v>
      </c>
      <c r="P925" s="3">
        <f t="shared" si="206"/>
        <v>10.083409518888182</v>
      </c>
      <c r="Q925" s="3">
        <f t="shared" si="207"/>
        <v>1.8393657252199261E-3</v>
      </c>
      <c r="R925" s="3">
        <f t="shared" si="208"/>
        <v>0.20737323320725179</v>
      </c>
    </row>
    <row r="926" spans="1:18" x14ac:dyDescent="0.25">
      <c r="A926" s="3">
        <f t="shared" si="210"/>
        <v>8.9699999999998532</v>
      </c>
      <c r="B926" s="3">
        <f t="shared" ref="B926:B989" si="214">L926*2.20462</f>
        <v>2.4625844686530693</v>
      </c>
      <c r="C926" s="3">
        <f t="shared" ref="C926:C989" si="215">M926/453.59237</f>
        <v>5.5951364307968307E-2</v>
      </c>
      <c r="D926" s="3">
        <f t="shared" ref="D926:D989" si="216">N926/6.89475729</f>
        <v>913.81666273169878</v>
      </c>
      <c r="E926" s="3">
        <f t="shared" ref="E926:E989" si="217">O926/16.0184634</f>
        <v>7.7369962559064405</v>
      </c>
      <c r="F926" s="3">
        <f t="shared" ref="F926:F989" si="218">P926*3.28</f>
        <v>33.073583221953236</v>
      </c>
      <c r="G926" s="3">
        <f t="shared" ref="G926:G989" si="219">Q926*35.314</f>
        <v>6.4955361220416466E-2</v>
      </c>
      <c r="H926" s="3">
        <f t="shared" ref="H926:H989" si="220">R926*2.20462</f>
        <v>0.45633199635504551</v>
      </c>
      <c r="I926" s="3">
        <f t="shared" si="209"/>
        <v>2108.3957702620924</v>
      </c>
      <c r="K926" s="3">
        <f t="shared" si="211"/>
        <v>8.9699999999998532</v>
      </c>
      <c r="L926" s="3">
        <f t="shared" si="212"/>
        <v>1.1170108538673647</v>
      </c>
      <c r="M926" s="3">
        <f>L926/'Nitrous Oxide Information'!$B$1*1000</f>
        <v>25.379111941184757</v>
      </c>
      <c r="N926" s="3">
        <f>M926*'Nitrous Oxide Information'!$I$2*($D$13+273)/$F$2/1000</f>
        <v>6300.5440970928521</v>
      </c>
      <c r="O926" s="3">
        <f t="shared" si="213"/>
        <v>123.93479135117437</v>
      </c>
      <c r="P926" s="3">
        <f t="shared" ref="P926:P989" si="221">SQRT(2*(N926)/O926)</f>
        <v>10.083409518888182</v>
      </c>
      <c r="Q926" s="3">
        <f t="shared" ref="Q926:Q989" si="222">P926*$F$25</f>
        <v>1.8393657252199261E-3</v>
      </c>
      <c r="R926" s="3">
        <f t="shared" ref="R926:R989" si="223">Q926*O926*0.908</f>
        <v>0.20698895789525884</v>
      </c>
    </row>
    <row r="927" spans="1:18" x14ac:dyDescent="0.25">
      <c r="A927" s="3">
        <f t="shared" si="210"/>
        <v>8.979999999999853</v>
      </c>
      <c r="B927" s="3">
        <f t="shared" si="214"/>
        <v>2.4580211486895189</v>
      </c>
      <c r="C927" s="3">
        <f t="shared" si="215"/>
        <v>5.584768300038901E-2</v>
      </c>
      <c r="D927" s="3">
        <f t="shared" si="216"/>
        <v>912.12330444362783</v>
      </c>
      <c r="E927" s="3">
        <f t="shared" si="217"/>
        <v>7.7226591276081349</v>
      </c>
      <c r="F927" s="3">
        <f t="shared" si="218"/>
        <v>33.073583221953236</v>
      </c>
      <c r="G927" s="3">
        <f t="shared" si="219"/>
        <v>6.4955361220416466E-2</v>
      </c>
      <c r="H927" s="3">
        <f t="shared" si="220"/>
        <v>0.4554863851951112</v>
      </c>
      <c r="I927" s="3">
        <f t="shared" ref="I927:I990" si="224">I926+$N$3*$J$1*H927</f>
        <v>2109.3067430324827</v>
      </c>
      <c r="K927" s="3">
        <f t="shared" si="211"/>
        <v>8.979999999999853</v>
      </c>
      <c r="L927" s="3">
        <f t="shared" si="212"/>
        <v>1.1149409642884121</v>
      </c>
      <c r="M927" s="3">
        <f>L927/'Nitrous Oxide Information'!$B$1*1000</f>
        <v>25.332082891155164</v>
      </c>
      <c r="N927" s="3">
        <f>M927*'Nitrous Oxide Information'!$I$2*($D$13+273)/$F$2/1000</f>
        <v>6288.8688026915925</v>
      </c>
      <c r="O927" s="3">
        <f t="shared" si="213"/>
        <v>123.70513258626686</v>
      </c>
      <c r="P927" s="3">
        <f t="shared" si="221"/>
        <v>10.083409518888182</v>
      </c>
      <c r="Q927" s="3">
        <f t="shared" si="222"/>
        <v>1.8393657252199261E-3</v>
      </c>
      <c r="R927" s="3">
        <f t="shared" si="223"/>
        <v>0.20660539466897299</v>
      </c>
    </row>
    <row r="928" spans="1:18" x14ac:dyDescent="0.25">
      <c r="A928" s="3">
        <f t="shared" ref="A928:A991" si="225">$A$30+A927</f>
        <v>8.9899999999998528</v>
      </c>
      <c r="B928" s="3">
        <f t="shared" si="214"/>
        <v>2.4534662848375679</v>
      </c>
      <c r="C928" s="3">
        <f t="shared" si="215"/>
        <v>5.5744193820627758E-2</v>
      </c>
      <c r="D928" s="3">
        <f t="shared" si="216"/>
        <v>910.43308405225832</v>
      </c>
      <c r="E928" s="3">
        <f t="shared" si="217"/>
        <v>7.7083485668873557</v>
      </c>
      <c r="F928" s="3">
        <f t="shared" si="218"/>
        <v>33.073583221953236</v>
      </c>
      <c r="G928" s="3">
        <f t="shared" si="219"/>
        <v>6.4955361220416466E-2</v>
      </c>
      <c r="H928" s="3">
        <f t="shared" si="220"/>
        <v>0.45464234100448775</v>
      </c>
      <c r="I928" s="3">
        <f t="shared" si="224"/>
        <v>2110.2160277144917</v>
      </c>
      <c r="K928" s="3">
        <f t="shared" ref="K928:K991" si="226">$A$30+K927</f>
        <v>8.9899999999998528</v>
      </c>
      <c r="L928" s="3">
        <f t="shared" si="212"/>
        <v>1.1128749103417224</v>
      </c>
      <c r="M928" s="3">
        <f>L928/'Nitrous Oxide Information'!$B$1*1000</f>
        <v>25.285140988837899</v>
      </c>
      <c r="N928" s="3">
        <f>M928*'Nitrous Oxide Information'!$I$2*($D$13+273)/$F$2/1000</f>
        <v>6277.2151433264908</v>
      </c>
      <c r="O928" s="3">
        <f t="shared" si="213"/>
        <v>123.47589939312758</v>
      </c>
      <c r="P928" s="3">
        <f t="shared" si="221"/>
        <v>10.083409518888182</v>
      </c>
      <c r="Q928" s="3">
        <f t="shared" si="222"/>
        <v>1.8393657252199261E-3</v>
      </c>
      <c r="R928" s="3">
        <f t="shared" si="223"/>
        <v>0.20622254220885586</v>
      </c>
    </row>
    <row r="929" spans="1:18" x14ac:dyDescent="0.25">
      <c r="A929" s="3">
        <f t="shared" si="225"/>
        <v>8.9999999999998526</v>
      </c>
      <c r="B929" s="3">
        <f t="shared" si="214"/>
        <v>2.4489198614275227</v>
      </c>
      <c r="C929" s="3">
        <f t="shared" si="215"/>
        <v>5.5640896412659929E-2</v>
      </c>
      <c r="D929" s="3">
        <f t="shared" si="216"/>
        <v>908.74599574287549</v>
      </c>
      <c r="E929" s="3">
        <f t="shared" si="217"/>
        <v>7.6940645245127515</v>
      </c>
      <c r="F929" s="3">
        <f t="shared" si="218"/>
        <v>33.073583221953243</v>
      </c>
      <c r="G929" s="3">
        <f t="shared" si="219"/>
        <v>6.495536122041648E-2</v>
      </c>
      <c r="H929" s="3">
        <f t="shared" si="220"/>
        <v>0.45379986087948487</v>
      </c>
      <c r="I929" s="3">
        <f t="shared" si="224"/>
        <v>2111.1236274362504</v>
      </c>
      <c r="K929" s="3">
        <f t="shared" si="226"/>
        <v>8.9999999999998526</v>
      </c>
      <c r="L929" s="3">
        <f t="shared" si="212"/>
        <v>1.1108126849196338</v>
      </c>
      <c r="M929" s="3">
        <f>L929/'Nitrous Oxide Information'!$B$1*1000</f>
        <v>25.238286072742916</v>
      </c>
      <c r="N929" s="3">
        <f>M929*'Nitrous Oxide Information'!$I$2*($D$13+273)/$F$2/1000</f>
        <v>6265.5830789065003</v>
      </c>
      <c r="O929" s="3">
        <f t="shared" si="213"/>
        <v>123.24709098314592</v>
      </c>
      <c r="P929" s="3">
        <f t="shared" si="221"/>
        <v>10.083409518888184</v>
      </c>
      <c r="Q929" s="3">
        <f t="shared" si="222"/>
        <v>1.8393657252199264E-3</v>
      </c>
      <c r="R929" s="3">
        <f t="shared" si="223"/>
        <v>0.20584039919781411</v>
      </c>
    </row>
    <row r="930" spans="1:18" x14ac:dyDescent="0.25">
      <c r="A930" s="3">
        <f t="shared" si="225"/>
        <v>9.0099999999998523</v>
      </c>
      <c r="B930" s="3">
        <f t="shared" si="214"/>
        <v>2.4443818628187279</v>
      </c>
      <c r="C930" s="3">
        <f t="shared" si="215"/>
        <v>5.5537790421120628E-2</v>
      </c>
      <c r="D930" s="3">
        <f t="shared" si="216"/>
        <v>907.06203371153913</v>
      </c>
      <c r="E930" s="3">
        <f t="shared" si="217"/>
        <v>7.6798069513442018</v>
      </c>
      <c r="F930" s="3">
        <f t="shared" si="218"/>
        <v>33.073583221953236</v>
      </c>
      <c r="G930" s="3">
        <f t="shared" si="219"/>
        <v>6.4955361220416466E-2</v>
      </c>
      <c r="H930" s="3">
        <f t="shared" si="220"/>
        <v>0.45295894192179303</v>
      </c>
      <c r="I930" s="3">
        <f t="shared" si="224"/>
        <v>2112.0295453200943</v>
      </c>
      <c r="K930" s="3">
        <f t="shared" si="226"/>
        <v>9.0099999999998523</v>
      </c>
      <c r="L930" s="3">
        <f t="shared" ref="L930:L993" si="227">L929-R929*$J$1</f>
        <v>1.1087542809276556</v>
      </c>
      <c r="M930" s="3">
        <f>L930/'Nitrous Oxide Information'!$B$1*1000</f>
        <v>25.191517981679404</v>
      </c>
      <c r="N930" s="3">
        <f>M930*'Nitrous Oxide Information'!$I$2*($D$13+273)/$F$2/1000</f>
        <v>6253.9725694148601</v>
      </c>
      <c r="O930" s="3">
        <f t="shared" ref="O930:O993" si="228">L930/$F$2</f>
        <v>123.01870656917269</v>
      </c>
      <c r="P930" s="3">
        <f t="shared" si="221"/>
        <v>10.083409518888182</v>
      </c>
      <c r="Q930" s="3">
        <f t="shared" si="222"/>
        <v>1.8393657252199261E-3</v>
      </c>
      <c r="R930" s="3">
        <f t="shared" si="223"/>
        <v>0.20545896432119506</v>
      </c>
    </row>
    <row r="931" spans="1:18" x14ac:dyDescent="0.25">
      <c r="A931" s="3">
        <f t="shared" si="225"/>
        <v>9.0199999999998521</v>
      </c>
      <c r="B931" s="3">
        <f t="shared" si="214"/>
        <v>2.4398522733995098</v>
      </c>
      <c r="C931" s="3">
        <f t="shared" si="215"/>
        <v>5.5434875491303499E-2</v>
      </c>
      <c r="D931" s="3">
        <f t="shared" si="216"/>
        <v>905.38119216506482</v>
      </c>
      <c r="E931" s="3">
        <f t="shared" si="217"/>
        <v>7.6655757983326449</v>
      </c>
      <c r="F931" s="3">
        <f t="shared" si="218"/>
        <v>33.073583221953243</v>
      </c>
      <c r="G931" s="3">
        <f t="shared" si="219"/>
        <v>6.495536122041648E-2</v>
      </c>
      <c r="H931" s="3">
        <f t="shared" si="220"/>
        <v>0.45211958123847351</v>
      </c>
      <c r="I931" s="3">
        <f t="shared" si="224"/>
        <v>2112.9337844825714</v>
      </c>
      <c r="K931" s="3">
        <f t="shared" si="226"/>
        <v>9.0199999999998521</v>
      </c>
      <c r="L931" s="3">
        <f t="shared" si="227"/>
        <v>1.1066996912844436</v>
      </c>
      <c r="M931" s="3">
        <f>L931/'Nitrous Oxide Information'!$B$1*1000</f>
        <v>25.144836554755269</v>
      </c>
      <c r="N931" s="3">
        <f>M931*'Nitrous Oxide Information'!$I$2*($D$13+273)/$F$2/1000</f>
        <v>6242.3835749089722</v>
      </c>
      <c r="O931" s="3">
        <f t="shared" si="228"/>
        <v>122.79074536551727</v>
      </c>
      <c r="P931" s="3">
        <f t="shared" si="221"/>
        <v>10.083409518888184</v>
      </c>
      <c r="Q931" s="3">
        <f t="shared" si="222"/>
        <v>1.8393657252199264E-3</v>
      </c>
      <c r="R931" s="3">
        <f t="shared" si="223"/>
        <v>0.20507823626678229</v>
      </c>
    </row>
    <row r="932" spans="1:18" x14ac:dyDescent="0.25">
      <c r="A932" s="3">
        <f t="shared" si="225"/>
        <v>9.0299999999998519</v>
      </c>
      <c r="B932" s="3">
        <f t="shared" si="214"/>
        <v>2.4353310775871249</v>
      </c>
      <c r="C932" s="3">
        <f t="shared" si="215"/>
        <v>5.5332151269159448E-2</v>
      </c>
      <c r="D932" s="3">
        <f t="shared" si="216"/>
        <v>903.70346532100245</v>
      </c>
      <c r="E932" s="3">
        <f t="shared" si="217"/>
        <v>7.6513710165199127</v>
      </c>
      <c r="F932" s="3">
        <f t="shared" si="218"/>
        <v>33.073583221953236</v>
      </c>
      <c r="G932" s="3">
        <f t="shared" si="219"/>
        <v>6.4955361220416466E-2</v>
      </c>
      <c r="H932" s="3">
        <f t="shared" si="220"/>
        <v>0.45128177594194863</v>
      </c>
      <c r="I932" s="3">
        <f t="shared" si="224"/>
        <v>2113.8363480344551</v>
      </c>
      <c r="K932" s="3">
        <f t="shared" si="226"/>
        <v>9.0299999999998519</v>
      </c>
      <c r="L932" s="3">
        <f t="shared" si="227"/>
        <v>1.1046489089217757</v>
      </c>
      <c r="M932" s="3">
        <f>L932/'Nitrous Oxide Information'!$B$1*1000</f>
        <v>25.098241631376542</v>
      </c>
      <c r="N932" s="3">
        <f>M932*'Nitrous Oxide Information'!$I$2*($D$13+273)/$F$2/1000</f>
        <v>6230.8160555202439</v>
      </c>
      <c r="O932" s="3">
        <f t="shared" si="228"/>
        <v>122.56320658794503</v>
      </c>
      <c r="P932" s="3">
        <f t="shared" si="221"/>
        <v>10.083409518888182</v>
      </c>
      <c r="Q932" s="3">
        <f t="shared" si="222"/>
        <v>1.8393657252199261E-3</v>
      </c>
      <c r="R932" s="3">
        <f t="shared" si="223"/>
        <v>0.20469821372479097</v>
      </c>
    </row>
    <row r="933" spans="1:18" x14ac:dyDescent="0.25">
      <c r="A933" s="3">
        <f t="shared" si="225"/>
        <v>9.0399999999998517</v>
      </c>
      <c r="B933" s="3">
        <f t="shared" si="214"/>
        <v>2.4308182598277055</v>
      </c>
      <c r="C933" s="3">
        <f t="shared" si="215"/>
        <v>5.5229617401295464E-2</v>
      </c>
      <c r="D933" s="3">
        <f t="shared" si="216"/>
        <v>902.02884740761783</v>
      </c>
      <c r="E933" s="3">
        <f t="shared" si="217"/>
        <v>7.6371925570385546</v>
      </c>
      <c r="F933" s="3">
        <f t="shared" si="218"/>
        <v>33.073583221953236</v>
      </c>
      <c r="G933" s="3">
        <f t="shared" si="219"/>
        <v>6.4955361220416466E-2</v>
      </c>
      <c r="H933" s="3">
        <f t="shared" si="220"/>
        <v>0.45044552314999103</v>
      </c>
      <c r="I933" s="3">
        <f t="shared" si="224"/>
        <v>2114.737239080755</v>
      </c>
      <c r="K933" s="3">
        <f t="shared" si="226"/>
        <v>9.0399999999998517</v>
      </c>
      <c r="L933" s="3">
        <f t="shared" si="227"/>
        <v>1.1026019267845277</v>
      </c>
      <c r="M933" s="3">
        <f>L933/'Nitrous Oxide Information'!$B$1*1000</f>
        <v>25.051733051246853</v>
      </c>
      <c r="N933" s="3">
        <f>M933*'Nitrous Oxide Information'!$I$2*($D$13+273)/$F$2/1000</f>
        <v>6219.2699714539713</v>
      </c>
      <c r="O933" s="3">
        <f t="shared" si="228"/>
        <v>122.33608945367452</v>
      </c>
      <c r="P933" s="3">
        <f t="shared" si="221"/>
        <v>10.083409518888182</v>
      </c>
      <c r="Q933" s="3">
        <f t="shared" si="222"/>
        <v>1.8393657252199261E-3</v>
      </c>
      <c r="R933" s="3">
        <f t="shared" si="223"/>
        <v>0.20431889538786324</v>
      </c>
    </row>
    <row r="934" spans="1:18" x14ac:dyDescent="0.25">
      <c r="A934" s="3">
        <f t="shared" si="225"/>
        <v>9.0499999999998515</v>
      </c>
      <c r="B934" s="3">
        <f t="shared" si="214"/>
        <v>2.4263138045962056</v>
      </c>
      <c r="C934" s="3">
        <f t="shared" si="215"/>
        <v>5.5127273534973424E-2</v>
      </c>
      <c r="D934" s="3">
        <f t="shared" si="216"/>
        <v>900.35733266387206</v>
      </c>
      <c r="E934" s="3">
        <f t="shared" si="217"/>
        <v>7.6230403711116805</v>
      </c>
      <c r="F934" s="3">
        <f t="shared" si="218"/>
        <v>33.073583221953243</v>
      </c>
      <c r="G934" s="3">
        <f t="shared" si="219"/>
        <v>6.495536122041648E-2</v>
      </c>
      <c r="H934" s="3">
        <f t="shared" si="220"/>
        <v>0.44961081998571484</v>
      </c>
      <c r="I934" s="3">
        <f t="shared" si="224"/>
        <v>2115.6364607207265</v>
      </c>
      <c r="K934" s="3">
        <f t="shared" si="226"/>
        <v>9.0499999999998515</v>
      </c>
      <c r="L934" s="3">
        <f t="shared" si="227"/>
        <v>1.1005587378306492</v>
      </c>
      <c r="M934" s="3">
        <f>L934/'Nitrous Oxide Information'!$B$1*1000</f>
        <v>25.005310654366873</v>
      </c>
      <c r="N934" s="3">
        <f>M934*'Nitrous Oxide Information'!$I$2*($D$13+273)/$F$2/1000</f>
        <v>6207.7452829891872</v>
      </c>
      <c r="O934" s="3">
        <f t="shared" si="228"/>
        <v>122.10939318137488</v>
      </c>
      <c r="P934" s="3">
        <f t="shared" si="221"/>
        <v>10.083409518888184</v>
      </c>
      <c r="Q934" s="3">
        <f t="shared" si="222"/>
        <v>1.8393657252199264E-3</v>
      </c>
      <c r="R934" s="3">
        <f t="shared" si="223"/>
        <v>0.20394027995106406</v>
      </c>
    </row>
    <row r="935" spans="1:18" x14ac:dyDescent="0.25">
      <c r="A935" s="3">
        <f t="shared" si="225"/>
        <v>9.0599999999998513</v>
      </c>
      <c r="B935" s="3">
        <f t="shared" si="214"/>
        <v>2.4218176963963485</v>
      </c>
      <c r="C935" s="3">
        <f t="shared" si="215"/>
        <v>5.5025119318108807E-2</v>
      </c>
      <c r="D935" s="3">
        <f t="shared" si="216"/>
        <v>898.68891533940109</v>
      </c>
      <c r="E935" s="3">
        <f t="shared" si="217"/>
        <v>7.6089144100527815</v>
      </c>
      <c r="F935" s="3">
        <f t="shared" si="218"/>
        <v>33.073583221953243</v>
      </c>
      <c r="G935" s="3">
        <f t="shared" si="219"/>
        <v>6.495536122041648E-2</v>
      </c>
      <c r="H935" s="3">
        <f t="shared" si="220"/>
        <v>0.44877766357756482</v>
      </c>
      <c r="I935" s="3">
        <f t="shared" si="224"/>
        <v>2116.5340160478818</v>
      </c>
      <c r="K935" s="3">
        <f t="shared" si="226"/>
        <v>9.0599999999998513</v>
      </c>
      <c r="L935" s="3">
        <f t="shared" si="227"/>
        <v>1.0985193350311386</v>
      </c>
      <c r="M935" s="3">
        <f>L935/'Nitrous Oxide Information'!$B$1*1000</f>
        <v>24.958974281033758</v>
      </c>
      <c r="N935" s="3">
        <f>M935*'Nitrous Oxide Information'!$I$2*($D$13+273)/$F$2/1000</f>
        <v>6196.2419504785285</v>
      </c>
      <c r="O935" s="3">
        <f t="shared" si="228"/>
        <v>121.88311699116308</v>
      </c>
      <c r="P935" s="3">
        <f t="shared" si="221"/>
        <v>10.083409518888184</v>
      </c>
      <c r="Q935" s="3">
        <f t="shared" si="222"/>
        <v>1.8393657252199264E-3</v>
      </c>
      <c r="R935" s="3">
        <f t="shared" si="223"/>
        <v>0.20356236611187636</v>
      </c>
    </row>
    <row r="936" spans="1:18" x14ac:dyDescent="0.25">
      <c r="A936" s="3">
        <f t="shared" si="225"/>
        <v>9.0699999999998511</v>
      </c>
      <c r="B936" s="3">
        <f t="shared" si="214"/>
        <v>2.4173299197605731</v>
      </c>
      <c r="C936" s="3">
        <f t="shared" si="215"/>
        <v>5.4923154399269522E-2</v>
      </c>
      <c r="D936" s="3">
        <f t="shared" si="216"/>
        <v>897.02358969449699</v>
      </c>
      <c r="E936" s="3">
        <f t="shared" si="217"/>
        <v>7.5948146252655686</v>
      </c>
      <c r="F936" s="3">
        <f t="shared" si="218"/>
        <v>33.073583221953236</v>
      </c>
      <c r="G936" s="3">
        <f t="shared" si="219"/>
        <v>6.4955361220416466E-2</v>
      </c>
      <c r="H936" s="3">
        <f t="shared" si="220"/>
        <v>0.44794605105930702</v>
      </c>
      <c r="I936" s="3">
        <f t="shared" si="224"/>
        <v>2117.4299081500003</v>
      </c>
      <c r="K936" s="3">
        <f t="shared" si="226"/>
        <v>9.0699999999998511</v>
      </c>
      <c r="L936" s="3">
        <f t="shared" si="227"/>
        <v>1.0964837113700199</v>
      </c>
      <c r="M936" s="3">
        <f>L936/'Nitrous Oxide Information'!$B$1*1000</f>
        <v>24.912723771840589</v>
      </c>
      <c r="N936" s="3">
        <f>M936*'Nitrous Oxide Information'!$I$2*($D$13+273)/$F$2/1000</f>
        <v>6184.7599343481024</v>
      </c>
      <c r="O936" s="3">
        <f t="shared" si="228"/>
        <v>121.65726010460124</v>
      </c>
      <c r="P936" s="3">
        <f t="shared" si="221"/>
        <v>10.083409518888182</v>
      </c>
      <c r="Q936" s="3">
        <f t="shared" si="222"/>
        <v>1.8393657252199261E-3</v>
      </c>
      <c r="R936" s="3">
        <f t="shared" si="223"/>
        <v>0.2031851525701967</v>
      </c>
    </row>
    <row r="937" spans="1:18" x14ac:dyDescent="0.25">
      <c r="A937" s="3">
        <f t="shared" si="225"/>
        <v>9.0799999999998509</v>
      </c>
      <c r="B937" s="3">
        <f t="shared" si="214"/>
        <v>2.4128504592499795</v>
      </c>
      <c r="C937" s="3">
        <f t="shared" si="215"/>
        <v>5.4821378427674761E-2</v>
      </c>
      <c r="D937" s="3">
        <f t="shared" si="216"/>
        <v>895.36135000008892</v>
      </c>
      <c r="E937" s="3">
        <f t="shared" si="217"/>
        <v>7.5807409682438065</v>
      </c>
      <c r="F937" s="3">
        <f t="shared" si="218"/>
        <v>33.073583221953243</v>
      </c>
      <c r="G937" s="3">
        <f t="shared" si="219"/>
        <v>6.495536122041648E-2</v>
      </c>
      <c r="H937" s="3">
        <f t="shared" si="220"/>
        <v>0.44711597957001897</v>
      </c>
      <c r="I937" s="3">
        <f t="shared" si="224"/>
        <v>2118.3241401091404</v>
      </c>
      <c r="K937" s="3">
        <f t="shared" si="226"/>
        <v>9.0799999999998509</v>
      </c>
      <c r="L937" s="3">
        <f t="shared" si="227"/>
        <v>1.0944518598443178</v>
      </c>
      <c r="M937" s="3">
        <f>L937/'Nitrous Oxide Information'!$B$1*1000</f>
        <v>24.866558967675868</v>
      </c>
      <c r="N937" s="3">
        <f>M937*'Nitrous Oxide Information'!$I$2*($D$13+273)/$F$2/1000</f>
        <v>6173.2991950973546</v>
      </c>
      <c r="O937" s="3">
        <f t="shared" si="228"/>
        <v>121.43182174469399</v>
      </c>
      <c r="P937" s="3">
        <f t="shared" si="221"/>
        <v>10.083409518888184</v>
      </c>
      <c r="Q937" s="3">
        <f t="shared" si="222"/>
        <v>1.8393657252199264E-3</v>
      </c>
      <c r="R937" s="3">
        <f t="shared" si="223"/>
        <v>0.20280863802833096</v>
      </c>
    </row>
    <row r="938" spans="1:18" x14ac:dyDescent="0.25">
      <c r="A938" s="3">
        <f t="shared" si="225"/>
        <v>9.0899999999998506</v>
      </c>
      <c r="B938" s="3">
        <f t="shared" si="214"/>
        <v>2.4083792994542796</v>
      </c>
      <c r="C938" s="3">
        <f t="shared" si="215"/>
        <v>5.4719791053193662E-2</v>
      </c>
      <c r="D938" s="3">
        <f t="shared" si="216"/>
        <v>893.70219053772053</v>
      </c>
      <c r="E938" s="3">
        <f t="shared" si="217"/>
        <v>7.566693390571146</v>
      </c>
      <c r="F938" s="3">
        <f t="shared" si="218"/>
        <v>33.073583221953236</v>
      </c>
      <c r="G938" s="3">
        <f t="shared" si="219"/>
        <v>6.4955361220416466E-2</v>
      </c>
      <c r="H938" s="3">
        <f t="shared" si="220"/>
        <v>0.4462874462540794</v>
      </c>
      <c r="I938" s="3">
        <f t="shared" si="224"/>
        <v>2119.2167150016485</v>
      </c>
      <c r="K938" s="3">
        <f t="shared" si="226"/>
        <v>9.0899999999998506</v>
      </c>
      <c r="L938" s="3">
        <f t="shared" si="227"/>
        <v>1.0924237734640345</v>
      </c>
      <c r="M938" s="3">
        <f>L938/'Nitrous Oxide Information'!$B$1*1000</f>
        <v>24.82047970972291</v>
      </c>
      <c r="N938" s="3">
        <f>M938*'Nitrous Oxide Information'!$I$2*($D$13+273)/$F$2/1000</f>
        <v>6161.8596932989176</v>
      </c>
      <c r="O938" s="3">
        <f t="shared" si="228"/>
        <v>121.20680113588583</v>
      </c>
      <c r="P938" s="3">
        <f t="shared" si="221"/>
        <v>10.083409518888182</v>
      </c>
      <c r="Q938" s="3">
        <f t="shared" si="222"/>
        <v>1.8393657252199261E-3</v>
      </c>
      <c r="R938" s="3">
        <f t="shared" si="223"/>
        <v>0.20243282119098957</v>
      </c>
    </row>
    <row r="939" spans="1:18" x14ac:dyDescent="0.25">
      <c r="A939" s="3">
        <f t="shared" si="225"/>
        <v>9.0999999999998504</v>
      </c>
      <c r="B939" s="3">
        <f t="shared" si="214"/>
        <v>2.4039164249917389</v>
      </c>
      <c r="C939" s="3">
        <f t="shared" si="215"/>
        <v>5.4618391926344254E-2</v>
      </c>
      <c r="D939" s="3">
        <f t="shared" si="216"/>
        <v>892.04610559953346</v>
      </c>
      <c r="E939" s="3">
        <f t="shared" si="217"/>
        <v>7.5526718439209537</v>
      </c>
      <c r="F939" s="3">
        <f t="shared" si="218"/>
        <v>33.073583221953236</v>
      </c>
      <c r="G939" s="3">
        <f t="shared" si="219"/>
        <v>6.4955361220416466E-2</v>
      </c>
      <c r="H939" s="3">
        <f t="shared" si="220"/>
        <v>0.44546044826115894</v>
      </c>
      <c r="I939" s="3">
        <f t="shared" si="224"/>
        <v>2120.1076358981709</v>
      </c>
      <c r="K939" s="3">
        <f t="shared" si="226"/>
        <v>9.0999999999998504</v>
      </c>
      <c r="L939" s="3">
        <f t="shared" si="227"/>
        <v>1.0903994452521246</v>
      </c>
      <c r="M939" s="3">
        <f>L939/'Nitrous Oxide Information'!$B$1*1000</f>
        <v>24.774485839459356</v>
      </c>
      <c r="N939" s="3">
        <f>M939*'Nitrous Oxide Information'!$I$2*($D$13+273)/$F$2/1000</f>
        <v>6150.4413895984935</v>
      </c>
      <c r="O939" s="3">
        <f t="shared" si="228"/>
        <v>120.98219750405832</v>
      </c>
      <c r="P939" s="3">
        <f t="shared" si="221"/>
        <v>10.083409518888182</v>
      </c>
      <c r="Q939" s="3">
        <f t="shared" si="222"/>
        <v>1.8393657252199261E-3</v>
      </c>
      <c r="R939" s="3">
        <f t="shared" si="223"/>
        <v>0.20205770076528334</v>
      </c>
    </row>
    <row r="940" spans="1:18" x14ac:dyDescent="0.25">
      <c r="A940" s="3">
        <f t="shared" si="225"/>
        <v>9.1099999999998502</v>
      </c>
      <c r="B940" s="3">
        <f t="shared" si="214"/>
        <v>2.3994618205091269</v>
      </c>
      <c r="C940" s="3">
        <f t="shared" si="215"/>
        <v>5.451718069829211E-2</v>
      </c>
      <c r="D940" s="3">
        <f t="shared" si="216"/>
        <v>890.39308948824601</v>
      </c>
      <c r="E940" s="3">
        <f t="shared" si="217"/>
        <v>7.5386762800561486</v>
      </c>
      <c r="F940" s="3">
        <f t="shared" si="218"/>
        <v>33.073583221953243</v>
      </c>
      <c r="G940" s="3">
        <f t="shared" si="219"/>
        <v>6.495536122041648E-2</v>
      </c>
      <c r="H940" s="3">
        <f t="shared" si="220"/>
        <v>0.44463498274620988</v>
      </c>
      <c r="I940" s="3">
        <f t="shared" si="224"/>
        <v>2120.9969058636634</v>
      </c>
      <c r="K940" s="3">
        <f t="shared" si="226"/>
        <v>9.1099999999998502</v>
      </c>
      <c r="L940" s="3">
        <f t="shared" si="227"/>
        <v>1.0883788682444717</v>
      </c>
      <c r="M940" s="3">
        <f>L940/'Nitrous Oxide Information'!$B$1*1000</f>
        <v>24.728577198656573</v>
      </c>
      <c r="N940" s="3">
        <f>M940*'Nitrous Oxide Information'!$I$2*($D$13+273)/$F$2/1000</f>
        <v>6139.044244714707</v>
      </c>
      <c r="O940" s="3">
        <f t="shared" si="228"/>
        <v>120.75801007652758</v>
      </c>
      <c r="P940" s="3">
        <f t="shared" si="221"/>
        <v>10.083409518888184</v>
      </c>
      <c r="Q940" s="3">
        <f t="shared" si="222"/>
        <v>1.8393657252199264E-3</v>
      </c>
      <c r="R940" s="3">
        <f t="shared" si="223"/>
        <v>0.20168327546071882</v>
      </c>
    </row>
    <row r="941" spans="1:18" x14ac:dyDescent="0.25">
      <c r="A941" s="3">
        <f t="shared" si="225"/>
        <v>9.11999999999985</v>
      </c>
      <c r="B941" s="3">
        <f t="shared" si="214"/>
        <v>2.3950154706816646</v>
      </c>
      <c r="C941" s="3">
        <f t="shared" si="215"/>
        <v>5.4416157020849239E-2</v>
      </c>
      <c r="D941" s="3">
        <f t="shared" si="216"/>
        <v>888.74313651713362</v>
      </c>
      <c r="E941" s="3">
        <f t="shared" si="217"/>
        <v>7.524706650829037</v>
      </c>
      <c r="F941" s="3">
        <f t="shared" si="218"/>
        <v>33.073583221953236</v>
      </c>
      <c r="G941" s="3">
        <f t="shared" si="219"/>
        <v>6.4955361220416466E-2</v>
      </c>
      <c r="H941" s="3">
        <f t="shared" si="220"/>
        <v>0.44381104686945649</v>
      </c>
      <c r="I941" s="3">
        <f t="shared" si="224"/>
        <v>2121.8845279574025</v>
      </c>
      <c r="K941" s="3">
        <f t="shared" si="226"/>
        <v>9.11999999999985</v>
      </c>
      <c r="L941" s="3">
        <f t="shared" si="227"/>
        <v>1.0863620354898644</v>
      </c>
      <c r="M941" s="3">
        <f>L941/'Nitrous Oxide Information'!$B$1*1000</f>
        <v>24.682753629379146</v>
      </c>
      <c r="N941" s="3">
        <f>M941*'Nitrous Oxide Information'!$I$2*($D$13+273)/$F$2/1000</f>
        <v>6127.6682194389723</v>
      </c>
      <c r="O941" s="3">
        <f t="shared" si="228"/>
        <v>120.53423808204153</v>
      </c>
      <c r="P941" s="3">
        <f t="shared" si="221"/>
        <v>10.083409518888182</v>
      </c>
      <c r="Q941" s="3">
        <f t="shared" si="222"/>
        <v>1.8393657252199261E-3</v>
      </c>
      <c r="R941" s="3">
        <f t="shared" si="223"/>
        <v>0.20130954398919385</v>
      </c>
    </row>
    <row r="942" spans="1:18" x14ac:dyDescent="0.25">
      <c r="A942" s="3">
        <f t="shared" si="225"/>
        <v>9.1299999999998498</v>
      </c>
      <c r="B942" s="3">
        <f t="shared" si="214"/>
        <v>2.3905773602129701</v>
      </c>
      <c r="C942" s="3">
        <f t="shared" si="215"/>
        <v>5.4315320546472888E-2</v>
      </c>
      <c r="D942" s="3">
        <f t="shared" si="216"/>
        <v>887.09624101000998</v>
      </c>
      <c r="E942" s="3">
        <f t="shared" si="217"/>
        <v>7.5107629081811469</v>
      </c>
      <c r="F942" s="3">
        <f t="shared" si="218"/>
        <v>33.073583221953236</v>
      </c>
      <c r="G942" s="3">
        <f t="shared" si="219"/>
        <v>6.4955361220416466E-2</v>
      </c>
      <c r="H942" s="3">
        <f t="shared" si="220"/>
        <v>0.44298863779638564</v>
      </c>
      <c r="I942" s="3">
        <f t="shared" si="224"/>
        <v>2122.7705052329952</v>
      </c>
      <c r="K942" s="3">
        <f t="shared" si="226"/>
        <v>9.1299999999998498</v>
      </c>
      <c r="L942" s="3">
        <f t="shared" si="227"/>
        <v>1.0843489400499724</v>
      </c>
      <c r="M942" s="3">
        <f>L942/'Nitrous Oxide Information'!$B$1*1000</f>
        <v>24.637014973984332</v>
      </c>
      <c r="N942" s="3">
        <f>M942*'Nitrous Oxide Information'!$I$2*($D$13+273)/$F$2/1000</f>
        <v>6116.3132746353631</v>
      </c>
      <c r="O942" s="3">
        <f t="shared" si="228"/>
        <v>120.31088075077727</v>
      </c>
      <c r="P942" s="3">
        <f t="shared" si="221"/>
        <v>10.083409518888182</v>
      </c>
      <c r="Q942" s="3">
        <f t="shared" si="222"/>
        <v>1.8393657252199261E-3</v>
      </c>
      <c r="R942" s="3">
        <f t="shared" si="223"/>
        <v>0.20093650506499336</v>
      </c>
    </row>
    <row r="943" spans="1:18" x14ac:dyDescent="0.25">
      <c r="A943" s="3">
        <f t="shared" si="225"/>
        <v>9.1399999999998496</v>
      </c>
      <c r="B943" s="3">
        <f t="shared" si="214"/>
        <v>2.3861474738350061</v>
      </c>
      <c r="C943" s="3">
        <f t="shared" si="215"/>
        <v>5.4214670928264291E-2</v>
      </c>
      <c r="D943" s="3">
        <f t="shared" si="216"/>
        <v>885.45239730120704</v>
      </c>
      <c r="E943" s="3">
        <f t="shared" si="217"/>
        <v>7.4968450041430605</v>
      </c>
      <c r="F943" s="3">
        <f t="shared" si="218"/>
        <v>33.073583221953243</v>
      </c>
      <c r="G943" s="3">
        <f t="shared" si="219"/>
        <v>6.495536122041648E-2</v>
      </c>
      <c r="H943" s="3">
        <f t="shared" si="220"/>
        <v>0.4421677526977365</v>
      </c>
      <c r="I943" s="3">
        <f t="shared" si="224"/>
        <v>2123.6548407383907</v>
      </c>
      <c r="K943" s="3">
        <f t="shared" si="226"/>
        <v>9.1399999999998496</v>
      </c>
      <c r="L943" s="3">
        <f t="shared" si="227"/>
        <v>1.0823395749993225</v>
      </c>
      <c r="M943" s="3">
        <f>L943/'Nitrous Oxide Information'!$B$1*1000</f>
        <v>24.591361075121501</v>
      </c>
      <c r="N943" s="3">
        <f>M943*'Nitrous Oxide Information'!$I$2*($D$13+273)/$F$2/1000</f>
        <v>6104.9793712404735</v>
      </c>
      <c r="O943" s="3">
        <f t="shared" si="228"/>
        <v>120.08793731433848</v>
      </c>
      <c r="P943" s="3">
        <f t="shared" si="221"/>
        <v>10.083409518888184</v>
      </c>
      <c r="Q943" s="3">
        <f t="shared" si="222"/>
        <v>1.8393657252199264E-3</v>
      </c>
      <c r="R943" s="3">
        <f t="shared" si="223"/>
        <v>0.20056415740478475</v>
      </c>
    </row>
    <row r="944" spans="1:18" x14ac:dyDescent="0.25">
      <c r="A944" s="3">
        <f t="shared" si="225"/>
        <v>9.1499999999998494</v>
      </c>
      <c r="B944" s="3">
        <f t="shared" si="214"/>
        <v>2.3817257963080287</v>
      </c>
      <c r="C944" s="3">
        <f t="shared" si="215"/>
        <v>5.4114207819967501E-2</v>
      </c>
      <c r="D944" s="3">
        <f t="shared" si="216"/>
        <v>883.81159973555498</v>
      </c>
      <c r="E944" s="3">
        <f t="shared" si="217"/>
        <v>7.4829528908342473</v>
      </c>
      <c r="F944" s="3">
        <f t="shared" si="218"/>
        <v>33.073583221953236</v>
      </c>
      <c r="G944" s="3">
        <f t="shared" si="219"/>
        <v>6.4955361220416466E-2</v>
      </c>
      <c r="H944" s="3">
        <f t="shared" si="220"/>
        <v>0.44134838874949078</v>
      </c>
      <c r="I944" s="3">
        <f t="shared" si="224"/>
        <v>2124.5375375158897</v>
      </c>
      <c r="K944" s="3">
        <f t="shared" si="226"/>
        <v>9.1499999999998494</v>
      </c>
      <c r="L944" s="3">
        <f t="shared" si="227"/>
        <v>1.0803339334252746</v>
      </c>
      <c r="M944" s="3">
        <f>L944/'Nitrous Oxide Information'!$B$1*1000</f>
        <v>24.545791775731594</v>
      </c>
      <c r="N944" s="3">
        <f>M944*'Nitrous Oxide Information'!$I$2*($D$13+273)/$F$2/1000</f>
        <v>6093.6664702632797</v>
      </c>
      <c r="O944" s="3">
        <f t="shared" si="228"/>
        <v>119.8654070057526</v>
      </c>
      <c r="P944" s="3">
        <f t="shared" si="221"/>
        <v>10.083409518888182</v>
      </c>
      <c r="Q944" s="3">
        <f t="shared" si="222"/>
        <v>1.8393657252199261E-3</v>
      </c>
      <c r="R944" s="3">
        <f t="shared" si="223"/>
        <v>0.2001924997276133</v>
      </c>
    </row>
    <row r="945" spans="1:18" x14ac:dyDescent="0.25">
      <c r="A945" s="3">
        <f t="shared" si="225"/>
        <v>9.1599999999998492</v>
      </c>
      <c r="B945" s="3">
        <f t="shared" si="214"/>
        <v>2.3773123124205342</v>
      </c>
      <c r="C945" s="3">
        <f t="shared" si="215"/>
        <v>5.4013930875968244E-2</v>
      </c>
      <c r="D945" s="3">
        <f t="shared" si="216"/>
        <v>882.17384266836416</v>
      </c>
      <c r="E945" s="3">
        <f t="shared" si="217"/>
        <v>7.4690865204629091</v>
      </c>
      <c r="F945" s="3">
        <f t="shared" si="218"/>
        <v>33.073583221953236</v>
      </c>
      <c r="G945" s="3">
        <f t="shared" si="219"/>
        <v>6.4955361220416466E-2</v>
      </c>
      <c r="H945" s="3">
        <f t="shared" si="220"/>
        <v>0.44053054313286405</v>
      </c>
      <c r="I945" s="3">
        <f t="shared" si="224"/>
        <v>2125.4185986021553</v>
      </c>
      <c r="K945" s="3">
        <f t="shared" si="226"/>
        <v>9.1599999999998492</v>
      </c>
      <c r="L945" s="3">
        <f t="shared" si="227"/>
        <v>1.0783320084279986</v>
      </c>
      <c r="M945" s="3">
        <f>L945/'Nitrous Oxide Information'!$B$1*1000</f>
        <v>24.500306919046611</v>
      </c>
      <c r="N945" s="3">
        <f>M945*'Nitrous Oxide Information'!$I$2*($D$13+273)/$F$2/1000</f>
        <v>6082.3745327850174</v>
      </c>
      <c r="O945" s="3">
        <f t="shared" si="228"/>
        <v>119.64328905946847</v>
      </c>
      <c r="P945" s="3">
        <f t="shared" si="221"/>
        <v>10.083409518888182</v>
      </c>
      <c r="Q945" s="3">
        <f t="shared" si="222"/>
        <v>1.8393657252199261E-3</v>
      </c>
      <c r="R945" s="3">
        <f t="shared" si="223"/>
        <v>0.19982153075489839</v>
      </c>
    </row>
    <row r="946" spans="1:18" x14ac:dyDescent="0.25">
      <c r="A946" s="3">
        <f t="shared" si="225"/>
        <v>9.1699999999998489</v>
      </c>
      <c r="B946" s="3">
        <f t="shared" si="214"/>
        <v>2.3729070069892053</v>
      </c>
      <c r="C946" s="3">
        <f t="shared" si="215"/>
        <v>5.3913839751292651E-2</v>
      </c>
      <c r="D946" s="3">
        <f t="shared" si="216"/>
        <v>880.53912046540461</v>
      </c>
      <c r="E946" s="3">
        <f t="shared" si="217"/>
        <v>7.4552458453258001</v>
      </c>
      <c r="F946" s="3">
        <f t="shared" si="218"/>
        <v>33.073583221953236</v>
      </c>
      <c r="G946" s="3">
        <f t="shared" si="219"/>
        <v>6.4955361220416466E-2</v>
      </c>
      <c r="H946" s="3">
        <f t="shared" si="220"/>
        <v>0.4397142130342942</v>
      </c>
      <c r="I946" s="3">
        <f t="shared" si="224"/>
        <v>2126.2980270282237</v>
      </c>
      <c r="K946" s="3">
        <f t="shared" si="226"/>
        <v>9.1699999999998489</v>
      </c>
      <c r="L946" s="3">
        <f t="shared" si="227"/>
        <v>1.0763337931204495</v>
      </c>
      <c r="M946" s="3">
        <f>L946/'Nitrous Oxide Information'!$B$1*1000</f>
        <v>24.454906348589045</v>
      </c>
      <c r="N946" s="3">
        <f>M946*'Nitrous Oxide Information'!$I$2*($D$13+273)/$F$2/1000</f>
        <v>6071.1035199590369</v>
      </c>
      <c r="O946" s="3">
        <f t="shared" si="228"/>
        <v>119.42158271135341</v>
      </c>
      <c r="P946" s="3">
        <f t="shared" si="221"/>
        <v>10.083409518888182</v>
      </c>
      <c r="Q946" s="3">
        <f t="shared" si="222"/>
        <v>1.8393657252199261E-3</v>
      </c>
      <c r="R946" s="3">
        <f t="shared" si="223"/>
        <v>0.1994512492104282</v>
      </c>
    </row>
    <row r="947" spans="1:18" x14ac:dyDescent="0.25">
      <c r="A947" s="3">
        <f t="shared" si="225"/>
        <v>9.1799999999998487</v>
      </c>
      <c r="B947" s="3">
        <f t="shared" si="214"/>
        <v>2.3685098648588623</v>
      </c>
      <c r="C947" s="3">
        <f t="shared" si="215"/>
        <v>5.3813934101606113E-2</v>
      </c>
      <c r="D947" s="3">
        <f t="shared" si="216"/>
        <v>878.90742750288678</v>
      </c>
      <c r="E947" s="3">
        <f t="shared" si="217"/>
        <v>7.4414308178080804</v>
      </c>
      <c r="F947" s="3">
        <f t="shared" si="218"/>
        <v>33.073583221953236</v>
      </c>
      <c r="G947" s="3">
        <f t="shared" si="219"/>
        <v>6.4955361220416466E-2</v>
      </c>
      <c r="H947" s="3">
        <f t="shared" si="220"/>
        <v>0.43889939564543368</v>
      </c>
      <c r="I947" s="3">
        <f t="shared" si="224"/>
        <v>2127.1758258195146</v>
      </c>
      <c r="K947" s="3">
        <f t="shared" si="226"/>
        <v>9.1799999999998487</v>
      </c>
      <c r="L947" s="3">
        <f t="shared" si="227"/>
        <v>1.0743392806283452</v>
      </c>
      <c r="M947" s="3">
        <f>L947/'Nitrous Oxide Information'!$B$1*1000</f>
        <v>24.409589908171338</v>
      </c>
      <c r="N947" s="3">
        <f>M947*'Nitrous Oxide Information'!$I$2*($D$13+273)/$F$2/1000</f>
        <v>6059.8533930106751</v>
      </c>
      <c r="O947" s="3">
        <f t="shared" si="228"/>
        <v>119.20028719869082</v>
      </c>
      <c r="P947" s="3">
        <f t="shared" si="221"/>
        <v>10.083409518888182</v>
      </c>
      <c r="Q947" s="3">
        <f t="shared" si="222"/>
        <v>1.8393657252199261E-3</v>
      </c>
      <c r="R947" s="3">
        <f t="shared" si="223"/>
        <v>0.19908165382035622</v>
      </c>
    </row>
    <row r="948" spans="1:18" x14ac:dyDescent="0.25">
      <c r="A948" s="3">
        <f t="shared" si="225"/>
        <v>9.1899999999998485</v>
      </c>
      <c r="B948" s="3">
        <f t="shared" si="214"/>
        <v>2.3641208709024077</v>
      </c>
      <c r="C948" s="3">
        <f t="shared" si="215"/>
        <v>5.3714213583212135E-2</v>
      </c>
      <c r="D948" s="3">
        <f t="shared" si="216"/>
        <v>877.27875816744233</v>
      </c>
      <c r="E948" s="3">
        <f t="shared" si="217"/>
        <v>7.4276413903831369</v>
      </c>
      <c r="F948" s="3">
        <f t="shared" si="218"/>
        <v>33.073583221953243</v>
      </c>
      <c r="G948" s="3">
        <f t="shared" si="219"/>
        <v>6.495536122041648E-2</v>
      </c>
      <c r="H948" s="3">
        <f t="shared" si="220"/>
        <v>0.43808608816313871</v>
      </c>
      <c r="I948" s="3">
        <f t="shared" si="224"/>
        <v>2128.0519979958408</v>
      </c>
      <c r="K948" s="3">
        <f t="shared" si="226"/>
        <v>9.1899999999998485</v>
      </c>
      <c r="L948" s="3">
        <f t="shared" si="227"/>
        <v>1.0723484640901415</v>
      </c>
      <c r="M948" s="3">
        <f>L948/'Nitrous Oxide Information'!$B$1*1000</f>
        <v>24.364357441895386</v>
      </c>
      <c r="N948" s="3">
        <f>M948*'Nitrous Oxide Information'!$I$2*($D$13+273)/$F$2/1000</f>
        <v>6048.6241132371206</v>
      </c>
      <c r="O948" s="3">
        <f t="shared" si="228"/>
        <v>118.9794017601774</v>
      </c>
      <c r="P948" s="3">
        <f t="shared" si="221"/>
        <v>10.083409518888184</v>
      </c>
      <c r="Q948" s="3">
        <f t="shared" si="222"/>
        <v>1.8393657252199264E-3</v>
      </c>
      <c r="R948" s="3">
        <f t="shared" si="223"/>
        <v>0.19871274331319627</v>
      </c>
    </row>
    <row r="949" spans="1:18" x14ac:dyDescent="0.25">
      <c r="A949" s="3">
        <f t="shared" si="225"/>
        <v>9.1999999999998483</v>
      </c>
      <c r="B949" s="3">
        <f t="shared" si="214"/>
        <v>2.3597400100207762</v>
      </c>
      <c r="C949" s="3">
        <f t="shared" si="215"/>
        <v>5.361467785305106E-2</v>
      </c>
      <c r="D949" s="3">
        <f t="shared" si="216"/>
        <v>875.65310685610518</v>
      </c>
      <c r="E949" s="3">
        <f t="shared" si="217"/>
        <v>7.4138775156124286</v>
      </c>
      <c r="F949" s="3">
        <f t="shared" si="218"/>
        <v>33.073583221953236</v>
      </c>
      <c r="G949" s="3">
        <f t="shared" si="219"/>
        <v>6.4955361220416466E-2</v>
      </c>
      <c r="H949" s="3">
        <f t="shared" si="220"/>
        <v>0.43727428778945965</v>
      </c>
      <c r="I949" s="3">
        <f t="shared" si="224"/>
        <v>2128.9265465714197</v>
      </c>
      <c r="K949" s="3">
        <f t="shared" si="226"/>
        <v>9.1999999999998483</v>
      </c>
      <c r="L949" s="3">
        <f t="shared" si="227"/>
        <v>1.0703613366570095</v>
      </c>
      <c r="M949" s="3">
        <f>L949/'Nitrous Oxide Information'!$B$1*1000</f>
        <v>24.319208794151944</v>
      </c>
      <c r="N949" s="3">
        <f>M949*'Nitrous Oxide Information'!$I$2*($D$13+273)/$F$2/1000</f>
        <v>6037.4156420072804</v>
      </c>
      <c r="O949" s="3">
        <f t="shared" si="228"/>
        <v>118.75892563592063</v>
      </c>
      <c r="P949" s="3">
        <f t="shared" si="221"/>
        <v>10.083409518888182</v>
      </c>
      <c r="Q949" s="3">
        <f t="shared" si="222"/>
        <v>1.8393657252199261E-3</v>
      </c>
      <c r="R949" s="3">
        <f t="shared" si="223"/>
        <v>0.19834451641981823</v>
      </c>
    </row>
    <row r="950" spans="1:18" x14ac:dyDescent="0.25">
      <c r="A950" s="3">
        <f t="shared" si="225"/>
        <v>9.2099999999998481</v>
      </c>
      <c r="B950" s="3">
        <f t="shared" si="214"/>
        <v>2.3553672671428814</v>
      </c>
      <c r="C950" s="3">
        <f t="shared" si="215"/>
        <v>5.3515326568698986E-2</v>
      </c>
      <c r="D950" s="3">
        <f t="shared" si="216"/>
        <v>874.03046797629167</v>
      </c>
      <c r="E950" s="3">
        <f t="shared" si="217"/>
        <v>7.4001391461453236</v>
      </c>
      <c r="F950" s="3">
        <f t="shared" si="218"/>
        <v>33.073583221953243</v>
      </c>
      <c r="G950" s="3">
        <f t="shared" si="219"/>
        <v>6.495536122041648E-2</v>
      </c>
      <c r="H950" s="3">
        <f t="shared" si="220"/>
        <v>0.43646399173163208</v>
      </c>
      <c r="I950" s="3">
        <f t="shared" si="224"/>
        <v>2129.7994745548831</v>
      </c>
      <c r="K950" s="3">
        <f t="shared" si="226"/>
        <v>9.2099999999998481</v>
      </c>
      <c r="L950" s="3">
        <f t="shared" si="227"/>
        <v>1.0683778914928113</v>
      </c>
      <c r="M950" s="3">
        <f>L950/'Nitrous Oxide Information'!$B$1*1000</f>
        <v>24.274143809620142</v>
      </c>
      <c r="N950" s="3">
        <f>M950*'Nitrous Oxide Information'!$I$2*($D$13+273)/$F$2/1000</f>
        <v>6026.2279407616488</v>
      </c>
      <c r="O950" s="3">
        <f t="shared" si="228"/>
        <v>118.53885806743612</v>
      </c>
      <c r="P950" s="3">
        <f t="shared" si="221"/>
        <v>10.083409518888184</v>
      </c>
      <c r="Q950" s="3">
        <f t="shared" si="222"/>
        <v>1.8393657252199264E-3</v>
      </c>
      <c r="R950" s="3">
        <f t="shared" si="223"/>
        <v>0.19797697187344401</v>
      </c>
    </row>
    <row r="951" spans="1:18" x14ac:dyDescent="0.25">
      <c r="A951" s="3">
        <f t="shared" si="225"/>
        <v>9.2199999999998479</v>
      </c>
      <c r="B951" s="3">
        <f t="shared" si="214"/>
        <v>2.3510026272255651</v>
      </c>
      <c r="C951" s="3">
        <f t="shared" si="215"/>
        <v>5.341615938836651E-2</v>
      </c>
      <c r="D951" s="3">
        <f t="shared" si="216"/>
        <v>872.41083594578129</v>
      </c>
      <c r="E951" s="3">
        <f t="shared" si="217"/>
        <v>7.3864262347189271</v>
      </c>
      <c r="F951" s="3">
        <f t="shared" si="218"/>
        <v>33.073583221953236</v>
      </c>
      <c r="G951" s="3">
        <f t="shared" si="219"/>
        <v>6.4955361220416466E-2</v>
      </c>
      <c r="H951" s="3">
        <f t="shared" si="220"/>
        <v>0.43565519720206641</v>
      </c>
      <c r="I951" s="3">
        <f t="shared" si="224"/>
        <v>2130.6707849492873</v>
      </c>
      <c r="K951" s="3">
        <f t="shared" si="226"/>
        <v>9.2199999999998479</v>
      </c>
      <c r="L951" s="3">
        <f t="shared" si="227"/>
        <v>1.0663981217740768</v>
      </c>
      <c r="M951" s="3">
        <f>L951/'Nitrous Oxide Information'!$B$1*1000</f>
        <v>24.229162333266917</v>
      </c>
      <c r="N951" s="3">
        <f>M951*'Nitrous Oxide Information'!$I$2*($D$13+273)/$F$2/1000</f>
        <v>6015.0609710121698</v>
      </c>
      <c r="O951" s="3">
        <f t="shared" si="228"/>
        <v>118.31919829764496</v>
      </c>
      <c r="P951" s="3">
        <f t="shared" si="221"/>
        <v>10.083409518888182</v>
      </c>
      <c r="Q951" s="3">
        <f t="shared" si="222"/>
        <v>1.8393657252199261E-3</v>
      </c>
      <c r="R951" s="3">
        <f t="shared" si="223"/>
        <v>0.19761010840964269</v>
      </c>
    </row>
    <row r="952" spans="1:18" x14ac:dyDescent="0.25">
      <c r="A952" s="3">
        <f t="shared" si="225"/>
        <v>9.2299999999998477</v>
      </c>
      <c r="B952" s="3">
        <f t="shared" si="214"/>
        <v>2.3466460752535445</v>
      </c>
      <c r="C952" s="3">
        <f t="shared" si="215"/>
        <v>5.3317175970897607E-2</v>
      </c>
      <c r="D952" s="3">
        <f t="shared" si="216"/>
        <v>870.79420519269843</v>
      </c>
      <c r="E952" s="3">
        <f t="shared" si="217"/>
        <v>7.3727387341579336</v>
      </c>
      <c r="F952" s="3">
        <f t="shared" si="218"/>
        <v>33.073583221953243</v>
      </c>
      <c r="G952" s="3">
        <f t="shared" si="219"/>
        <v>6.495536122041648E-2</v>
      </c>
      <c r="H952" s="3">
        <f t="shared" si="220"/>
        <v>0.4348479014183389</v>
      </c>
      <c r="I952" s="3">
        <f t="shared" si="224"/>
        <v>2131.540480752124</v>
      </c>
      <c r="K952" s="3">
        <f t="shared" si="226"/>
        <v>9.2299999999998477</v>
      </c>
      <c r="L952" s="3">
        <f t="shared" si="227"/>
        <v>1.0644220206899804</v>
      </c>
      <c r="M952" s="3">
        <f>L952/'Nitrous Oxide Information'!$B$1*1000</f>
        <v>24.184264210346498</v>
      </c>
      <c r="N952" s="3">
        <f>M952*'Nitrous Oxide Information'!$I$2*($D$13+273)/$F$2/1000</f>
        <v>6003.9146943421138</v>
      </c>
      <c r="O952" s="3">
        <f t="shared" si="228"/>
        <v>118.0999455708712</v>
      </c>
      <c r="P952" s="3">
        <f t="shared" si="221"/>
        <v>10.083409518888184</v>
      </c>
      <c r="Q952" s="3">
        <f t="shared" si="222"/>
        <v>1.8393657252199264E-3</v>
      </c>
      <c r="R952" s="3">
        <f t="shared" si="223"/>
        <v>0.1972439247663266</v>
      </c>
    </row>
    <row r="953" spans="1:18" x14ac:dyDescent="0.25">
      <c r="A953" s="3">
        <f t="shared" si="225"/>
        <v>9.2399999999998474</v>
      </c>
      <c r="B953" s="3">
        <f t="shared" si="214"/>
        <v>2.3422975962393608</v>
      </c>
      <c r="C953" s="3">
        <f t="shared" si="215"/>
        <v>5.3218375975768423E-2</v>
      </c>
      <c r="D953" s="3">
        <f t="shared" si="216"/>
        <v>869.18057015549152</v>
      </c>
      <c r="E953" s="3">
        <f t="shared" si="217"/>
        <v>7.3590765973744485</v>
      </c>
      <c r="F953" s="3">
        <f t="shared" si="218"/>
        <v>33.073583221953236</v>
      </c>
      <c r="G953" s="3">
        <f t="shared" si="219"/>
        <v>6.4955361220416466E-2</v>
      </c>
      <c r="H953" s="3">
        <f t="shared" si="220"/>
        <v>0.43404210160318135</v>
      </c>
      <c r="I953" s="3">
        <f t="shared" si="224"/>
        <v>2132.4085649553303</v>
      </c>
      <c r="K953" s="3">
        <f t="shared" si="226"/>
        <v>9.2399999999998474</v>
      </c>
      <c r="L953" s="3">
        <f t="shared" si="227"/>
        <v>1.0624495814423172</v>
      </c>
      <c r="M953" s="3">
        <f>L953/'Nitrous Oxide Information'!$B$1*1000</f>
        <v>24.139449286399863</v>
      </c>
      <c r="N953" s="3">
        <f>M953*'Nitrous Oxide Information'!$I$2*($D$13+273)/$F$2/1000</f>
        <v>5992.7890724059316</v>
      </c>
      <c r="O953" s="3">
        <f t="shared" si="228"/>
        <v>117.88109913283915</v>
      </c>
      <c r="P953" s="3">
        <f t="shared" si="221"/>
        <v>10.083409518888182</v>
      </c>
      <c r="Q953" s="3">
        <f t="shared" si="222"/>
        <v>1.8393657252199261E-3</v>
      </c>
      <c r="R953" s="3">
        <f t="shared" si="223"/>
        <v>0.19687841968374659</v>
      </c>
    </row>
    <row r="954" spans="1:18" x14ac:dyDescent="0.25">
      <c r="A954" s="3">
        <f t="shared" si="225"/>
        <v>9.2499999999998472</v>
      </c>
      <c r="B954" s="3">
        <f t="shared" si="214"/>
        <v>2.3379571752233295</v>
      </c>
      <c r="C954" s="3">
        <f t="shared" si="215"/>
        <v>5.3119759063086122E-2</v>
      </c>
      <c r="D954" s="3">
        <f t="shared" si="216"/>
        <v>867.56992528291607</v>
      </c>
      <c r="E954" s="3">
        <f t="shared" si="217"/>
        <v>7.3454397773678375</v>
      </c>
      <c r="F954" s="3">
        <f t="shared" si="218"/>
        <v>33.073583221953243</v>
      </c>
      <c r="G954" s="3">
        <f t="shared" si="219"/>
        <v>6.495536122041648E-2</v>
      </c>
      <c r="H954" s="3">
        <f t="shared" si="220"/>
        <v>0.43323779498447262</v>
      </c>
      <c r="I954" s="3">
        <f t="shared" si="224"/>
        <v>2133.2750405452994</v>
      </c>
      <c r="K954" s="3">
        <f t="shared" si="226"/>
        <v>9.2499999999998472</v>
      </c>
      <c r="L954" s="3">
        <f t="shared" si="227"/>
        <v>1.0604807972454797</v>
      </c>
      <c r="M954" s="3">
        <f>L954/'Nitrous Oxide Information'!$B$1*1000</f>
        <v>24.094717407254215</v>
      </c>
      <c r="N954" s="3">
        <f>M954*'Nitrous Oxide Information'!$I$2*($D$13+273)/$F$2/1000</f>
        <v>5981.6840669291414</v>
      </c>
      <c r="O954" s="3">
        <f t="shared" si="228"/>
        <v>117.66265823067087</v>
      </c>
      <c r="P954" s="3">
        <f t="shared" si="221"/>
        <v>10.083409518888184</v>
      </c>
      <c r="Q954" s="3">
        <f t="shared" si="222"/>
        <v>1.8393657252199264E-3</v>
      </c>
      <c r="R954" s="3">
        <f t="shared" si="223"/>
        <v>0.19651359190448814</v>
      </c>
    </row>
    <row r="955" spans="1:18" x14ac:dyDescent="0.25">
      <c r="A955" s="3">
        <f t="shared" si="225"/>
        <v>9.259999999999847</v>
      </c>
      <c r="B955" s="3">
        <f t="shared" si="214"/>
        <v>2.3336247972734845</v>
      </c>
      <c r="C955" s="3">
        <f t="shared" si="215"/>
        <v>5.3021324893587705E-2</v>
      </c>
      <c r="D955" s="3">
        <f t="shared" si="216"/>
        <v>865.96226503401283</v>
      </c>
      <c r="E955" s="3">
        <f t="shared" si="217"/>
        <v>7.3318282272245634</v>
      </c>
      <c r="F955" s="3">
        <f t="shared" si="218"/>
        <v>33.073583221953243</v>
      </c>
      <c r="G955" s="3">
        <f t="shared" si="219"/>
        <v>6.495536122041648E-2</v>
      </c>
      <c r="H955" s="3">
        <f t="shared" si="220"/>
        <v>0.43243497879522791</v>
      </c>
      <c r="I955" s="3">
        <f t="shared" si="224"/>
        <v>2134.13991050289</v>
      </c>
      <c r="K955" s="3">
        <f t="shared" si="226"/>
        <v>9.259999999999847</v>
      </c>
      <c r="L955" s="3">
        <f t="shared" si="227"/>
        <v>1.0585156613264348</v>
      </c>
      <c r="M955" s="3">
        <f>L955/'Nitrous Oxide Information'!$B$1*1000</f>
        <v>24.050068419022445</v>
      </c>
      <c r="N955" s="3">
        <f>M955*'Nitrous Oxide Information'!$I$2*($D$13+273)/$F$2/1000</f>
        <v>5970.5996397081726</v>
      </c>
      <c r="O955" s="3">
        <f t="shared" si="228"/>
        <v>117.44462211288356</v>
      </c>
      <c r="P955" s="3">
        <f t="shared" si="221"/>
        <v>10.083409518888184</v>
      </c>
      <c r="Q955" s="3">
        <f t="shared" si="222"/>
        <v>1.8393657252199264E-3</v>
      </c>
      <c r="R955" s="3">
        <f t="shared" si="223"/>
        <v>0.19614944017346661</v>
      </c>
    </row>
    <row r="956" spans="1:18" x14ac:dyDescent="0.25">
      <c r="A956" s="3">
        <f t="shared" si="225"/>
        <v>9.2699999999998468</v>
      </c>
      <c r="B956" s="3">
        <f t="shared" si="214"/>
        <v>2.3293004474855321</v>
      </c>
      <c r="C956" s="3">
        <f t="shared" si="215"/>
        <v>5.2923073128638844E-2</v>
      </c>
      <c r="D956" s="3">
        <f t="shared" si="216"/>
        <v>864.35758387809187</v>
      </c>
      <c r="E956" s="3">
        <f t="shared" si="217"/>
        <v>7.3182419001180179</v>
      </c>
      <c r="F956" s="3">
        <f t="shared" si="218"/>
        <v>33.073583221953243</v>
      </c>
      <c r="G956" s="3">
        <f t="shared" si="219"/>
        <v>6.495536122041648E-2</v>
      </c>
      <c r="H956" s="3">
        <f t="shared" si="220"/>
        <v>0.43163365027359013</v>
      </c>
      <c r="I956" s="3">
        <f t="shared" si="224"/>
        <v>2135.0031778034372</v>
      </c>
      <c r="K956" s="3">
        <f t="shared" si="226"/>
        <v>9.2699999999998468</v>
      </c>
      <c r="L956" s="3">
        <f t="shared" si="227"/>
        <v>1.0565541669247001</v>
      </c>
      <c r="M956" s="3">
        <f>L956/'Nitrous Oxide Information'!$B$1*1000</f>
        <v>24.005502168102609</v>
      </c>
      <c r="N956" s="3">
        <f>M956*'Nitrous Oxide Information'!$I$2*($D$13+273)/$F$2/1000</f>
        <v>5959.5357526102607</v>
      </c>
      <c r="O956" s="3">
        <f t="shared" si="228"/>
        <v>117.22699002938694</v>
      </c>
      <c r="P956" s="3">
        <f t="shared" si="221"/>
        <v>10.083409518888184</v>
      </c>
      <c r="Q956" s="3">
        <f t="shared" si="222"/>
        <v>1.8393657252199264E-3</v>
      </c>
      <c r="R956" s="3">
        <f t="shared" si="223"/>
        <v>0.19578596323792316</v>
      </c>
    </row>
    <row r="957" spans="1:18" x14ac:dyDescent="0.25">
      <c r="A957" s="3">
        <f t="shared" si="225"/>
        <v>9.2799999999998466</v>
      </c>
      <c r="B957" s="3">
        <f t="shared" si="214"/>
        <v>2.324984110982796</v>
      </c>
      <c r="C957" s="3">
        <f t="shared" si="215"/>
        <v>5.2825003430232741E-2</v>
      </c>
      <c r="D957" s="3">
        <f t="shared" si="216"/>
        <v>862.75587629471113</v>
      </c>
      <c r="E957" s="3">
        <f t="shared" si="217"/>
        <v>7.3046807493083703</v>
      </c>
      <c r="F957" s="3">
        <f t="shared" si="218"/>
        <v>33.073583221953236</v>
      </c>
      <c r="G957" s="3">
        <f t="shared" si="219"/>
        <v>6.4955361220416466E-2</v>
      </c>
      <c r="H957" s="3">
        <f t="shared" si="220"/>
        <v>0.43083380666282012</v>
      </c>
      <c r="I957" s="3">
        <f t="shared" si="224"/>
        <v>2135.8648454167628</v>
      </c>
      <c r="K957" s="3">
        <f t="shared" si="226"/>
        <v>9.2799999999998466</v>
      </c>
      <c r="L957" s="3">
        <f t="shared" si="227"/>
        <v>1.0545963072923208</v>
      </c>
      <c r="M957" s="3">
        <f>L957/'Nitrous Oxide Information'!$B$1*1000</f>
        <v>23.961018501177399</v>
      </c>
      <c r="N957" s="3">
        <f>M957*'Nitrous Oxide Information'!$I$2*($D$13+273)/$F$2/1000</f>
        <v>5948.492367573298</v>
      </c>
      <c r="O957" s="3">
        <f t="shared" si="228"/>
        <v>117.00976123148072</v>
      </c>
      <c r="P957" s="3">
        <f t="shared" si="221"/>
        <v>10.083409518888182</v>
      </c>
      <c r="Q957" s="3">
        <f t="shared" si="222"/>
        <v>1.8393657252199261E-3</v>
      </c>
      <c r="R957" s="3">
        <f t="shared" si="223"/>
        <v>0.19542315984742048</v>
      </c>
    </row>
    <row r="958" spans="1:18" x14ac:dyDescent="0.25">
      <c r="A958" s="3">
        <f t="shared" si="225"/>
        <v>9.2899999999998464</v>
      </c>
      <c r="B958" s="3">
        <f t="shared" si="214"/>
        <v>2.320675772916168</v>
      </c>
      <c r="C958" s="3">
        <f t="shared" si="215"/>
        <v>5.2727115460988926E-2</v>
      </c>
      <c r="D958" s="3">
        <f t="shared" si="216"/>
        <v>861.15713677365829</v>
      </c>
      <c r="E958" s="3">
        <f t="shared" si="217"/>
        <v>7.2911447281423989</v>
      </c>
      <c r="F958" s="3">
        <f t="shared" si="218"/>
        <v>33.073583221953236</v>
      </c>
      <c r="G958" s="3">
        <f t="shared" si="219"/>
        <v>6.4955361220416466E-2</v>
      </c>
      <c r="H958" s="3">
        <f t="shared" si="220"/>
        <v>0.43003544521128695</v>
      </c>
      <c r="I958" s="3">
        <f t="shared" si="224"/>
        <v>2136.7249163071856</v>
      </c>
      <c r="K958" s="3">
        <f t="shared" si="226"/>
        <v>9.2899999999998464</v>
      </c>
      <c r="L958" s="3">
        <f t="shared" si="227"/>
        <v>1.0526420756938466</v>
      </c>
      <c r="M958" s="3">
        <f>L958/'Nitrous Oxide Information'!$B$1*1000</f>
        <v>23.91661726521361</v>
      </c>
      <c r="N958" s="3">
        <f>M958*'Nitrous Oxide Information'!$I$2*($D$13+273)/$F$2/1000</f>
        <v>5937.4694466057081</v>
      </c>
      <c r="O958" s="3">
        <f t="shared" si="228"/>
        <v>116.79293497185198</v>
      </c>
      <c r="P958" s="3">
        <f t="shared" si="221"/>
        <v>10.083409518888182</v>
      </c>
      <c r="Q958" s="3">
        <f t="shared" si="222"/>
        <v>1.8393657252199261E-3</v>
      </c>
      <c r="R958" s="3">
        <f t="shared" si="223"/>
        <v>0.19506102875383829</v>
      </c>
    </row>
    <row r="959" spans="1:18" x14ac:dyDescent="0.25">
      <c r="A959" s="3">
        <f t="shared" si="225"/>
        <v>9.2999999999998462</v>
      </c>
      <c r="B959" s="3">
        <f t="shared" si="214"/>
        <v>2.3163754184640548</v>
      </c>
      <c r="C959" s="3">
        <f t="shared" si="215"/>
        <v>5.2629408884152129E-2</v>
      </c>
      <c r="D959" s="3">
        <f t="shared" si="216"/>
        <v>859.56135981493242</v>
      </c>
      <c r="E959" s="3">
        <f t="shared" si="217"/>
        <v>7.2776337900533319</v>
      </c>
      <c r="F959" s="3">
        <f t="shared" si="218"/>
        <v>33.073583221953236</v>
      </c>
      <c r="G959" s="3">
        <f t="shared" si="219"/>
        <v>6.4955361220416466E-2</v>
      </c>
      <c r="H959" s="3">
        <f t="shared" si="220"/>
        <v>0.42923856317245868</v>
      </c>
      <c r="I959" s="3">
        <f t="shared" si="224"/>
        <v>2137.5833934335305</v>
      </c>
      <c r="K959" s="3">
        <f t="shared" si="226"/>
        <v>9.2999999999998462</v>
      </c>
      <c r="L959" s="3">
        <f t="shared" si="227"/>
        <v>1.0506914654063082</v>
      </c>
      <c r="M959" s="3">
        <f>L959/'Nitrous Oxide Information'!$B$1*1000</f>
        <v>23.87229830746162</v>
      </c>
      <c r="N959" s="3">
        <f>M959*'Nitrous Oxide Information'!$I$2*($D$13+273)/$F$2/1000</f>
        <v>5926.4669517863185</v>
      </c>
      <c r="O959" s="3">
        <f t="shared" si="228"/>
        <v>116.5765105045726</v>
      </c>
      <c r="P959" s="3">
        <f t="shared" si="221"/>
        <v>10.083409518888182</v>
      </c>
      <c r="Q959" s="3">
        <f t="shared" si="222"/>
        <v>1.8393657252199261E-3</v>
      </c>
      <c r="R959" s="3">
        <f t="shared" si="223"/>
        <v>0.19469956871136918</v>
      </c>
    </row>
    <row r="960" spans="1:18" x14ac:dyDescent="0.25">
      <c r="A960" s="3">
        <f t="shared" si="225"/>
        <v>9.309999999999846</v>
      </c>
      <c r="B960" s="3">
        <f t="shared" si="214"/>
        <v>2.3120830328323305</v>
      </c>
      <c r="C960" s="3">
        <f t="shared" si="215"/>
        <v>5.2531883363591089E-2</v>
      </c>
      <c r="D960" s="3">
        <f t="shared" si="216"/>
        <v>857.96853992872354</v>
      </c>
      <c r="E960" s="3">
        <f t="shared" si="217"/>
        <v>7.2641478885606929</v>
      </c>
      <c r="F960" s="3">
        <f t="shared" si="218"/>
        <v>33.073583221953243</v>
      </c>
      <c r="G960" s="3">
        <f t="shared" si="219"/>
        <v>6.495536122041648E-2</v>
      </c>
      <c r="H960" s="3">
        <f t="shared" si="220"/>
        <v>0.42844315780489306</v>
      </c>
      <c r="I960" s="3">
        <f t="shared" si="224"/>
        <v>2138.4402797491402</v>
      </c>
      <c r="K960" s="3">
        <f t="shared" si="226"/>
        <v>9.309999999999846</v>
      </c>
      <c r="L960" s="3">
        <f t="shared" si="227"/>
        <v>1.0487444697191945</v>
      </c>
      <c r="M960" s="3">
        <f>L960/'Nitrous Oxide Information'!$B$1*1000</f>
        <v>23.828061475454856</v>
      </c>
      <c r="N960" s="3">
        <f>M960*'Nitrous Oxide Information'!$I$2*($D$13+273)/$F$2/1000</f>
        <v>5915.4848452642227</v>
      </c>
      <c r="O960" s="3">
        <f t="shared" si="228"/>
        <v>116.36048708509675</v>
      </c>
      <c r="P960" s="3">
        <f t="shared" si="221"/>
        <v>10.083409518888184</v>
      </c>
      <c r="Q960" s="3">
        <f t="shared" si="222"/>
        <v>1.8393657252199264E-3</v>
      </c>
      <c r="R960" s="3">
        <f t="shared" si="223"/>
        <v>0.19433877847651437</v>
      </c>
    </row>
    <row r="961" spans="1:18" x14ac:dyDescent="0.25">
      <c r="A961" s="3">
        <f t="shared" si="225"/>
        <v>9.3199999999998457</v>
      </c>
      <c r="B961" s="3">
        <f t="shared" si="214"/>
        <v>2.3077986012542815</v>
      </c>
      <c r="C961" s="3">
        <f t="shared" si="215"/>
        <v>5.2434538563797442E-2</v>
      </c>
      <c r="D961" s="3">
        <f t="shared" si="216"/>
        <v>856.37867163539488</v>
      </c>
      <c r="E961" s="3">
        <f t="shared" si="217"/>
        <v>7.2506869772701315</v>
      </c>
      <c r="F961" s="3">
        <f t="shared" si="218"/>
        <v>33.073583221953243</v>
      </c>
      <c r="G961" s="3">
        <f t="shared" si="219"/>
        <v>6.495536122041648E-2</v>
      </c>
      <c r="H961" s="3">
        <f t="shared" si="220"/>
        <v>0.42764922637222741</v>
      </c>
      <c r="I961" s="3">
        <f t="shared" si="224"/>
        <v>2139.2955782018848</v>
      </c>
      <c r="K961" s="3">
        <f t="shared" si="226"/>
        <v>9.3199999999998457</v>
      </c>
      <c r="L961" s="3">
        <f t="shared" si="227"/>
        <v>1.0468010819344293</v>
      </c>
      <c r="M961" s="3">
        <f>L961/'Nitrous Oxide Information'!$B$1*1000</f>
        <v>23.783906617009279</v>
      </c>
      <c r="N961" s="3">
        <f>M961*'Nitrous Oxide Information'!$I$2*($D$13+273)/$F$2/1000</f>
        <v>5904.5230892586551</v>
      </c>
      <c r="O961" s="3">
        <f t="shared" si="228"/>
        <v>116.14486397025824</v>
      </c>
      <c r="P961" s="3">
        <f t="shared" si="221"/>
        <v>10.083409518888184</v>
      </c>
      <c r="Q961" s="3">
        <f t="shared" si="222"/>
        <v>1.8393657252199264E-3</v>
      </c>
      <c r="R961" s="3">
        <f t="shared" si="223"/>
        <v>0.19397865680807916</v>
      </c>
    </row>
    <row r="962" spans="1:18" x14ac:dyDescent="0.25">
      <c r="A962" s="3">
        <f t="shared" si="225"/>
        <v>9.3299999999998455</v>
      </c>
      <c r="B962" s="3">
        <f t="shared" si="214"/>
        <v>2.3035221089905589</v>
      </c>
      <c r="C962" s="3">
        <f t="shared" si="215"/>
        <v>5.233737414988452E-2</v>
      </c>
      <c r="D962" s="3">
        <f t="shared" si="216"/>
        <v>854.79174946546402</v>
      </c>
      <c r="E962" s="3">
        <f t="shared" si="217"/>
        <v>7.2372510098732734</v>
      </c>
      <c r="F962" s="3">
        <f t="shared" si="218"/>
        <v>33.073583221953236</v>
      </c>
      <c r="G962" s="3">
        <f t="shared" si="219"/>
        <v>6.4955361220416466E-2</v>
      </c>
      <c r="H962" s="3">
        <f t="shared" si="220"/>
        <v>0.42685676614317031</v>
      </c>
      <c r="I962" s="3">
        <f t="shared" si="224"/>
        <v>2140.1492917341711</v>
      </c>
      <c r="K962" s="3">
        <f t="shared" si="226"/>
        <v>9.3299999999998455</v>
      </c>
      <c r="L962" s="3">
        <f t="shared" si="227"/>
        <v>1.0448612953663485</v>
      </c>
      <c r="M962" s="3">
        <f>L962/'Nitrous Oxide Information'!$B$1*1000</f>
        <v>23.739833580222857</v>
      </c>
      <c r="N962" s="3">
        <f>M962*'Nitrous Oxide Information'!$I$2*($D$13+273)/$F$2/1000</f>
        <v>5893.5816460588621</v>
      </c>
      <c r="O962" s="3">
        <f t="shared" si="228"/>
        <v>115.92964041826808</v>
      </c>
      <c r="P962" s="3">
        <f t="shared" si="221"/>
        <v>10.083409518888182</v>
      </c>
      <c r="Q962" s="3">
        <f t="shared" si="222"/>
        <v>1.8393657252199261E-3</v>
      </c>
      <c r="R962" s="3">
        <f t="shared" si="223"/>
        <v>0.1936192024671691</v>
      </c>
    </row>
    <row r="963" spans="1:18" x14ac:dyDescent="0.25">
      <c r="A963" s="3">
        <f t="shared" si="225"/>
        <v>9.3399999999998453</v>
      </c>
      <c r="B963" s="3">
        <f t="shared" si="214"/>
        <v>2.2992535413291275</v>
      </c>
      <c r="C963" s="3">
        <f t="shared" si="215"/>
        <v>5.2240389787586237E-2</v>
      </c>
      <c r="D963" s="3">
        <f t="shared" si="216"/>
        <v>853.20776795958398</v>
      </c>
      <c r="E963" s="3">
        <f t="shared" si="217"/>
        <v>7.2238399401475535</v>
      </c>
      <c r="F963" s="3">
        <f t="shared" si="218"/>
        <v>33.073583221953236</v>
      </c>
      <c r="G963" s="3">
        <f t="shared" si="219"/>
        <v>6.4955361220416466E-2</v>
      </c>
      <c r="H963" s="3">
        <f t="shared" si="220"/>
        <v>0.42606577439149118</v>
      </c>
      <c r="I963" s="3">
        <f t="shared" si="224"/>
        <v>2141.001423282954</v>
      </c>
      <c r="K963" s="3">
        <f t="shared" si="226"/>
        <v>9.3399999999998453</v>
      </c>
      <c r="L963" s="3">
        <f t="shared" si="227"/>
        <v>1.0429251033416769</v>
      </c>
      <c r="M963" s="3">
        <f>L963/'Nitrous Oxide Information'!$B$1*1000</f>
        <v>23.695842213475039</v>
      </c>
      <c r="N963" s="3">
        <f>M963*'Nitrous Oxide Information'!$I$2*($D$13+273)/$F$2/1000</f>
        <v>5882.6604780239704</v>
      </c>
      <c r="O963" s="3">
        <f t="shared" si="228"/>
        <v>115.71481568871179</v>
      </c>
      <c r="P963" s="3">
        <f t="shared" si="221"/>
        <v>10.083409518888182</v>
      </c>
      <c r="Q963" s="3">
        <f t="shared" si="222"/>
        <v>1.8393657252199261E-3</v>
      </c>
      <c r="R963" s="3">
        <f t="shared" si="223"/>
        <v>0.19326041421718537</v>
      </c>
    </row>
    <row r="964" spans="1:18" x14ac:dyDescent="0.25">
      <c r="A964" s="3">
        <f t="shared" si="225"/>
        <v>9.3499999999998451</v>
      </c>
      <c r="B964" s="3">
        <f t="shared" si="214"/>
        <v>2.2949928835852123</v>
      </c>
      <c r="C964" s="3">
        <f t="shared" si="215"/>
        <v>5.2143585143255906E-2</v>
      </c>
      <c r="D964" s="3">
        <f t="shared" si="216"/>
        <v>851.62672166852383</v>
      </c>
      <c r="E964" s="3">
        <f t="shared" si="217"/>
        <v>7.2104537219560623</v>
      </c>
      <c r="F964" s="3">
        <f t="shared" si="218"/>
        <v>33.073583221953236</v>
      </c>
      <c r="G964" s="3">
        <f t="shared" si="219"/>
        <v>6.4955361220416466E-2</v>
      </c>
      <c r="H964" s="3">
        <f t="shared" si="220"/>
        <v>0.42527624839601141</v>
      </c>
      <c r="I964" s="3">
        <f t="shared" si="224"/>
        <v>2141.8519757797458</v>
      </c>
      <c r="K964" s="3">
        <f t="shared" si="226"/>
        <v>9.3499999999998451</v>
      </c>
      <c r="L964" s="3">
        <f t="shared" si="227"/>
        <v>1.040992499199505</v>
      </c>
      <c r="M964" s="3">
        <f>L964/'Nitrous Oxide Information'!$B$1*1000</f>
        <v>23.651932365426237</v>
      </c>
      <c r="N964" s="3">
        <f>M964*'Nitrous Oxide Information'!$I$2*($D$13+273)/$F$2/1000</f>
        <v>5871.7595475828557</v>
      </c>
      <c r="O964" s="3">
        <f t="shared" si="228"/>
        <v>115.50038904254697</v>
      </c>
      <c r="P964" s="3">
        <f t="shared" si="221"/>
        <v>10.083409518888182</v>
      </c>
      <c r="Q964" s="3">
        <f t="shared" si="222"/>
        <v>1.8393657252199261E-3</v>
      </c>
      <c r="R964" s="3">
        <f t="shared" si="223"/>
        <v>0.19290229082382063</v>
      </c>
    </row>
    <row r="965" spans="1:18" x14ac:dyDescent="0.25">
      <c r="A965" s="3">
        <f t="shared" si="225"/>
        <v>9.3599999999998449</v>
      </c>
      <c r="B965" s="3">
        <f t="shared" si="214"/>
        <v>2.2907401211012521</v>
      </c>
      <c r="C965" s="3">
        <f t="shared" si="215"/>
        <v>5.2046959883865124E-2</v>
      </c>
      <c r="D965" s="3">
        <f t="shared" si="216"/>
        <v>850.04860515315056</v>
      </c>
      <c r="E965" s="3">
        <f t="shared" si="217"/>
        <v>7.197092309247382</v>
      </c>
      <c r="F965" s="3">
        <f t="shared" si="218"/>
        <v>33.073583221953236</v>
      </c>
      <c r="G965" s="3">
        <f t="shared" si="219"/>
        <v>6.4955361220416466E-2</v>
      </c>
      <c r="H965" s="3">
        <f t="shared" si="220"/>
        <v>0.42448818544059502</v>
      </c>
      <c r="I965" s="3">
        <f t="shared" si="224"/>
        <v>2142.700952150627</v>
      </c>
      <c r="K965" s="3">
        <f t="shared" si="226"/>
        <v>9.3599999999998449</v>
      </c>
      <c r="L965" s="3">
        <f t="shared" si="227"/>
        <v>1.0390634762912667</v>
      </c>
      <c r="M965" s="3">
        <f>L965/'Nitrous Oxide Information'!$B$1*1000</f>
        <v>23.608103885017307</v>
      </c>
      <c r="N965" s="3">
        <f>M965*'Nitrous Oxide Information'!$I$2*($D$13+273)/$F$2/1000</f>
        <v>5860.8788172340164</v>
      </c>
      <c r="O965" s="3">
        <f t="shared" si="228"/>
        <v>115.28635974210069</v>
      </c>
      <c r="P965" s="3">
        <f t="shared" si="221"/>
        <v>10.083409518888182</v>
      </c>
      <c r="Q965" s="3">
        <f t="shared" si="222"/>
        <v>1.8393657252199261E-3</v>
      </c>
      <c r="R965" s="3">
        <f t="shared" si="223"/>
        <v>0.19254483105505488</v>
      </c>
    </row>
    <row r="966" spans="1:18" x14ac:dyDescent="0.25">
      <c r="A966" s="3">
        <f t="shared" si="225"/>
        <v>9.3699999999998447</v>
      </c>
      <c r="B966" s="3">
        <f t="shared" si="214"/>
        <v>2.2864952392468463</v>
      </c>
      <c r="C966" s="3">
        <f t="shared" si="215"/>
        <v>5.1950513677002597E-2</v>
      </c>
      <c r="D966" s="3">
        <f t="shared" si="216"/>
        <v>848.47341298441029</v>
      </c>
      <c r="E966" s="3">
        <f t="shared" si="217"/>
        <v>7.1837556560554328</v>
      </c>
      <c r="F966" s="3">
        <f t="shared" si="218"/>
        <v>33.073583221953243</v>
      </c>
      <c r="G966" s="3">
        <f t="shared" si="219"/>
        <v>6.495536122041648E-2</v>
      </c>
      <c r="H966" s="3">
        <f t="shared" si="220"/>
        <v>0.42370158281413894</v>
      </c>
      <c r="I966" s="3">
        <f t="shared" si="224"/>
        <v>2143.5483553162553</v>
      </c>
      <c r="K966" s="3">
        <f t="shared" si="226"/>
        <v>9.3699999999998447</v>
      </c>
      <c r="L966" s="3">
        <f t="shared" si="227"/>
        <v>1.0371380279807161</v>
      </c>
      <c r="M966" s="3">
        <f>L966/'Nitrous Oxide Information'!$B$1*1000</f>
        <v>23.564356621469024</v>
      </c>
      <c r="N966" s="3">
        <f>M966*'Nitrous Oxide Information'!$I$2*($D$13+273)/$F$2/1000</f>
        <v>5850.0182495454437</v>
      </c>
      <c r="O966" s="3">
        <f t="shared" si="228"/>
        <v>115.07272705106695</v>
      </c>
      <c r="P966" s="3">
        <f t="shared" si="221"/>
        <v>10.083409518888184</v>
      </c>
      <c r="Q966" s="3">
        <f t="shared" si="222"/>
        <v>1.8393657252199264E-3</v>
      </c>
      <c r="R966" s="3">
        <f t="shared" si="223"/>
        <v>0.19218803368115095</v>
      </c>
    </row>
    <row r="967" spans="1:18" x14ac:dyDescent="0.25">
      <c r="A967" s="3">
        <f t="shared" si="225"/>
        <v>9.3799999999998445</v>
      </c>
      <c r="B967" s="3">
        <f t="shared" si="214"/>
        <v>2.2822582234187045</v>
      </c>
      <c r="C967" s="3">
        <f t="shared" si="215"/>
        <v>5.1854246190873025E-2</v>
      </c>
      <c r="D967" s="3">
        <f t="shared" si="216"/>
        <v>846.9011397433095</v>
      </c>
      <c r="E967" s="3">
        <f t="shared" si="217"/>
        <v>7.1704437164993138</v>
      </c>
      <c r="F967" s="3">
        <f t="shared" si="218"/>
        <v>33.073583221953243</v>
      </c>
      <c r="G967" s="3">
        <f t="shared" si="219"/>
        <v>6.495536122041648E-2</v>
      </c>
      <c r="H967" s="3">
        <f t="shared" si="220"/>
        <v>0.42291643781056415</v>
      </c>
      <c r="I967" s="3">
        <f t="shared" si="224"/>
        <v>2144.3941881918763</v>
      </c>
      <c r="K967" s="3">
        <f t="shared" si="226"/>
        <v>9.3799999999998445</v>
      </c>
      <c r="L967" s="3">
        <f t="shared" si="227"/>
        <v>1.0352161476439046</v>
      </c>
      <c r="M967" s="3">
        <f>L967/'Nitrous Oxide Information'!$B$1*1000</f>
        <v>23.520690424281568</v>
      </c>
      <c r="N967" s="3">
        <f>M967*'Nitrous Oxide Information'!$I$2*($D$13+273)/$F$2/1000</f>
        <v>5839.1778071544923</v>
      </c>
      <c r="O967" s="3">
        <f t="shared" si="228"/>
        <v>114.85949023450425</v>
      </c>
      <c r="P967" s="3">
        <f t="shared" si="221"/>
        <v>10.083409518888184</v>
      </c>
      <c r="Q967" s="3">
        <f t="shared" si="222"/>
        <v>1.8393657252199264E-3</v>
      </c>
      <c r="R967" s="3">
        <f t="shared" si="223"/>
        <v>0.1918318974746506</v>
      </c>
    </row>
    <row r="968" spans="1:18" x14ac:dyDescent="0.25">
      <c r="A968" s="3">
        <f t="shared" si="225"/>
        <v>9.3899999999998442</v>
      </c>
      <c r="B968" s="3">
        <f t="shared" si="214"/>
        <v>2.2780290590405992</v>
      </c>
      <c r="C968" s="3">
        <f t="shared" si="215"/>
        <v>5.1758157094295924E-2</v>
      </c>
      <c r="D968" s="3">
        <f t="shared" si="216"/>
        <v>845.33178002089653</v>
      </c>
      <c r="E968" s="3">
        <f t="shared" si="217"/>
        <v>7.1571564447831442</v>
      </c>
      <c r="F968" s="3">
        <f t="shared" si="218"/>
        <v>33.073583221953243</v>
      </c>
      <c r="G968" s="3">
        <f t="shared" si="219"/>
        <v>6.495536122041648E-2</v>
      </c>
      <c r="H968" s="3">
        <f t="shared" si="220"/>
        <v>0.42213274772880632</v>
      </c>
      <c r="I968" s="3">
        <f t="shared" si="224"/>
        <v>2145.2384536873337</v>
      </c>
      <c r="K968" s="3">
        <f t="shared" si="226"/>
        <v>9.3899999999998442</v>
      </c>
      <c r="L968" s="3">
        <f t="shared" si="227"/>
        <v>1.0332978286691581</v>
      </c>
      <c r="M968" s="3">
        <f>L968/'Nitrous Oxide Information'!$B$1*1000</f>
        <v>23.477105143234002</v>
      </c>
      <c r="N968" s="3">
        <f>M968*'Nitrous Oxide Information'!$I$2*($D$13+273)/$F$2/1000</f>
        <v>5828.3574527677529</v>
      </c>
      <c r="O968" s="3">
        <f t="shared" si="228"/>
        <v>114.64664855883292</v>
      </c>
      <c r="P968" s="3">
        <f t="shared" si="221"/>
        <v>10.083409518888184</v>
      </c>
      <c r="Q968" s="3">
        <f t="shared" si="222"/>
        <v>1.8393657252199264E-3</v>
      </c>
      <c r="R968" s="3">
        <f t="shared" si="223"/>
        <v>0.1914764212103702</v>
      </c>
    </row>
    <row r="969" spans="1:18" x14ac:dyDescent="0.25">
      <c r="A969" s="3">
        <f t="shared" si="225"/>
        <v>9.399999999999844</v>
      </c>
      <c r="B969" s="3">
        <f t="shared" si="214"/>
        <v>2.273807731563311</v>
      </c>
      <c r="C969" s="3">
        <f t="shared" si="215"/>
        <v>5.1662246056704518E-2</v>
      </c>
      <c r="D969" s="3">
        <f t="shared" si="216"/>
        <v>843.76532841824212</v>
      </c>
      <c r="E969" s="3">
        <f t="shared" si="217"/>
        <v>7.1438937951958996</v>
      </c>
      <c r="F969" s="3">
        <f t="shared" si="218"/>
        <v>33.073583221953236</v>
      </c>
      <c r="G969" s="3">
        <f t="shared" si="219"/>
        <v>6.4955361220416466E-2</v>
      </c>
      <c r="H969" s="3">
        <f t="shared" si="220"/>
        <v>0.4213505098728057</v>
      </c>
      <c r="I969" s="3">
        <f t="shared" si="224"/>
        <v>2146.0811547070793</v>
      </c>
      <c r="K969" s="3">
        <f t="shared" si="226"/>
        <v>9.399999999999844</v>
      </c>
      <c r="L969" s="3">
        <f t="shared" si="227"/>
        <v>1.0313830644570543</v>
      </c>
      <c r="M969" s="3">
        <f>L969/'Nitrous Oxide Information'!$B$1*1000</f>
        <v>23.433600628383758</v>
      </c>
      <c r="N969" s="3">
        <f>M969*'Nitrous Oxide Information'!$I$2*($D$13+273)/$F$2/1000</f>
        <v>5817.5571491609189</v>
      </c>
      <c r="O969" s="3">
        <f t="shared" si="228"/>
        <v>114.43420129183262</v>
      </c>
      <c r="P969" s="3">
        <f t="shared" si="221"/>
        <v>10.083409518888182</v>
      </c>
      <c r="Q969" s="3">
        <f t="shared" si="222"/>
        <v>1.8393657252199261E-3</v>
      </c>
      <c r="R969" s="3">
        <f t="shared" si="223"/>
        <v>0.19112160366539618</v>
      </c>
    </row>
    <row r="970" spans="1:18" x14ac:dyDescent="0.25">
      <c r="A970" s="3">
        <f t="shared" si="225"/>
        <v>9.4099999999998438</v>
      </c>
      <c r="B970" s="3">
        <f t="shared" si="214"/>
        <v>2.2695942264645828</v>
      </c>
      <c r="C970" s="3">
        <f t="shared" si="215"/>
        <v>5.1566512748144611E-2</v>
      </c>
      <c r="D970" s="3">
        <f t="shared" si="216"/>
        <v>842.20177954642281</v>
      </c>
      <c r="E970" s="3">
        <f t="shared" si="217"/>
        <v>7.1306557221112712</v>
      </c>
      <c r="F970" s="3">
        <f t="shared" si="218"/>
        <v>33.073583221953243</v>
      </c>
      <c r="G970" s="3">
        <f t="shared" si="219"/>
        <v>6.495536122041648E-2</v>
      </c>
      <c r="H970" s="3">
        <f t="shared" si="220"/>
        <v>0.42056972155149946</v>
      </c>
      <c r="I970" s="3">
        <f t="shared" si="224"/>
        <v>2146.9222941501826</v>
      </c>
      <c r="K970" s="3">
        <f t="shared" si="226"/>
        <v>9.4099999999998438</v>
      </c>
      <c r="L970" s="3">
        <f t="shared" si="227"/>
        <v>1.0294718484204004</v>
      </c>
      <c r="M970" s="3">
        <f>L970/'Nitrous Oxide Information'!$B$1*1000</f>
        <v>23.390176730066127</v>
      </c>
      <c r="N970" s="3">
        <f>M970*'Nitrous Oxide Information'!$I$2*($D$13+273)/$F$2/1000</f>
        <v>5806.7768591786717</v>
      </c>
      <c r="O970" s="3">
        <f t="shared" si="228"/>
        <v>114.22214770263999</v>
      </c>
      <c r="P970" s="3">
        <f t="shared" si="221"/>
        <v>10.083409518888184</v>
      </c>
      <c r="Q970" s="3">
        <f t="shared" si="222"/>
        <v>1.8393657252199264E-3</v>
      </c>
      <c r="R970" s="3">
        <f t="shared" si="223"/>
        <v>0.19076744361908152</v>
      </c>
    </row>
    <row r="971" spans="1:18" x14ac:dyDescent="0.25">
      <c r="A971" s="3">
        <f t="shared" si="225"/>
        <v>9.4199999999998436</v>
      </c>
      <c r="B971" s="3">
        <f t="shared" si="214"/>
        <v>2.2653885292490679</v>
      </c>
      <c r="C971" s="3">
        <f t="shared" si="215"/>
        <v>5.1470956839273399E-2</v>
      </c>
      <c r="D971" s="3">
        <f t="shared" si="216"/>
        <v>840.64112802649993</v>
      </c>
      <c r="E971" s="3">
        <f t="shared" si="217"/>
        <v>7.1174421799874912</v>
      </c>
      <c r="F971" s="3">
        <f t="shared" si="218"/>
        <v>33.073583221953243</v>
      </c>
      <c r="G971" s="3">
        <f t="shared" si="219"/>
        <v>6.495536122041648E-2</v>
      </c>
      <c r="H971" s="3">
        <f t="shared" si="220"/>
        <v>0.41979038007881053</v>
      </c>
      <c r="I971" s="3">
        <f t="shared" si="224"/>
        <v>2147.7618749103403</v>
      </c>
      <c r="K971" s="3">
        <f t="shared" si="226"/>
        <v>9.4199999999998436</v>
      </c>
      <c r="L971" s="3">
        <f t="shared" si="227"/>
        <v>1.0275641739842096</v>
      </c>
      <c r="M971" s="3">
        <f>L971/'Nitrous Oxide Information'!$B$1*1000</f>
        <v>23.346833298893731</v>
      </c>
      <c r="N971" s="3">
        <f>M971*'Nitrous Oxide Information'!$I$2*($D$13+273)/$F$2/1000</f>
        <v>5796.0165457345338</v>
      </c>
      <c r="O971" s="3">
        <f t="shared" si="228"/>
        <v>114.01048706174585</v>
      </c>
      <c r="P971" s="3">
        <f t="shared" si="221"/>
        <v>10.083409518888184</v>
      </c>
      <c r="Q971" s="3">
        <f t="shared" si="222"/>
        <v>1.8393657252199264E-3</v>
      </c>
      <c r="R971" s="3">
        <f t="shared" si="223"/>
        <v>0.1904139398530407</v>
      </c>
    </row>
    <row r="972" spans="1:18" x14ac:dyDescent="0.25">
      <c r="A972" s="3">
        <f t="shared" si="225"/>
        <v>9.4299999999998434</v>
      </c>
      <c r="B972" s="3">
        <f t="shared" si="214"/>
        <v>2.2611906254482799</v>
      </c>
      <c r="C972" s="3">
        <f t="shared" si="215"/>
        <v>5.1375578001358384E-2</v>
      </c>
      <c r="D972" s="3">
        <f t="shared" si="216"/>
        <v>839.08336848950296</v>
      </c>
      <c r="E972" s="3">
        <f t="shared" si="217"/>
        <v>7.104253123367184</v>
      </c>
      <c r="F972" s="3">
        <f t="shared" si="218"/>
        <v>33.073583221953243</v>
      </c>
      <c r="G972" s="3">
        <f t="shared" si="219"/>
        <v>6.495536122041648E-2</v>
      </c>
      <c r="H972" s="3">
        <f t="shared" si="220"/>
        <v>0.41901248277364</v>
      </c>
      <c r="I972" s="3">
        <f t="shared" si="224"/>
        <v>2148.5998998758878</v>
      </c>
      <c r="K972" s="3">
        <f t="shared" si="226"/>
        <v>9.4299999999998434</v>
      </c>
      <c r="L972" s="3">
        <f t="shared" si="227"/>
        <v>1.0256600345856792</v>
      </c>
      <c r="M972" s="3">
        <f>L972/'Nitrous Oxide Information'!$B$1*1000</f>
        <v>23.303570185756012</v>
      </c>
      <c r="N972" s="3">
        <f>M972*'Nitrous Oxide Information'!$I$2*($D$13+273)/$F$2/1000</f>
        <v>5785.2761718107568</v>
      </c>
      <c r="O972" s="3">
        <f t="shared" si="228"/>
        <v>113.79921864099293</v>
      </c>
      <c r="P972" s="3">
        <f t="shared" si="221"/>
        <v>10.083409518888184</v>
      </c>
      <c r="Q972" s="3">
        <f t="shared" si="222"/>
        <v>1.8393657252199264E-3</v>
      </c>
      <c r="R972" s="3">
        <f t="shared" si="223"/>
        <v>0.19006109115114625</v>
      </c>
    </row>
    <row r="973" spans="1:18" x14ac:dyDescent="0.25">
      <c r="A973" s="3">
        <f t="shared" si="225"/>
        <v>9.4399999999998432</v>
      </c>
      <c r="B973" s="3">
        <f t="shared" si="214"/>
        <v>2.2570005006205438</v>
      </c>
      <c r="C973" s="3">
        <f t="shared" si="215"/>
        <v>5.1280375906276231E-2</v>
      </c>
      <c r="D973" s="3">
        <f t="shared" si="216"/>
        <v>837.52849557641048</v>
      </c>
      <c r="E973" s="3">
        <f t="shared" si="217"/>
        <v>7.0910885068772131</v>
      </c>
      <c r="F973" s="3">
        <f t="shared" si="218"/>
        <v>33.073583221953243</v>
      </c>
      <c r="G973" s="3">
        <f t="shared" si="219"/>
        <v>6.495536122041648E-2</v>
      </c>
      <c r="H973" s="3">
        <f t="shared" si="220"/>
        <v>0.4182360269598569</v>
      </c>
      <c r="I973" s="3">
        <f t="shared" si="224"/>
        <v>2149.4363719298076</v>
      </c>
      <c r="K973" s="3">
        <f t="shared" si="226"/>
        <v>9.4399999999998432</v>
      </c>
      <c r="L973" s="3">
        <f t="shared" si="227"/>
        <v>1.0237594236741678</v>
      </c>
      <c r="M973" s="3">
        <f>L973/'Nitrous Oxide Information'!$B$1*1000</f>
        <v>23.260387241818734</v>
      </c>
      <c r="N973" s="3">
        <f>M973*'Nitrous Oxide Information'!$I$2*($D$13+273)/$F$2/1000</f>
        <v>5774.5557004581888</v>
      </c>
      <c r="O973" s="3">
        <f t="shared" si="228"/>
        <v>113.5883417135733</v>
      </c>
      <c r="P973" s="3">
        <f t="shared" si="221"/>
        <v>10.083409518888184</v>
      </c>
      <c r="Q973" s="3">
        <f t="shared" si="222"/>
        <v>1.8393657252199264E-3</v>
      </c>
      <c r="R973" s="3">
        <f t="shared" si="223"/>
        <v>0.18970889629952414</v>
      </c>
    </row>
    <row r="974" spans="1:18" x14ac:dyDescent="0.25">
      <c r="A974" s="3">
        <f t="shared" si="225"/>
        <v>9.449999999999843</v>
      </c>
      <c r="B974" s="3">
        <f t="shared" si="214"/>
        <v>2.2528181403509451</v>
      </c>
      <c r="C974" s="3">
        <f t="shared" si="215"/>
        <v>5.1185350226511633E-2</v>
      </c>
      <c r="D974" s="3">
        <f t="shared" si="216"/>
        <v>835.97650393813092</v>
      </c>
      <c r="E974" s="3">
        <f t="shared" si="217"/>
        <v>7.0779482852285183</v>
      </c>
      <c r="F974" s="3">
        <f t="shared" si="218"/>
        <v>33.073583221953243</v>
      </c>
      <c r="G974" s="3">
        <f t="shared" si="219"/>
        <v>6.495536122041648E-2</v>
      </c>
      <c r="H974" s="3">
        <f t="shared" si="220"/>
        <v>0.41746100996628921</v>
      </c>
      <c r="I974" s="3">
        <f t="shared" si="224"/>
        <v>2150.2712939497401</v>
      </c>
      <c r="K974" s="3">
        <f t="shared" si="226"/>
        <v>9.449999999999843</v>
      </c>
      <c r="L974" s="3">
        <f t="shared" si="227"/>
        <v>1.0218623347111726</v>
      </c>
      <c r="M974" s="3">
        <f>L974/'Nitrous Oxide Information'!$B$1*1000</f>
        <v>23.217284318523451</v>
      </c>
      <c r="N974" s="3">
        <f>M974*'Nitrous Oxide Information'!$I$2*($D$13+273)/$F$2/1000</f>
        <v>5763.8550947961421</v>
      </c>
      <c r="O974" s="3">
        <f t="shared" si="228"/>
        <v>113.37785555402579</v>
      </c>
      <c r="P974" s="3">
        <f t="shared" si="221"/>
        <v>10.083409518888184</v>
      </c>
      <c r="Q974" s="3">
        <f t="shared" si="222"/>
        <v>1.8393657252199264E-3</v>
      </c>
      <c r="R974" s="3">
        <f t="shared" si="223"/>
        <v>0.18935735408654972</v>
      </c>
    </row>
    <row r="975" spans="1:18" x14ac:dyDescent="0.25">
      <c r="A975" s="3">
        <f t="shared" si="225"/>
        <v>9.4599999999998428</v>
      </c>
      <c r="B975" s="3">
        <f t="shared" si="214"/>
        <v>2.2486435302512824</v>
      </c>
      <c r="C975" s="3">
        <f t="shared" si="215"/>
        <v>5.1090500635156216E-2</v>
      </c>
      <c r="D975" s="3">
        <f t="shared" si="216"/>
        <v>834.42738823548609</v>
      </c>
      <c r="E975" s="3">
        <f t="shared" si="217"/>
        <v>7.0648324132159637</v>
      </c>
      <c r="F975" s="3">
        <f t="shared" si="218"/>
        <v>33.073583221953236</v>
      </c>
      <c r="G975" s="3">
        <f t="shared" si="219"/>
        <v>6.4955361220416466E-2</v>
      </c>
      <c r="H975" s="3">
        <f t="shared" si="220"/>
        <v>0.41668742912671503</v>
      </c>
      <c r="I975" s="3">
        <f t="shared" si="224"/>
        <v>2151.1046688079937</v>
      </c>
      <c r="K975" s="3">
        <f t="shared" si="226"/>
        <v>9.4599999999998428</v>
      </c>
      <c r="L975" s="3">
        <f t="shared" si="227"/>
        <v>1.0199687611703072</v>
      </c>
      <c r="M975" s="3">
        <f>L975/'Nitrous Oxide Information'!$B$1*1000</f>
        <v>23.174261267587013</v>
      </c>
      <c r="N975" s="3">
        <f>M975*'Nitrous Oxide Information'!$I$2*($D$13+273)/$F$2/1000</f>
        <v>5753.1743180122785</v>
      </c>
      <c r="O975" s="3">
        <f t="shared" si="228"/>
        <v>113.1677594382336</v>
      </c>
      <c r="P975" s="3">
        <f t="shared" si="221"/>
        <v>10.083409518888182</v>
      </c>
      <c r="Q975" s="3">
        <f t="shared" si="222"/>
        <v>1.8393657252199261E-3</v>
      </c>
      <c r="R975" s="3">
        <f t="shared" si="223"/>
        <v>0.1890064633028436</v>
      </c>
    </row>
    <row r="976" spans="1:18" x14ac:dyDescent="0.25">
      <c r="A976" s="3">
        <f t="shared" si="225"/>
        <v>9.4699999999998425</v>
      </c>
      <c r="B976" s="3">
        <f t="shared" si="214"/>
        <v>2.2444766559600153</v>
      </c>
      <c r="C976" s="3">
        <f t="shared" si="215"/>
        <v>5.0995826805907342E-2</v>
      </c>
      <c r="D976" s="3">
        <f t="shared" si="216"/>
        <v>832.88114313919061</v>
      </c>
      <c r="E976" s="3">
        <f t="shared" si="217"/>
        <v>7.0517408457181787</v>
      </c>
      <c r="F976" s="3">
        <f t="shared" si="218"/>
        <v>33.073583221953236</v>
      </c>
      <c r="G976" s="3">
        <f t="shared" si="219"/>
        <v>6.4955361220416466E-2</v>
      </c>
      <c r="H976" s="3">
        <f t="shared" si="220"/>
        <v>0.41591528177985276</v>
      </c>
      <c r="I976" s="3">
        <f t="shared" si="224"/>
        <v>2151.9364993715535</v>
      </c>
      <c r="K976" s="3">
        <f t="shared" si="226"/>
        <v>9.4699999999998425</v>
      </c>
      <c r="L976" s="3">
        <f t="shared" si="227"/>
        <v>1.0180786965372788</v>
      </c>
      <c r="M976" s="3">
        <f>L976/'Nitrous Oxide Information'!$B$1*1000</f>
        <v>23.131317941001043</v>
      </c>
      <c r="N976" s="3">
        <f>M976*'Nitrous Oxide Information'!$I$2*($D$13+273)/$F$2/1000</f>
        <v>5742.5133333624681</v>
      </c>
      <c r="O976" s="3">
        <f t="shared" si="228"/>
        <v>112.95805264342171</v>
      </c>
      <c r="P976" s="3">
        <f t="shared" si="221"/>
        <v>10.083409518888182</v>
      </c>
      <c r="Q976" s="3">
        <f t="shared" si="222"/>
        <v>1.8393657252199261E-3</v>
      </c>
      <c r="R976" s="3">
        <f t="shared" si="223"/>
        <v>0.18865622274126734</v>
      </c>
    </row>
    <row r="977" spans="1:18" x14ac:dyDescent="0.25">
      <c r="A977" s="3">
        <f t="shared" si="225"/>
        <v>9.4799999999998423</v>
      </c>
      <c r="B977" s="3">
        <f t="shared" si="214"/>
        <v>2.2403175031422169</v>
      </c>
      <c r="C977" s="3">
        <f t="shared" si="215"/>
        <v>5.0901328413067055E-2</v>
      </c>
      <c r="D977" s="3">
        <f t="shared" si="216"/>
        <v>831.33776332983473</v>
      </c>
      <c r="E977" s="3">
        <f t="shared" si="217"/>
        <v>7.0386735376974112</v>
      </c>
      <c r="F977" s="3">
        <f t="shared" si="218"/>
        <v>33.073583221953228</v>
      </c>
      <c r="G977" s="3">
        <f t="shared" si="219"/>
        <v>6.4955361220416452E-2</v>
      </c>
      <c r="H977" s="3">
        <f t="shared" si="220"/>
        <v>0.41514456526935273</v>
      </c>
      <c r="I977" s="3">
        <f t="shared" si="224"/>
        <v>2152.7667885020924</v>
      </c>
      <c r="K977" s="3">
        <f t="shared" si="226"/>
        <v>9.4799999999998423</v>
      </c>
      <c r="L977" s="3">
        <f t="shared" si="227"/>
        <v>1.0161921343098661</v>
      </c>
      <c r="M977" s="3">
        <f>L977/'Nitrous Oxide Information'!$B$1*1000</f>
        <v>23.088454191031424</v>
      </c>
      <c r="N977" s="3">
        <f>M977*'Nitrous Oxide Information'!$I$2*($D$13+273)/$F$2/1000</f>
        <v>5731.8721041706731</v>
      </c>
      <c r="O977" s="3">
        <f t="shared" si="228"/>
        <v>112.74873444815451</v>
      </c>
      <c r="P977" s="3">
        <f t="shared" si="221"/>
        <v>10.08340951888818</v>
      </c>
      <c r="Q977" s="3">
        <f t="shared" si="222"/>
        <v>1.8393657252199257E-3</v>
      </c>
      <c r="R977" s="3">
        <f t="shared" si="223"/>
        <v>0.18830663119691954</v>
      </c>
    </row>
    <row r="978" spans="1:18" x14ac:dyDescent="0.25">
      <c r="A978" s="3">
        <f t="shared" si="225"/>
        <v>9.4899999999998421</v>
      </c>
      <c r="B978" s="3">
        <f t="shared" si="214"/>
        <v>2.2361660574895237</v>
      </c>
      <c r="C978" s="3">
        <f t="shared" si="215"/>
        <v>5.0807005131540947E-2</v>
      </c>
      <c r="D978" s="3">
        <f t="shared" si="216"/>
        <v>829.79724349786693</v>
      </c>
      <c r="E978" s="3">
        <f t="shared" si="217"/>
        <v>7.0256304441993604</v>
      </c>
      <c r="F978" s="3">
        <f t="shared" si="218"/>
        <v>33.073583221953236</v>
      </c>
      <c r="G978" s="3">
        <f t="shared" si="219"/>
        <v>6.4955361220416466E-2</v>
      </c>
      <c r="H978" s="3">
        <f t="shared" si="220"/>
        <v>0.41437527694378762</v>
      </c>
      <c r="I978" s="3">
        <f t="shared" si="224"/>
        <v>2153.5955390559798</v>
      </c>
      <c r="K978" s="3">
        <f t="shared" si="226"/>
        <v>9.4899999999998421</v>
      </c>
      <c r="L978" s="3">
        <f t="shared" si="227"/>
        <v>1.014309067997897</v>
      </c>
      <c r="M978" s="3">
        <f>L978/'Nitrous Oxide Information'!$B$1*1000</f>
        <v>23.045669870217822</v>
      </c>
      <c r="N978" s="3">
        <f>M978*'Nitrous Oxide Information'!$I$2*($D$13+273)/$F$2/1000</f>
        <v>5721.2505938288232</v>
      </c>
      <c r="O978" s="3">
        <f t="shared" si="228"/>
        <v>112.53980413233322</v>
      </c>
      <c r="P978" s="3">
        <f t="shared" si="221"/>
        <v>10.083409518888182</v>
      </c>
      <c r="Q978" s="3">
        <f t="shared" si="222"/>
        <v>1.8393657252199261E-3</v>
      </c>
      <c r="R978" s="3">
        <f t="shared" si="223"/>
        <v>0.1879576874671316</v>
      </c>
    </row>
    <row r="979" spans="1:18" x14ac:dyDescent="0.25">
      <c r="A979" s="3">
        <f t="shared" si="225"/>
        <v>9.4999999999998419</v>
      </c>
      <c r="B979" s="3">
        <f t="shared" si="214"/>
        <v>2.2320223047200858</v>
      </c>
      <c r="C979" s="3">
        <f t="shared" si="215"/>
        <v>5.0712856636837021E-2</v>
      </c>
      <c r="D979" s="3">
        <f t="shared" si="216"/>
        <v>828.25957834357325</v>
      </c>
      <c r="E979" s="3">
        <f t="shared" si="217"/>
        <v>7.0126115203530341</v>
      </c>
      <c r="F979" s="3">
        <f t="shared" si="218"/>
        <v>33.073583221953236</v>
      </c>
      <c r="G979" s="3">
        <f t="shared" si="219"/>
        <v>6.4955361220416466E-2</v>
      </c>
      <c r="H979" s="3">
        <f t="shared" si="220"/>
        <v>0.41360741415664282</v>
      </c>
      <c r="I979" s="3">
        <f t="shared" si="224"/>
        <v>2154.4227538842929</v>
      </c>
      <c r="K979" s="3">
        <f t="shared" si="226"/>
        <v>9.4999999999998419</v>
      </c>
      <c r="L979" s="3">
        <f t="shared" si="227"/>
        <v>1.0124294911232257</v>
      </c>
      <c r="M979" s="3">
        <f>L979/'Nitrous Oxide Information'!$B$1*1000</f>
        <v>23.002964831373134</v>
      </c>
      <c r="N979" s="3">
        <f>M979*'Nitrous Oxide Information'!$I$2*($D$13+273)/$F$2/1000</f>
        <v>5710.6487657966782</v>
      </c>
      <c r="O979" s="3">
        <f t="shared" si="228"/>
        <v>112.33126097719344</v>
      </c>
      <c r="P979" s="3">
        <f t="shared" si="221"/>
        <v>10.083409518888182</v>
      </c>
      <c r="Q979" s="3">
        <f t="shared" si="222"/>
        <v>1.8393657252199261E-3</v>
      </c>
      <c r="R979" s="3">
        <f t="shared" si="223"/>
        <v>0.18760939035146323</v>
      </c>
    </row>
    <row r="980" spans="1:18" x14ac:dyDescent="0.25">
      <c r="A980" s="3">
        <f t="shared" si="225"/>
        <v>9.5099999999998417</v>
      </c>
      <c r="B980" s="3">
        <f t="shared" si="214"/>
        <v>2.2278862305785188</v>
      </c>
      <c r="C980" s="3">
        <f t="shared" si="215"/>
        <v>5.0618882605064565E-2</v>
      </c>
      <c r="D980" s="3">
        <f t="shared" si="216"/>
        <v>826.72476257706103</v>
      </c>
      <c r="E980" s="3">
        <f t="shared" si="217"/>
        <v>6.9996167213705824</v>
      </c>
      <c r="F980" s="3">
        <f t="shared" si="218"/>
        <v>33.073583221953243</v>
      </c>
      <c r="G980" s="3">
        <f t="shared" si="219"/>
        <v>6.495536122041648E-2</v>
      </c>
      <c r="H980" s="3">
        <f t="shared" si="220"/>
        <v>0.4128409742663085</v>
      </c>
      <c r="I980" s="3">
        <f t="shared" si="224"/>
        <v>2155.2484358328256</v>
      </c>
      <c r="K980" s="3">
        <f t="shared" si="226"/>
        <v>9.5099999999998417</v>
      </c>
      <c r="L980" s="3">
        <f t="shared" si="227"/>
        <v>1.0105533972197109</v>
      </c>
      <c r="M980" s="3">
        <f>L980/'Nitrous Oxide Information'!$B$1*1000</f>
        <v>22.96033892758301</v>
      </c>
      <c r="N980" s="3">
        <f>M980*'Nitrous Oxide Information'!$I$2*($D$13+273)/$F$2/1000</f>
        <v>5700.0665836017106</v>
      </c>
      <c r="O980" s="3">
        <f t="shared" si="228"/>
        <v>112.12310426530269</v>
      </c>
      <c r="P980" s="3">
        <f t="shared" si="221"/>
        <v>10.083409518888184</v>
      </c>
      <c r="Q980" s="3">
        <f t="shared" si="222"/>
        <v>1.8393657252199264E-3</v>
      </c>
      <c r="R980" s="3">
        <f t="shared" si="223"/>
        <v>0.18726173865169896</v>
      </c>
    </row>
    <row r="981" spans="1:18" x14ac:dyDescent="0.25">
      <c r="A981" s="3">
        <f t="shared" si="225"/>
        <v>9.5199999999998415</v>
      </c>
      <c r="B981" s="3">
        <f t="shared" si="214"/>
        <v>2.2237578208358562</v>
      </c>
      <c r="C981" s="3">
        <f t="shared" si="215"/>
        <v>5.0525082712933087E-2</v>
      </c>
      <c r="D981" s="3">
        <f t="shared" si="216"/>
        <v>825.19279091824001</v>
      </c>
      <c r="E981" s="3">
        <f t="shared" si="217"/>
        <v>6.9866460025471584</v>
      </c>
      <c r="F981" s="3">
        <f t="shared" si="218"/>
        <v>33.073583221953243</v>
      </c>
      <c r="G981" s="3">
        <f t="shared" si="219"/>
        <v>6.495536122041648E-2</v>
      </c>
      <c r="H981" s="3">
        <f t="shared" si="220"/>
        <v>0.41207595463606966</v>
      </c>
      <c r="I981" s="3">
        <f t="shared" si="224"/>
        <v>2156.0725877420978</v>
      </c>
      <c r="K981" s="3">
        <f t="shared" si="226"/>
        <v>9.5199999999998415</v>
      </c>
      <c r="L981" s="3">
        <f t="shared" si="227"/>
        <v>1.008680779833194</v>
      </c>
      <c r="M981" s="3">
        <f>L981/'Nitrous Oxide Information'!$B$1*1000</f>
        <v>22.91779201220535</v>
      </c>
      <c r="N981" s="3">
        <f>M981*'Nitrous Oxide Information'!$I$2*($D$13+273)/$F$2/1000</f>
        <v>5689.5040108389812</v>
      </c>
      <c r="O981" s="3">
        <f t="shared" si="228"/>
        <v>111.91533328055797</v>
      </c>
      <c r="P981" s="3">
        <f t="shared" si="221"/>
        <v>10.083409518888184</v>
      </c>
      <c r="Q981" s="3">
        <f t="shared" si="222"/>
        <v>1.8393657252199264E-3</v>
      </c>
      <c r="R981" s="3">
        <f t="shared" si="223"/>
        <v>0.18691473117184354</v>
      </c>
    </row>
    <row r="982" spans="1:18" x14ac:dyDescent="0.25">
      <c r="A982" s="3">
        <f t="shared" si="225"/>
        <v>9.5299999999998413</v>
      </c>
      <c r="B982" s="3">
        <f t="shared" si="214"/>
        <v>2.2196370612894953</v>
      </c>
      <c r="C982" s="3">
        <f t="shared" si="215"/>
        <v>5.0431456637751157E-2</v>
      </c>
      <c r="D982" s="3">
        <f t="shared" si="216"/>
        <v>823.66365809680417</v>
      </c>
      <c r="E982" s="3">
        <f t="shared" si="217"/>
        <v>6.9736993192607484</v>
      </c>
      <c r="F982" s="3">
        <f t="shared" si="218"/>
        <v>33.073583221953236</v>
      </c>
      <c r="G982" s="3">
        <f t="shared" si="219"/>
        <v>6.4955361220416466E-2</v>
      </c>
      <c r="H982" s="3">
        <f t="shared" si="220"/>
        <v>0.4113123526340971</v>
      </c>
      <c r="I982" s="3">
        <f t="shared" si="224"/>
        <v>2156.8952124473658</v>
      </c>
      <c r="K982" s="3">
        <f t="shared" si="226"/>
        <v>9.5299999999998413</v>
      </c>
      <c r="L982" s="3">
        <f t="shared" si="227"/>
        <v>1.0068116325214755</v>
      </c>
      <c r="M982" s="3">
        <f>L982/'Nitrous Oxide Information'!$B$1*1000</f>
        <v>22.87532393886978</v>
      </c>
      <c r="N982" s="3">
        <f>M982*'Nitrous Oxide Information'!$I$2*($D$13+273)/$F$2/1000</f>
        <v>5678.9610111710081</v>
      </c>
      <c r="O982" s="3">
        <f t="shared" si="228"/>
        <v>111.70794730818322</v>
      </c>
      <c r="P982" s="3">
        <f t="shared" si="221"/>
        <v>10.083409518888182</v>
      </c>
      <c r="Q982" s="3">
        <f t="shared" si="222"/>
        <v>1.8393657252199261E-3</v>
      </c>
      <c r="R982" s="3">
        <f t="shared" si="223"/>
        <v>0.18656836671811791</v>
      </c>
    </row>
    <row r="983" spans="1:18" x14ac:dyDescent="0.25">
      <c r="A983" s="3">
        <f t="shared" si="225"/>
        <v>9.5399999999998411</v>
      </c>
      <c r="B983" s="3">
        <f t="shared" si="214"/>
        <v>2.2155239377631544</v>
      </c>
      <c r="C983" s="3">
        <f t="shared" si="215"/>
        <v>5.033800405742532E-2</v>
      </c>
      <c r="D983" s="3">
        <f t="shared" si="216"/>
        <v>822.13735885221433</v>
      </c>
      <c r="E983" s="3">
        <f t="shared" si="217"/>
        <v>6.9607766269720299</v>
      </c>
      <c r="F983" s="3">
        <f t="shared" si="218"/>
        <v>33.073583221953236</v>
      </c>
      <c r="G983" s="3">
        <f t="shared" si="219"/>
        <v>6.4955361220416466E-2</v>
      </c>
      <c r="H983" s="3">
        <f t="shared" si="220"/>
        <v>0.41055016563343893</v>
      </c>
      <c r="I983" s="3">
        <f t="shared" si="224"/>
        <v>2157.7163127786325</v>
      </c>
      <c r="K983" s="3">
        <f t="shared" si="226"/>
        <v>9.5399999999998411</v>
      </c>
      <c r="L983" s="3">
        <f t="shared" si="227"/>
        <v>1.0049459488542944</v>
      </c>
      <c r="M983" s="3">
        <f>L983/'Nitrous Oxide Information'!$B$1*1000</f>
        <v>22.832934561477167</v>
      </c>
      <c r="N983" s="3">
        <f>M983*'Nitrous Oxide Information'!$I$2*($D$13+273)/$F$2/1000</f>
        <v>5668.4375483276508</v>
      </c>
      <c r="O983" s="3">
        <f t="shared" si="228"/>
        <v>111.50094563472693</v>
      </c>
      <c r="P983" s="3">
        <f t="shared" si="221"/>
        <v>10.083409518888182</v>
      </c>
      <c r="Q983" s="3">
        <f t="shared" si="222"/>
        <v>1.8393657252199261E-3</v>
      </c>
      <c r="R983" s="3">
        <f t="shared" si="223"/>
        <v>0.18622264409895536</v>
      </c>
    </row>
    <row r="984" spans="1:18" x14ac:dyDescent="0.25">
      <c r="A984" s="3">
        <f t="shared" si="225"/>
        <v>9.5499999999998408</v>
      </c>
      <c r="B984" s="3">
        <f t="shared" si="214"/>
        <v>2.2114184361068201</v>
      </c>
      <c r="C984" s="3">
        <f t="shared" si="215"/>
        <v>5.0244724650458962E-2</v>
      </c>
      <c r="D984" s="3">
        <f t="shared" si="216"/>
        <v>820.6138879336786</v>
      </c>
      <c r="E984" s="3">
        <f t="shared" si="217"/>
        <v>6.9478778812242137</v>
      </c>
      <c r="F984" s="3">
        <f t="shared" si="218"/>
        <v>33.073583221953243</v>
      </c>
      <c r="G984" s="3">
        <f t="shared" si="219"/>
        <v>6.495536122041648E-2</v>
      </c>
      <c r="H984" s="3">
        <f t="shared" si="220"/>
        <v>0.40978939101201101</v>
      </c>
      <c r="I984" s="3">
        <f t="shared" si="224"/>
        <v>2158.5358915606566</v>
      </c>
      <c r="K984" s="3">
        <f t="shared" si="226"/>
        <v>9.5499999999998408</v>
      </c>
      <c r="L984" s="3">
        <f t="shared" si="227"/>
        <v>1.0030837224133049</v>
      </c>
      <c r="M984" s="3">
        <f>L984/'Nitrous Oxide Information'!$B$1*1000</f>
        <v>22.790623734199102</v>
      </c>
      <c r="N984" s="3">
        <f>M984*'Nitrous Oxide Information'!$I$2*($D$13+273)/$F$2/1000</f>
        <v>5657.9335861059735</v>
      </c>
      <c r="O984" s="3">
        <f t="shared" si="228"/>
        <v>111.29432754805963</v>
      </c>
      <c r="P984" s="3">
        <f t="shared" si="221"/>
        <v>10.083409518888184</v>
      </c>
      <c r="Q984" s="3">
        <f t="shared" si="222"/>
        <v>1.8393657252199264E-3</v>
      </c>
      <c r="R984" s="3">
        <f t="shared" si="223"/>
        <v>0.18587756212499706</v>
      </c>
    </row>
    <row r="985" spans="1:18" x14ac:dyDescent="0.25">
      <c r="A985" s="3">
        <f t="shared" si="225"/>
        <v>9.5599999999998406</v>
      </c>
      <c r="B985" s="3">
        <f t="shared" si="214"/>
        <v>2.2073205421966997</v>
      </c>
      <c r="C985" s="3">
        <f t="shared" si="215"/>
        <v>5.0151618095951221E-2</v>
      </c>
      <c r="D985" s="3">
        <f t="shared" si="216"/>
        <v>819.09324010013506</v>
      </c>
      <c r="E985" s="3">
        <f t="shared" si="217"/>
        <v>6.9350030376428915</v>
      </c>
      <c r="F985" s="3">
        <f t="shared" si="218"/>
        <v>33.073583221953236</v>
      </c>
      <c r="G985" s="3">
        <f t="shared" si="219"/>
        <v>6.4955361220416466E-2</v>
      </c>
      <c r="H985" s="3">
        <f t="shared" si="220"/>
        <v>0.40903002615258777</v>
      </c>
      <c r="I985" s="3">
        <f t="shared" si="224"/>
        <v>2159.3539516129617</v>
      </c>
      <c r="K985" s="3">
        <f t="shared" si="226"/>
        <v>9.5599999999998406</v>
      </c>
      <c r="L985" s="3">
        <f t="shared" si="227"/>
        <v>1.0012249467920549</v>
      </c>
      <c r="M985" s="3">
        <f>L985/'Nitrous Oxide Information'!$B$1*1000</f>
        <v>22.748391311477402</v>
      </c>
      <c r="N985" s="3">
        <f>M985*'Nitrous Oxide Information'!$I$2*($D$13+273)/$F$2/1000</f>
        <v>5647.4490883701264</v>
      </c>
      <c r="O985" s="3">
        <f t="shared" si="228"/>
        <v>111.08809233737149</v>
      </c>
      <c r="P985" s="3">
        <f t="shared" si="221"/>
        <v>10.083409518888182</v>
      </c>
      <c r="Q985" s="3">
        <f t="shared" si="222"/>
        <v>1.8393657252199261E-3</v>
      </c>
      <c r="R985" s="3">
        <f t="shared" si="223"/>
        <v>0.18553311960908811</v>
      </c>
    </row>
    <row r="986" spans="1:18" x14ac:dyDescent="0.25">
      <c r="A986" s="3">
        <f t="shared" si="225"/>
        <v>9.5699999999998404</v>
      </c>
      <c r="B986" s="3">
        <f t="shared" si="214"/>
        <v>2.2032302419351741</v>
      </c>
      <c r="C986" s="3">
        <f t="shared" si="215"/>
        <v>5.0058684073595927E-2</v>
      </c>
      <c r="D986" s="3">
        <f t="shared" si="216"/>
        <v>817.57541012023512</v>
      </c>
      <c r="E986" s="3">
        <f t="shared" si="217"/>
        <v>6.9221520519358846</v>
      </c>
      <c r="F986" s="3">
        <f t="shared" si="218"/>
        <v>33.073583221953243</v>
      </c>
      <c r="G986" s="3">
        <f t="shared" si="219"/>
        <v>6.495536122041648E-2</v>
      </c>
      <c r="H986" s="3">
        <f t="shared" si="220"/>
        <v>0.40827206844279423</v>
      </c>
      <c r="I986" s="3">
        <f t="shared" si="224"/>
        <v>2160.1704957498473</v>
      </c>
      <c r="K986" s="3">
        <f t="shared" si="226"/>
        <v>9.5699999999998404</v>
      </c>
      <c r="L986" s="3">
        <f t="shared" si="227"/>
        <v>0.99936961559596404</v>
      </c>
      <c r="M986" s="3">
        <f>L986/'Nitrous Oxide Information'!$B$1*1000</f>
        <v>22.706237148023632</v>
      </c>
      <c r="N986" s="3">
        <f>M986*'Nitrous Oxide Information'!$I$2*($D$13+273)/$F$2/1000</f>
        <v>5636.9840190512314</v>
      </c>
      <c r="O986" s="3">
        <f t="shared" si="228"/>
        <v>110.88223929316987</v>
      </c>
      <c r="P986" s="3">
        <f t="shared" si="221"/>
        <v>10.083409518888184</v>
      </c>
      <c r="Q986" s="3">
        <f t="shared" si="222"/>
        <v>1.8393657252199264E-3</v>
      </c>
      <c r="R986" s="3">
        <f t="shared" si="223"/>
        <v>0.18518931536627367</v>
      </c>
    </row>
    <row r="987" spans="1:18" x14ac:dyDescent="0.25">
      <c r="A987" s="3">
        <f t="shared" si="225"/>
        <v>9.5799999999998402</v>
      </c>
      <c r="B987" s="3">
        <f t="shared" si="214"/>
        <v>2.1991475212507461</v>
      </c>
      <c r="C987" s="3">
        <f t="shared" si="215"/>
        <v>4.9965922263680414E-2</v>
      </c>
      <c r="D987" s="3">
        <f t="shared" si="216"/>
        <v>816.06039277232253</v>
      </c>
      <c r="E987" s="3">
        <f t="shared" si="217"/>
        <v>6.909324879893088</v>
      </c>
      <c r="F987" s="3">
        <f t="shared" si="218"/>
        <v>33.073583221953243</v>
      </c>
      <c r="G987" s="3">
        <f t="shared" si="219"/>
        <v>6.495536122041648E-2</v>
      </c>
      <c r="H987" s="3">
        <f t="shared" si="220"/>
        <v>0.40751551527509555</v>
      </c>
      <c r="I987" s="3">
        <f t="shared" si="224"/>
        <v>2160.9855267803973</v>
      </c>
      <c r="K987" s="3">
        <f t="shared" si="226"/>
        <v>9.5799999999998402</v>
      </c>
      <c r="L987" s="3">
        <f t="shared" si="227"/>
        <v>0.9975177224423013</v>
      </c>
      <c r="M987" s="3">
        <f>L987/'Nitrous Oxide Information'!$B$1*1000</f>
        <v>22.664161098818564</v>
      </c>
      <c r="N987" s="3">
        <f>M987*'Nitrous Oxide Information'!$I$2*($D$13+273)/$F$2/1000</f>
        <v>5626.5383421472343</v>
      </c>
      <c r="O987" s="3">
        <f t="shared" si="228"/>
        <v>110.67676770727684</v>
      </c>
      <c r="P987" s="3">
        <f t="shared" si="221"/>
        <v>10.083409518888184</v>
      </c>
      <c r="Q987" s="3">
        <f t="shared" si="222"/>
        <v>1.8393657252199264E-3</v>
      </c>
      <c r="R987" s="3">
        <f t="shared" si="223"/>
        <v>0.18484614821379447</v>
      </c>
    </row>
    <row r="988" spans="1:18" x14ac:dyDescent="0.25">
      <c r="A988" s="3">
        <f t="shared" si="225"/>
        <v>9.58999999999984</v>
      </c>
      <c r="B988" s="3">
        <f t="shared" si="214"/>
        <v>2.1950723660979952</v>
      </c>
      <c r="C988" s="3">
        <f t="shared" si="215"/>
        <v>4.9873332347084458E-2</v>
      </c>
      <c r="D988" s="3">
        <f t="shared" si="216"/>
        <v>814.54818284441774</v>
      </c>
      <c r="E988" s="3">
        <f t="shared" si="217"/>
        <v>6.8965214773863242</v>
      </c>
      <c r="F988" s="3">
        <f t="shared" si="218"/>
        <v>33.073583221953236</v>
      </c>
      <c r="G988" s="3">
        <f t="shared" si="219"/>
        <v>6.4955361220416466E-2</v>
      </c>
      <c r="H988" s="3">
        <f t="shared" si="220"/>
        <v>0.40676036404678922</v>
      </c>
      <c r="I988" s="3">
        <f t="shared" si="224"/>
        <v>2161.7990475084907</v>
      </c>
      <c r="K988" s="3">
        <f t="shared" si="226"/>
        <v>9.58999999999984</v>
      </c>
      <c r="L988" s="3">
        <f t="shared" si="227"/>
        <v>0.99566926096016339</v>
      </c>
      <c r="M988" s="3">
        <f>L988/'Nitrous Oxide Information'!$B$1*1000</f>
        <v>22.622163019111703</v>
      </c>
      <c r="N988" s="3">
        <f>M988*'Nitrous Oxide Information'!$I$2*($D$13+273)/$F$2/1000</f>
        <v>5616.1120217228026</v>
      </c>
      <c r="O988" s="3">
        <f t="shared" si="228"/>
        <v>110.47167687282678</v>
      </c>
      <c r="P988" s="3">
        <f t="shared" si="221"/>
        <v>10.083409518888182</v>
      </c>
      <c r="Q988" s="3">
        <f t="shared" si="222"/>
        <v>1.8393657252199261E-3</v>
      </c>
      <c r="R988" s="3">
        <f t="shared" si="223"/>
        <v>0.18450361697108311</v>
      </c>
    </row>
    <row r="989" spans="1:18" x14ac:dyDescent="0.25">
      <c r="A989" s="3">
        <f t="shared" si="225"/>
        <v>9.5999999999998398</v>
      </c>
      <c r="B989" s="3">
        <f t="shared" si="214"/>
        <v>2.1910047624575273</v>
      </c>
      <c r="C989" s="3">
        <f t="shared" si="215"/>
        <v>4.9780914005279231E-2</v>
      </c>
      <c r="D989" s="3">
        <f t="shared" si="216"/>
        <v>813.03877513420014</v>
      </c>
      <c r="E989" s="3">
        <f t="shared" si="217"/>
        <v>6.8837418003691839</v>
      </c>
      <c r="F989" s="3">
        <f t="shared" si="218"/>
        <v>33.073583221953243</v>
      </c>
      <c r="G989" s="3">
        <f t="shared" si="219"/>
        <v>6.495536122041648E-2</v>
      </c>
      <c r="H989" s="3">
        <f t="shared" si="220"/>
        <v>0.40600661215999573</v>
      </c>
      <c r="I989" s="3">
        <f t="shared" si="224"/>
        <v>2162.6110607328105</v>
      </c>
      <c r="K989" s="3">
        <f t="shared" si="226"/>
        <v>9.5999999999998398</v>
      </c>
      <c r="L989" s="3">
        <f t="shared" si="227"/>
        <v>0.99382422479045252</v>
      </c>
      <c r="M989" s="3">
        <f>L989/'Nitrous Oxide Information'!$B$1*1000</f>
        <v>22.580242764420799</v>
      </c>
      <c r="N989" s="3">
        <f>M989*'Nitrous Oxide Information'!$I$2*($D$13+273)/$F$2/1000</f>
        <v>5605.7050219091971</v>
      </c>
      <c r="O989" s="3">
        <f t="shared" si="228"/>
        <v>110.26696608426388</v>
      </c>
      <c r="P989" s="3">
        <f t="shared" si="221"/>
        <v>10.083409518888184</v>
      </c>
      <c r="Q989" s="3">
        <f t="shared" si="222"/>
        <v>1.8393657252199264E-3</v>
      </c>
      <c r="R989" s="3">
        <f t="shared" si="223"/>
        <v>0.18416172045975984</v>
      </c>
    </row>
    <row r="990" spans="1:18" x14ac:dyDescent="0.25">
      <c r="A990" s="3">
        <f t="shared" si="225"/>
        <v>9.6099999999998396</v>
      </c>
      <c r="B990" s="3">
        <f t="shared" ref="B990:B1019" si="229">L990*2.20462</f>
        <v>2.1869446963359271</v>
      </c>
      <c r="C990" s="3">
        <f t="shared" ref="C990:C1019" si="230">M990/453.59237</f>
        <v>4.9688666920326106E-2</v>
      </c>
      <c r="D990" s="3">
        <f t="shared" ref="D990:D1019" si="231">N990/6.89475729</f>
        <v>811.53216444898771</v>
      </c>
      <c r="E990" s="3">
        <f t="shared" ref="E990:E1019" si="232">O990/16.0184634</f>
        <v>6.8709858048768817</v>
      </c>
      <c r="F990" s="3">
        <f t="shared" ref="F990:F1019" si="233">P990*3.28</f>
        <v>33.073583221953236</v>
      </c>
      <c r="G990" s="3">
        <f t="shared" ref="G990:G1019" si="234">Q990*35.314</f>
        <v>6.4955361220416466E-2</v>
      </c>
      <c r="H990" s="3">
        <f t="shared" ref="H990:H1019" si="235">R990*2.20462</f>
        <v>0.40525425702164924</v>
      </c>
      <c r="I990" s="3">
        <f t="shared" si="224"/>
        <v>2163.4215692468538</v>
      </c>
      <c r="K990" s="3">
        <f t="shared" si="226"/>
        <v>9.6099999999998396</v>
      </c>
      <c r="L990" s="3">
        <f t="shared" si="227"/>
        <v>0.99198260758585488</v>
      </c>
      <c r="M990" s="3">
        <f>L990/'Nitrous Oxide Information'!$B$1*1000</f>
        <v>22.53840019053132</v>
      </c>
      <c r="N990" s="3">
        <f>M990*'Nitrous Oxide Information'!$I$2*($D$13+273)/$F$2/1000</f>
        <v>5595.3173069041368</v>
      </c>
      <c r="O990" s="3">
        <f t="shared" si="228"/>
        <v>110.06263463733988</v>
      </c>
      <c r="P990" s="3">
        <f t="shared" ref="P990:P1019" si="236">SQRT(2*(N990)/O990)</f>
        <v>10.083409518888182</v>
      </c>
      <c r="Q990" s="3">
        <f t="shared" ref="Q990:Q1019" si="237">P990*$F$25</f>
        <v>1.8393657252199261E-3</v>
      </c>
      <c r="R990" s="3">
        <f t="shared" ref="R990:R1019" si="238">Q990*O990*0.908</f>
        <v>0.18382045750362841</v>
      </c>
    </row>
    <row r="991" spans="1:18" x14ac:dyDescent="0.25">
      <c r="A991" s="3">
        <f t="shared" si="225"/>
        <v>9.6199999999998393</v>
      </c>
      <c r="B991" s="3">
        <f t="shared" si="229"/>
        <v>2.1828921537657107</v>
      </c>
      <c r="C991" s="3">
        <f t="shared" si="230"/>
        <v>4.9596590774875646E-2</v>
      </c>
      <c r="D991" s="3">
        <f t="shared" si="231"/>
        <v>810.02834560572217</v>
      </c>
      <c r="E991" s="3">
        <f t="shared" si="232"/>
        <v>6.858253447026101</v>
      </c>
      <c r="F991" s="3">
        <f t="shared" si="233"/>
        <v>33.073583221953236</v>
      </c>
      <c r="G991" s="3">
        <f t="shared" si="234"/>
        <v>6.4955361220416466E-2</v>
      </c>
      <c r="H991" s="3">
        <f t="shared" si="235"/>
        <v>0.40450329604348956</v>
      </c>
      <c r="I991" s="3">
        <f t="shared" ref="I991:I1054" si="239">I990+$N$3*$J$1*H991</f>
        <v>2164.2305758389407</v>
      </c>
      <c r="K991" s="3">
        <f t="shared" si="226"/>
        <v>9.6199999999998393</v>
      </c>
      <c r="L991" s="3">
        <f t="shared" si="227"/>
        <v>0.99014440301081863</v>
      </c>
      <c r="M991" s="3">
        <f>L991/'Nitrous Oxide Information'!$B$1*1000</f>
        <v>22.49663515349598</v>
      </c>
      <c r="N991" s="3">
        <f>M991*'Nitrous Oxide Information'!$I$2*($D$13+273)/$F$2/1000</f>
        <v>5584.9488409716923</v>
      </c>
      <c r="O991" s="3">
        <f t="shared" si="228"/>
        <v>109.85868182911145</v>
      </c>
      <c r="P991" s="3">
        <f t="shared" si="236"/>
        <v>10.083409518888182</v>
      </c>
      <c r="Q991" s="3">
        <f t="shared" si="237"/>
        <v>1.8393657252199261E-3</v>
      </c>
      <c r="R991" s="3">
        <f t="shared" si="238"/>
        <v>0.18347982692867232</v>
      </c>
    </row>
    <row r="992" spans="1:18" x14ac:dyDescent="0.25">
      <c r="A992" s="3">
        <f t="shared" ref="A992:A1055" si="240">$A$30+A991</f>
        <v>9.6299999999998391</v>
      </c>
      <c r="B992" s="3">
        <f t="shared" si="229"/>
        <v>2.1788471208052762</v>
      </c>
      <c r="C992" s="3">
        <f t="shared" si="230"/>
        <v>4.9504685252166489E-2</v>
      </c>
      <c r="D992" s="3">
        <f t="shared" si="231"/>
        <v>808.52731343094945</v>
      </c>
      <c r="E992" s="3">
        <f t="shared" si="232"/>
        <v>6.8455446830148423</v>
      </c>
      <c r="F992" s="3">
        <f t="shared" si="233"/>
        <v>33.073583221953243</v>
      </c>
      <c r="G992" s="3">
        <f t="shared" si="234"/>
        <v>6.495536122041648E-2</v>
      </c>
      <c r="H992" s="3">
        <f t="shared" si="235"/>
        <v>0.40375372664205217</v>
      </c>
      <c r="I992" s="3">
        <f t="shared" si="239"/>
        <v>2165.0380832922247</v>
      </c>
      <c r="K992" s="3">
        <f t="shared" ref="K992:K1055" si="241">$A$30+K991</f>
        <v>9.6299999999998391</v>
      </c>
      <c r="L992" s="3">
        <f t="shared" si="227"/>
        <v>0.98830960474153196</v>
      </c>
      <c r="M992" s="3">
        <f>L992/'Nitrous Oxide Information'!$B$1*1000</f>
        <v>22.454947509634245</v>
      </c>
      <c r="N992" s="3">
        <f>M992*'Nitrous Oxide Information'!$I$2*($D$13+273)/$F$2/1000</f>
        <v>5574.5995884421536</v>
      </c>
      <c r="O992" s="3">
        <f t="shared" si="228"/>
        <v>109.65510695793786</v>
      </c>
      <c r="P992" s="3">
        <f t="shared" si="236"/>
        <v>10.083409518888184</v>
      </c>
      <c r="Q992" s="3">
        <f t="shared" si="237"/>
        <v>1.8393657252199264E-3</v>
      </c>
      <c r="R992" s="3">
        <f t="shared" si="238"/>
        <v>0.18313982756305042</v>
      </c>
    </row>
    <row r="993" spans="1:18" x14ac:dyDescent="0.25">
      <c r="A993" s="3">
        <f t="shared" si="240"/>
        <v>9.6399999999998389</v>
      </c>
      <c r="B993" s="3">
        <f t="shared" si="229"/>
        <v>2.1748095835388557</v>
      </c>
      <c r="C993" s="3">
        <f t="shared" si="230"/>
        <v>4.9412950036024209E-2</v>
      </c>
      <c r="D993" s="3">
        <f t="shared" si="231"/>
        <v>807.02906276080148</v>
      </c>
      <c r="E993" s="3">
        <f t="shared" si="232"/>
        <v>6.8328594691222753</v>
      </c>
      <c r="F993" s="3">
        <f t="shared" si="233"/>
        <v>33.073583221953236</v>
      </c>
      <c r="G993" s="3">
        <f t="shared" si="234"/>
        <v>6.4955361220416466E-2</v>
      </c>
      <c r="H993" s="3">
        <f t="shared" si="235"/>
        <v>0.40300554623866025</v>
      </c>
      <c r="I993" s="3">
        <f t="shared" si="239"/>
        <v>2165.8440943847022</v>
      </c>
      <c r="K993" s="3">
        <f t="shared" si="241"/>
        <v>9.6399999999998389</v>
      </c>
      <c r="L993" s="3">
        <f t="shared" si="227"/>
        <v>0.98647820646590145</v>
      </c>
      <c r="M993" s="3">
        <f>L993/'Nitrous Oxide Information'!$B$1*1000</f>
        <v>22.413337115531807</v>
      </c>
      <c r="N993" s="3">
        <f>M993*'Nitrous Oxide Information'!$I$2*($D$13+273)/$F$2/1000</f>
        <v>5564.2695137119035</v>
      </c>
      <c r="O993" s="3">
        <f t="shared" si="228"/>
        <v>109.4519093234786</v>
      </c>
      <c r="P993" s="3">
        <f t="shared" si="236"/>
        <v>10.083409518888182</v>
      </c>
      <c r="Q993" s="3">
        <f t="shared" si="237"/>
        <v>1.8393657252199261E-3</v>
      </c>
      <c r="R993" s="3">
        <f t="shared" si="238"/>
        <v>0.18280045823709315</v>
      </c>
    </row>
    <row r="994" spans="1:18" x14ac:dyDescent="0.25">
      <c r="A994" s="3">
        <f t="shared" si="240"/>
        <v>9.6499999999998387</v>
      </c>
      <c r="B994" s="3">
        <f t="shared" si="229"/>
        <v>2.1707795280764688</v>
      </c>
      <c r="C994" s="3">
        <f t="shared" si="230"/>
        <v>4.9321384810860319E-2</v>
      </c>
      <c r="D994" s="3">
        <f t="shared" si="231"/>
        <v>805.53358844097988</v>
      </c>
      <c r="E994" s="3">
        <f t="shared" si="232"/>
        <v>6.8201977617085863</v>
      </c>
      <c r="F994" s="3">
        <f t="shared" si="233"/>
        <v>33.073583221953236</v>
      </c>
      <c r="G994" s="3">
        <f t="shared" si="234"/>
        <v>6.4955361220416466E-2</v>
      </c>
      <c r="H994" s="3">
        <f t="shared" si="235"/>
        <v>0.40225875225941521</v>
      </c>
      <c r="I994" s="3">
        <f t="shared" si="239"/>
        <v>2166.6486118892212</v>
      </c>
      <c r="K994" s="3">
        <f t="shared" si="241"/>
        <v>9.6499999999998387</v>
      </c>
      <c r="L994" s="3">
        <f t="shared" ref="L994:L1019" si="242">L993-R993*$J$1</f>
        <v>0.98465020188353047</v>
      </c>
      <c r="M994" s="3">
        <f>L994/'Nitrous Oxide Information'!$B$1*1000</f>
        <v>22.371803828040136</v>
      </c>
      <c r="N994" s="3">
        <f>M994*'Nitrous Oxide Information'!$I$2*($D$13+273)/$F$2/1000</f>
        <v>5553.9585812433061</v>
      </c>
      <c r="O994" s="3">
        <f t="shared" ref="O994:O1019" si="243">L994/$F$2</f>
        <v>109.24908822669092</v>
      </c>
      <c r="P994" s="3">
        <f t="shared" si="236"/>
        <v>10.083409518888182</v>
      </c>
      <c r="Q994" s="3">
        <f t="shared" si="237"/>
        <v>1.8393657252199261E-3</v>
      </c>
      <c r="R994" s="3">
        <f t="shared" si="238"/>
        <v>0.18246171778329837</v>
      </c>
    </row>
    <row r="995" spans="1:18" x14ac:dyDescent="0.25">
      <c r="A995" s="3">
        <f t="shared" si="240"/>
        <v>9.6599999999998385</v>
      </c>
      <c r="B995" s="3">
        <f t="shared" si="229"/>
        <v>2.1667569405538747</v>
      </c>
      <c r="C995" s="3">
        <f t="shared" si="230"/>
        <v>4.9229989261671117E-2</v>
      </c>
      <c r="D995" s="3">
        <f t="shared" si="231"/>
        <v>804.04088532673768</v>
      </c>
      <c r="E995" s="3">
        <f t="shared" si="232"/>
        <v>6.8075595172148278</v>
      </c>
      <c r="F995" s="3">
        <f t="shared" si="233"/>
        <v>33.073583221953243</v>
      </c>
      <c r="G995" s="3">
        <f t="shared" si="234"/>
        <v>6.495536122041648E-2</v>
      </c>
      <c r="H995" s="3">
        <f t="shared" si="235"/>
        <v>0.40151334213518808</v>
      </c>
      <c r="I995" s="3">
        <f t="shared" si="239"/>
        <v>2167.4516385734914</v>
      </c>
      <c r="K995" s="3">
        <f t="shared" si="241"/>
        <v>9.6599999999998385</v>
      </c>
      <c r="L995" s="3">
        <f t="shared" si="242"/>
        <v>0.98282558470569747</v>
      </c>
      <c r="M995" s="3">
        <f>L995/'Nitrous Oxide Information'!$B$1*1000</f>
        <v>22.330347504275952</v>
      </c>
      <c r="N995" s="3">
        <f>M995*'Nitrous Oxide Information'!$I$2*($D$13+273)/$F$2/1000</f>
        <v>5543.666755564579</v>
      </c>
      <c r="O995" s="3">
        <f t="shared" si="243"/>
        <v>109.0466429698274</v>
      </c>
      <c r="P995" s="3">
        <f t="shared" si="236"/>
        <v>10.083409518888184</v>
      </c>
      <c r="Q995" s="3">
        <f t="shared" si="237"/>
        <v>1.8393657252199264E-3</v>
      </c>
      <c r="R995" s="3">
        <f t="shared" si="238"/>
        <v>0.18212360503632741</v>
      </c>
    </row>
    <row r="996" spans="1:18" x14ac:dyDescent="0.25">
      <c r="A996" s="3">
        <f t="shared" si="240"/>
        <v>9.6699999999998383</v>
      </c>
      <c r="B996" s="3">
        <f t="shared" si="229"/>
        <v>2.1627418071325226</v>
      </c>
      <c r="C996" s="3">
        <f t="shared" si="230"/>
        <v>4.9138763074036612E-2</v>
      </c>
      <c r="D996" s="3">
        <f t="shared" si="231"/>
        <v>802.55094828286065</v>
      </c>
      <c r="E996" s="3">
        <f t="shared" si="232"/>
        <v>6.7949446921627734</v>
      </c>
      <c r="F996" s="3">
        <f t="shared" si="233"/>
        <v>33.073583221953243</v>
      </c>
      <c r="G996" s="3">
        <f t="shared" si="234"/>
        <v>6.495536122041648E-2</v>
      </c>
      <c r="H996" s="3">
        <f t="shared" si="235"/>
        <v>0.40076931330161086</v>
      </c>
      <c r="I996" s="3">
        <f t="shared" si="239"/>
        <v>2168.2531772000948</v>
      </c>
      <c r="K996" s="3">
        <f t="shared" si="241"/>
        <v>9.6699999999998383</v>
      </c>
      <c r="L996" s="3">
        <f t="shared" si="242"/>
        <v>0.98100434865533415</v>
      </c>
      <c r="M996" s="3">
        <f>L996/'Nitrous Oxide Information'!$B$1*1000</f>
        <v>22.288968001620752</v>
      </c>
      <c r="N996" s="3">
        <f>M996*'Nitrous Oxide Information'!$I$2*($D$13+273)/$F$2/1000</f>
        <v>5533.3940012696667</v>
      </c>
      <c r="O996" s="3">
        <f t="shared" si="243"/>
        <v>108.84457285643366</v>
      </c>
      <c r="P996" s="3">
        <f t="shared" si="236"/>
        <v>10.083409518888184</v>
      </c>
      <c r="Q996" s="3">
        <f t="shared" si="237"/>
        <v>1.8393657252199264E-3</v>
      </c>
      <c r="R996" s="3">
        <f t="shared" si="238"/>
        <v>0.18178611883300111</v>
      </c>
    </row>
    <row r="997" spans="1:18" x14ac:dyDescent="0.25">
      <c r="A997" s="3">
        <f t="shared" si="240"/>
        <v>9.6799999999998381</v>
      </c>
      <c r="B997" s="3">
        <f t="shared" si="229"/>
        <v>2.1587341139995062</v>
      </c>
      <c r="C997" s="3">
        <f t="shared" si="230"/>
        <v>4.9047705934119466E-2</v>
      </c>
      <c r="D997" s="3">
        <f t="shared" si="231"/>
        <v>801.06377218365105</v>
      </c>
      <c r="E997" s="3">
        <f t="shared" si="232"/>
        <v>6.7823532431547608</v>
      </c>
      <c r="F997" s="3">
        <f t="shared" si="233"/>
        <v>33.073583221953243</v>
      </c>
      <c r="G997" s="3">
        <f t="shared" si="234"/>
        <v>6.495536122041648E-2</v>
      </c>
      <c r="H997" s="3">
        <f t="shared" si="235"/>
        <v>0.40002666319906721</v>
      </c>
      <c r="I997" s="3">
        <f t="shared" si="239"/>
        <v>2169.0532305264928</v>
      </c>
      <c r="K997" s="3">
        <f t="shared" si="241"/>
        <v>9.6799999999998381</v>
      </c>
      <c r="L997" s="3">
        <f t="shared" si="242"/>
        <v>0.9791864874670041</v>
      </c>
      <c r="M997" s="3">
        <f>L997/'Nitrous Oxide Information'!$B$1*1000</f>
        <v>22.247665177720314</v>
      </c>
      <c r="N997" s="3">
        <f>M997*'Nitrous Oxide Information'!$I$2*($D$13+273)/$F$2/1000</f>
        <v>5523.1402830181278</v>
      </c>
      <c r="O997" s="3">
        <f t="shared" si="243"/>
        <v>108.64287719134585</v>
      </c>
      <c r="P997" s="3">
        <f t="shared" si="236"/>
        <v>10.083409518888184</v>
      </c>
      <c r="Q997" s="3">
        <f t="shared" si="237"/>
        <v>1.8393657252199264E-3</v>
      </c>
      <c r="R997" s="3">
        <f t="shared" si="238"/>
        <v>0.18144925801229567</v>
      </c>
    </row>
    <row r="998" spans="1:18" x14ac:dyDescent="0.25">
      <c r="A998" s="3">
        <f t="shared" si="240"/>
        <v>9.6899999999998379</v>
      </c>
      <c r="B998" s="3">
        <f t="shared" si="229"/>
        <v>2.1547338473675155</v>
      </c>
      <c r="C998" s="3">
        <f t="shared" si="230"/>
        <v>4.8956817528663897E-2</v>
      </c>
      <c r="D998" s="3">
        <f t="shared" si="231"/>
        <v>799.57935191290915</v>
      </c>
      <c r="E998" s="3">
        <f t="shared" si="232"/>
        <v>6.7697851268735487</v>
      </c>
      <c r="F998" s="3">
        <f t="shared" si="233"/>
        <v>33.073583221953236</v>
      </c>
      <c r="G998" s="3">
        <f t="shared" si="234"/>
        <v>6.4955361220416466E-2</v>
      </c>
      <c r="H998" s="3">
        <f t="shared" si="235"/>
        <v>0.39928538927268398</v>
      </c>
      <c r="I998" s="3">
        <f t="shared" si="239"/>
        <v>2169.8518013050384</v>
      </c>
      <c r="K998" s="3">
        <f t="shared" si="241"/>
        <v>9.6899999999998379</v>
      </c>
      <c r="L998" s="3">
        <f t="shared" si="242"/>
        <v>0.97737199488688109</v>
      </c>
      <c r="M998" s="3">
        <f>L998/'Nitrous Oxide Information'!$B$1*1000</f>
        <v>22.2064388904842</v>
      </c>
      <c r="N998" s="3">
        <f>M998*'Nitrous Oxide Information'!$I$2*($D$13+273)/$F$2/1000</f>
        <v>5512.9055655350057</v>
      </c>
      <c r="O998" s="3">
        <f t="shared" si="243"/>
        <v>108.44155528068831</v>
      </c>
      <c r="P998" s="3">
        <f t="shared" si="236"/>
        <v>10.083409518888182</v>
      </c>
      <c r="Q998" s="3">
        <f t="shared" si="237"/>
        <v>1.8393657252199261E-3</v>
      </c>
      <c r="R998" s="3">
        <f t="shared" si="238"/>
        <v>0.18111302141533869</v>
      </c>
    </row>
    <row r="999" spans="1:18" x14ac:dyDescent="0.25">
      <c r="A999" s="3">
        <f t="shared" si="240"/>
        <v>9.6999999999998376</v>
      </c>
      <c r="B999" s="3">
        <f t="shared" si="229"/>
        <v>2.150740993474789</v>
      </c>
      <c r="C999" s="3">
        <f t="shared" si="230"/>
        <v>4.8866097544994609E-2</v>
      </c>
      <c r="D999" s="3">
        <f t="shared" si="231"/>
        <v>798.09768236391608</v>
      </c>
      <c r="E999" s="3">
        <f t="shared" si="232"/>
        <v>6.757240300082163</v>
      </c>
      <c r="F999" s="3">
        <f t="shared" si="233"/>
        <v>33.073583221953243</v>
      </c>
      <c r="G999" s="3">
        <f t="shared" si="234"/>
        <v>6.495536122041648E-2</v>
      </c>
      <c r="H999" s="3">
        <f t="shared" si="235"/>
        <v>0.39854548897232245</v>
      </c>
      <c r="I999" s="3">
        <f t="shared" si="239"/>
        <v>2170.6488922829831</v>
      </c>
      <c r="K999" s="3">
        <f t="shared" si="241"/>
        <v>9.6999999999998376</v>
      </c>
      <c r="L999" s="3">
        <f t="shared" si="242"/>
        <v>0.97556086467272773</v>
      </c>
      <c r="M999" s="3">
        <f>L999/'Nitrous Oxide Information'!$B$1*1000</f>
        <v>22.165288998085288</v>
      </c>
      <c r="N999" s="3">
        <f>M999*'Nitrous Oxide Information'!$I$2*($D$13+273)/$F$2/1000</f>
        <v>5502.6898136107147</v>
      </c>
      <c r="O999" s="3">
        <f t="shared" si="243"/>
        <v>108.24060643187116</v>
      </c>
      <c r="P999" s="3">
        <f t="shared" si="236"/>
        <v>10.083409518888184</v>
      </c>
      <c r="Q999" s="3">
        <f t="shared" si="237"/>
        <v>1.8393657252199264E-3</v>
      </c>
      <c r="R999" s="3">
        <f t="shared" si="238"/>
        <v>0.18077740788540542</v>
      </c>
    </row>
    <row r="1000" spans="1:18" x14ac:dyDescent="0.25">
      <c r="A1000" s="3">
        <f t="shared" si="240"/>
        <v>9.7099999999998374</v>
      </c>
      <c r="B1000" s="3">
        <f t="shared" si="229"/>
        <v>2.1467555385850656</v>
      </c>
      <c r="C1000" s="3">
        <f t="shared" si="230"/>
        <v>4.8775545671015712E-2</v>
      </c>
      <c r="D1000" s="3">
        <f t="shared" si="231"/>
        <v>796.61875843941561</v>
      </c>
      <c r="E1000" s="3">
        <f t="shared" si="232"/>
        <v>6.7447187196237524</v>
      </c>
      <c r="F1000" s="3">
        <f t="shared" si="233"/>
        <v>33.073583221953243</v>
      </c>
      <c r="G1000" s="3">
        <f t="shared" si="234"/>
        <v>6.495536122041648E-2</v>
      </c>
      <c r="H1000" s="3">
        <f t="shared" si="235"/>
        <v>0.39780695975256941</v>
      </c>
      <c r="I1000" s="3">
        <f t="shared" si="239"/>
        <v>2171.4445062024884</v>
      </c>
      <c r="K1000" s="3">
        <f t="shared" si="241"/>
        <v>9.7099999999998374</v>
      </c>
      <c r="L1000" s="3">
        <f t="shared" si="242"/>
        <v>0.97375309059387372</v>
      </c>
      <c r="M1000" s="3">
        <f>L1000/'Nitrous Oxide Information'!$B$1*1000</f>
        <v>22.124215358959258</v>
      </c>
      <c r="N1000" s="3">
        <f>M1000*'Nitrous Oxide Information'!$I$2*($D$13+273)/$F$2/1000</f>
        <v>5492.4929921009098</v>
      </c>
      <c r="O1000" s="3">
        <f t="shared" si="243"/>
        <v>108.04002995358795</v>
      </c>
      <c r="P1000" s="3">
        <f t="shared" si="236"/>
        <v>10.083409518888184</v>
      </c>
      <c r="Q1000" s="3">
        <f t="shared" si="237"/>
        <v>1.8393657252199264E-3</v>
      </c>
      <c r="R1000" s="3">
        <f t="shared" si="238"/>
        <v>0.18044241626791441</v>
      </c>
    </row>
    <row r="1001" spans="1:18" x14ac:dyDescent="0.25">
      <c r="A1001" s="3">
        <f t="shared" si="240"/>
        <v>9.7199999999998372</v>
      </c>
      <c r="B1001" s="3">
        <f t="shared" si="229"/>
        <v>2.1427774689875401</v>
      </c>
      <c r="C1001" s="3">
        <f t="shared" si="230"/>
        <v>4.8685161595209629E-2</v>
      </c>
      <c r="D1001" s="3">
        <f t="shared" si="231"/>
        <v>795.14257505159696</v>
      </c>
      <c r="E1001" s="3">
        <f t="shared" si="232"/>
        <v>6.7322203424214369</v>
      </c>
      <c r="F1001" s="3">
        <f t="shared" si="233"/>
        <v>33.073583221953236</v>
      </c>
      <c r="G1001" s="3">
        <f t="shared" si="234"/>
        <v>6.4955361220416466E-2</v>
      </c>
      <c r="H1001" s="3">
        <f t="shared" si="235"/>
        <v>0.39706979907272838</v>
      </c>
      <c r="I1001" s="3">
        <f t="shared" si="239"/>
        <v>2172.238645800634</v>
      </c>
      <c r="K1001" s="3">
        <f t="shared" si="241"/>
        <v>9.7199999999998372</v>
      </c>
      <c r="L1001" s="3">
        <f t="shared" si="242"/>
        <v>0.9719486664311946</v>
      </c>
      <c r="M1001" s="3">
        <f>L1001/'Nitrous Oxide Information'!$B$1*1000</f>
        <v>22.083217831804117</v>
      </c>
      <c r="N1001" s="3">
        <f>M1001*'Nitrous Oxide Information'!$I$2*($D$13+273)/$F$2/1000</f>
        <v>5482.3150659263702</v>
      </c>
      <c r="O1001" s="3">
        <f t="shared" si="243"/>
        <v>107.83982515581326</v>
      </c>
      <c r="P1001" s="3">
        <f t="shared" si="236"/>
        <v>10.083409518888182</v>
      </c>
      <c r="Q1001" s="3">
        <f t="shared" si="237"/>
        <v>1.8393657252199261E-3</v>
      </c>
      <c r="R1001" s="3">
        <f t="shared" si="238"/>
        <v>0.18010804541042374</v>
      </c>
    </row>
    <row r="1002" spans="1:18" x14ac:dyDescent="0.25">
      <c r="A1002" s="3">
        <f t="shared" si="240"/>
        <v>9.729999999999837</v>
      </c>
      <c r="B1002" s="3">
        <f t="shared" si="229"/>
        <v>2.1388067709968128</v>
      </c>
      <c r="C1002" s="3">
        <f t="shared" si="230"/>
        <v>4.8594945006636081E-2</v>
      </c>
      <c r="D1002" s="3">
        <f t="shared" si="231"/>
        <v>793.66912712207829</v>
      </c>
      <c r="E1002" s="3">
        <f t="shared" si="232"/>
        <v>6.7197451254781591</v>
      </c>
      <c r="F1002" s="3">
        <f t="shared" si="233"/>
        <v>33.073583221953236</v>
      </c>
      <c r="G1002" s="3">
        <f t="shared" si="234"/>
        <v>6.4955361220416466E-2</v>
      </c>
      <c r="H1002" s="3">
        <f t="shared" si="235"/>
        <v>0.39633400439681105</v>
      </c>
      <c r="I1002" s="3">
        <f t="shared" si="239"/>
        <v>2173.0313138094275</v>
      </c>
      <c r="K1002" s="3">
        <f t="shared" si="241"/>
        <v>9.729999999999837</v>
      </c>
      <c r="L1002" s="3">
        <f t="shared" si="242"/>
        <v>0.97014758597709039</v>
      </c>
      <c r="M1002" s="3">
        <f>L1002/'Nitrous Oxide Information'!$B$1*1000</f>
        <v>22.042296275579726</v>
      </c>
      <c r="N1002" s="3">
        <f>M1002*'Nitrous Oxide Information'!$I$2*($D$13+273)/$F$2/1000</f>
        <v>5472.1560000728859</v>
      </c>
      <c r="O1002" s="3">
        <f t="shared" si="243"/>
        <v>107.63999134980031</v>
      </c>
      <c r="P1002" s="3">
        <f t="shared" si="236"/>
        <v>10.083409518888182</v>
      </c>
      <c r="Q1002" s="3">
        <f t="shared" si="237"/>
        <v>1.8393657252199261E-3</v>
      </c>
      <c r="R1002" s="3">
        <f t="shared" si="238"/>
        <v>0.17977429416262716</v>
      </c>
    </row>
    <row r="1003" spans="1:18" x14ac:dyDescent="0.25">
      <c r="A1003" s="3">
        <f t="shared" si="240"/>
        <v>9.7399999999998368</v>
      </c>
      <c r="B1003" s="3">
        <f t="shared" si="229"/>
        <v>2.1348434309528446</v>
      </c>
      <c r="C1003" s="3">
        <f t="shared" si="230"/>
        <v>4.8504895594930937E-2</v>
      </c>
      <c r="D1003" s="3">
        <f t="shared" si="231"/>
        <v>792.1984095818874</v>
      </c>
      <c r="E1003" s="3">
        <f t="shared" si="232"/>
        <v>6.7072930258765417</v>
      </c>
      <c r="F1003" s="3">
        <f t="shared" si="233"/>
        <v>33.073583221953243</v>
      </c>
      <c r="G1003" s="3">
        <f t="shared" si="234"/>
        <v>6.495536122041648E-2</v>
      </c>
      <c r="H1003" s="3">
        <f t="shared" si="235"/>
        <v>0.39559957319352856</v>
      </c>
      <c r="I1003" s="3">
        <f t="shared" si="239"/>
        <v>2173.8225129558145</v>
      </c>
      <c r="K1003" s="3">
        <f t="shared" si="241"/>
        <v>9.7399999999998368</v>
      </c>
      <c r="L1003" s="3">
        <f t="shared" si="242"/>
        <v>0.96834984303546412</v>
      </c>
      <c r="M1003" s="3">
        <f>L1003/'Nitrous Oxide Information'!$B$1*1000</f>
        <v>22.001450549507286</v>
      </c>
      <c r="N1003" s="3">
        <f>M1003*'Nitrous Oxide Information'!$I$2*($D$13+273)/$F$2/1000</f>
        <v>5462.0157595911242</v>
      </c>
      <c r="O1003" s="3">
        <f t="shared" si="243"/>
        <v>107.44052784807864</v>
      </c>
      <c r="P1003" s="3">
        <f t="shared" si="236"/>
        <v>10.083409518888184</v>
      </c>
      <c r="Q1003" s="3">
        <f t="shared" si="237"/>
        <v>1.8393657252199264E-3</v>
      </c>
      <c r="R1003" s="3">
        <f t="shared" si="238"/>
        <v>0.17944116137634994</v>
      </c>
    </row>
    <row r="1004" spans="1:18" x14ac:dyDescent="0.25">
      <c r="A1004" s="3">
        <f t="shared" si="240"/>
        <v>9.7499999999998366</v>
      </c>
      <c r="B1004" s="3">
        <f t="shared" si="229"/>
        <v>2.1308874352209095</v>
      </c>
      <c r="C1004" s="3">
        <f t="shared" si="230"/>
        <v>4.8415013050305239E-2</v>
      </c>
      <c r="D1004" s="3">
        <f t="shared" si="231"/>
        <v>790.73041737144558</v>
      </c>
      <c r="E1004" s="3">
        <f t="shared" si="232"/>
        <v>6.6948640007787317</v>
      </c>
      <c r="F1004" s="3">
        <f t="shared" si="233"/>
        <v>33.073583221953243</v>
      </c>
      <c r="G1004" s="3">
        <f t="shared" si="234"/>
        <v>6.495536122041648E-2</v>
      </c>
      <c r="H1004" s="3">
        <f t="shared" si="235"/>
        <v>0.39486650293628234</v>
      </c>
      <c r="I1004" s="3">
        <f t="shared" si="239"/>
        <v>2174.6122459616872</v>
      </c>
      <c r="K1004" s="3">
        <f t="shared" si="241"/>
        <v>9.7499999999998366</v>
      </c>
      <c r="L1004" s="3">
        <f t="shared" si="242"/>
        <v>0.96655543142170064</v>
      </c>
      <c r="M1004" s="3">
        <f>L1004/'Nitrous Oxide Information'!$B$1*1000</f>
        <v>21.960680513068883</v>
      </c>
      <c r="N1004" s="3">
        <f>M1004*'Nitrous Oxide Information'!$I$2*($D$13+273)/$F$2/1000</f>
        <v>5451.8943095965169</v>
      </c>
      <c r="O1004" s="3">
        <f t="shared" si="243"/>
        <v>107.2414339644517</v>
      </c>
      <c r="P1004" s="3">
        <f t="shared" si="236"/>
        <v>10.083409518888184</v>
      </c>
      <c r="Q1004" s="3">
        <f t="shared" si="237"/>
        <v>1.8393657252199264E-3</v>
      </c>
      <c r="R1004" s="3">
        <f t="shared" si="238"/>
        <v>0.1791086459055449</v>
      </c>
    </row>
    <row r="1005" spans="1:18" x14ac:dyDescent="0.25">
      <c r="A1005" s="3">
        <f t="shared" si="240"/>
        <v>9.7599999999998364</v>
      </c>
      <c r="B1005" s="3">
        <f t="shared" si="229"/>
        <v>2.1269387701915465</v>
      </c>
      <c r="C1005" s="3">
        <f t="shared" si="230"/>
        <v>4.8325297063544034E-2</v>
      </c>
      <c r="D1005" s="3">
        <f t="shared" si="231"/>
        <v>789.26514544054942</v>
      </c>
      <c r="E1005" s="3">
        <f t="shared" si="232"/>
        <v>6.6824580074262609</v>
      </c>
      <c r="F1005" s="3">
        <f t="shared" si="233"/>
        <v>33.073583221953236</v>
      </c>
      <c r="G1005" s="3">
        <f t="shared" si="234"/>
        <v>6.4955361220416466E-2</v>
      </c>
      <c r="H1005" s="3">
        <f t="shared" si="235"/>
        <v>0.39413479110315597</v>
      </c>
      <c r="I1005" s="3">
        <f t="shared" si="239"/>
        <v>2175.4005155438936</v>
      </c>
      <c r="K1005" s="3">
        <f t="shared" si="241"/>
        <v>9.7599999999998364</v>
      </c>
      <c r="L1005" s="3">
        <f t="shared" si="242"/>
        <v>0.96476434496264518</v>
      </c>
      <c r="M1005" s="3">
        <f>L1005/'Nitrous Oxide Information'!$B$1*1000</f>
        <v>21.919986026006981</v>
      </c>
      <c r="N1005" s="3">
        <f>M1005*'Nitrous Oxide Information'!$I$2*($D$13+273)/$F$2/1000</f>
        <v>5441.7916152691387</v>
      </c>
      <c r="O1005" s="3">
        <f t="shared" si="243"/>
        <v>107.0427090139945</v>
      </c>
      <c r="P1005" s="3">
        <f t="shared" si="236"/>
        <v>10.083409518888182</v>
      </c>
      <c r="Q1005" s="3">
        <f t="shared" si="237"/>
        <v>1.8393657252199261E-3</v>
      </c>
      <c r="R1005" s="3">
        <f t="shared" si="238"/>
        <v>0.17877674660628862</v>
      </c>
    </row>
    <row r="1006" spans="1:18" x14ac:dyDescent="0.25">
      <c r="A1006" s="3">
        <f t="shared" si="240"/>
        <v>9.7699999999998361</v>
      </c>
      <c r="B1006" s="3">
        <f t="shared" si="229"/>
        <v>2.1229974222805152</v>
      </c>
      <c r="C1006" s="3">
        <f t="shared" si="230"/>
        <v>4.8235747326005413E-2</v>
      </c>
      <c r="D1006" s="3">
        <f t="shared" si="231"/>
        <v>787.80258874835465</v>
      </c>
      <c r="E1006" s="3">
        <f t="shared" si="232"/>
        <v>6.6700750031398917</v>
      </c>
      <c r="F1006" s="3">
        <f t="shared" si="233"/>
        <v>33.073583221953243</v>
      </c>
      <c r="G1006" s="3">
        <f t="shared" si="234"/>
        <v>6.495536122041648E-2</v>
      </c>
      <c r="H1006" s="3">
        <f t="shared" si="235"/>
        <v>0.39340443517690643</v>
      </c>
      <c r="I1006" s="3">
        <f t="shared" si="239"/>
        <v>2176.1873244142475</v>
      </c>
      <c r="K1006" s="3">
        <f t="shared" si="241"/>
        <v>9.7699999999998361</v>
      </c>
      <c r="L1006" s="3">
        <f t="shared" si="242"/>
        <v>0.96297657749658228</v>
      </c>
      <c r="M1006" s="3">
        <f>L1006/'Nitrous Oxide Information'!$B$1*1000</f>
        <v>21.879366948323959</v>
      </c>
      <c r="N1006" s="3">
        <f>M1006*'Nitrous Oxide Information'!$I$2*($D$13+273)/$F$2/1000</f>
        <v>5431.7076418535908</v>
      </c>
      <c r="O1006" s="3">
        <f t="shared" si="243"/>
        <v>106.84435231305125</v>
      </c>
      <c r="P1006" s="3">
        <f t="shared" si="236"/>
        <v>10.083409518888184</v>
      </c>
      <c r="Q1006" s="3">
        <f t="shared" si="237"/>
        <v>1.8393657252199264E-3</v>
      </c>
      <c r="R1006" s="3">
        <f t="shared" si="238"/>
        <v>0.17844546233677752</v>
      </c>
    </row>
    <row r="1007" spans="1:18" x14ac:dyDescent="0.25">
      <c r="A1007" s="3">
        <f t="shared" si="240"/>
        <v>9.7799999999998359</v>
      </c>
      <c r="B1007" s="3">
        <f t="shared" si="229"/>
        <v>2.1190633779287462</v>
      </c>
      <c r="C1007" s="3">
        <f t="shared" si="230"/>
        <v>4.814636352961936E-2</v>
      </c>
      <c r="D1007" s="3">
        <f t="shared" si="231"/>
        <v>786.34274226335742</v>
      </c>
      <c r="E1007" s="3">
        <f t="shared" si="232"/>
        <v>6.6577149453194773</v>
      </c>
      <c r="F1007" s="3">
        <f t="shared" si="233"/>
        <v>33.073583221953236</v>
      </c>
      <c r="G1007" s="3">
        <f t="shared" si="234"/>
        <v>6.4955361220416466E-2</v>
      </c>
      <c r="H1007" s="3">
        <f t="shared" si="235"/>
        <v>0.39267543264495514</v>
      </c>
      <c r="I1007" s="3">
        <f t="shared" si="239"/>
        <v>2176.9726752795373</v>
      </c>
      <c r="K1007" s="3">
        <f t="shared" si="241"/>
        <v>9.7799999999998359</v>
      </c>
      <c r="L1007" s="3">
        <f t="shared" si="242"/>
        <v>0.96119212287321454</v>
      </c>
      <c r="M1007" s="3">
        <f>L1007/'Nitrous Oxide Information'!$B$1*1000</f>
        <v>21.838823140281612</v>
      </c>
      <c r="N1007" s="3">
        <f>M1007*'Nitrous Oxide Information'!$I$2*($D$13+273)/$F$2/1000</f>
        <v>5421.6423546588749</v>
      </c>
      <c r="O1007" s="3">
        <f t="shared" si="243"/>
        <v>106.64636317923306</v>
      </c>
      <c r="P1007" s="3">
        <f t="shared" si="236"/>
        <v>10.083409518888182</v>
      </c>
      <c r="Q1007" s="3">
        <f t="shared" si="237"/>
        <v>1.8393657252199261E-3</v>
      </c>
      <c r="R1007" s="3">
        <f t="shared" si="238"/>
        <v>0.1781147919573238</v>
      </c>
    </row>
    <row r="1008" spans="1:18" x14ac:dyDescent="0.25">
      <c r="A1008" s="3">
        <f t="shared" si="240"/>
        <v>9.7899999999998357</v>
      </c>
      <c r="B1008" s="3">
        <f t="shared" si="229"/>
        <v>2.1151366236022966</v>
      </c>
      <c r="C1008" s="3">
        <f t="shared" si="230"/>
        <v>4.8057145366886753E-2</v>
      </c>
      <c r="D1008" s="3">
        <f t="shared" si="231"/>
        <v>784.88560096337733</v>
      </c>
      <c r="E1008" s="3">
        <f t="shared" si="232"/>
        <v>6.6453777914438081</v>
      </c>
      <c r="F1008" s="3">
        <f t="shared" si="233"/>
        <v>33.073583221953236</v>
      </c>
      <c r="G1008" s="3">
        <f t="shared" si="234"/>
        <v>6.4955361220416466E-2</v>
      </c>
      <c r="H1008" s="3">
        <f t="shared" si="235"/>
        <v>0.39194778099937944</v>
      </c>
      <c r="I1008" s="3">
        <f t="shared" si="239"/>
        <v>2177.7565708415359</v>
      </c>
      <c r="K1008" s="3">
        <f t="shared" si="241"/>
        <v>9.7899999999998357</v>
      </c>
      <c r="L1008" s="3">
        <f t="shared" si="242"/>
        <v>0.95941097495364125</v>
      </c>
      <c r="M1008" s="3">
        <f>L1008/'Nitrous Oxide Information'!$B$1*1000</f>
        <v>21.798354462400681</v>
      </c>
      <c r="N1008" s="3">
        <f>M1008*'Nitrous Oxide Information'!$I$2*($D$13+273)/$F$2/1000</f>
        <v>5411.5957190582767</v>
      </c>
      <c r="O1008" s="3">
        <f t="shared" si="243"/>
        <v>106.44874093141549</v>
      </c>
      <c r="P1008" s="3">
        <f t="shared" si="236"/>
        <v>10.083409518888182</v>
      </c>
      <c r="Q1008" s="3">
        <f t="shared" si="237"/>
        <v>1.8393657252199261E-3</v>
      </c>
      <c r="R1008" s="3">
        <f t="shared" si="238"/>
        <v>0.17778473433035147</v>
      </c>
    </row>
    <row r="1009" spans="1:18" x14ac:dyDescent="0.25">
      <c r="A1009" s="3">
        <f t="shared" si="240"/>
        <v>9.7999999999998355</v>
      </c>
      <c r="B1009" s="3">
        <f t="shared" si="229"/>
        <v>2.1112171457923026</v>
      </c>
      <c r="C1009" s="3">
        <f t="shared" si="230"/>
        <v>4.7968092530878283E-2</v>
      </c>
      <c r="D1009" s="3">
        <f t="shared" si="231"/>
        <v>783.43115983554139</v>
      </c>
      <c r="E1009" s="3">
        <f t="shared" si="232"/>
        <v>6.633063499070472</v>
      </c>
      <c r="F1009" s="3">
        <f t="shared" si="233"/>
        <v>33.073583221953236</v>
      </c>
      <c r="G1009" s="3">
        <f t="shared" si="234"/>
        <v>6.4955361220416466E-2</v>
      </c>
      <c r="H1009" s="3">
        <f t="shared" si="235"/>
        <v>0.39122147773690408</v>
      </c>
      <c r="I1009" s="3">
        <f t="shared" si="239"/>
        <v>2178.5390137970098</v>
      </c>
      <c r="K1009" s="3">
        <f t="shared" si="241"/>
        <v>9.7999999999998355</v>
      </c>
      <c r="L1009" s="3">
        <f t="shared" si="242"/>
        <v>0.9576331276103377</v>
      </c>
      <c r="M1009" s="3">
        <f>L1009/'Nitrous Oxide Information'!$B$1*1000</f>
        <v>21.757960775460379</v>
      </c>
      <c r="N1009" s="3">
        <f>M1009*'Nitrous Oxide Information'!$I$2*($D$13+273)/$F$2/1000</f>
        <v>5401.5677004892541</v>
      </c>
      <c r="O1009" s="3">
        <f t="shared" si="243"/>
        <v>106.2514848897363</v>
      </c>
      <c r="P1009" s="3">
        <f t="shared" si="236"/>
        <v>10.083409518888182</v>
      </c>
      <c r="Q1009" s="3">
        <f t="shared" si="237"/>
        <v>1.8393657252199261E-3</v>
      </c>
      <c r="R1009" s="3">
        <f t="shared" si="238"/>
        <v>0.17745528832039267</v>
      </c>
    </row>
    <row r="1010" spans="1:18" x14ac:dyDescent="0.25">
      <c r="A1010" s="3">
        <f t="shared" si="240"/>
        <v>9.8099999999998353</v>
      </c>
      <c r="B1010" s="3">
        <f t="shared" si="229"/>
        <v>2.1073049310149337</v>
      </c>
      <c r="C1010" s="3">
        <f t="shared" si="230"/>
        <v>4.7879204715233402E-2</v>
      </c>
      <c r="D1010" s="3">
        <f t="shared" si="231"/>
        <v>781.97941387626452</v>
      </c>
      <c r="E1010" s="3">
        <f t="shared" si="232"/>
        <v>6.6207720258357039</v>
      </c>
      <c r="F1010" s="3">
        <f t="shared" si="233"/>
        <v>33.073583221953243</v>
      </c>
      <c r="G1010" s="3">
        <f t="shared" si="234"/>
        <v>6.495536122041648E-2</v>
      </c>
      <c r="H1010" s="3">
        <f t="shared" si="235"/>
        <v>0.39049652035889265</v>
      </c>
      <c r="I1010" s="3">
        <f t="shared" si="239"/>
        <v>2179.3200068377278</v>
      </c>
      <c r="K1010" s="3">
        <f t="shared" si="241"/>
        <v>9.8099999999998353</v>
      </c>
      <c r="L1010" s="3">
        <f t="shared" si="242"/>
        <v>0.95585857472713376</v>
      </c>
      <c r="M1010" s="3">
        <f>L1010/'Nitrous Oxide Information'!$B$1*1000</f>
        <v>21.717641940497895</v>
      </c>
      <c r="N1010" s="3">
        <f>M1010*'Nitrous Oxide Information'!$I$2*($D$13+273)/$F$2/1000</f>
        <v>5391.5582644533024</v>
      </c>
      <c r="O1010" s="3">
        <f t="shared" si="243"/>
        <v>106.05459437559308</v>
      </c>
      <c r="P1010" s="3">
        <f t="shared" si="236"/>
        <v>10.083409518888184</v>
      </c>
      <c r="Q1010" s="3">
        <f t="shared" si="237"/>
        <v>1.8393657252199264E-3</v>
      </c>
      <c r="R1010" s="3">
        <f t="shared" si="238"/>
        <v>0.17712645279408365</v>
      </c>
    </row>
    <row r="1011" spans="1:18" x14ac:dyDescent="0.25">
      <c r="A1011" s="3">
        <f t="shared" si="240"/>
        <v>9.8199999999998351</v>
      </c>
      <c r="B1011" s="3">
        <f t="shared" si="229"/>
        <v>2.1033999658113447</v>
      </c>
      <c r="C1011" s="3">
        <f t="shared" si="230"/>
        <v>4.7790481614159247E-2</v>
      </c>
      <c r="D1011" s="3">
        <f t="shared" si="231"/>
        <v>780.53035809123435</v>
      </c>
      <c r="E1011" s="3">
        <f t="shared" si="232"/>
        <v>6.6085033294542397</v>
      </c>
      <c r="F1011" s="3">
        <f t="shared" si="233"/>
        <v>33.073583221953236</v>
      </c>
      <c r="G1011" s="3">
        <f t="shared" si="234"/>
        <v>6.4955361220416466E-2</v>
      </c>
      <c r="H1011" s="3">
        <f t="shared" si="235"/>
        <v>0.3897729063713386</v>
      </c>
      <c r="I1011" s="3">
        <f t="shared" si="239"/>
        <v>2180.0995526504703</v>
      </c>
      <c r="K1011" s="3">
        <f t="shared" si="241"/>
        <v>9.8199999999998351</v>
      </c>
      <c r="L1011" s="3">
        <f t="shared" si="242"/>
        <v>0.95408731019919291</v>
      </c>
      <c r="M1011" s="3">
        <f>L1011/'Nitrous Oxide Information'!$B$1*1000</f>
        <v>21.677397818807918</v>
      </c>
      <c r="N1011" s="3">
        <f>M1011*'Nitrous Oxide Information'!$I$2*($D$13+273)/$F$2/1000</f>
        <v>5381.567376515849</v>
      </c>
      <c r="O1011" s="3">
        <f t="shared" si="243"/>
        <v>105.8580687116409</v>
      </c>
      <c r="P1011" s="3">
        <f t="shared" si="236"/>
        <v>10.083409518888182</v>
      </c>
      <c r="Q1011" s="3">
        <f t="shared" si="237"/>
        <v>1.8393657252199261E-3</v>
      </c>
      <c r="R1011" s="3">
        <f t="shared" si="238"/>
        <v>0.17679822662016068</v>
      </c>
    </row>
    <row r="1012" spans="1:18" x14ac:dyDescent="0.25">
      <c r="A1012" s="3">
        <f t="shared" si="240"/>
        <v>9.8299999999998349</v>
      </c>
      <c r="B1012" s="3">
        <f t="shared" si="229"/>
        <v>2.099502236747631</v>
      </c>
      <c r="C1012" s="3">
        <f t="shared" si="230"/>
        <v>4.7701922922429633E-2</v>
      </c>
      <c r="D1012" s="3">
        <f t="shared" si="231"/>
        <v>779.08398749539322</v>
      </c>
      <c r="E1012" s="3">
        <f t="shared" si="232"/>
        <v>6.5962573677191765</v>
      </c>
      <c r="F1012" s="3">
        <f t="shared" si="233"/>
        <v>33.073583221953236</v>
      </c>
      <c r="G1012" s="3">
        <f t="shared" si="234"/>
        <v>6.4955361220416466E-2</v>
      </c>
      <c r="H1012" s="3">
        <f t="shared" si="235"/>
        <v>0.38905063328485712</v>
      </c>
      <c r="I1012" s="3">
        <f t="shared" si="239"/>
        <v>2180.8776539170399</v>
      </c>
      <c r="K1012" s="3">
        <f t="shared" si="241"/>
        <v>9.8299999999998349</v>
      </c>
      <c r="L1012" s="3">
        <f t="shared" si="242"/>
        <v>0.95231932793299134</v>
      </c>
      <c r="M1012" s="3">
        <f>L1012/'Nitrous Oxide Information'!$B$1*1000</f>
        <v>21.637228271942185</v>
      </c>
      <c r="N1012" s="3">
        <f>M1012*'Nitrous Oxide Information'!$I$2*($D$13+273)/$F$2/1000</f>
        <v>5371.5950023061314</v>
      </c>
      <c r="O1012" s="3">
        <f t="shared" si="243"/>
        <v>105.66190722178997</v>
      </c>
      <c r="P1012" s="3">
        <f t="shared" si="236"/>
        <v>10.083409518888182</v>
      </c>
      <c r="Q1012" s="3">
        <f t="shared" si="237"/>
        <v>1.8393657252199261E-3</v>
      </c>
      <c r="R1012" s="3">
        <f t="shared" si="238"/>
        <v>0.17647060866945649</v>
      </c>
    </row>
    <row r="1013" spans="1:18" x14ac:dyDescent="0.25">
      <c r="A1013" s="3">
        <f t="shared" si="240"/>
        <v>9.8399999999998347</v>
      </c>
      <c r="B1013" s="3">
        <f t="shared" si="229"/>
        <v>2.0956117304147828</v>
      </c>
      <c r="C1013" s="3">
        <f t="shared" si="230"/>
        <v>4.7613528335383973E-2</v>
      </c>
      <c r="D1013" s="3">
        <f t="shared" si="231"/>
        <v>777.64029711292096</v>
      </c>
      <c r="E1013" s="3">
        <f t="shared" si="232"/>
        <v>6.5840340985018191</v>
      </c>
      <c r="F1013" s="3">
        <f t="shared" si="233"/>
        <v>33.073583221953243</v>
      </c>
      <c r="G1013" s="3">
        <f t="shared" si="234"/>
        <v>6.495536122041648E-2</v>
      </c>
      <c r="H1013" s="3">
        <f t="shared" si="235"/>
        <v>0.38832969861467642</v>
      </c>
      <c r="I1013" s="3">
        <f t="shared" si="239"/>
        <v>2181.6543133142691</v>
      </c>
      <c r="K1013" s="3">
        <f t="shared" si="241"/>
        <v>9.8399999999998347</v>
      </c>
      <c r="L1013" s="3">
        <f t="shared" si="242"/>
        <v>0.9505546218462968</v>
      </c>
      <c r="M1013" s="3">
        <f>L1013/'Nitrous Oxide Information'!$B$1*1000</f>
        <v>21.597133161708971</v>
      </c>
      <c r="N1013" s="3">
        <f>M1013*'Nitrous Oxide Information'!$I$2*($D$13+273)/$F$2/1000</f>
        <v>5361.6411075170781</v>
      </c>
      <c r="O1013" s="3">
        <f t="shared" si="243"/>
        <v>105.46610923120339</v>
      </c>
      <c r="P1013" s="3">
        <f t="shared" si="236"/>
        <v>10.083409518888184</v>
      </c>
      <c r="Q1013" s="3">
        <f t="shared" si="237"/>
        <v>1.8393657252199264E-3</v>
      </c>
      <c r="R1013" s="3">
        <f t="shared" si="238"/>
        <v>0.17614359781489619</v>
      </c>
    </row>
    <row r="1014" spans="1:18" x14ac:dyDescent="0.25">
      <c r="A1014" s="3">
        <f t="shared" si="240"/>
        <v>9.8499999999998344</v>
      </c>
      <c r="B1014" s="3">
        <f t="shared" si="229"/>
        <v>2.0917284334286359</v>
      </c>
      <c r="C1014" s="3">
        <f t="shared" si="230"/>
        <v>4.7525297548926211E-2</v>
      </c>
      <c r="D1014" s="3">
        <f t="shared" si="231"/>
        <v>776.19928197721788</v>
      </c>
      <c r="E1014" s="3">
        <f t="shared" si="232"/>
        <v>6.5718334797515414</v>
      </c>
      <c r="F1014" s="3">
        <f t="shared" si="233"/>
        <v>33.073583221953243</v>
      </c>
      <c r="G1014" s="3">
        <f t="shared" si="234"/>
        <v>6.495536122041648E-2</v>
      </c>
      <c r="H1014" s="3">
        <f t="shared" si="235"/>
        <v>0.38761009988062883</v>
      </c>
      <c r="I1014" s="3">
        <f t="shared" si="239"/>
        <v>2182.4295335140305</v>
      </c>
      <c r="K1014" s="3">
        <f t="shared" si="241"/>
        <v>9.8499999999998344</v>
      </c>
      <c r="L1014" s="3">
        <f t="shared" si="242"/>
        <v>0.94879318586814787</v>
      </c>
      <c r="M1014" s="3">
        <f>L1014/'Nitrous Oxide Information'!$B$1*1000</f>
        <v>21.55711235017263</v>
      </c>
      <c r="N1014" s="3">
        <f>M1014*'Nitrous Oxide Information'!$I$2*($D$13+273)/$F$2/1000</f>
        <v>5351.7056579051887</v>
      </c>
      <c r="O1014" s="3">
        <f t="shared" si="243"/>
        <v>105.27067406629472</v>
      </c>
      <c r="P1014" s="3">
        <f t="shared" si="236"/>
        <v>10.083409518888184</v>
      </c>
      <c r="Q1014" s="3">
        <f t="shared" si="237"/>
        <v>1.8393657252199264E-3</v>
      </c>
      <c r="R1014" s="3">
        <f t="shared" si="238"/>
        <v>0.17581719293149334</v>
      </c>
    </row>
    <row r="1015" spans="1:18" x14ac:dyDescent="0.25">
      <c r="A1015" s="3">
        <f t="shared" si="240"/>
        <v>9.8599999999998342</v>
      </c>
      <c r="B1015" s="3">
        <f t="shared" si="229"/>
        <v>2.0878523324298297</v>
      </c>
      <c r="C1015" s="3">
        <f t="shared" si="230"/>
        <v>4.7437230259523816E-2</v>
      </c>
      <c r="D1015" s="3">
        <f t="shared" si="231"/>
        <v>774.76093713088744</v>
      </c>
      <c r="E1015" s="3">
        <f t="shared" si="232"/>
        <v>6.5596554694956408</v>
      </c>
      <c r="F1015" s="3">
        <f t="shared" si="233"/>
        <v>33.073583221953236</v>
      </c>
      <c r="G1015" s="3">
        <f t="shared" si="234"/>
        <v>6.4955361220416466E-2</v>
      </c>
      <c r="H1015" s="3">
        <f t="shared" si="235"/>
        <v>0.38689183460714294</v>
      </c>
      <c r="I1015" s="3">
        <f t="shared" si="239"/>
        <v>2183.203317183245</v>
      </c>
      <c r="K1015" s="3">
        <f t="shared" si="241"/>
        <v>9.8599999999998342</v>
      </c>
      <c r="L1015" s="3">
        <f t="shared" si="242"/>
        <v>0.94703501393883294</v>
      </c>
      <c r="M1015" s="3">
        <f>L1015/'Nitrous Oxide Information'!$B$1*1000</f>
        <v>21.517165699653123</v>
      </c>
      <c r="N1015" s="3">
        <f>M1015*'Nitrous Oxide Information'!$I$2*($D$13+273)/$F$2/1000</f>
        <v>5341.788619290418</v>
      </c>
      <c r="O1015" s="3">
        <f t="shared" si="243"/>
        <v>105.07560105472575</v>
      </c>
      <c r="P1015" s="3">
        <f t="shared" si="236"/>
        <v>10.083409518888182</v>
      </c>
      <c r="Q1015" s="3">
        <f t="shared" si="237"/>
        <v>1.8393657252199261E-3</v>
      </c>
      <c r="R1015" s="3">
        <f t="shared" si="238"/>
        <v>0.1754913928963463</v>
      </c>
    </row>
    <row r="1016" spans="1:18" x14ac:dyDescent="0.25">
      <c r="A1016" s="3">
        <f t="shared" si="240"/>
        <v>9.869999999999834</v>
      </c>
      <c r="B1016" s="3">
        <f t="shared" si="229"/>
        <v>2.0839834140837583</v>
      </c>
      <c r="C1016" s="3">
        <f t="shared" si="230"/>
        <v>4.7349326164206743E-2</v>
      </c>
      <c r="D1016" s="3">
        <f t="shared" si="231"/>
        <v>773.32525762572016</v>
      </c>
      <c r="E1016" s="3">
        <f t="shared" si="232"/>
        <v>6.5475000258391907</v>
      </c>
      <c r="F1016" s="3">
        <f t="shared" si="233"/>
        <v>33.073583221953236</v>
      </c>
      <c r="G1016" s="3">
        <f t="shared" si="234"/>
        <v>6.4955361220416466E-2</v>
      </c>
      <c r="H1016" s="3">
        <f t="shared" si="235"/>
        <v>0.38617490032323476</v>
      </c>
      <c r="I1016" s="3">
        <f t="shared" si="239"/>
        <v>2183.9756669838916</v>
      </c>
      <c r="K1016" s="3">
        <f t="shared" si="241"/>
        <v>9.869999999999834</v>
      </c>
      <c r="L1016" s="3">
        <f t="shared" si="242"/>
        <v>0.94528010000986951</v>
      </c>
      <c r="M1016" s="3">
        <f>L1016/'Nitrous Oxide Information'!$B$1*1000</f>
        <v>21.477293072725548</v>
      </c>
      <c r="N1016" s="3">
        <f>M1016*'Nitrous Oxide Information'!$I$2*($D$13+273)/$F$2/1000</f>
        <v>5331.8899575560627</v>
      </c>
      <c r="O1016" s="3">
        <f t="shared" si="243"/>
        <v>104.88088952540414</v>
      </c>
      <c r="P1016" s="3">
        <f t="shared" si="236"/>
        <v>10.083409518888182</v>
      </c>
      <c r="Q1016" s="3">
        <f t="shared" si="237"/>
        <v>1.8393657252199261E-3</v>
      </c>
      <c r="R1016" s="3">
        <f t="shared" si="238"/>
        <v>0.17516619658863422</v>
      </c>
    </row>
    <row r="1017" spans="1:18" x14ac:dyDescent="0.25">
      <c r="A1017" s="3">
        <f t="shared" si="240"/>
        <v>9.8799999999998338</v>
      </c>
      <c r="B1017" s="3">
        <f t="shared" si="229"/>
        <v>2.0801216650805259</v>
      </c>
      <c r="C1017" s="3">
        <f t="shared" si="230"/>
        <v>4.7261584960566337E-2</v>
      </c>
      <c r="D1017" s="3">
        <f t="shared" si="231"/>
        <v>771.89223852267537</v>
      </c>
      <c r="E1017" s="3">
        <f t="shared" si="232"/>
        <v>6.5353671069648982</v>
      </c>
      <c r="F1017" s="3">
        <f t="shared" si="233"/>
        <v>33.073583221953236</v>
      </c>
      <c r="G1017" s="3">
        <f t="shared" si="234"/>
        <v>6.4955361220416466E-2</v>
      </c>
      <c r="H1017" s="3">
        <f t="shared" si="235"/>
        <v>0.38545929456249867</v>
      </c>
      <c r="I1017" s="3">
        <f t="shared" si="239"/>
        <v>2184.7465855730165</v>
      </c>
      <c r="K1017" s="3">
        <f t="shared" si="241"/>
        <v>9.8799999999998338</v>
      </c>
      <c r="L1017" s="3">
        <f t="shared" si="242"/>
        <v>0.94352843804398312</v>
      </c>
      <c r="M1017" s="3">
        <f>L1017/'Nitrous Oxide Information'!$B$1*1000</f>
        <v>21.437494332219643</v>
      </c>
      <c r="N1017" s="3">
        <f>M1017*'Nitrous Oxide Information'!$I$2*($D$13+273)/$F$2/1000</f>
        <v>5322.0096386486348</v>
      </c>
      <c r="O1017" s="3">
        <f t="shared" si="243"/>
        <v>104.68653880848112</v>
      </c>
      <c r="P1017" s="3">
        <f t="shared" si="236"/>
        <v>10.083409518888182</v>
      </c>
      <c r="Q1017" s="3">
        <f t="shared" si="237"/>
        <v>1.8393657252199261E-3</v>
      </c>
      <c r="R1017" s="3">
        <f t="shared" si="238"/>
        <v>0.17484160288961303</v>
      </c>
    </row>
    <row r="1018" spans="1:18" x14ac:dyDescent="0.25">
      <c r="A1018" s="3">
        <f t="shared" si="240"/>
        <v>9.8899999999998336</v>
      </c>
      <c r="B1018" s="3">
        <f t="shared" si="229"/>
        <v>2.0762670721349008</v>
      </c>
      <c r="C1018" s="3">
        <f t="shared" si="230"/>
        <v>4.7174006346754345E-2</v>
      </c>
      <c r="D1018" s="3">
        <f t="shared" si="231"/>
        <v>770.4618748918648</v>
      </c>
      <c r="E1018" s="3">
        <f t="shared" si="232"/>
        <v>6.5232566711329634</v>
      </c>
      <c r="F1018" s="3">
        <f t="shared" si="233"/>
        <v>33.073583221953236</v>
      </c>
      <c r="G1018" s="3">
        <f t="shared" si="234"/>
        <v>6.4955361220416466E-2</v>
      </c>
      <c r="H1018" s="3">
        <f t="shared" si="235"/>
        <v>0.38474501486310014</v>
      </c>
      <c r="I1018" s="3">
        <f t="shared" si="239"/>
        <v>2185.5160756027426</v>
      </c>
      <c r="K1018" s="3">
        <f t="shared" si="241"/>
        <v>9.8899999999998336</v>
      </c>
      <c r="L1018" s="3">
        <f t="shared" si="242"/>
        <v>0.94178002201508704</v>
      </c>
      <c r="M1018" s="3">
        <f>L1018/'Nitrous Oxide Information'!$B$1*1000</f>
        <v>21.397769341219345</v>
      </c>
      <c r="N1018" s="3">
        <f>M1018*'Nitrous Oxide Information'!$I$2*($D$13+273)/$F$2/1000</f>
        <v>5312.1476285777526</v>
      </c>
      <c r="O1018" s="3">
        <f t="shared" si="243"/>
        <v>104.49254823534922</v>
      </c>
      <c r="P1018" s="3">
        <f t="shared" si="236"/>
        <v>10.083409518888182</v>
      </c>
      <c r="Q1018" s="3">
        <f t="shared" si="237"/>
        <v>1.8393657252199261E-3</v>
      </c>
      <c r="R1018" s="3">
        <f t="shared" si="238"/>
        <v>0.17451761068261204</v>
      </c>
    </row>
    <row r="1019" spans="1:18" x14ac:dyDescent="0.25">
      <c r="A1019" s="3">
        <f t="shared" si="240"/>
        <v>9.8999999999998334</v>
      </c>
      <c r="B1019" s="3">
        <f t="shared" si="229"/>
        <v>2.0724196219862701</v>
      </c>
      <c r="C1019" s="3">
        <f t="shared" si="230"/>
        <v>4.7086590021481835E-2</v>
      </c>
      <c r="D1019" s="3">
        <f t="shared" si="231"/>
        <v>769.03416181253579</v>
      </c>
      <c r="E1019" s="3">
        <f t="shared" si="232"/>
        <v>6.5111686766809287</v>
      </c>
      <c r="F1019" s="3">
        <f t="shared" si="233"/>
        <v>33.073583221953236</v>
      </c>
      <c r="G1019" s="3">
        <f t="shared" si="234"/>
        <v>6.4955361220416466E-2</v>
      </c>
      <c r="H1019" s="3">
        <f t="shared" si="235"/>
        <v>0.38403205876776597</v>
      </c>
      <c r="I1019" s="3">
        <f t="shared" si="239"/>
        <v>2186.2841397202783</v>
      </c>
      <c r="K1019" s="3">
        <f t="shared" si="241"/>
        <v>9.8999999999998334</v>
      </c>
      <c r="L1019" s="3">
        <f t="shared" si="242"/>
        <v>0.94003484590826092</v>
      </c>
      <c r="M1019" s="3">
        <f>L1019/'Nitrous Oxide Information'!$B$1*1000</f>
        <v>21.358117963062298</v>
      </c>
      <c r="N1019" s="3">
        <f>M1019*'Nitrous Oxide Information'!$I$2*($D$13+273)/$F$2/1000</f>
        <v>5302.3038934160213</v>
      </c>
      <c r="O1019" s="3">
        <f t="shared" si="243"/>
        <v>104.29891713863989</v>
      </c>
      <c r="P1019" s="3">
        <f t="shared" si="236"/>
        <v>10.083409518888182</v>
      </c>
      <c r="Q1019" s="3">
        <f t="shared" si="237"/>
        <v>1.8393657252199261E-3</v>
      </c>
      <c r="R1019" s="3">
        <f t="shared" si="238"/>
        <v>0.17419421885302955</v>
      </c>
    </row>
    <row r="1020" spans="1:18" x14ac:dyDescent="0.25">
      <c r="A1020" s="3">
        <f t="shared" si="240"/>
        <v>9.9099999999998332</v>
      </c>
      <c r="B1020" s="3">
        <f t="shared" ref="B1020:B1083" si="244">L1020*2.20462</f>
        <v>2.0685793013985925</v>
      </c>
      <c r="C1020" s="3">
        <f t="shared" ref="C1020:C1083" si="245">M1020/453.59237</f>
        <v>4.6999335684018206E-2</v>
      </c>
      <c r="D1020" s="3">
        <f t="shared" ref="D1020:D1083" si="246">N1020/6.89475729</f>
        <v>767.60909437305384</v>
      </c>
      <c r="E1020" s="3">
        <f t="shared" ref="E1020:E1083" si="247">O1020/16.0184634</f>
        <v>6.4991030820235425</v>
      </c>
      <c r="F1020" s="3">
        <f t="shared" ref="F1020:F1083" si="248">P1020*3.28</f>
        <v>33.073583221953236</v>
      </c>
      <c r="G1020" s="3">
        <f t="shared" ref="G1020:G1083" si="249">Q1020*35.314</f>
        <v>6.4955361220416466E-2</v>
      </c>
      <c r="H1020" s="3">
        <f t="shared" ref="H1020:H1083" si="250">R1020*2.20462</f>
        <v>0.3833204238237769</v>
      </c>
      <c r="I1020" s="3">
        <f t="shared" si="239"/>
        <v>2187.0507805679258</v>
      </c>
      <c r="K1020" s="3">
        <f t="shared" si="241"/>
        <v>9.9099999999998332</v>
      </c>
      <c r="L1020" s="3">
        <f t="shared" ref="L1020:L1083" si="251">L1019-R1019*$J$1</f>
        <v>0.93829290371973062</v>
      </c>
      <c r="M1020" s="3">
        <f>L1020/'Nitrous Oxide Information'!$B$1*1000</f>
        <v>21.318540061339391</v>
      </c>
      <c r="N1020" s="3">
        <f>M1020*'Nitrous Oxide Information'!$I$2*($D$13+273)/$F$2/1000</f>
        <v>5292.4783992989114</v>
      </c>
      <c r="O1020" s="3">
        <f t="shared" ref="O1020:O1083" si="252">L1020/$F$2</f>
        <v>104.10564485222132</v>
      </c>
      <c r="P1020" s="3">
        <f t="shared" ref="P1020:P1083" si="253">SQRT(2*(N1020)/O1020)</f>
        <v>10.083409518888182</v>
      </c>
      <c r="Q1020" s="3">
        <f t="shared" ref="Q1020:Q1083" si="254">P1020*$F$25</f>
        <v>1.8393657252199261E-3</v>
      </c>
      <c r="R1020" s="3">
        <f t="shared" ref="R1020:R1083" si="255">Q1020*O1020*0.908</f>
        <v>0.17387142628832947</v>
      </c>
    </row>
    <row r="1021" spans="1:18" x14ac:dyDescent="0.25">
      <c r="A1021" s="3">
        <f t="shared" si="240"/>
        <v>9.919999999999833</v>
      </c>
      <c r="B1021" s="3">
        <f t="shared" si="244"/>
        <v>2.0647460971603544</v>
      </c>
      <c r="C1021" s="3">
        <f t="shared" si="245"/>
        <v>4.6912243034190129E-2</v>
      </c>
      <c r="D1021" s="3">
        <f t="shared" si="246"/>
        <v>766.18666767088632</v>
      </c>
      <c r="E1021" s="3">
        <f t="shared" si="247"/>
        <v>6.4870598456526123</v>
      </c>
      <c r="F1021" s="3">
        <f t="shared" si="248"/>
        <v>33.073583221953243</v>
      </c>
      <c r="G1021" s="3">
        <f t="shared" si="249"/>
        <v>6.495536122041648E-2</v>
      </c>
      <c r="H1021" s="3">
        <f t="shared" si="250"/>
        <v>0.38261010758295849</v>
      </c>
      <c r="I1021" s="3">
        <f t="shared" si="239"/>
        <v>2187.8160007830916</v>
      </c>
      <c r="K1021" s="3">
        <f t="shared" si="241"/>
        <v>9.919999999999833</v>
      </c>
      <c r="L1021" s="3">
        <f t="shared" si="251"/>
        <v>0.93655418945684732</v>
      </c>
      <c r="M1021" s="3">
        <f>L1021/'Nitrous Oxide Information'!$B$1*1000</f>
        <v>21.279035499894292</v>
      </c>
      <c r="N1021" s="3">
        <f>M1021*'Nitrous Oxide Information'!$I$2*($D$13+273)/$F$2/1000</f>
        <v>5282.6711124246513</v>
      </c>
      <c r="O1021" s="3">
        <f t="shared" si="252"/>
        <v>103.91273071119603</v>
      </c>
      <c r="P1021" s="3">
        <f t="shared" si="253"/>
        <v>10.083409518888184</v>
      </c>
      <c r="Q1021" s="3">
        <f t="shared" si="254"/>
        <v>1.8393657252199264E-3</v>
      </c>
      <c r="R1021" s="3">
        <f t="shared" si="255"/>
        <v>0.17354923187803728</v>
      </c>
    </row>
    <row r="1022" spans="1:18" x14ac:dyDescent="0.25">
      <c r="A1022" s="3">
        <f t="shared" si="240"/>
        <v>9.9299999999998327</v>
      </c>
      <c r="B1022" s="3">
        <f t="shared" si="244"/>
        <v>2.0609199960845253</v>
      </c>
      <c r="C1022" s="3">
        <f t="shared" si="245"/>
        <v>4.682531177238048E-2</v>
      </c>
      <c r="D1022" s="3">
        <f t="shared" si="246"/>
        <v>764.76687681258488</v>
      </c>
      <c r="E1022" s="3">
        <f t="shared" si="247"/>
        <v>6.4750389261368628</v>
      </c>
      <c r="F1022" s="3">
        <f t="shared" si="248"/>
        <v>33.073583221953236</v>
      </c>
      <c r="G1022" s="3">
        <f t="shared" si="249"/>
        <v>6.4955361220416466E-2</v>
      </c>
      <c r="H1022" s="3">
        <f t="shared" si="250"/>
        <v>0.38190110760167273</v>
      </c>
      <c r="I1022" s="3">
        <f t="shared" si="239"/>
        <v>2188.5798029982948</v>
      </c>
      <c r="K1022" s="3">
        <f t="shared" si="241"/>
        <v>9.9299999999998327</v>
      </c>
      <c r="L1022" s="3">
        <f t="shared" si="251"/>
        <v>0.93481869713806698</v>
      </c>
      <c r="M1022" s="3">
        <f>L1022/'Nitrous Oxide Information'!$B$1*1000</f>
        <v>21.239604142822962</v>
      </c>
      <c r="N1022" s="3">
        <f>M1022*'Nitrous Oxide Information'!$I$2*($D$13+273)/$F$2/1000</f>
        <v>5272.8819990541015</v>
      </c>
      <c r="O1022" s="3">
        <f t="shared" si="252"/>
        <v>103.72017405189865</v>
      </c>
      <c r="P1022" s="3">
        <f t="shared" si="253"/>
        <v>10.083409518888182</v>
      </c>
      <c r="Q1022" s="3">
        <f t="shared" si="254"/>
        <v>1.8393657252199261E-3</v>
      </c>
      <c r="R1022" s="3">
        <f t="shared" si="255"/>
        <v>0.17322763451373605</v>
      </c>
    </row>
    <row r="1023" spans="1:18" x14ac:dyDescent="0.25">
      <c r="A1023" s="3">
        <f t="shared" si="240"/>
        <v>9.9399999999998325</v>
      </c>
      <c r="B1023" s="3">
        <f t="shared" si="244"/>
        <v>2.0571009850085082</v>
      </c>
      <c r="C1023" s="3">
        <f t="shared" si="245"/>
        <v>4.6738541599527374E-2</v>
      </c>
      <c r="D1023" s="3">
        <f t="shared" si="246"/>
        <v>763.34971691376938</v>
      </c>
      <c r="E1023" s="3">
        <f t="shared" si="247"/>
        <v>6.4630402821217938</v>
      </c>
      <c r="F1023" s="3">
        <f t="shared" si="248"/>
        <v>33.073583221953243</v>
      </c>
      <c r="G1023" s="3">
        <f t="shared" si="249"/>
        <v>6.495536122041648E-2</v>
      </c>
      <c r="H1023" s="3">
        <f t="shared" si="250"/>
        <v>0.38119342144081025</v>
      </c>
      <c r="I1023" s="3">
        <f t="shared" si="239"/>
        <v>2189.3421898411766</v>
      </c>
      <c r="K1023" s="3">
        <f t="shared" si="241"/>
        <v>9.9399999999998325</v>
      </c>
      <c r="L1023" s="3">
        <f t="shared" si="251"/>
        <v>0.93308642079292958</v>
      </c>
      <c r="M1023" s="3">
        <f>L1023/'Nitrous Oxide Information'!$B$1*1000</f>
        <v>21.200245854473213</v>
      </c>
      <c r="N1023" s="3">
        <f>M1023*'Nitrous Oxide Information'!$I$2*($D$13+273)/$F$2/1000</f>
        <v>5263.1110255106478</v>
      </c>
      <c r="O1023" s="3">
        <f t="shared" si="252"/>
        <v>103.52797421189364</v>
      </c>
      <c r="P1023" s="3">
        <f t="shared" si="253"/>
        <v>10.083409518888184</v>
      </c>
      <c r="Q1023" s="3">
        <f t="shared" si="254"/>
        <v>1.8393657252199264E-3</v>
      </c>
      <c r="R1023" s="3">
        <f t="shared" si="255"/>
        <v>0.17290663308906309</v>
      </c>
    </row>
    <row r="1024" spans="1:18" x14ac:dyDescent="0.25">
      <c r="A1024" s="3">
        <f t="shared" si="240"/>
        <v>9.9499999999998323</v>
      </c>
      <c r="B1024" s="3">
        <f t="shared" si="244"/>
        <v>2.0532890507941</v>
      </c>
      <c r="C1024" s="3">
        <f t="shared" si="245"/>
        <v>4.6651932217123125E-2</v>
      </c>
      <c r="D1024" s="3">
        <f t="shared" si="246"/>
        <v>761.93518309911065</v>
      </c>
      <c r="E1024" s="3">
        <f t="shared" si="247"/>
        <v>6.4510638723295362</v>
      </c>
      <c r="F1024" s="3">
        <f t="shared" si="248"/>
        <v>33.073583221953243</v>
      </c>
      <c r="G1024" s="3">
        <f t="shared" si="249"/>
        <v>6.495536122041648E-2</v>
      </c>
      <c r="H1024" s="3">
        <f t="shared" si="250"/>
        <v>0.38048704666578115</v>
      </c>
      <c r="I1024" s="3">
        <f t="shared" si="239"/>
        <v>2190.1031639345083</v>
      </c>
      <c r="K1024" s="3">
        <f t="shared" si="241"/>
        <v>9.9499999999998323</v>
      </c>
      <c r="L1024" s="3">
        <f t="shared" si="251"/>
        <v>0.93135735446203893</v>
      </c>
      <c r="M1024" s="3">
        <f>L1024/'Nitrous Oxide Information'!$B$1*1000</f>
        <v>21.160960499444233</v>
      </c>
      <c r="N1024" s="3">
        <f>M1024*'Nitrous Oxide Information'!$I$2*($D$13+273)/$F$2/1000</f>
        <v>5253.3581581800781</v>
      </c>
      <c r="O1024" s="3">
        <f t="shared" si="252"/>
        <v>103.33613052997296</v>
      </c>
      <c r="P1024" s="3">
        <f t="shared" si="253"/>
        <v>10.083409518888184</v>
      </c>
      <c r="Q1024" s="3">
        <f t="shared" si="254"/>
        <v>1.8393657252199264E-3</v>
      </c>
      <c r="R1024" s="3">
        <f t="shared" si="255"/>
        <v>0.1725862264997057</v>
      </c>
    </row>
    <row r="1025" spans="1:18" x14ac:dyDescent="0.25">
      <c r="A1025" s="3">
        <f t="shared" si="240"/>
        <v>9.9599999999998321</v>
      </c>
      <c r="B1025" s="3">
        <f t="shared" si="244"/>
        <v>2.0494841803274424</v>
      </c>
      <c r="C1025" s="3">
        <f t="shared" si="245"/>
        <v>4.6565483327213157E-2</v>
      </c>
      <c r="D1025" s="3">
        <f t="shared" si="246"/>
        <v>760.52327050231372</v>
      </c>
      <c r="E1025" s="3">
        <f t="shared" si="247"/>
        <v>6.4391096555587124</v>
      </c>
      <c r="F1025" s="3">
        <f t="shared" si="248"/>
        <v>33.073583221953243</v>
      </c>
      <c r="G1025" s="3">
        <f t="shared" si="249"/>
        <v>6.495536122041648E-2</v>
      </c>
      <c r="H1025" s="3">
        <f t="shared" si="250"/>
        <v>0.37978198084650711</v>
      </c>
      <c r="I1025" s="3">
        <f t="shared" si="239"/>
        <v>2190.8627278962012</v>
      </c>
      <c r="K1025" s="3">
        <f t="shared" si="241"/>
        <v>9.9599999999998321</v>
      </c>
      <c r="L1025" s="3">
        <f t="shared" si="251"/>
        <v>0.92963149219704189</v>
      </c>
      <c r="M1025" s="3">
        <f>L1025/'Nitrous Oxide Information'!$B$1*1000</f>
        <v>21.121747942586101</v>
      </c>
      <c r="N1025" s="3">
        <f>M1025*'Nitrous Oxide Information'!$I$2*($D$13+273)/$F$2/1000</f>
        <v>5243.62336351047</v>
      </c>
      <c r="O1025" s="3">
        <f t="shared" si="252"/>
        <v>103.14464234615386</v>
      </c>
      <c r="P1025" s="3">
        <f t="shared" si="253"/>
        <v>10.083409518888184</v>
      </c>
      <c r="Q1025" s="3">
        <f t="shared" si="254"/>
        <v>1.8393657252199264E-3</v>
      </c>
      <c r="R1025" s="3">
        <f t="shared" si="255"/>
        <v>0.17226641364339756</v>
      </c>
    </row>
    <row r="1026" spans="1:18" x14ac:dyDescent="0.25">
      <c r="A1026" s="3">
        <f t="shared" si="240"/>
        <v>9.9699999999998319</v>
      </c>
      <c r="B1026" s="3">
        <f t="shared" si="244"/>
        <v>2.0456863605189772</v>
      </c>
      <c r="C1026" s="3">
        <f t="shared" si="245"/>
        <v>4.6479194632395034E-2</v>
      </c>
      <c r="D1026" s="3">
        <f t="shared" si="246"/>
        <v>759.11397426610142</v>
      </c>
      <c r="E1026" s="3">
        <f t="shared" si="247"/>
        <v>6.4271775906842956</v>
      </c>
      <c r="F1026" s="3">
        <f t="shared" si="248"/>
        <v>33.073583221953243</v>
      </c>
      <c r="G1026" s="3">
        <f t="shared" si="249"/>
        <v>6.495536122041648E-2</v>
      </c>
      <c r="H1026" s="3">
        <f t="shared" si="250"/>
        <v>0.37907822155741294</v>
      </c>
      <c r="I1026" s="3">
        <f t="shared" si="239"/>
        <v>2191.620884339316</v>
      </c>
      <c r="K1026" s="3">
        <f t="shared" si="241"/>
        <v>9.9699999999998319</v>
      </c>
      <c r="L1026" s="3">
        <f t="shared" si="251"/>
        <v>0.92790882806060793</v>
      </c>
      <c r="M1026" s="3">
        <f>L1026/'Nitrous Oxide Information'!$B$1*1000</f>
        <v>21.082608048999344</v>
      </c>
      <c r="N1026" s="3">
        <f>M1026*'Nitrous Oxide Information'!$I$2*($D$13+273)/$F$2/1000</f>
        <v>5233.9066080120756</v>
      </c>
      <c r="O1026" s="3">
        <f t="shared" si="252"/>
        <v>102.95350900167658</v>
      </c>
      <c r="P1026" s="3">
        <f t="shared" si="253"/>
        <v>10.083409518888184</v>
      </c>
      <c r="Q1026" s="3">
        <f t="shared" si="254"/>
        <v>1.8393657252199264E-3</v>
      </c>
      <c r="R1026" s="3">
        <f t="shared" si="255"/>
        <v>0.17194719341991499</v>
      </c>
    </row>
    <row r="1027" spans="1:18" x14ac:dyDescent="0.25">
      <c r="A1027" s="3">
        <f t="shared" si="240"/>
        <v>9.9799999999998317</v>
      </c>
      <c r="B1027" s="3">
        <f t="shared" si="244"/>
        <v>2.0418955783034032</v>
      </c>
      <c r="C1027" s="3">
        <f t="shared" si="245"/>
        <v>4.6393065835817433E-2</v>
      </c>
      <c r="D1027" s="3">
        <f t="shared" si="246"/>
        <v>757.7072895421968</v>
      </c>
      <c r="E1027" s="3">
        <f t="shared" si="247"/>
        <v>6.415267636657461</v>
      </c>
      <c r="F1027" s="3">
        <f t="shared" si="248"/>
        <v>33.073583221953236</v>
      </c>
      <c r="G1027" s="3">
        <f t="shared" si="249"/>
        <v>6.4955361220416466E-2</v>
      </c>
      <c r="H1027" s="3">
        <f t="shared" si="250"/>
        <v>0.3783757663774181</v>
      </c>
      <c r="I1027" s="3">
        <f t="shared" si="239"/>
        <v>2192.3776358720711</v>
      </c>
      <c r="K1027" s="3">
        <f t="shared" si="241"/>
        <v>9.9799999999998317</v>
      </c>
      <c r="L1027" s="3">
        <f t="shared" si="251"/>
        <v>0.92618935612640874</v>
      </c>
      <c r="M1027" s="3">
        <f>L1027/'Nitrous Oxide Information'!$B$1*1000</f>
        <v>21.043540684034461</v>
      </c>
      <c r="N1027" s="3">
        <f>M1027*'Nitrous Oxide Information'!$I$2*($D$13+273)/$F$2/1000</f>
        <v>5224.2078582572021</v>
      </c>
      <c r="O1027" s="3">
        <f t="shared" si="252"/>
        <v>102.76272983900205</v>
      </c>
      <c r="P1027" s="3">
        <f t="shared" si="253"/>
        <v>10.083409518888182</v>
      </c>
      <c r="Q1027" s="3">
        <f t="shared" si="254"/>
        <v>1.8393657252199261E-3</v>
      </c>
      <c r="R1027" s="3">
        <f t="shared" si="255"/>
        <v>0.17162856473107299</v>
      </c>
    </row>
    <row r="1028" spans="1:18" x14ac:dyDescent="0.25">
      <c r="A1028" s="3">
        <f t="shared" si="240"/>
        <v>9.9899999999998315</v>
      </c>
      <c r="B1028" s="3">
        <f t="shared" si="244"/>
        <v>2.0381118206396289</v>
      </c>
      <c r="C1028" s="3">
        <f t="shared" si="245"/>
        <v>4.6307096641179137E-2</v>
      </c>
      <c r="D1028" s="3">
        <f t="shared" si="246"/>
        <v>756.30321149130805</v>
      </c>
      <c r="E1028" s="3">
        <f t="shared" si="247"/>
        <v>6.4033797525054554</v>
      </c>
      <c r="F1028" s="3">
        <f t="shared" si="248"/>
        <v>33.073583221953243</v>
      </c>
      <c r="G1028" s="3">
        <f t="shared" si="249"/>
        <v>6.495536122041648E-2</v>
      </c>
      <c r="H1028" s="3">
        <f t="shared" si="250"/>
        <v>0.37767461288992854</v>
      </c>
      <c r="I1028" s="3">
        <f t="shared" si="239"/>
        <v>2193.1329850978509</v>
      </c>
      <c r="K1028" s="3">
        <f t="shared" si="241"/>
        <v>9.9899999999998315</v>
      </c>
      <c r="L1028" s="3">
        <f t="shared" si="251"/>
        <v>0.92447307047909799</v>
      </c>
      <c r="M1028" s="3">
        <f>L1028/'Nitrous Oxide Information'!$B$1*1000</f>
        <v>21.004545713291485</v>
      </c>
      <c r="N1028" s="3">
        <f>M1028*'Nitrous Oxide Information'!$I$2*($D$13+273)/$F$2/1000</f>
        <v>5214.5270808801079</v>
      </c>
      <c r="O1028" s="3">
        <f t="shared" si="252"/>
        <v>102.5723042018097</v>
      </c>
      <c r="P1028" s="3">
        <f t="shared" si="253"/>
        <v>10.083409518888184</v>
      </c>
      <c r="Q1028" s="3">
        <f t="shared" si="254"/>
        <v>1.8393657252199264E-3</v>
      </c>
      <c r="R1028" s="3">
        <f t="shared" si="255"/>
        <v>0.17131052648072165</v>
      </c>
    </row>
    <row r="1029" spans="1:18" x14ac:dyDescent="0.25">
      <c r="A1029" s="3">
        <f t="shared" si="240"/>
        <v>9.9999999999998312</v>
      </c>
      <c r="B1029" s="3">
        <f t="shared" si="244"/>
        <v>2.0343350745107296</v>
      </c>
      <c r="C1029" s="3">
        <f t="shared" si="245"/>
        <v>4.6221286752727943E-2</v>
      </c>
      <c r="D1029" s="3">
        <f t="shared" si="246"/>
        <v>754.9017352831097</v>
      </c>
      <c r="E1029" s="3">
        <f t="shared" si="247"/>
        <v>6.3915138973314463</v>
      </c>
      <c r="F1029" s="3">
        <f t="shared" si="248"/>
        <v>33.073583221953236</v>
      </c>
      <c r="G1029" s="3">
        <f t="shared" si="249"/>
        <v>6.4955361220416466E-2</v>
      </c>
      <c r="H1029" s="3">
        <f t="shared" si="250"/>
        <v>0.3769747586828282</v>
      </c>
      <c r="I1029" s="3">
        <f t="shared" si="239"/>
        <v>2193.8869346152164</v>
      </c>
      <c r="K1029" s="3">
        <f t="shared" si="241"/>
        <v>9.9999999999998312</v>
      </c>
      <c r="L1029" s="3">
        <f t="shared" si="251"/>
        <v>0.92275996521429082</v>
      </c>
      <c r="M1029" s="3">
        <f>L1029/'Nitrous Oxide Information'!$B$1*1000</f>
        <v>20.965623002619473</v>
      </c>
      <c r="N1029" s="3">
        <f>M1029*'Nitrous Oxide Information'!$I$2*($D$13+273)/$F$2/1000</f>
        <v>5204.8642425768712</v>
      </c>
      <c r="O1029" s="3">
        <f t="shared" si="252"/>
        <v>102.38223143499513</v>
      </c>
      <c r="P1029" s="3">
        <f t="shared" si="253"/>
        <v>10.083409518888182</v>
      </c>
      <c r="Q1029" s="3">
        <f t="shared" si="254"/>
        <v>1.8393657252199261E-3</v>
      </c>
      <c r="R1029" s="3">
        <f t="shared" si="255"/>
        <v>0.17099307757474225</v>
      </c>
    </row>
    <row r="1030" spans="1:18" x14ac:dyDescent="0.25">
      <c r="A1030" s="3">
        <f t="shared" si="240"/>
        <v>10.009999999999831</v>
      </c>
      <c r="B1030" s="3">
        <f t="shared" si="244"/>
        <v>2.0305653269239015</v>
      </c>
      <c r="C1030" s="3">
        <f t="shared" si="245"/>
        <v>4.6135635875259741E-2</v>
      </c>
      <c r="D1030" s="3">
        <f t="shared" si="246"/>
        <v>753.50285609622824</v>
      </c>
      <c r="E1030" s="3">
        <f t="shared" si="247"/>
        <v>6.3796700303143865</v>
      </c>
      <c r="F1030" s="3">
        <f t="shared" si="248"/>
        <v>33.073583221953236</v>
      </c>
      <c r="G1030" s="3">
        <f t="shared" si="249"/>
        <v>6.4955361220416466E-2</v>
      </c>
      <c r="H1030" s="3">
        <f t="shared" si="250"/>
        <v>0.3762762013484709</v>
      </c>
      <c r="I1030" s="3">
        <f t="shared" si="239"/>
        <v>2194.6394870179133</v>
      </c>
      <c r="K1030" s="3">
        <f t="shared" si="241"/>
        <v>10.009999999999831</v>
      </c>
      <c r="L1030" s="3">
        <f t="shared" si="251"/>
        <v>0.92105003443854339</v>
      </c>
      <c r="M1030" s="3">
        <f>L1030/'Nitrous Oxide Information'!$B$1*1000</f>
        <v>20.926772418116091</v>
      </c>
      <c r="N1030" s="3">
        <f>M1030*'Nitrous Oxide Information'!$I$2*($D$13+273)/$F$2/1000</f>
        <v>5195.2193101052908</v>
      </c>
      <c r="O1030" s="3">
        <f t="shared" si="252"/>
        <v>102.1925108846679</v>
      </c>
      <c r="P1030" s="3">
        <f t="shared" si="253"/>
        <v>10.083409518888182</v>
      </c>
      <c r="Q1030" s="3">
        <f t="shared" si="254"/>
        <v>1.8393657252199261E-3</v>
      </c>
      <c r="R1030" s="3">
        <f t="shared" si="255"/>
        <v>0.17067621692104351</v>
      </c>
    </row>
    <row r="1031" spans="1:18" x14ac:dyDescent="0.25">
      <c r="A1031" s="3">
        <f t="shared" si="240"/>
        <v>10.019999999999831</v>
      </c>
      <c r="B1031" s="3">
        <f t="shared" si="244"/>
        <v>2.0268025649104167</v>
      </c>
      <c r="C1031" s="3">
        <f t="shared" si="245"/>
        <v>4.605014371411742E-2</v>
      </c>
      <c r="D1031" s="3">
        <f t="shared" si="246"/>
        <v>752.106569118224</v>
      </c>
      <c r="E1031" s="3">
        <f t="shared" si="247"/>
        <v>6.3678481107088745</v>
      </c>
      <c r="F1031" s="3">
        <f t="shared" si="248"/>
        <v>33.073583221953243</v>
      </c>
      <c r="G1031" s="3">
        <f t="shared" si="249"/>
        <v>6.495536122041648E-2</v>
      </c>
      <c r="H1031" s="3">
        <f t="shared" si="250"/>
        <v>0.37557893848367202</v>
      </c>
      <c r="I1031" s="3">
        <f t="shared" si="239"/>
        <v>2195.3906448948806</v>
      </c>
      <c r="K1031" s="3">
        <f t="shared" si="241"/>
        <v>10.019999999999831</v>
      </c>
      <c r="L1031" s="3">
        <f t="shared" si="251"/>
        <v>0.91934327226933299</v>
      </c>
      <c r="M1031" s="3">
        <f>L1031/'Nitrous Oxide Information'!$B$1*1000</f>
        <v>20.887993826127122</v>
      </c>
      <c r="N1031" s="3">
        <f>M1031*'Nitrous Oxide Information'!$I$2*($D$13+273)/$F$2/1000</f>
        <v>5185.5922502847643</v>
      </c>
      <c r="O1031" s="3">
        <f t="shared" si="252"/>
        <v>102.00314189814927</v>
      </c>
      <c r="P1031" s="3">
        <f t="shared" si="253"/>
        <v>10.083409518888184</v>
      </c>
      <c r="Q1031" s="3">
        <f t="shared" si="254"/>
        <v>1.8393657252199264E-3</v>
      </c>
      <c r="R1031" s="3">
        <f t="shared" si="255"/>
        <v>0.17035994342955796</v>
      </c>
    </row>
    <row r="1032" spans="1:18" x14ac:dyDescent="0.25">
      <c r="A1032" s="3">
        <f t="shared" si="240"/>
        <v>10.029999999999831</v>
      </c>
      <c r="B1032" s="3">
        <f t="shared" si="244"/>
        <v>2.0230467755255801</v>
      </c>
      <c r="C1032" s="3">
        <f t="shared" si="245"/>
        <v>4.5964809975189903E-2</v>
      </c>
      <c r="D1032" s="3">
        <f t="shared" si="246"/>
        <v>750.71286954557456</v>
      </c>
      <c r="E1032" s="3">
        <f t="shared" si="247"/>
        <v>6.3560480978450116</v>
      </c>
      <c r="F1032" s="3">
        <f t="shared" si="248"/>
        <v>33.073583221953236</v>
      </c>
      <c r="G1032" s="3">
        <f t="shared" si="249"/>
        <v>6.4955361220416466E-2</v>
      </c>
      <c r="H1032" s="3">
        <f t="shared" si="250"/>
        <v>0.37488296768969992</v>
      </c>
      <c r="I1032" s="3">
        <f t="shared" si="239"/>
        <v>2196.14041083026</v>
      </c>
      <c r="K1032" s="3">
        <f t="shared" si="241"/>
        <v>10.029999999999831</v>
      </c>
      <c r="L1032" s="3">
        <f t="shared" si="251"/>
        <v>0.91763967283503745</v>
      </c>
      <c r="M1032" s="3">
        <f>L1032/'Nitrous Oxide Information'!$B$1*1000</f>
        <v>20.84928709324603</v>
      </c>
      <c r="N1032" s="3">
        <f>M1032*'Nitrous Oxide Information'!$I$2*($D$13+273)/$F$2/1000</f>
        <v>5175.9830299961695</v>
      </c>
      <c r="O1032" s="3">
        <f t="shared" si="252"/>
        <v>101.81412382396995</v>
      </c>
      <c r="P1032" s="3">
        <f t="shared" si="253"/>
        <v>10.083409518888182</v>
      </c>
      <c r="Q1032" s="3">
        <f t="shared" si="254"/>
        <v>1.8393657252199261E-3</v>
      </c>
      <c r="R1032" s="3">
        <f t="shared" si="255"/>
        <v>0.17004425601223791</v>
      </c>
    </row>
    <row r="1033" spans="1:18" x14ac:dyDescent="0.25">
      <c r="A1033" s="3">
        <f t="shared" si="240"/>
        <v>10.03999999999983</v>
      </c>
      <c r="B1033" s="3">
        <f t="shared" si="244"/>
        <v>2.0192979458486833</v>
      </c>
      <c r="C1033" s="3">
        <f t="shared" si="245"/>
        <v>4.5879634364911118E-2</v>
      </c>
      <c r="D1033" s="3">
        <f t="shared" si="246"/>
        <v>749.32175258365965</v>
      </c>
      <c r="E1033" s="3">
        <f t="shared" si="247"/>
        <v>6.344269951128263</v>
      </c>
      <c r="F1033" s="3">
        <f t="shared" si="248"/>
        <v>33.073583221953236</v>
      </c>
      <c r="G1033" s="3">
        <f t="shared" si="249"/>
        <v>6.4955361220416466E-2</v>
      </c>
      <c r="H1033" s="3">
        <f t="shared" si="250"/>
        <v>0.37418828657226844</v>
      </c>
      <c r="I1033" s="3">
        <f t="shared" si="239"/>
        <v>2196.8887874034044</v>
      </c>
      <c r="K1033" s="3">
        <f t="shared" si="241"/>
        <v>10.03999999999983</v>
      </c>
      <c r="L1033" s="3">
        <f t="shared" si="251"/>
        <v>0.91593923027491508</v>
      </c>
      <c r="M1033" s="3">
        <f>L1033/'Nitrous Oxide Information'!$B$1*1000</f>
        <v>20.810652086313478</v>
      </c>
      <c r="N1033" s="3">
        <f>M1033*'Nitrous Oxide Information'!$I$2*($D$13+273)/$F$2/1000</f>
        <v>5166.3916161817642</v>
      </c>
      <c r="O1033" s="3">
        <f t="shared" si="252"/>
        <v>101.62545601186788</v>
      </c>
      <c r="P1033" s="3">
        <f t="shared" si="253"/>
        <v>10.083409518888182</v>
      </c>
      <c r="Q1033" s="3">
        <f t="shared" si="254"/>
        <v>1.8393657252199261E-3</v>
      </c>
      <c r="R1033" s="3">
        <f t="shared" si="255"/>
        <v>0.16972915358305216</v>
      </c>
    </row>
    <row r="1034" spans="1:18" x14ac:dyDescent="0.25">
      <c r="A1034" s="3">
        <f t="shared" si="240"/>
        <v>10.04999999999983</v>
      </c>
      <c r="B1034" s="3">
        <f t="shared" si="244"/>
        <v>2.0155560629829603</v>
      </c>
      <c r="C1034" s="3">
        <f t="shared" si="245"/>
        <v>4.5794616590258984E-2</v>
      </c>
      <c r="D1034" s="3">
        <f t="shared" si="246"/>
        <v>747.93321344674314</v>
      </c>
      <c r="E1034" s="3">
        <f t="shared" si="247"/>
        <v>6.3325136300393172</v>
      </c>
      <c r="F1034" s="3">
        <f t="shared" si="248"/>
        <v>33.073583221953243</v>
      </c>
      <c r="G1034" s="3">
        <f t="shared" si="249"/>
        <v>6.495536122041648E-2</v>
      </c>
      <c r="H1034" s="3">
        <f t="shared" si="250"/>
        <v>0.37349489274152775</v>
      </c>
      <c r="I1034" s="3">
        <f t="shared" si="239"/>
        <v>2197.6357771888875</v>
      </c>
      <c r="K1034" s="3">
        <f t="shared" si="241"/>
        <v>10.04999999999983</v>
      </c>
      <c r="L1034" s="3">
        <f t="shared" si="251"/>
        <v>0.91424193873908455</v>
      </c>
      <c r="M1034" s="3">
        <f>L1034/'Nitrous Oxide Information'!$B$1*1000</f>
        <v>20.772088672416892</v>
      </c>
      <c r="N1034" s="3">
        <f>M1034*'Nitrous Oxide Information'!$I$2*($D$13+273)/$F$2/1000</f>
        <v>5156.8179758450588</v>
      </c>
      <c r="O1034" s="3">
        <f t="shared" si="252"/>
        <v>101.43713781278595</v>
      </c>
      <c r="P1034" s="3">
        <f t="shared" si="253"/>
        <v>10.083409518888184</v>
      </c>
      <c r="Q1034" s="3">
        <f t="shared" si="254"/>
        <v>1.8393657252199264E-3</v>
      </c>
      <c r="R1034" s="3">
        <f t="shared" si="255"/>
        <v>0.16941463505798177</v>
      </c>
    </row>
    <row r="1035" spans="1:18" x14ac:dyDescent="0.25">
      <c r="A1035" s="3">
        <f t="shared" si="240"/>
        <v>10.05999999999983</v>
      </c>
      <c r="B1035" s="3">
        <f t="shared" si="244"/>
        <v>2.0118211140555449</v>
      </c>
      <c r="C1035" s="3">
        <f t="shared" si="245"/>
        <v>4.5709756358754405E-2</v>
      </c>
      <c r="D1035" s="3">
        <f t="shared" si="246"/>
        <v>746.54724735795719</v>
      </c>
      <c r="E1035" s="3">
        <f t="shared" si="247"/>
        <v>6.3207790941339486</v>
      </c>
      <c r="F1035" s="3">
        <f t="shared" si="248"/>
        <v>33.073583221953236</v>
      </c>
      <c r="G1035" s="3">
        <f t="shared" si="249"/>
        <v>6.4955361220416466E-2</v>
      </c>
      <c r="H1035" s="3">
        <f t="shared" si="250"/>
        <v>0.37280278381205667</v>
      </c>
      <c r="I1035" s="3">
        <f t="shared" si="239"/>
        <v>2198.3813827565114</v>
      </c>
      <c r="K1035" s="3">
        <f t="shared" si="241"/>
        <v>10.05999999999983</v>
      </c>
      <c r="L1035" s="3">
        <f t="shared" si="251"/>
        <v>0.9125477923885047</v>
      </c>
      <c r="M1035" s="3">
        <f>L1035/'Nitrous Oxide Information'!$B$1*1000</f>
        <v>20.733596718889981</v>
      </c>
      <c r="N1035" s="3">
        <f>M1035*'Nitrous Oxide Information'!$I$2*($D$13+273)/$F$2/1000</f>
        <v>5147.2620760507089</v>
      </c>
      <c r="O1035" s="3">
        <f t="shared" si="252"/>
        <v>101.24916857886981</v>
      </c>
      <c r="P1035" s="3">
        <f t="shared" si="253"/>
        <v>10.083409518888182</v>
      </c>
      <c r="Q1035" s="3">
        <f t="shared" si="254"/>
        <v>1.8393657252199261E-3</v>
      </c>
      <c r="R1035" s="3">
        <f t="shared" si="255"/>
        <v>0.16910069935501659</v>
      </c>
    </row>
    <row r="1036" spans="1:18" x14ac:dyDescent="0.25">
      <c r="A1036" s="3">
        <f t="shared" si="240"/>
        <v>10.06999999999983</v>
      </c>
      <c r="B1036" s="3">
        <f t="shared" si="244"/>
        <v>2.0080930862174244</v>
      </c>
      <c r="C1036" s="3">
        <f t="shared" si="245"/>
        <v>4.562505337846029E-2</v>
      </c>
      <c r="D1036" s="3">
        <f t="shared" si="246"/>
        <v>745.16384954928606</v>
      </c>
      <c r="E1036" s="3">
        <f t="shared" si="247"/>
        <v>6.3090663030428757</v>
      </c>
      <c r="F1036" s="3">
        <f t="shared" si="248"/>
        <v>33.073583221953236</v>
      </c>
      <c r="G1036" s="3">
        <f t="shared" si="249"/>
        <v>6.4955361220416466E-2</v>
      </c>
      <c r="H1036" s="3">
        <f t="shared" si="250"/>
        <v>0.37211195740285441</v>
      </c>
      <c r="I1036" s="3">
        <f t="shared" si="239"/>
        <v>2199.1256066713172</v>
      </c>
      <c r="K1036" s="3">
        <f t="shared" si="241"/>
        <v>10.06999999999983</v>
      </c>
      <c r="L1036" s="3">
        <f t="shared" si="251"/>
        <v>0.91085678539495452</v>
      </c>
      <c r="M1036" s="3">
        <f>L1036/'Nitrous Oxide Information'!$B$1*1000</f>
        <v>20.695176093312309</v>
      </c>
      <c r="N1036" s="3">
        <f>M1036*'Nitrous Oxide Information'!$I$2*($D$13+273)/$F$2/1000</f>
        <v>5137.7238839244037</v>
      </c>
      <c r="O1036" s="3">
        <f t="shared" si="252"/>
        <v>101.06154766346562</v>
      </c>
      <c r="P1036" s="3">
        <f t="shared" si="253"/>
        <v>10.083409518888182</v>
      </c>
      <c r="Q1036" s="3">
        <f t="shared" si="254"/>
        <v>1.8393657252199261E-3</v>
      </c>
      <c r="R1036" s="3">
        <f t="shared" si="255"/>
        <v>0.16878734539415158</v>
      </c>
    </row>
    <row r="1037" spans="1:18" x14ac:dyDescent="0.25">
      <c r="A1037" s="3">
        <f t="shared" si="240"/>
        <v>10.07999999999983</v>
      </c>
      <c r="B1037" s="3">
        <f t="shared" si="244"/>
        <v>2.0043719666433959</v>
      </c>
      <c r="C1037" s="3">
        <f t="shared" si="245"/>
        <v>4.5540507357980479E-2</v>
      </c>
      <c r="D1037" s="3">
        <f t="shared" si="246"/>
        <v>743.78301526154928</v>
      </c>
      <c r="E1037" s="3">
        <f t="shared" si="247"/>
        <v>6.2973752164716252</v>
      </c>
      <c r="F1037" s="3">
        <f t="shared" si="248"/>
        <v>33.073583221953236</v>
      </c>
      <c r="G1037" s="3">
        <f t="shared" si="249"/>
        <v>6.4955361220416466E-2</v>
      </c>
      <c r="H1037" s="3">
        <f t="shared" si="250"/>
        <v>0.37142241113733243</v>
      </c>
      <c r="I1037" s="3">
        <f t="shared" si="239"/>
        <v>2199.8684514935917</v>
      </c>
      <c r="K1037" s="3">
        <f t="shared" si="241"/>
        <v>10.07999999999983</v>
      </c>
      <c r="L1037" s="3">
        <f t="shared" si="251"/>
        <v>0.90916891194101301</v>
      </c>
      <c r="M1037" s="3">
        <f>L1037/'Nitrous Oxide Information'!$B$1*1000</f>
        <v>20.656826663508806</v>
      </c>
      <c r="N1037" s="3">
        <f>M1037*'Nitrous Oxide Information'!$I$2*($D$13+273)/$F$2/1000</f>
        <v>5128.2033666527486</v>
      </c>
      <c r="O1037" s="3">
        <f t="shared" si="252"/>
        <v>100.87427442111782</v>
      </c>
      <c r="P1037" s="3">
        <f t="shared" si="253"/>
        <v>10.083409518888182</v>
      </c>
      <c r="Q1037" s="3">
        <f t="shared" si="254"/>
        <v>1.8393657252199261E-3</v>
      </c>
      <c r="R1037" s="3">
        <f t="shared" si="255"/>
        <v>0.16847457209738298</v>
      </c>
    </row>
    <row r="1038" spans="1:18" x14ac:dyDescent="0.25">
      <c r="A1038" s="3">
        <f t="shared" si="240"/>
        <v>10.089999999999829</v>
      </c>
      <c r="B1038" s="3">
        <f t="shared" si="244"/>
        <v>2.0006577425320224</v>
      </c>
      <c r="C1038" s="3">
        <f t="shared" si="245"/>
        <v>4.5456118006458844E-2</v>
      </c>
      <c r="D1038" s="3">
        <f t="shared" si="246"/>
        <v>742.40473974438521</v>
      </c>
      <c r="E1038" s="3">
        <f t="shared" si="247"/>
        <v>6.2857057942003918</v>
      </c>
      <c r="F1038" s="3">
        <f t="shared" si="248"/>
        <v>33.073583221953236</v>
      </c>
      <c r="G1038" s="3">
        <f t="shared" si="249"/>
        <v>6.4955361220416466E-2</v>
      </c>
      <c r="H1038" s="3">
        <f t="shared" si="250"/>
        <v>0.37073414264330584</v>
      </c>
      <c r="I1038" s="3">
        <f t="shared" si="239"/>
        <v>2200.6099197788785</v>
      </c>
      <c r="K1038" s="3">
        <f t="shared" si="241"/>
        <v>10.089999999999829</v>
      </c>
      <c r="L1038" s="3">
        <f t="shared" si="251"/>
        <v>0.90748416622003913</v>
      </c>
      <c r="M1038" s="3">
        <f>L1038/'Nitrous Oxide Information'!$B$1*1000</f>
        <v>20.618548297549342</v>
      </c>
      <c r="N1038" s="3">
        <f>M1038*'Nitrous Oxide Information'!$I$2*($D$13+273)/$F$2/1000</f>
        <v>5118.7004914831532</v>
      </c>
      <c r="O1038" s="3">
        <f t="shared" si="252"/>
        <v>100.68734820756691</v>
      </c>
      <c r="P1038" s="3">
        <f t="shared" si="253"/>
        <v>10.083409518888182</v>
      </c>
      <c r="Q1038" s="3">
        <f t="shared" si="254"/>
        <v>1.8393657252199261E-3</v>
      </c>
      <c r="R1038" s="3">
        <f t="shared" si="255"/>
        <v>0.16816237838870457</v>
      </c>
    </row>
    <row r="1039" spans="1:18" x14ac:dyDescent="0.25">
      <c r="A1039" s="3">
        <f t="shared" si="240"/>
        <v>10.099999999999829</v>
      </c>
      <c r="B1039" s="3">
        <f t="shared" si="244"/>
        <v>1.9969504011055894</v>
      </c>
      <c r="C1039" s="3">
        <f t="shared" si="245"/>
        <v>4.5371885033578183E-2</v>
      </c>
      <c r="D1039" s="3">
        <f t="shared" si="246"/>
        <v>741.02901825623542</v>
      </c>
      <c r="E1039" s="3">
        <f t="shared" si="247"/>
        <v>6.2740579960838998</v>
      </c>
      <c r="F1039" s="3">
        <f t="shared" si="248"/>
        <v>33.073583221953236</v>
      </c>
      <c r="G1039" s="3">
        <f t="shared" si="249"/>
        <v>6.4955361220416466E-2</v>
      </c>
      <c r="H1039" s="3">
        <f t="shared" si="250"/>
        <v>0.37004714955298584</v>
      </c>
      <c r="I1039" s="3">
        <f t="shared" si="239"/>
        <v>2201.3500140779843</v>
      </c>
      <c r="K1039" s="3">
        <f t="shared" si="241"/>
        <v>10.099999999999829</v>
      </c>
      <c r="L1039" s="3">
        <f t="shared" si="251"/>
        <v>0.9058025424361521</v>
      </c>
      <c r="M1039" s="3">
        <f>L1039/'Nitrous Oxide Information'!$B$1*1000</f>
        <v>20.580340863748258</v>
      </c>
      <c r="N1039" s="3">
        <f>M1039*'Nitrous Oxide Information'!$I$2*($D$13+273)/$F$2/1000</f>
        <v>5109.2152257237221</v>
      </c>
      <c r="O1039" s="3">
        <f t="shared" si="252"/>
        <v>100.5007683797473</v>
      </c>
      <c r="P1039" s="3">
        <f t="shared" si="253"/>
        <v>10.083409518888182</v>
      </c>
      <c r="Q1039" s="3">
        <f t="shared" si="254"/>
        <v>1.8393657252199261E-3</v>
      </c>
      <c r="R1039" s="3">
        <f t="shared" si="255"/>
        <v>0.16785076319410414</v>
      </c>
    </row>
    <row r="1040" spans="1:18" x14ac:dyDescent="0.25">
      <c r="A1040" s="3">
        <f t="shared" si="240"/>
        <v>10.109999999999829</v>
      </c>
      <c r="B1040" s="3">
        <f t="shared" si="244"/>
        <v>1.9932499296100596</v>
      </c>
      <c r="C1040" s="3">
        <f t="shared" si="245"/>
        <v>4.5287808149559301E-2</v>
      </c>
      <c r="D1040" s="3">
        <f t="shared" si="246"/>
        <v>739.65584606432742</v>
      </c>
      <c r="E1040" s="3">
        <f t="shared" si="247"/>
        <v>6.2624317820512649</v>
      </c>
      <c r="F1040" s="3">
        <f t="shared" si="248"/>
        <v>33.073583221953236</v>
      </c>
      <c r="G1040" s="3">
        <f t="shared" si="249"/>
        <v>6.4955361220416466E-2</v>
      </c>
      <c r="H1040" s="3">
        <f t="shared" si="250"/>
        <v>0.36936142950297118</v>
      </c>
      <c r="I1040" s="3">
        <f t="shared" si="239"/>
        <v>2202.0887369369902</v>
      </c>
      <c r="K1040" s="3">
        <f t="shared" si="241"/>
        <v>10.109999999999829</v>
      </c>
      <c r="L1040" s="3">
        <f t="shared" si="251"/>
        <v>0.90412403480421111</v>
      </c>
      <c r="M1040" s="3">
        <f>L1040/'Nitrous Oxide Information'!$B$1*1000</f>
        <v>20.54220423066392</v>
      </c>
      <c r="N1040" s="3">
        <f>M1040*'Nitrous Oxide Information'!$I$2*($D$13+273)/$F$2/1000</f>
        <v>5099.7475367431398</v>
      </c>
      <c r="O1040" s="3">
        <f t="shared" si="252"/>
        <v>100.31453429578498</v>
      </c>
      <c r="P1040" s="3">
        <f t="shared" si="253"/>
        <v>10.083409518888182</v>
      </c>
      <c r="Q1040" s="3">
        <f t="shared" si="254"/>
        <v>1.8393657252199261E-3</v>
      </c>
      <c r="R1040" s="3">
        <f t="shared" si="255"/>
        <v>0.16753972544155965</v>
      </c>
    </row>
    <row r="1041" spans="1:18" x14ac:dyDescent="0.25">
      <c r="A1041" s="3">
        <f t="shared" si="240"/>
        <v>10.119999999999829</v>
      </c>
      <c r="B1041" s="3">
        <f t="shared" si="244"/>
        <v>1.98955631531503</v>
      </c>
      <c r="C1041" s="3">
        <f t="shared" si="245"/>
        <v>4.520388706515998E-2</v>
      </c>
      <c r="D1041" s="3">
        <f t="shared" si="246"/>
        <v>738.28521844465934</v>
      </c>
      <c r="E1041" s="3">
        <f t="shared" si="247"/>
        <v>6.2508271121058572</v>
      </c>
      <c r="F1041" s="3">
        <f t="shared" si="248"/>
        <v>33.073583221953243</v>
      </c>
      <c r="G1041" s="3">
        <f t="shared" si="249"/>
        <v>6.495536122041648E-2</v>
      </c>
      <c r="H1041" s="3">
        <f t="shared" si="250"/>
        <v>0.36867698013424022</v>
      </c>
      <c r="I1041" s="3">
        <f t="shared" si="239"/>
        <v>2202.8260908972588</v>
      </c>
      <c r="K1041" s="3">
        <f t="shared" si="241"/>
        <v>10.119999999999829</v>
      </c>
      <c r="L1041" s="3">
        <f t="shared" si="251"/>
        <v>0.90244863754979554</v>
      </c>
      <c r="M1041" s="3">
        <f>L1041/'Nitrous Oxide Information'!$B$1*1000</f>
        <v>20.504138267098259</v>
      </c>
      <c r="N1041" s="3">
        <f>M1041*'Nitrous Oxide Information'!$I$2*($D$13+273)/$F$2/1000</f>
        <v>5090.2973919705573</v>
      </c>
      <c r="O1041" s="3">
        <f t="shared" si="252"/>
        <v>100.12864531499538</v>
      </c>
      <c r="P1041" s="3">
        <f t="shared" si="253"/>
        <v>10.083409518888184</v>
      </c>
      <c r="Q1041" s="3">
        <f t="shared" si="254"/>
        <v>1.8393657252199264E-3</v>
      </c>
      <c r="R1041" s="3">
        <f t="shared" si="255"/>
        <v>0.16722926406103558</v>
      </c>
    </row>
    <row r="1042" spans="1:18" x14ac:dyDescent="0.25">
      <c r="A1042" s="3">
        <f t="shared" si="240"/>
        <v>10.129999999999828</v>
      </c>
      <c r="B1042" s="3">
        <f t="shared" si="244"/>
        <v>1.9858695455136877</v>
      </c>
      <c r="C1042" s="3">
        <f t="shared" si="245"/>
        <v>4.5120121491673944E-2</v>
      </c>
      <c r="D1042" s="3">
        <f t="shared" si="246"/>
        <v>736.91713068198226</v>
      </c>
      <c r="E1042" s="3">
        <f t="shared" si="247"/>
        <v>6.2392439463251614</v>
      </c>
      <c r="F1042" s="3">
        <f t="shared" si="248"/>
        <v>33.073583221953243</v>
      </c>
      <c r="G1042" s="3">
        <f t="shared" si="249"/>
        <v>6.495536122041648E-2</v>
      </c>
      <c r="H1042" s="3">
        <f t="shared" si="250"/>
        <v>0.36799379909214253</v>
      </c>
      <c r="I1042" s="3">
        <f t="shared" si="239"/>
        <v>2203.5620784954431</v>
      </c>
      <c r="K1042" s="3">
        <f t="shared" si="241"/>
        <v>10.129999999999828</v>
      </c>
      <c r="L1042" s="3">
        <f t="shared" si="251"/>
        <v>0.90077634490918523</v>
      </c>
      <c r="M1042" s="3">
        <f>L1042/'Nitrous Oxide Information'!$B$1*1000</f>
        <v>20.466142842096321</v>
      </c>
      <c r="N1042" s="3">
        <f>M1042*'Nitrous Oxide Information'!$I$2*($D$13+273)/$F$2/1000</f>
        <v>5080.86475889548</v>
      </c>
      <c r="O1042" s="3">
        <f t="shared" si="252"/>
        <v>99.943100797881172</v>
      </c>
      <c r="P1042" s="3">
        <f t="shared" si="253"/>
        <v>10.083409518888184</v>
      </c>
      <c r="Q1042" s="3">
        <f t="shared" si="254"/>
        <v>1.8393657252199264E-3</v>
      </c>
      <c r="R1042" s="3">
        <f t="shared" si="255"/>
        <v>0.1669193779844792</v>
      </c>
    </row>
    <row r="1043" spans="1:18" x14ac:dyDescent="0.25">
      <c r="A1043" s="3">
        <f t="shared" si="240"/>
        <v>10.139999999999828</v>
      </c>
      <c r="B1043" s="3">
        <f t="shared" si="244"/>
        <v>1.9821896075227665</v>
      </c>
      <c r="C1043" s="3">
        <f t="shared" si="245"/>
        <v>4.503651114092995E-2</v>
      </c>
      <c r="D1043" s="3">
        <f t="shared" si="246"/>
        <v>735.55157806978582</v>
      </c>
      <c r="E1043" s="3">
        <f t="shared" si="247"/>
        <v>6.2276822448606435</v>
      </c>
      <c r="F1043" s="3">
        <f t="shared" si="248"/>
        <v>33.073583221953236</v>
      </c>
      <c r="G1043" s="3">
        <f t="shared" si="249"/>
        <v>6.4955361220416466E-2</v>
      </c>
      <c r="H1043" s="3">
        <f t="shared" si="250"/>
        <v>0.36731188402639109</v>
      </c>
      <c r="I1043" s="3">
        <f t="shared" si="239"/>
        <v>2204.2967022634957</v>
      </c>
      <c r="K1043" s="3">
        <f t="shared" si="241"/>
        <v>10.139999999999828</v>
      </c>
      <c r="L1043" s="3">
        <f t="shared" si="251"/>
        <v>0.89910715112934048</v>
      </c>
      <c r="M1043" s="3">
        <f>L1043/'Nitrous Oxide Information'!$B$1*1000</f>
        <v>20.428217824945822</v>
      </c>
      <c r="N1043" s="3">
        <f>M1043*'Nitrous Oxide Information'!$I$2*($D$13+273)/$F$2/1000</f>
        <v>5071.4496050676598</v>
      </c>
      <c r="O1043" s="3">
        <f t="shared" si="252"/>
        <v>99.757900106130066</v>
      </c>
      <c r="P1043" s="3">
        <f t="shared" si="253"/>
        <v>10.083409518888182</v>
      </c>
      <c r="Q1043" s="3">
        <f t="shared" si="254"/>
        <v>1.8393657252199261E-3</v>
      </c>
      <c r="R1043" s="3">
        <f t="shared" si="255"/>
        <v>0.16661006614581703</v>
      </c>
    </row>
    <row r="1044" spans="1:18" x14ac:dyDescent="0.25">
      <c r="A1044" s="3">
        <f t="shared" si="240"/>
        <v>10.149999999999828</v>
      </c>
      <c r="B1044" s="3">
        <f t="shared" si="244"/>
        <v>1.9785164886825024</v>
      </c>
      <c r="C1044" s="3">
        <f t="shared" si="245"/>
        <v>4.4953055725290757E-2</v>
      </c>
      <c r="D1044" s="3">
        <f t="shared" si="246"/>
        <v>734.18855591028102</v>
      </c>
      <c r="E1044" s="3">
        <f t="shared" si="247"/>
        <v>6.2161419679376078</v>
      </c>
      <c r="F1044" s="3">
        <f t="shared" si="248"/>
        <v>33.073583221953243</v>
      </c>
      <c r="G1044" s="3">
        <f t="shared" si="249"/>
        <v>6.495536122041648E-2</v>
      </c>
      <c r="H1044" s="3">
        <f t="shared" si="250"/>
        <v>0.36663123259105423</v>
      </c>
      <c r="I1044" s="3">
        <f t="shared" si="239"/>
        <v>2205.0299647286779</v>
      </c>
      <c r="K1044" s="3">
        <f t="shared" si="241"/>
        <v>10.149999999999828</v>
      </c>
      <c r="L1044" s="3">
        <f t="shared" si="251"/>
        <v>0.89744105046788225</v>
      </c>
      <c r="M1044" s="3">
        <f>L1044/'Nitrous Oxide Information'!$B$1*1000</f>
        <v>20.390363085176705</v>
      </c>
      <c r="N1044" s="3">
        <f>M1044*'Nitrous Oxide Information'!$I$2*($D$13+273)/$F$2/1000</f>
        <v>5062.0518980969828</v>
      </c>
      <c r="O1044" s="3">
        <f t="shared" si="252"/>
        <v>99.57304260261256</v>
      </c>
      <c r="P1044" s="3">
        <f t="shared" si="253"/>
        <v>10.083409518888184</v>
      </c>
      <c r="Q1044" s="3">
        <f t="shared" si="254"/>
        <v>1.8393657252199264E-3</v>
      </c>
      <c r="R1044" s="3">
        <f t="shared" si="255"/>
        <v>0.16630132748095103</v>
      </c>
    </row>
    <row r="1045" spans="1:18" x14ac:dyDescent="0.25">
      <c r="A1045" s="3">
        <f t="shared" si="240"/>
        <v>10.159999999999828</v>
      </c>
      <c r="B1045" s="3">
        <f t="shared" si="244"/>
        <v>1.9748501763565918</v>
      </c>
      <c r="C1045" s="3">
        <f t="shared" si="245"/>
        <v>4.4869754957652101E-2</v>
      </c>
      <c r="D1045" s="3">
        <f t="shared" si="246"/>
        <v>732.82805951438331</v>
      </c>
      <c r="E1045" s="3">
        <f t="shared" si="247"/>
        <v>6.2046230758550687</v>
      </c>
      <c r="F1045" s="3">
        <f t="shared" si="248"/>
        <v>33.073583221953236</v>
      </c>
      <c r="G1045" s="3">
        <f t="shared" si="249"/>
        <v>6.4955361220416466E-2</v>
      </c>
      <c r="H1045" s="3">
        <f t="shared" si="250"/>
        <v>0.36595184244454737</v>
      </c>
      <c r="I1045" s="3">
        <f t="shared" si="239"/>
        <v>2205.7618684135668</v>
      </c>
      <c r="K1045" s="3">
        <f t="shared" si="241"/>
        <v>10.159999999999828</v>
      </c>
      <c r="L1045" s="3">
        <f t="shared" si="251"/>
        <v>0.8957780371930727</v>
      </c>
      <c r="M1045" s="3">
        <f>L1045/'Nitrous Oxide Information'!$B$1*1000</f>
        <v>20.352578492560667</v>
      </c>
      <c r="N1045" s="3">
        <f>M1045*'Nitrous Oxide Information'!$I$2*($D$13+273)/$F$2/1000</f>
        <v>5052.6716056533487</v>
      </c>
      <c r="O1045" s="3">
        <f t="shared" si="252"/>
        <v>99.388527651379846</v>
      </c>
      <c r="P1045" s="3">
        <f t="shared" si="253"/>
        <v>10.083409518888182</v>
      </c>
      <c r="Q1045" s="3">
        <f t="shared" si="254"/>
        <v>1.8393657252199261E-3</v>
      </c>
      <c r="R1045" s="3">
        <f t="shared" si="255"/>
        <v>0.16599316092775507</v>
      </c>
    </row>
    <row r="1046" spans="1:18" x14ac:dyDescent="0.25">
      <c r="A1046" s="3">
        <f t="shared" si="240"/>
        <v>10.169999999999828</v>
      </c>
      <c r="B1046" s="3">
        <f t="shared" si="244"/>
        <v>1.9711906579321463</v>
      </c>
      <c r="C1046" s="3">
        <f t="shared" si="245"/>
        <v>4.478660855144178E-2</v>
      </c>
      <c r="D1046" s="3">
        <f t="shared" si="246"/>
        <v>731.47008420169857</v>
      </c>
      <c r="E1046" s="3">
        <f t="shared" si="247"/>
        <v>6.1931255289856022</v>
      </c>
      <c r="F1046" s="3">
        <f t="shared" si="248"/>
        <v>33.073583221953243</v>
      </c>
      <c r="G1046" s="3">
        <f t="shared" si="249"/>
        <v>6.495536122041648E-2</v>
      </c>
      <c r="H1046" s="3">
        <f t="shared" si="250"/>
        <v>0.36527371124962477</v>
      </c>
      <c r="I1046" s="3">
        <f t="shared" si="239"/>
        <v>2206.4924158360659</v>
      </c>
      <c r="K1046" s="3">
        <f t="shared" si="241"/>
        <v>10.169999999999828</v>
      </c>
      <c r="L1046" s="3">
        <f t="shared" si="251"/>
        <v>0.89411810558379512</v>
      </c>
      <c r="M1046" s="3">
        <f>L1046/'Nitrous Oxide Information'!$B$1*1000</f>
        <v>20.314863917110745</v>
      </c>
      <c r="N1046" s="3">
        <f>M1046*'Nitrous Oxide Information'!$I$2*($D$13+273)/$F$2/1000</f>
        <v>5043.308695466575</v>
      </c>
      <c r="O1046" s="3">
        <f t="shared" si="252"/>
        <v>99.204354617661522</v>
      </c>
      <c r="P1046" s="3">
        <f t="shared" si="253"/>
        <v>10.083409518888184</v>
      </c>
      <c r="Q1046" s="3">
        <f t="shared" si="254"/>
        <v>1.8393657252199264E-3</v>
      </c>
      <c r="R1046" s="3">
        <f t="shared" si="255"/>
        <v>0.16568556542607107</v>
      </c>
    </row>
    <row r="1047" spans="1:18" x14ac:dyDescent="0.25">
      <c r="A1047" s="3">
        <f t="shared" si="240"/>
        <v>10.179999999999827</v>
      </c>
      <c r="B1047" s="3">
        <f t="shared" si="244"/>
        <v>1.9675379208196502</v>
      </c>
      <c r="C1047" s="3">
        <f t="shared" si="245"/>
        <v>4.4703616220618594E-2</v>
      </c>
      <c r="D1047" s="3">
        <f t="shared" si="246"/>
        <v>730.11462530050483</v>
      </c>
      <c r="E1047" s="3">
        <f t="shared" si="247"/>
        <v>6.1816492877752252</v>
      </c>
      <c r="F1047" s="3">
        <f t="shared" si="248"/>
        <v>33.073583221953243</v>
      </c>
      <c r="G1047" s="3">
        <f t="shared" si="249"/>
        <v>6.495536122041648E-2</v>
      </c>
      <c r="H1047" s="3">
        <f t="shared" si="250"/>
        <v>0.36459683667337234</v>
      </c>
      <c r="I1047" s="3">
        <f t="shared" si="239"/>
        <v>2207.2216095094127</v>
      </c>
      <c r="K1047" s="3">
        <f t="shared" si="241"/>
        <v>10.179999999999827</v>
      </c>
      <c r="L1047" s="3">
        <f t="shared" si="251"/>
        <v>0.89246124992953446</v>
      </c>
      <c r="M1047" s="3">
        <f>L1047/'Nitrous Oxide Information'!$B$1*1000</f>
        <v>20.277219229080831</v>
      </c>
      <c r="N1047" s="3">
        <f>M1047*'Nitrous Oxide Information'!$I$2*($D$13+273)/$F$2/1000</f>
        <v>5033.9631353262739</v>
      </c>
      <c r="O1047" s="3">
        <f t="shared" si="252"/>
        <v>99.020522867863519</v>
      </c>
      <c r="P1047" s="3">
        <f t="shared" si="253"/>
        <v>10.083409518888184</v>
      </c>
      <c r="Q1047" s="3">
        <f t="shared" si="254"/>
        <v>1.8393657252199264E-3</v>
      </c>
      <c r="R1047" s="3">
        <f t="shared" si="255"/>
        <v>0.16537853991770571</v>
      </c>
    </row>
    <row r="1048" spans="1:18" x14ac:dyDescent="0.25">
      <c r="A1048" s="3">
        <f t="shared" si="240"/>
        <v>10.189999999999827</v>
      </c>
      <c r="B1048" s="3">
        <f t="shared" si="244"/>
        <v>1.9638919524529164</v>
      </c>
      <c r="C1048" s="3">
        <f t="shared" si="245"/>
        <v>4.4620777679671396E-2</v>
      </c>
      <c r="D1048" s="3">
        <f t="shared" si="246"/>
        <v>728.76167814773703</v>
      </c>
      <c r="E1048" s="3">
        <f t="shared" si="247"/>
        <v>6.1701943127432406</v>
      </c>
      <c r="F1048" s="3">
        <f t="shared" si="248"/>
        <v>33.073583221953236</v>
      </c>
      <c r="G1048" s="3">
        <f t="shared" si="249"/>
        <v>6.4955361220416466E-2</v>
      </c>
      <c r="H1048" s="3">
        <f t="shared" si="250"/>
        <v>0.36392121638719827</v>
      </c>
      <c r="I1048" s="3">
        <f t="shared" si="239"/>
        <v>2207.9494519421869</v>
      </c>
      <c r="K1048" s="3">
        <f t="shared" si="241"/>
        <v>10.189999999999827</v>
      </c>
      <c r="L1048" s="3">
        <f t="shared" si="251"/>
        <v>0.89080746453035742</v>
      </c>
      <c r="M1048" s="3">
        <f>L1048/'Nitrous Oxide Information'!$B$1*1000</f>
        <v>20.239644298965249</v>
      </c>
      <c r="N1048" s="3">
        <f>M1048*'Nitrous Oxide Information'!$I$2*($D$13+273)/$F$2/1000</f>
        <v>5024.6348930817439</v>
      </c>
      <c r="O1048" s="3">
        <f t="shared" si="252"/>
        <v>98.837031769565769</v>
      </c>
      <c r="P1048" s="3">
        <f t="shared" si="253"/>
        <v>10.083409518888182</v>
      </c>
      <c r="Q1048" s="3">
        <f t="shared" si="254"/>
        <v>1.8393657252199261E-3</v>
      </c>
      <c r="R1048" s="3">
        <f t="shared" si="255"/>
        <v>0.16507208334642628</v>
      </c>
    </row>
    <row r="1049" spans="1:18" x14ac:dyDescent="0.25">
      <c r="A1049" s="3">
        <f t="shared" si="240"/>
        <v>10.199999999999827</v>
      </c>
      <c r="B1049" s="3">
        <f t="shared" si="244"/>
        <v>1.9602527402890444</v>
      </c>
      <c r="C1049" s="3">
        <f t="shared" si="245"/>
        <v>4.4538092643618118E-2</v>
      </c>
      <c r="D1049" s="3">
        <f t="shared" si="246"/>
        <v>727.41123808897191</v>
      </c>
      <c r="E1049" s="3">
        <f t="shared" si="247"/>
        <v>6.1587605644821188</v>
      </c>
      <c r="F1049" s="3">
        <f t="shared" si="248"/>
        <v>33.073583221953243</v>
      </c>
      <c r="G1049" s="3">
        <f t="shared" si="249"/>
        <v>6.495536122041648E-2</v>
      </c>
      <c r="H1049" s="3">
        <f t="shared" si="250"/>
        <v>0.36324684806682656</v>
      </c>
      <c r="I1049" s="3">
        <f t="shared" si="239"/>
        <v>2208.6759456383206</v>
      </c>
      <c r="K1049" s="3">
        <f t="shared" si="241"/>
        <v>10.199999999999827</v>
      </c>
      <c r="L1049" s="3">
        <f t="shared" si="251"/>
        <v>0.88915674369689313</v>
      </c>
      <c r="M1049" s="3">
        <f>L1049/'Nitrous Oxide Information'!$B$1*1000</f>
        <v>20.202138997498309</v>
      </c>
      <c r="N1049" s="3">
        <f>M1049*'Nitrous Oxide Information'!$I$2*($D$13+273)/$F$2/1000</f>
        <v>5015.3239366418647</v>
      </c>
      <c r="O1049" s="3">
        <f t="shared" si="252"/>
        <v>98.653880691520172</v>
      </c>
      <c r="P1049" s="3">
        <f t="shared" si="253"/>
        <v>10.083409518888184</v>
      </c>
      <c r="Q1049" s="3">
        <f t="shared" si="254"/>
        <v>1.8393657252199264E-3</v>
      </c>
      <c r="R1049" s="3">
        <f t="shared" si="255"/>
        <v>0.16476619465795764</v>
      </c>
    </row>
    <row r="1050" spans="1:18" x14ac:dyDescent="0.25">
      <c r="A1050" s="3">
        <f t="shared" si="240"/>
        <v>10.209999999999827</v>
      </c>
      <c r="B1050" s="3">
        <f t="shared" si="244"/>
        <v>1.9566202718083761</v>
      </c>
      <c r="C1050" s="3">
        <f t="shared" si="245"/>
        <v>4.4455560828004809E-2</v>
      </c>
      <c r="D1050" s="3">
        <f t="shared" si="246"/>
        <v>726.06330047841027</v>
      </c>
      <c r="E1050" s="3">
        <f t="shared" si="247"/>
        <v>6.1473480036573527</v>
      </c>
      <c r="F1050" s="3">
        <f t="shared" si="248"/>
        <v>33.073583221953236</v>
      </c>
      <c r="G1050" s="3">
        <f t="shared" si="249"/>
        <v>6.4955361220416466E-2</v>
      </c>
      <c r="H1050" s="3">
        <f t="shared" si="250"/>
        <v>0.36257372939228749</v>
      </c>
      <c r="I1050" s="3">
        <f t="shared" si="239"/>
        <v>2209.4010930971053</v>
      </c>
      <c r="K1050" s="3">
        <f t="shared" si="241"/>
        <v>10.209999999999827</v>
      </c>
      <c r="L1050" s="3">
        <f t="shared" si="251"/>
        <v>0.88750908175031351</v>
      </c>
      <c r="M1050" s="3">
        <f>L1050/'Nitrous Oxide Information'!$B$1*1000</f>
        <v>20.164703195653864</v>
      </c>
      <c r="N1050" s="3">
        <f>M1050*'Nitrous Oxide Information'!$I$2*($D$13+273)/$F$2/1000</f>
        <v>5006.0302339749796</v>
      </c>
      <c r="O1050" s="3">
        <f t="shared" si="252"/>
        <v>98.471069003648381</v>
      </c>
      <c r="P1050" s="3">
        <f t="shared" si="253"/>
        <v>10.083409518888182</v>
      </c>
      <c r="Q1050" s="3">
        <f t="shared" si="254"/>
        <v>1.8393657252199261E-3</v>
      </c>
      <c r="R1050" s="3">
        <f t="shared" si="255"/>
        <v>0.16446087279997801</v>
      </c>
    </row>
    <row r="1051" spans="1:18" x14ac:dyDescent="0.25">
      <c r="A1051" s="3">
        <f t="shared" si="240"/>
        <v>10.219999999999827</v>
      </c>
      <c r="B1051" s="3">
        <f t="shared" si="244"/>
        <v>1.9529945345144533</v>
      </c>
      <c r="C1051" s="3">
        <f t="shared" si="245"/>
        <v>4.4373181948904578E-2</v>
      </c>
      <c r="D1051" s="3">
        <f t="shared" si="246"/>
        <v>724.71786067886228</v>
      </c>
      <c r="E1051" s="3">
        <f t="shared" si="247"/>
        <v>6.1359565910073233</v>
      </c>
      <c r="F1051" s="3">
        <f t="shared" si="248"/>
        <v>33.073583221953236</v>
      </c>
      <c r="G1051" s="3">
        <f t="shared" si="249"/>
        <v>6.4955361220416466E-2</v>
      </c>
      <c r="H1051" s="3">
        <f t="shared" si="250"/>
        <v>0.36190185804791097</v>
      </c>
      <c r="I1051" s="3">
        <f t="shared" si="239"/>
        <v>2210.1248968132013</v>
      </c>
      <c r="K1051" s="3">
        <f t="shared" si="241"/>
        <v>10.219999999999827</v>
      </c>
      <c r="L1051" s="3">
        <f t="shared" si="251"/>
        <v>0.88586447302231375</v>
      </c>
      <c r="M1051" s="3">
        <f>L1051/'Nitrous Oxide Information'!$B$1*1000</f>
        <v>20.127336764644848</v>
      </c>
      <c r="N1051" s="3">
        <f>M1051*'Nitrous Oxide Information'!$I$2*($D$13+273)/$F$2/1000</f>
        <v>4996.7537531087901</v>
      </c>
      <c r="O1051" s="3">
        <f t="shared" si="252"/>
        <v>98.288596077039585</v>
      </c>
      <c r="P1051" s="3">
        <f t="shared" si="253"/>
        <v>10.083409518888182</v>
      </c>
      <c r="Q1051" s="3">
        <f t="shared" si="254"/>
        <v>1.8393657252199261E-3</v>
      </c>
      <c r="R1051" s="3">
        <f t="shared" si="255"/>
        <v>0.16415611672211583</v>
      </c>
    </row>
    <row r="1052" spans="1:18" x14ac:dyDescent="0.25">
      <c r="A1052" s="3">
        <f t="shared" si="240"/>
        <v>10.229999999999826</v>
      </c>
      <c r="B1052" s="3">
        <f t="shared" si="244"/>
        <v>1.9493755159339741</v>
      </c>
      <c r="C1052" s="3">
        <f t="shared" si="245"/>
        <v>4.4290955722916713E-2</v>
      </c>
      <c r="D1052" s="3">
        <f t="shared" si="246"/>
        <v>723.37491406173115</v>
      </c>
      <c r="E1052" s="3">
        <f t="shared" si="247"/>
        <v>6.124586287343166</v>
      </c>
      <c r="F1052" s="3">
        <f t="shared" si="248"/>
        <v>33.073583221953243</v>
      </c>
      <c r="G1052" s="3">
        <f t="shared" si="249"/>
        <v>6.495536122041648E-2</v>
      </c>
      <c r="H1052" s="3">
        <f t="shared" si="250"/>
        <v>0.36123123172231764</v>
      </c>
      <c r="I1052" s="3">
        <f t="shared" si="239"/>
        <v>2210.8473592766459</v>
      </c>
      <c r="K1052" s="3">
        <f t="shared" si="241"/>
        <v>10.229999999999826</v>
      </c>
      <c r="L1052" s="3">
        <f t="shared" si="251"/>
        <v>0.88422291185509261</v>
      </c>
      <c r="M1052" s="3">
        <f>L1052/'Nitrous Oxide Information'!$B$1*1000</f>
        <v>20.090039575922855</v>
      </c>
      <c r="N1052" s="3">
        <f>M1052*'Nitrous Oxide Information'!$I$2*($D$13+273)/$F$2/1000</f>
        <v>4987.4944621302448</v>
      </c>
      <c r="O1052" s="3">
        <f t="shared" si="252"/>
        <v>98.106461283948391</v>
      </c>
      <c r="P1052" s="3">
        <f t="shared" si="253"/>
        <v>10.083409518888184</v>
      </c>
      <c r="Q1052" s="3">
        <f t="shared" si="254"/>
        <v>1.8393657252199264E-3</v>
      </c>
      <c r="R1052" s="3">
        <f t="shared" si="255"/>
        <v>0.16385192537594581</v>
      </c>
    </row>
    <row r="1053" spans="1:18" x14ac:dyDescent="0.25">
      <c r="A1053" s="3">
        <f t="shared" si="240"/>
        <v>10.239999999999826</v>
      </c>
      <c r="B1053" s="3">
        <f t="shared" si="244"/>
        <v>1.9457632036167509</v>
      </c>
      <c r="C1053" s="3">
        <f t="shared" si="245"/>
        <v>4.4208881867165623E-2</v>
      </c>
      <c r="D1053" s="3">
        <f t="shared" si="246"/>
        <v>722.03445600699683</v>
      </c>
      <c r="E1053" s="3">
        <f t="shared" si="247"/>
        <v>6.1132370535486364</v>
      </c>
      <c r="F1053" s="3">
        <f t="shared" si="248"/>
        <v>33.073583221953236</v>
      </c>
      <c r="G1053" s="3">
        <f t="shared" si="249"/>
        <v>6.4955361220416466E-2</v>
      </c>
      <c r="H1053" s="3">
        <f t="shared" si="250"/>
        <v>0.36056184810841135</v>
      </c>
      <c r="I1053" s="3">
        <f t="shared" si="239"/>
        <v>2211.5684829728625</v>
      </c>
      <c r="K1053" s="3">
        <f t="shared" si="241"/>
        <v>10.239999999999826</v>
      </c>
      <c r="L1053" s="3">
        <f t="shared" si="251"/>
        <v>0.88258439260133315</v>
      </c>
      <c r="M1053" s="3">
        <f>L1053/'Nitrous Oxide Information'!$B$1*1000</f>
        <v>20.052811501177679</v>
      </c>
      <c r="N1053" s="3">
        <f>M1053*'Nitrous Oxide Information'!$I$2*($D$13+273)/$F$2/1000</f>
        <v>4978.2523291854259</v>
      </c>
      <c r="O1053" s="3">
        <f t="shared" si="252"/>
        <v>97.924663997792678</v>
      </c>
      <c r="P1053" s="3">
        <f t="shared" si="253"/>
        <v>10.083409518888182</v>
      </c>
      <c r="Q1053" s="3">
        <f t="shared" si="254"/>
        <v>1.8393657252199261E-3</v>
      </c>
      <c r="R1053" s="3">
        <f t="shared" si="255"/>
        <v>0.16354829771498552</v>
      </c>
    </row>
    <row r="1054" spans="1:18" x14ac:dyDescent="0.25">
      <c r="A1054" s="3">
        <f t="shared" si="240"/>
        <v>10.249999999999826</v>
      </c>
      <c r="B1054" s="3">
        <f t="shared" si="244"/>
        <v>1.9421575851356667</v>
      </c>
      <c r="C1054" s="3">
        <f t="shared" si="245"/>
        <v>4.4126960099299915E-2</v>
      </c>
      <c r="D1054" s="3">
        <f t="shared" si="246"/>
        <v>720.69648190320095</v>
      </c>
      <c r="E1054" s="3">
        <f t="shared" si="247"/>
        <v>6.1019088505799752</v>
      </c>
      <c r="F1054" s="3">
        <f t="shared" si="248"/>
        <v>33.073583221953243</v>
      </c>
      <c r="G1054" s="3">
        <f t="shared" si="249"/>
        <v>6.495536122041648E-2</v>
      </c>
      <c r="H1054" s="3">
        <f t="shared" si="250"/>
        <v>0.35989370490337125</v>
      </c>
      <c r="I1054" s="3">
        <f t="shared" si="239"/>
        <v>2212.2882703826695</v>
      </c>
      <c r="K1054" s="3">
        <f t="shared" si="241"/>
        <v>10.249999999999826</v>
      </c>
      <c r="L1054" s="3">
        <f t="shared" si="251"/>
        <v>0.88094890962418326</v>
      </c>
      <c r="M1054" s="3">
        <f>L1054/'Nitrous Oxide Information'!$B$1*1000</f>
        <v>20.015652412336884</v>
      </c>
      <c r="N1054" s="3">
        <f>M1054*'Nitrous Oxide Information'!$I$2*($D$13+273)/$F$2/1000</f>
        <v>4969.0273224794482</v>
      </c>
      <c r="O1054" s="3">
        <f t="shared" si="252"/>
        <v>97.743203593151406</v>
      </c>
      <c r="P1054" s="3">
        <f t="shared" si="253"/>
        <v>10.083409518888184</v>
      </c>
      <c r="Q1054" s="3">
        <f t="shared" si="254"/>
        <v>1.8393657252199264E-3</v>
      </c>
      <c r="R1054" s="3">
        <f t="shared" si="255"/>
        <v>0.16324523269469174</v>
      </c>
    </row>
    <row r="1055" spans="1:18" x14ac:dyDescent="0.25">
      <c r="A1055" s="3">
        <f t="shared" si="240"/>
        <v>10.259999999999826</v>
      </c>
      <c r="B1055" s="3">
        <f t="shared" si="244"/>
        <v>1.938558648086633</v>
      </c>
      <c r="C1055" s="3">
        <f t="shared" si="245"/>
        <v>4.4045190137491433E-2</v>
      </c>
      <c r="D1055" s="3">
        <f t="shared" si="246"/>
        <v>719.3609871474298</v>
      </c>
      <c r="E1055" s="3">
        <f t="shared" si="247"/>
        <v>6.0906016394657723</v>
      </c>
      <c r="F1055" s="3">
        <f t="shared" si="248"/>
        <v>33.073583221953236</v>
      </c>
      <c r="G1055" s="3">
        <f t="shared" si="249"/>
        <v>6.4955361220416466E-2</v>
      </c>
      <c r="H1055" s="3">
        <f t="shared" si="250"/>
        <v>0.35922679980864369</v>
      </c>
      <c r="I1055" s="3">
        <f t="shared" ref="I1055:I1118" si="256">I1054+$N$3*$J$1*H1055</f>
        <v>2213.0067239822865</v>
      </c>
      <c r="K1055" s="3">
        <f t="shared" si="241"/>
        <v>10.259999999999826</v>
      </c>
      <c r="L1055" s="3">
        <f t="shared" si="251"/>
        <v>0.8793164572972364</v>
      </c>
      <c r="M1055" s="3">
        <f>L1055/'Nitrous Oxide Information'!$B$1*1000</f>
        <v>19.978562181565366</v>
      </c>
      <c r="N1055" s="3">
        <f>M1055*'Nitrous Oxide Information'!$I$2*($D$13+273)/$F$2/1000</f>
        <v>4959.8194102763382</v>
      </c>
      <c r="O1055" s="3">
        <f t="shared" si="252"/>
        <v>97.562079445762478</v>
      </c>
      <c r="P1055" s="3">
        <f t="shared" si="253"/>
        <v>10.083409518888182</v>
      </c>
      <c r="Q1055" s="3">
        <f t="shared" si="254"/>
        <v>1.8393657252199261E-3</v>
      </c>
      <c r="R1055" s="3">
        <f t="shared" si="255"/>
        <v>0.16294272927245682</v>
      </c>
    </row>
    <row r="1056" spans="1:18" x14ac:dyDescent="0.25">
      <c r="A1056" s="3">
        <f t="shared" ref="A1056:A1119" si="257">$A$30+A1055</f>
        <v>10.269999999999825</v>
      </c>
      <c r="B1056" s="3">
        <f t="shared" si="244"/>
        <v>1.9349663800885468</v>
      </c>
      <c r="C1056" s="3">
        <f t="shared" si="245"/>
        <v>4.3963571700434238E-2</v>
      </c>
      <c r="D1056" s="3">
        <f t="shared" si="246"/>
        <v>718.02796714529995</v>
      </c>
      <c r="E1056" s="3">
        <f t="shared" si="247"/>
        <v>6.0793153813068352</v>
      </c>
      <c r="F1056" s="3">
        <f t="shared" si="248"/>
        <v>33.073583221953243</v>
      </c>
      <c r="G1056" s="3">
        <f t="shared" si="249"/>
        <v>6.495536122041648E-2</v>
      </c>
      <c r="H1056" s="3">
        <f t="shared" si="250"/>
        <v>0.35856113052993444</v>
      </c>
      <c r="I1056" s="3">
        <f t="shared" si="256"/>
        <v>2213.7238462433465</v>
      </c>
      <c r="K1056" s="3">
        <f t="shared" ref="K1056:K1119" si="258">$A$30+K1055</f>
        <v>10.269999999999825</v>
      </c>
      <c r="L1056" s="3">
        <f t="shared" si="251"/>
        <v>0.87768703000451187</v>
      </c>
      <c r="M1056" s="3">
        <f>L1056/'Nitrous Oxide Information'!$B$1*1000</f>
        <v>19.941540681264897</v>
      </c>
      <c r="N1056" s="3">
        <f>M1056*'Nitrous Oxide Information'!$I$2*($D$13+273)/$F$2/1000</f>
        <v>4950.6285608989374</v>
      </c>
      <c r="O1056" s="3">
        <f t="shared" si="252"/>
        <v>97.381290932520599</v>
      </c>
      <c r="P1056" s="3">
        <f t="shared" si="253"/>
        <v>10.083409518888184</v>
      </c>
      <c r="Q1056" s="3">
        <f t="shared" si="254"/>
        <v>1.8393657252199264E-3</v>
      </c>
      <c r="R1056" s="3">
        <f t="shared" si="255"/>
        <v>0.16264078640760515</v>
      </c>
    </row>
    <row r="1057" spans="1:18" x14ac:dyDescent="0.25">
      <c r="A1057" s="3">
        <f t="shared" si="257"/>
        <v>10.279999999999825</v>
      </c>
      <c r="B1057" s="3">
        <f t="shared" si="244"/>
        <v>1.9313807687832474</v>
      </c>
      <c r="C1057" s="3">
        <f t="shared" si="245"/>
        <v>4.3882104507343686E-2</v>
      </c>
      <c r="D1057" s="3">
        <f t="shared" si="246"/>
        <v>716.69741731094075</v>
      </c>
      <c r="E1057" s="3">
        <f t="shared" si="247"/>
        <v>6.0680500372760537</v>
      </c>
      <c r="F1057" s="3">
        <f t="shared" si="248"/>
        <v>33.073583221953243</v>
      </c>
      <c r="G1057" s="3">
        <f t="shared" si="249"/>
        <v>6.495536122041648E-2</v>
      </c>
      <c r="H1057" s="3">
        <f t="shared" si="250"/>
        <v>0.35789669477720049</v>
      </c>
      <c r="I1057" s="3">
        <f t="shared" si="256"/>
        <v>2214.4396396329012</v>
      </c>
      <c r="K1057" s="3">
        <f t="shared" si="258"/>
        <v>10.279999999999825</v>
      </c>
      <c r="L1057" s="3">
        <f t="shared" si="251"/>
        <v>0.87606062214043579</v>
      </c>
      <c r="M1057" s="3">
        <f>L1057/'Nitrous Oxide Information'!$B$1*1000</f>
        <v>19.904587784073705</v>
      </c>
      <c r="N1057" s="3">
        <f>M1057*'Nitrous Oxide Information'!$I$2*($D$13+273)/$F$2/1000</f>
        <v>4941.4547427287807</v>
      </c>
      <c r="O1057" s="3">
        <f t="shared" si="252"/>
        <v>97.200837431475108</v>
      </c>
      <c r="P1057" s="3">
        <f t="shared" si="253"/>
        <v>10.083409518888184</v>
      </c>
      <c r="Q1057" s="3">
        <f t="shared" si="254"/>
        <v>1.8393657252199264E-3</v>
      </c>
      <c r="R1057" s="3">
        <f t="shared" si="255"/>
        <v>0.1623394030613895</v>
      </c>
    </row>
    <row r="1058" spans="1:18" x14ac:dyDescent="0.25">
      <c r="A1058" s="3">
        <f t="shared" si="257"/>
        <v>10.289999999999825</v>
      </c>
      <c r="B1058" s="3">
        <f t="shared" si="244"/>
        <v>1.9278018018354754</v>
      </c>
      <c r="C1058" s="3">
        <f t="shared" si="245"/>
        <v>4.3800788277955416E-2</v>
      </c>
      <c r="D1058" s="3">
        <f t="shared" si="246"/>
        <v>715.36933306698018</v>
      </c>
      <c r="E1058" s="3">
        <f t="shared" si="247"/>
        <v>6.056805568618266</v>
      </c>
      <c r="F1058" s="3">
        <f t="shared" si="248"/>
        <v>33.073583221953236</v>
      </c>
      <c r="G1058" s="3">
        <f t="shared" si="249"/>
        <v>6.4955361220416466E-2</v>
      </c>
      <c r="H1058" s="3">
        <f t="shared" si="250"/>
        <v>0.35723349026464263</v>
      </c>
      <c r="I1058" s="3">
        <f t="shared" si="256"/>
        <v>2215.1541066134305</v>
      </c>
      <c r="K1058" s="3">
        <f t="shared" si="258"/>
        <v>10.289999999999825</v>
      </c>
      <c r="L1058" s="3">
        <f t="shared" si="251"/>
        <v>0.87443722810982194</v>
      </c>
      <c r="M1058" s="3">
        <f>L1058/'Nitrous Oxide Information'!$B$1*1000</f>
        <v>19.867703362866017</v>
      </c>
      <c r="N1058" s="3">
        <f>M1058*'Nitrous Oxide Information'!$I$2*($D$13+273)/$F$2/1000</f>
        <v>4932.2979242060001</v>
      </c>
      <c r="O1058" s="3">
        <f t="shared" si="252"/>
        <v>97.0207183218279</v>
      </c>
      <c r="P1058" s="3">
        <f t="shared" si="253"/>
        <v>10.083409518888182</v>
      </c>
      <c r="Q1058" s="3">
        <f t="shared" si="254"/>
        <v>1.8393657252199261E-3</v>
      </c>
      <c r="R1058" s="3">
        <f t="shared" si="255"/>
        <v>0.16203857819698753</v>
      </c>
    </row>
    <row r="1059" spans="1:18" x14ac:dyDescent="0.25">
      <c r="A1059" s="3">
        <f t="shared" si="257"/>
        <v>10.299999999999825</v>
      </c>
      <c r="B1059" s="3">
        <f t="shared" si="244"/>
        <v>1.924229466932829</v>
      </c>
      <c r="C1059" s="3">
        <f t="shared" si="245"/>
        <v>4.371962273252445E-2</v>
      </c>
      <c r="D1059" s="3">
        <f t="shared" si="246"/>
        <v>714.04370984452805</v>
      </c>
      <c r="E1059" s="3">
        <f t="shared" si="247"/>
        <v>6.0455819366501267</v>
      </c>
      <c r="F1059" s="3">
        <f t="shared" si="248"/>
        <v>33.073583221953236</v>
      </c>
      <c r="G1059" s="3">
        <f t="shared" si="249"/>
        <v>6.4955361220416466E-2</v>
      </c>
      <c r="H1059" s="3">
        <f t="shared" si="250"/>
        <v>0.35657151471069742</v>
      </c>
      <c r="I1059" s="3">
        <f t="shared" si="256"/>
        <v>2215.8672496428517</v>
      </c>
      <c r="K1059" s="3">
        <f t="shared" si="258"/>
        <v>10.299999999999825</v>
      </c>
      <c r="L1059" s="3">
        <f t="shared" si="251"/>
        <v>0.87281684232785206</v>
      </c>
      <c r="M1059" s="3">
        <f>L1059/'Nitrous Oxide Information'!$B$1*1000</f>
        <v>19.830887290751644</v>
      </c>
      <c r="N1059" s="3">
        <f>M1059*'Nitrous Oxide Information'!$I$2*($D$13+273)/$F$2/1000</f>
        <v>4923.158073829205</v>
      </c>
      <c r="O1059" s="3">
        <f t="shared" si="252"/>
        <v>96.840932983931182</v>
      </c>
      <c r="P1059" s="3">
        <f t="shared" si="253"/>
        <v>10.083409518888182</v>
      </c>
      <c r="Q1059" s="3">
        <f t="shared" si="254"/>
        <v>1.8393657252199261E-3</v>
      </c>
      <c r="R1059" s="3">
        <f t="shared" si="255"/>
        <v>0.16173831077949827</v>
      </c>
    </row>
    <row r="1060" spans="1:18" x14ac:dyDescent="0.25">
      <c r="A1060" s="3">
        <f t="shared" si="257"/>
        <v>10.309999999999825</v>
      </c>
      <c r="B1060" s="3">
        <f t="shared" si="244"/>
        <v>1.9206637517857219</v>
      </c>
      <c r="C1060" s="3">
        <f t="shared" si="245"/>
        <v>4.3638607591824183E-2</v>
      </c>
      <c r="D1060" s="3">
        <f t="shared" si="246"/>
        <v>712.72054308316081</v>
      </c>
      <c r="E1060" s="3">
        <f t="shared" si="247"/>
        <v>6.0343791027599707</v>
      </c>
      <c r="F1060" s="3">
        <f t="shared" si="248"/>
        <v>33.073583221953243</v>
      </c>
      <c r="G1060" s="3">
        <f t="shared" si="249"/>
        <v>6.495536122041648E-2</v>
      </c>
      <c r="H1060" s="3">
        <f t="shared" si="250"/>
        <v>0.35591076583802916</v>
      </c>
      <c r="I1060" s="3">
        <f t="shared" si="256"/>
        <v>2216.5790711745276</v>
      </c>
      <c r="K1060" s="3">
        <f t="shared" si="258"/>
        <v>10.309999999999825</v>
      </c>
      <c r="L1060" s="3">
        <f t="shared" si="251"/>
        <v>0.87119945922005704</v>
      </c>
      <c r="M1060" s="3">
        <f>L1060/'Nitrous Oxide Information'!$B$1*1000</f>
        <v>19.794139441075526</v>
      </c>
      <c r="N1060" s="3">
        <f>M1060*'Nitrous Oxide Information'!$I$2*($D$13+273)/$F$2/1000</f>
        <v>4914.0351601553821</v>
      </c>
      <c r="O1060" s="3">
        <f t="shared" si="252"/>
        <v>96.661480799285442</v>
      </c>
      <c r="P1060" s="3">
        <f t="shared" si="253"/>
        <v>10.083409518888184</v>
      </c>
      <c r="Q1060" s="3">
        <f t="shared" si="254"/>
        <v>1.8393657252199264E-3</v>
      </c>
      <c r="R1060" s="3">
        <f t="shared" si="255"/>
        <v>0.16143859977593836</v>
      </c>
    </row>
    <row r="1061" spans="1:18" x14ac:dyDescent="0.25">
      <c r="A1061" s="3">
        <f t="shared" si="257"/>
        <v>10.319999999999824</v>
      </c>
      <c r="B1061" s="3">
        <f t="shared" si="244"/>
        <v>1.9171046441273416</v>
      </c>
      <c r="C1061" s="3">
        <f t="shared" si="245"/>
        <v>4.3557742577145425E-2</v>
      </c>
      <c r="D1061" s="3">
        <f t="shared" si="246"/>
        <v>711.39982823090509</v>
      </c>
      <c r="E1061" s="3">
        <f t="shared" si="247"/>
        <v>6.0231970284076874</v>
      </c>
      <c r="F1061" s="3">
        <f t="shared" si="248"/>
        <v>33.073583221953236</v>
      </c>
      <c r="G1061" s="3">
        <f t="shared" si="249"/>
        <v>6.4955361220416466E-2</v>
      </c>
      <c r="H1061" s="3">
        <f t="shared" si="250"/>
        <v>0.35525124137352238</v>
      </c>
      <c r="I1061" s="3">
        <f t="shared" si="256"/>
        <v>2217.2895736572746</v>
      </c>
      <c r="K1061" s="3">
        <f t="shared" si="258"/>
        <v>10.319999999999824</v>
      </c>
      <c r="L1061" s="3">
        <f t="shared" si="251"/>
        <v>0.86958507322229761</v>
      </c>
      <c r="M1061" s="3">
        <f>L1061/'Nitrous Oxide Information'!$B$1*1000</f>
        <v>19.757459687417303</v>
      </c>
      <c r="N1061" s="3">
        <f>M1061*'Nitrous Oxide Information'!$I$2*($D$13+273)/$F$2/1000</f>
        <v>4904.9291517997808</v>
      </c>
      <c r="O1061" s="3">
        <f t="shared" si="252"/>
        <v>96.482361150537315</v>
      </c>
      <c r="P1061" s="3">
        <f t="shared" si="253"/>
        <v>10.083409518888182</v>
      </c>
      <c r="Q1061" s="3">
        <f t="shared" si="254"/>
        <v>1.8393657252199261E-3</v>
      </c>
      <c r="R1061" s="3">
        <f t="shared" si="255"/>
        <v>0.16113944415523873</v>
      </c>
    </row>
    <row r="1062" spans="1:18" x14ac:dyDescent="0.25">
      <c r="A1062" s="3">
        <f t="shared" si="257"/>
        <v>10.329999999999824</v>
      </c>
      <c r="B1062" s="3">
        <f t="shared" si="244"/>
        <v>1.9135521317136064</v>
      </c>
      <c r="C1062" s="3">
        <f t="shared" si="245"/>
        <v>4.3477027410295459E-2</v>
      </c>
      <c r="D1062" s="3">
        <f t="shared" si="246"/>
        <v>710.08156074422368</v>
      </c>
      <c r="E1062" s="3">
        <f t="shared" si="247"/>
        <v>6.0120356751245803</v>
      </c>
      <c r="F1062" s="3">
        <f t="shared" si="248"/>
        <v>33.073583221953236</v>
      </c>
      <c r="G1062" s="3">
        <f t="shared" si="249"/>
        <v>6.4955361220416466E-2</v>
      </c>
      <c r="H1062" s="3">
        <f t="shared" si="250"/>
        <v>0.3545929390482736</v>
      </c>
      <c r="I1062" s="3">
        <f t="shared" si="256"/>
        <v>2217.9987595353709</v>
      </c>
      <c r="K1062" s="3">
        <f t="shared" si="258"/>
        <v>10.329999999999824</v>
      </c>
      <c r="L1062" s="3">
        <f t="shared" si="251"/>
        <v>0.86797367878074527</v>
      </c>
      <c r="M1062" s="3">
        <f>L1062/'Nitrous Oxide Information'!$B$1*1000</f>
        <v>19.720847903590879</v>
      </c>
      <c r="N1062" s="3">
        <f>M1062*'Nitrous Oxide Information'!$I$2*($D$13+273)/$F$2/1000</f>
        <v>4895.8400174358139</v>
      </c>
      <c r="O1062" s="3">
        <f t="shared" si="252"/>
        <v>96.303573421477395</v>
      </c>
      <c r="P1062" s="3">
        <f t="shared" si="253"/>
        <v>10.083409518888182</v>
      </c>
      <c r="Q1062" s="3">
        <f t="shared" si="254"/>
        <v>1.8393657252199261E-3</v>
      </c>
      <c r="R1062" s="3">
        <f t="shared" si="255"/>
        <v>0.16084084288824088</v>
      </c>
    </row>
    <row r="1063" spans="1:18" x14ac:dyDescent="0.25">
      <c r="A1063" s="3">
        <f t="shared" si="257"/>
        <v>10.339999999999824</v>
      </c>
      <c r="B1063" s="3">
        <f t="shared" si="244"/>
        <v>1.9100062023231237</v>
      </c>
      <c r="C1063" s="3">
        <f t="shared" si="245"/>
        <v>4.3396461813597055E-2</v>
      </c>
      <c r="D1063" s="3">
        <f t="shared" si="246"/>
        <v>708.76573608799754</v>
      </c>
      <c r="E1063" s="3">
        <f t="shared" si="247"/>
        <v>6.0008950045132368</v>
      </c>
      <c r="F1063" s="3">
        <f t="shared" si="248"/>
        <v>33.073583221953236</v>
      </c>
      <c r="G1063" s="3">
        <f t="shared" si="249"/>
        <v>6.4955361220416466E-2</v>
      </c>
      <c r="H1063" s="3">
        <f t="shared" si="250"/>
        <v>0.35393585659758386</v>
      </c>
      <c r="I1063" s="3">
        <f t="shared" si="256"/>
        <v>2218.7066312485663</v>
      </c>
      <c r="K1063" s="3">
        <f t="shared" si="258"/>
        <v>10.339999999999824</v>
      </c>
      <c r="L1063" s="3">
        <f t="shared" si="251"/>
        <v>0.86636527035186284</v>
      </c>
      <c r="M1063" s="3">
        <f>L1063/'Nitrous Oxide Information'!$B$1*1000</f>
        <v>19.684303963643988</v>
      </c>
      <c r="N1063" s="3">
        <f>M1063*'Nitrous Oxide Information'!$I$2*($D$13+273)/$F$2/1000</f>
        <v>4886.7677257949372</v>
      </c>
      <c r="O1063" s="3">
        <f t="shared" si="252"/>
        <v>96.125116997038134</v>
      </c>
      <c r="P1063" s="3">
        <f t="shared" si="253"/>
        <v>10.083409518888182</v>
      </c>
      <c r="Q1063" s="3">
        <f t="shared" si="254"/>
        <v>1.8393657252199261E-3</v>
      </c>
      <c r="R1063" s="3">
        <f t="shared" si="255"/>
        <v>0.16054279494769344</v>
      </c>
    </row>
    <row r="1064" spans="1:18" x14ac:dyDescent="0.25">
      <c r="A1064" s="3">
        <f t="shared" si="257"/>
        <v>10.349999999999824</v>
      </c>
      <c r="B1064" s="3">
        <f t="shared" si="244"/>
        <v>1.9064668437571479</v>
      </c>
      <c r="C1064" s="3">
        <f t="shared" si="245"/>
        <v>4.3316045509887581E-2</v>
      </c>
      <c r="D1064" s="3">
        <f t="shared" si="246"/>
        <v>707.45234973551214</v>
      </c>
      <c r="E1064" s="3">
        <f t="shared" si="247"/>
        <v>5.9897749782474001</v>
      </c>
      <c r="F1064" s="3">
        <f t="shared" si="248"/>
        <v>33.073583221953228</v>
      </c>
      <c r="G1064" s="3">
        <f t="shared" si="249"/>
        <v>6.4955361220416452E-2</v>
      </c>
      <c r="H1064" s="3">
        <f t="shared" si="250"/>
        <v>0.35327999176095076</v>
      </c>
      <c r="I1064" s="3">
        <f t="shared" si="256"/>
        <v>2219.4131912320881</v>
      </c>
      <c r="K1064" s="3">
        <f t="shared" si="258"/>
        <v>10.349999999999824</v>
      </c>
      <c r="L1064" s="3">
        <f t="shared" si="251"/>
        <v>0.8647598424023859</v>
      </c>
      <c r="M1064" s="3">
        <f>L1064/'Nitrous Oxide Information'!$B$1*1000</f>
        <v>19.647827741857768</v>
      </c>
      <c r="N1064" s="3">
        <f>M1064*'Nitrous Oxide Information'!$I$2*($D$13+273)/$F$2/1000</f>
        <v>4877.712245666552</v>
      </c>
      <c r="O1064" s="3">
        <f t="shared" si="252"/>
        <v>95.946991263291778</v>
      </c>
      <c r="P1064" s="3">
        <f t="shared" si="253"/>
        <v>10.08340951888818</v>
      </c>
      <c r="Q1064" s="3">
        <f t="shared" si="254"/>
        <v>1.8393657252199257E-3</v>
      </c>
      <c r="R1064" s="3">
        <f t="shared" si="255"/>
        <v>0.16024529930824849</v>
      </c>
    </row>
    <row r="1065" spans="1:18" x14ac:dyDescent="0.25">
      <c r="A1065" s="3">
        <f t="shared" si="257"/>
        <v>10.359999999999824</v>
      </c>
      <c r="B1065" s="3">
        <f t="shared" si="244"/>
        <v>1.9029340438395383</v>
      </c>
      <c r="C1065" s="3">
        <f t="shared" si="245"/>
        <v>4.3235778222517972E-2</v>
      </c>
      <c r="D1065" s="3">
        <f t="shared" si="246"/>
        <v>706.14139716844181</v>
      </c>
      <c r="E1065" s="3">
        <f t="shared" si="247"/>
        <v>5.9786755580718305</v>
      </c>
      <c r="F1065" s="3">
        <f t="shared" si="248"/>
        <v>33.073583221953243</v>
      </c>
      <c r="G1065" s="3">
        <f t="shared" si="249"/>
        <v>6.495536122041648E-2</v>
      </c>
      <c r="H1065" s="3">
        <f t="shared" si="250"/>
        <v>0.35262534228206116</v>
      </c>
      <c r="I1065" s="3">
        <f t="shared" si="256"/>
        <v>2220.118441916652</v>
      </c>
      <c r="K1065" s="3">
        <f t="shared" si="258"/>
        <v>10.359999999999824</v>
      </c>
      <c r="L1065" s="3">
        <f t="shared" si="251"/>
        <v>0.86315738940930342</v>
      </c>
      <c r="M1065" s="3">
        <f>L1065/'Nitrous Oxide Information'!$B$1*1000</f>
        <v>19.611419112746315</v>
      </c>
      <c r="N1065" s="3">
        <f>M1065*'Nitrous Oxide Information'!$I$2*($D$13+273)/$F$2/1000</f>
        <v>4868.6735458979001</v>
      </c>
      <c r="O1065" s="3">
        <f t="shared" si="252"/>
        <v>95.769195607448196</v>
      </c>
      <c r="P1065" s="3">
        <f t="shared" si="253"/>
        <v>10.083409518888184</v>
      </c>
      <c r="Q1065" s="3">
        <f t="shared" si="254"/>
        <v>1.8393657252199264E-3</v>
      </c>
      <c r="R1065" s="3">
        <f t="shared" si="255"/>
        <v>0.15994835494645843</v>
      </c>
    </row>
    <row r="1066" spans="1:18" x14ac:dyDescent="0.25">
      <c r="A1066" s="3">
        <f t="shared" si="257"/>
        <v>10.369999999999823</v>
      </c>
      <c r="B1066" s="3">
        <f t="shared" si="244"/>
        <v>1.8994077904167177</v>
      </c>
      <c r="C1066" s="3">
        <f t="shared" si="245"/>
        <v>4.3155659675351801E-2</v>
      </c>
      <c r="D1066" s="3">
        <f t="shared" si="246"/>
        <v>704.83287387683254</v>
      </c>
      <c r="E1066" s="3">
        <f t="shared" si="247"/>
        <v>5.9675967058021815</v>
      </c>
      <c r="F1066" s="3">
        <f t="shared" si="248"/>
        <v>33.073583221953243</v>
      </c>
      <c r="G1066" s="3">
        <f t="shared" si="249"/>
        <v>6.495536122041648E-2</v>
      </c>
      <c r="H1066" s="3">
        <f t="shared" si="250"/>
        <v>0.35197190590878236</v>
      </c>
      <c r="I1066" s="3">
        <f t="shared" si="256"/>
        <v>2220.8223857284697</v>
      </c>
      <c r="K1066" s="3">
        <f t="shared" si="258"/>
        <v>10.369999999999823</v>
      </c>
      <c r="L1066" s="3">
        <f t="shared" si="251"/>
        <v>0.86155790585983882</v>
      </c>
      <c r="M1066" s="3">
        <f>L1066/'Nitrous Oxide Information'!$B$1*1000</f>
        <v>19.575077951056254</v>
      </c>
      <c r="N1066" s="3">
        <f>M1066*'Nitrous Oxide Information'!$I$2*($D$13+273)/$F$2/1000</f>
        <v>4859.6515953939415</v>
      </c>
      <c r="O1066" s="3">
        <f t="shared" si="252"/>
        <v>95.591729417852818</v>
      </c>
      <c r="P1066" s="3">
        <f t="shared" si="253"/>
        <v>10.083409518888184</v>
      </c>
      <c r="Q1066" s="3">
        <f t="shared" si="254"/>
        <v>1.8393657252199264E-3</v>
      </c>
      <c r="R1066" s="3">
        <f t="shared" si="255"/>
        <v>0.15965196084077182</v>
      </c>
    </row>
    <row r="1067" spans="1:18" x14ac:dyDescent="0.25">
      <c r="A1067" s="3">
        <f t="shared" si="257"/>
        <v>10.379999999999823</v>
      </c>
      <c r="B1067" s="3">
        <f t="shared" si="244"/>
        <v>1.89588807135763</v>
      </c>
      <c r="C1067" s="3">
        <f t="shared" si="245"/>
        <v>4.3075689592764366E-2</v>
      </c>
      <c r="D1067" s="3">
        <f t="shared" si="246"/>
        <v>703.52677535908776</v>
      </c>
      <c r="E1067" s="3">
        <f t="shared" si="247"/>
        <v>5.9565383833248617</v>
      </c>
      <c r="F1067" s="3">
        <f t="shared" si="248"/>
        <v>33.073583221953236</v>
      </c>
      <c r="G1067" s="3">
        <f t="shared" si="249"/>
        <v>6.4955361220416466E-2</v>
      </c>
      <c r="H1067" s="3">
        <f t="shared" si="250"/>
        <v>0.3513196803931552</v>
      </c>
      <c r="I1067" s="3">
        <f t="shared" si="256"/>
        <v>2221.5250250892559</v>
      </c>
      <c r="K1067" s="3">
        <f t="shared" si="258"/>
        <v>10.379999999999823</v>
      </c>
      <c r="L1067" s="3">
        <f t="shared" si="251"/>
        <v>0.85996138625143115</v>
      </c>
      <c r="M1067" s="3">
        <f>L1067/'Nitrous Oxide Information'!$B$1*1000</f>
        <v>19.538804131766323</v>
      </c>
      <c r="N1067" s="3">
        <f>M1067*'Nitrous Oxide Information'!$I$2*($D$13+273)/$F$2/1000</f>
        <v>4850.6463631172628</v>
      </c>
      <c r="O1067" s="3">
        <f t="shared" si="252"/>
        <v>95.414592083984473</v>
      </c>
      <c r="P1067" s="3">
        <f t="shared" si="253"/>
        <v>10.083409518888182</v>
      </c>
      <c r="Q1067" s="3">
        <f t="shared" si="254"/>
        <v>1.8393657252199261E-3</v>
      </c>
      <c r="R1067" s="3">
        <f t="shared" si="255"/>
        <v>0.15935611597153035</v>
      </c>
    </row>
    <row r="1068" spans="1:18" x14ac:dyDescent="0.25">
      <c r="A1068" s="3">
        <f t="shared" si="257"/>
        <v>10.389999999999823</v>
      </c>
      <c r="B1068" s="3">
        <f t="shared" si="244"/>
        <v>1.8923748745536983</v>
      </c>
      <c r="C1068" s="3">
        <f t="shared" si="245"/>
        <v>4.2995867699641699E-2</v>
      </c>
      <c r="D1068" s="3">
        <f t="shared" si="246"/>
        <v>702.22309712195317</v>
      </c>
      <c r="E1068" s="3">
        <f t="shared" si="247"/>
        <v>5.9455005525969078</v>
      </c>
      <c r="F1068" s="3">
        <f t="shared" si="248"/>
        <v>33.073583221953236</v>
      </c>
      <c r="G1068" s="3">
        <f t="shared" si="249"/>
        <v>6.4955361220416466E-2</v>
      </c>
      <c r="H1068" s="3">
        <f t="shared" si="250"/>
        <v>0.35066866349138653</v>
      </c>
      <c r="I1068" s="3">
        <f t="shared" si="256"/>
        <v>2222.2263624162388</v>
      </c>
      <c r="K1068" s="3">
        <f t="shared" si="258"/>
        <v>10.389999999999823</v>
      </c>
      <c r="L1068" s="3">
        <f t="shared" si="251"/>
        <v>0.85836782509171583</v>
      </c>
      <c r="M1068" s="3">
        <f>L1068/'Nitrous Oxide Information'!$B$1*1000</f>
        <v>19.502597530086927</v>
      </c>
      <c r="N1068" s="3">
        <f>M1068*'Nitrous Oxide Information'!$I$2*($D$13+273)/$F$2/1000</f>
        <v>4841.6578180879651</v>
      </c>
      <c r="O1068" s="3">
        <f t="shared" si="252"/>
        <v>95.237782996453348</v>
      </c>
      <c r="P1068" s="3">
        <f t="shared" si="253"/>
        <v>10.083409518888182</v>
      </c>
      <c r="Q1068" s="3">
        <f t="shared" si="254"/>
        <v>1.8393657252199261E-3</v>
      </c>
      <c r="R1068" s="3">
        <f t="shared" si="255"/>
        <v>0.15906081932096533</v>
      </c>
    </row>
    <row r="1069" spans="1:18" x14ac:dyDescent="0.25">
      <c r="A1069" s="3">
        <f t="shared" si="257"/>
        <v>10.399999999999823</v>
      </c>
      <c r="B1069" s="3">
        <f t="shared" si="244"/>
        <v>1.8888681879187845</v>
      </c>
      <c r="C1069" s="3">
        <f t="shared" si="245"/>
        <v>4.2916193721379635E-2</v>
      </c>
      <c r="D1069" s="3">
        <f t="shared" si="246"/>
        <v>700.92183468050041</v>
      </c>
      <c r="E1069" s="3">
        <f t="shared" si="247"/>
        <v>5.9344831756458518</v>
      </c>
      <c r="F1069" s="3">
        <f t="shared" si="248"/>
        <v>33.073583221953228</v>
      </c>
      <c r="G1069" s="3">
        <f t="shared" si="249"/>
        <v>6.4955361220416452E-2</v>
      </c>
      <c r="H1069" s="3">
        <f t="shared" si="250"/>
        <v>0.3500188529638405</v>
      </c>
      <c r="I1069" s="3">
        <f t="shared" si="256"/>
        <v>2222.9264001221663</v>
      </c>
      <c r="K1069" s="3">
        <f t="shared" si="258"/>
        <v>10.399999999999823</v>
      </c>
      <c r="L1069" s="3">
        <f t="shared" si="251"/>
        <v>0.85677721689850617</v>
      </c>
      <c r="M1069" s="3">
        <f>L1069/'Nitrous Oxide Information'!$B$1*1000</f>
        <v>19.466458021459708</v>
      </c>
      <c r="N1069" s="3">
        <f>M1069*'Nitrous Oxide Information'!$I$2*($D$13+273)/$F$2/1000</f>
        <v>4832.685929383555</v>
      </c>
      <c r="O1069" s="3">
        <f t="shared" si="252"/>
        <v>95.061301546998862</v>
      </c>
      <c r="P1069" s="3">
        <f t="shared" si="253"/>
        <v>10.08340951888818</v>
      </c>
      <c r="Q1069" s="3">
        <f t="shared" si="254"/>
        <v>1.8393657252199257E-3</v>
      </c>
      <c r="R1069" s="3">
        <f t="shared" si="255"/>
        <v>0.1587660698731938</v>
      </c>
    </row>
    <row r="1070" spans="1:18" x14ac:dyDescent="0.25">
      <c r="A1070" s="3">
        <f t="shared" si="257"/>
        <v>10.409999999999823</v>
      </c>
      <c r="B1070" s="3">
        <f t="shared" si="244"/>
        <v>1.8853679993891461</v>
      </c>
      <c r="C1070" s="3">
        <f t="shared" si="245"/>
        <v>4.2836667383882879E-2</v>
      </c>
      <c r="D1070" s="3">
        <f t="shared" si="246"/>
        <v>699.62298355811242</v>
      </c>
      <c r="E1070" s="3">
        <f t="shared" si="247"/>
        <v>5.9234862145695928</v>
      </c>
      <c r="F1070" s="3">
        <f t="shared" si="248"/>
        <v>33.073583221953236</v>
      </c>
      <c r="G1070" s="3">
        <f t="shared" si="249"/>
        <v>6.4955361220416466E-2</v>
      </c>
      <c r="H1070" s="3">
        <f t="shared" si="250"/>
        <v>0.34937024657503213</v>
      </c>
      <c r="I1070" s="3">
        <f t="shared" si="256"/>
        <v>2223.6251406153165</v>
      </c>
      <c r="K1070" s="3">
        <f t="shared" si="258"/>
        <v>10.409999999999823</v>
      </c>
      <c r="L1070" s="3">
        <f t="shared" si="251"/>
        <v>0.85518955619977421</v>
      </c>
      <c r="M1070" s="3">
        <f>L1070/'Nitrous Oxide Information'!$B$1*1000</f>
        <v>19.430385481557135</v>
      </c>
      <c r="N1070" s="3">
        <f>M1070*'Nitrous Oxide Information'!$I$2*($D$13+273)/$F$2/1000</f>
        <v>4823.7306661388457</v>
      </c>
      <c r="O1070" s="3">
        <f t="shared" si="252"/>
        <v>94.885147128487574</v>
      </c>
      <c r="P1070" s="3">
        <f t="shared" si="253"/>
        <v>10.083409518888182</v>
      </c>
      <c r="Q1070" s="3">
        <f t="shared" si="254"/>
        <v>1.8393657252199261E-3</v>
      </c>
      <c r="R1070" s="3">
        <f t="shared" si="255"/>
        <v>0.15847186661421567</v>
      </c>
    </row>
    <row r="1071" spans="1:18" x14ac:dyDescent="0.25">
      <c r="A1071" s="3">
        <f t="shared" si="257"/>
        <v>10.419999999999822</v>
      </c>
      <c r="B1071" s="3">
        <f t="shared" si="244"/>
        <v>1.8818742969233957</v>
      </c>
      <c r="C1071" s="3">
        <f t="shared" si="245"/>
        <v>4.2757288413564035E-2</v>
      </c>
      <c r="D1071" s="3">
        <f t="shared" si="246"/>
        <v>698.3265392864663</v>
      </c>
      <c r="E1071" s="3">
        <f t="shared" si="247"/>
        <v>5.9125096315362615</v>
      </c>
      <c r="F1071" s="3">
        <f t="shared" si="248"/>
        <v>33.073583221953236</v>
      </c>
      <c r="G1071" s="3">
        <f t="shared" si="249"/>
        <v>6.4955361220416466E-2</v>
      </c>
      <c r="H1071" s="3">
        <f t="shared" si="250"/>
        <v>0.3487228420936182</v>
      </c>
      <c r="I1071" s="3">
        <f t="shared" si="256"/>
        <v>2224.3225862995037</v>
      </c>
      <c r="K1071" s="3">
        <f t="shared" si="258"/>
        <v>10.419999999999822</v>
      </c>
      <c r="L1071" s="3">
        <f t="shared" si="251"/>
        <v>0.85360483753363203</v>
      </c>
      <c r="M1071" s="3">
        <f>L1071/'Nitrous Oxide Information'!$B$1*1000</f>
        <v>19.394379786282052</v>
      </c>
      <c r="N1071" s="3">
        <f>M1071*'Nitrous Oxide Information'!$I$2*($D$13+273)/$F$2/1000</f>
        <v>4814.7919975458353</v>
      </c>
      <c r="O1071" s="3">
        <f t="shared" si="252"/>
        <v>94.709319134911098</v>
      </c>
      <c r="P1071" s="3">
        <f t="shared" si="253"/>
        <v>10.083409518888182</v>
      </c>
      <c r="Q1071" s="3">
        <f t="shared" si="254"/>
        <v>1.8393657252199261E-3</v>
      </c>
      <c r="R1071" s="3">
        <f t="shared" si="255"/>
        <v>0.15817820853190945</v>
      </c>
    </row>
    <row r="1072" spans="1:18" x14ac:dyDescent="0.25">
      <c r="A1072" s="3">
        <f t="shared" si="257"/>
        <v>10.429999999999822</v>
      </c>
      <c r="B1072" s="3">
        <f t="shared" si="244"/>
        <v>1.8783870685024595</v>
      </c>
      <c r="C1072" s="3">
        <f t="shared" si="245"/>
        <v>4.2678056537342711E-2</v>
      </c>
      <c r="D1072" s="3">
        <f t="shared" si="246"/>
        <v>697.03249740552087</v>
      </c>
      <c r="E1072" s="3">
        <f t="shared" si="247"/>
        <v>5.9015533887840954</v>
      </c>
      <c r="F1072" s="3">
        <f t="shared" si="248"/>
        <v>33.073583221953243</v>
      </c>
      <c r="G1072" s="3">
        <f t="shared" si="249"/>
        <v>6.495536122041648E-2</v>
      </c>
      <c r="H1072" s="3">
        <f t="shared" si="250"/>
        <v>0.34807663729239063</v>
      </c>
      <c r="I1072" s="3">
        <f t="shared" si="256"/>
        <v>2225.0187395740886</v>
      </c>
      <c r="K1072" s="3">
        <f t="shared" si="258"/>
        <v>10.429999999999822</v>
      </c>
      <c r="L1072" s="3">
        <f t="shared" si="251"/>
        <v>0.85202305544831292</v>
      </c>
      <c r="M1072" s="3">
        <f>L1072/'Nitrous Oxide Information'!$B$1*1000</f>
        <v>19.358440811767274</v>
      </c>
      <c r="N1072" s="3">
        <f>M1072*'Nitrous Oxide Information'!$I$2*($D$13+273)/$F$2/1000</f>
        <v>4805.8698928536214</v>
      </c>
      <c r="O1072" s="3">
        <f t="shared" si="252"/>
        <v>94.533816961384019</v>
      </c>
      <c r="P1072" s="3">
        <f t="shared" si="253"/>
        <v>10.083409518888184</v>
      </c>
      <c r="Q1072" s="3">
        <f t="shared" si="254"/>
        <v>1.8393657252199264E-3</v>
      </c>
      <c r="R1072" s="3">
        <f t="shared" si="255"/>
        <v>0.15788509461602937</v>
      </c>
    </row>
    <row r="1073" spans="1:18" x14ac:dyDescent="0.25">
      <c r="A1073" s="3">
        <f t="shared" si="257"/>
        <v>10.439999999999822</v>
      </c>
      <c r="B1073" s="3">
        <f t="shared" si="244"/>
        <v>1.8749063021295356</v>
      </c>
      <c r="C1073" s="3">
        <f t="shared" si="245"/>
        <v>4.25989714826445E-2</v>
      </c>
      <c r="D1073" s="3">
        <f t="shared" si="246"/>
        <v>695.74085346349864</v>
      </c>
      <c r="E1073" s="3">
        <f t="shared" si="247"/>
        <v>5.8906174486213105</v>
      </c>
      <c r="F1073" s="3">
        <f t="shared" si="248"/>
        <v>33.073583221953243</v>
      </c>
      <c r="G1073" s="3">
        <f t="shared" si="249"/>
        <v>6.495536122041648E-2</v>
      </c>
      <c r="H1073" s="3">
        <f t="shared" si="250"/>
        <v>0.34743162994826876</v>
      </c>
      <c r="I1073" s="3">
        <f t="shared" si="256"/>
        <v>2225.7136028339851</v>
      </c>
      <c r="K1073" s="3">
        <f t="shared" si="258"/>
        <v>10.439999999999822</v>
      </c>
      <c r="L1073" s="3">
        <f t="shared" si="251"/>
        <v>0.85044420450215263</v>
      </c>
      <c r="M1073" s="3">
        <f>L1073/'Nitrous Oxide Information'!$B$1*1000</f>
        <v>19.322568434375132</v>
      </c>
      <c r="N1073" s="3">
        <f>M1073*'Nitrous Oxide Information'!$I$2*($D$13+273)/$F$2/1000</f>
        <v>4796.9643213682793</v>
      </c>
      <c r="O1073" s="3">
        <f t="shared" si="252"/>
        <v>94.358640004141847</v>
      </c>
      <c r="P1073" s="3">
        <f t="shared" si="253"/>
        <v>10.083409518888184</v>
      </c>
      <c r="Q1073" s="3">
        <f t="shared" si="254"/>
        <v>1.8393657252199264E-3</v>
      </c>
      <c r="R1073" s="3">
        <f t="shared" si="255"/>
        <v>0.15759252385820177</v>
      </c>
    </row>
    <row r="1074" spans="1:18" x14ac:dyDescent="0.25">
      <c r="A1074" s="3">
        <f t="shared" si="257"/>
        <v>10.449999999999822</v>
      </c>
      <c r="B1074" s="3">
        <f t="shared" si="244"/>
        <v>1.871431985830053</v>
      </c>
      <c r="C1074" s="3">
        <f t="shared" si="245"/>
        <v>4.2520032977400132E-2</v>
      </c>
      <c r="D1074" s="3">
        <f t="shared" si="246"/>
        <v>694.45160301687156</v>
      </c>
      <c r="E1074" s="3">
        <f t="shared" si="247"/>
        <v>5.8797017734259596</v>
      </c>
      <c r="F1074" s="3">
        <f t="shared" si="248"/>
        <v>33.073583221953236</v>
      </c>
      <c r="G1074" s="3">
        <f t="shared" si="249"/>
        <v>6.4955361220416466E-2</v>
      </c>
      <c r="H1074" s="3">
        <f t="shared" si="250"/>
        <v>0.3467878178422909</v>
      </c>
      <c r="I1074" s="3">
        <f t="shared" si="256"/>
        <v>2226.4071784696698</v>
      </c>
      <c r="K1074" s="3">
        <f t="shared" si="258"/>
        <v>10.449999999999822</v>
      </c>
      <c r="L1074" s="3">
        <f t="shared" si="251"/>
        <v>0.84886827926357067</v>
      </c>
      <c r="M1074" s="3">
        <f>L1074/'Nitrous Oxide Information'!$B$1*1000</f>
        <v>19.286762530697082</v>
      </c>
      <c r="N1074" s="3">
        <f>M1074*'Nitrous Oxide Information'!$I$2*($D$13+273)/$F$2/1000</f>
        <v>4788.0752524527616</v>
      </c>
      <c r="O1074" s="3">
        <f t="shared" si="252"/>
        <v>94.18378766053884</v>
      </c>
      <c r="P1074" s="3">
        <f t="shared" si="253"/>
        <v>10.083409518888182</v>
      </c>
      <c r="Q1074" s="3">
        <f t="shared" si="254"/>
        <v>1.8393657252199261E-3</v>
      </c>
      <c r="R1074" s="3">
        <f t="shared" si="255"/>
        <v>0.15730049525192139</v>
      </c>
    </row>
    <row r="1075" spans="1:18" x14ac:dyDescent="0.25">
      <c r="A1075" s="3">
        <f t="shared" si="257"/>
        <v>10.459999999999821</v>
      </c>
      <c r="B1075" s="3">
        <f t="shared" si="244"/>
        <v>1.86796410765163</v>
      </c>
      <c r="C1075" s="3">
        <f t="shared" si="245"/>
        <v>4.2441240750044483E-2</v>
      </c>
      <c r="D1075" s="3">
        <f t="shared" si="246"/>
        <v>693.16474163034627</v>
      </c>
      <c r="E1075" s="3">
        <f t="shared" si="247"/>
        <v>5.8688063256458172</v>
      </c>
      <c r="F1075" s="3">
        <f t="shared" si="248"/>
        <v>33.073583221953236</v>
      </c>
      <c r="G1075" s="3">
        <f t="shared" si="249"/>
        <v>6.4955361220416466E-2</v>
      </c>
      <c r="H1075" s="3">
        <f t="shared" si="250"/>
        <v>0.34614519875960764</v>
      </c>
      <c r="I1075" s="3">
        <f t="shared" si="256"/>
        <v>2227.099468867189</v>
      </c>
      <c r="K1075" s="3">
        <f t="shared" si="258"/>
        <v>10.459999999999821</v>
      </c>
      <c r="L1075" s="3">
        <f t="shared" si="251"/>
        <v>0.84729527431105145</v>
      </c>
      <c r="M1075" s="3">
        <f>L1075/'Nitrous Oxide Information'!$B$1*1000</f>
        <v>19.251022977553255</v>
      </c>
      <c r="N1075" s="3">
        <f>M1075*'Nitrous Oxide Information'!$I$2*($D$13+273)/$F$2/1000</f>
        <v>4779.2026555267967</v>
      </c>
      <c r="O1075" s="3">
        <f t="shared" si="252"/>
        <v>94.009259329046017</v>
      </c>
      <c r="P1075" s="3">
        <f t="shared" si="253"/>
        <v>10.083409518888182</v>
      </c>
      <c r="Q1075" s="3">
        <f t="shared" si="254"/>
        <v>1.8393657252199261E-3</v>
      </c>
      <c r="R1075" s="3">
        <f t="shared" si="255"/>
        <v>0.15700900779254823</v>
      </c>
    </row>
    <row r="1076" spans="1:18" x14ac:dyDescent="0.25">
      <c r="A1076" s="3">
        <f t="shared" si="257"/>
        <v>10.469999999999821</v>
      </c>
      <c r="B1076" s="3">
        <f t="shared" si="244"/>
        <v>1.8645026556640338</v>
      </c>
      <c r="C1076" s="3">
        <f t="shared" si="245"/>
        <v>4.2362594529515664E-2</v>
      </c>
      <c r="D1076" s="3">
        <f t="shared" si="246"/>
        <v>691.88026487684783</v>
      </c>
      <c r="E1076" s="3">
        <f t="shared" si="247"/>
        <v>5.857931067798245</v>
      </c>
      <c r="F1076" s="3">
        <f t="shared" si="248"/>
        <v>33.073583221953236</v>
      </c>
      <c r="G1076" s="3">
        <f t="shared" si="249"/>
        <v>6.4955361220416466E-2</v>
      </c>
      <c r="H1076" s="3">
        <f t="shared" si="250"/>
        <v>0.34550377048947373</v>
      </c>
      <c r="I1076" s="3">
        <f t="shared" si="256"/>
        <v>2227.7904764081682</v>
      </c>
      <c r="K1076" s="3">
        <f t="shared" si="258"/>
        <v>10.469999999999821</v>
      </c>
      <c r="L1076" s="3">
        <f t="shared" si="251"/>
        <v>0.84572518423312593</v>
      </c>
      <c r="M1076" s="3">
        <f>L1076/'Nitrous Oxide Information'!$B$1*1000</f>
        <v>19.215349651992046</v>
      </c>
      <c r="N1076" s="3">
        <f>M1076*'Nitrous Oxide Information'!$I$2*($D$13+273)/$F$2/1000</f>
        <v>4770.3465000667775</v>
      </c>
      <c r="O1076" s="3">
        <f t="shared" si="252"/>
        <v>93.835054409249111</v>
      </c>
      <c r="P1076" s="3">
        <f t="shared" si="253"/>
        <v>10.083409518888182</v>
      </c>
      <c r="Q1076" s="3">
        <f t="shared" si="254"/>
        <v>1.8393657252199261E-3</v>
      </c>
      <c r="R1076" s="3">
        <f t="shared" si="255"/>
        <v>0.15671806047730391</v>
      </c>
    </row>
    <row r="1077" spans="1:18" x14ac:dyDescent="0.25">
      <c r="A1077" s="3">
        <f t="shared" si="257"/>
        <v>10.479999999999821</v>
      </c>
      <c r="B1077" s="3">
        <f t="shared" si="244"/>
        <v>1.8610476179591393</v>
      </c>
      <c r="C1077" s="3">
        <f t="shared" si="245"/>
        <v>4.2284094045254086E-2</v>
      </c>
      <c r="D1077" s="3">
        <f t="shared" si="246"/>
        <v>690.59816833750529</v>
      </c>
      <c r="E1077" s="3">
        <f t="shared" si="247"/>
        <v>5.8470759624700577</v>
      </c>
      <c r="F1077" s="3">
        <f t="shared" si="248"/>
        <v>33.073583221953236</v>
      </c>
      <c r="G1077" s="3">
        <f t="shared" si="249"/>
        <v>6.4955361220416466E-2</v>
      </c>
      <c r="H1077" s="3">
        <f t="shared" si="250"/>
        <v>0.34486353082524041</v>
      </c>
      <c r="I1077" s="3">
        <f t="shared" si="256"/>
        <v>2228.4802034698187</v>
      </c>
      <c r="K1077" s="3">
        <f t="shared" si="258"/>
        <v>10.479999999999821</v>
      </c>
      <c r="L1077" s="3">
        <f t="shared" si="251"/>
        <v>0.84415800362835292</v>
      </c>
      <c r="M1077" s="3">
        <f>L1077/'Nitrous Oxide Information'!$B$1*1000</f>
        <v>19.179742431289689</v>
      </c>
      <c r="N1077" s="3">
        <f>M1077*'Nitrous Oxide Information'!$I$2*($D$13+273)/$F$2/1000</f>
        <v>4761.506755605662</v>
      </c>
      <c r="O1077" s="3">
        <f t="shared" si="252"/>
        <v>93.661172301846406</v>
      </c>
      <c r="P1077" s="3">
        <f t="shared" si="253"/>
        <v>10.083409518888182</v>
      </c>
      <c r="Q1077" s="3">
        <f t="shared" si="254"/>
        <v>1.8393657252199261E-3</v>
      </c>
      <c r="R1077" s="3">
        <f t="shared" si="255"/>
        <v>0.15642765230526823</v>
      </c>
    </row>
    <row r="1078" spans="1:18" x14ac:dyDescent="0.25">
      <c r="A1078" s="3">
        <f t="shared" si="257"/>
        <v>10.489999999999821</v>
      </c>
      <c r="B1078" s="3">
        <f t="shared" si="244"/>
        <v>1.8575989826508867</v>
      </c>
      <c r="C1078" s="3">
        <f t="shared" si="245"/>
        <v>4.2205739027201483E-2</v>
      </c>
      <c r="D1078" s="3">
        <f t="shared" si="246"/>
        <v>689.31844760163563</v>
      </c>
      <c r="E1078" s="3">
        <f t="shared" si="247"/>
        <v>5.8362409723174027</v>
      </c>
      <c r="F1078" s="3">
        <f t="shared" si="248"/>
        <v>33.073583221953243</v>
      </c>
      <c r="G1078" s="3">
        <f t="shared" si="249"/>
        <v>6.495536122041648E-2</v>
      </c>
      <c r="H1078" s="3">
        <f t="shared" si="250"/>
        <v>0.34422447756434821</v>
      </c>
      <c r="I1078" s="3">
        <f t="shared" si="256"/>
        <v>2229.1686524249471</v>
      </c>
      <c r="K1078" s="3">
        <f t="shared" si="258"/>
        <v>10.489999999999821</v>
      </c>
      <c r="L1078" s="3">
        <f t="shared" si="251"/>
        <v>0.84259372710530023</v>
      </c>
      <c r="M1078" s="3">
        <f>L1078/'Nitrous Oxide Information'!$B$1*1000</f>
        <v>19.144201192949815</v>
      </c>
      <c r="N1078" s="3">
        <f>M1078*'Nitrous Oxide Information'!$I$2*($D$13+273)/$F$2/1000</f>
        <v>4752.6833917328604</v>
      </c>
      <c r="O1078" s="3">
        <f t="shared" si="252"/>
        <v>93.48761240864674</v>
      </c>
      <c r="P1078" s="3">
        <f t="shared" si="253"/>
        <v>10.083409518888184</v>
      </c>
      <c r="Q1078" s="3">
        <f t="shared" si="254"/>
        <v>1.8393657252199264E-3</v>
      </c>
      <c r="R1078" s="3">
        <f t="shared" si="255"/>
        <v>0.15613778227737579</v>
      </c>
    </row>
    <row r="1079" spans="1:18" x14ac:dyDescent="0.25">
      <c r="A1079" s="3">
        <f t="shared" si="257"/>
        <v>10.499999999999821</v>
      </c>
      <c r="B1079" s="3">
        <f t="shared" si="244"/>
        <v>1.8541567378752433</v>
      </c>
      <c r="C1079" s="3">
        <f t="shared" si="245"/>
        <v>4.2127529205800075E-2</v>
      </c>
      <c r="D1079" s="3">
        <f t="shared" si="246"/>
        <v>688.04109826672948</v>
      </c>
      <c r="E1079" s="3">
        <f t="shared" si="247"/>
        <v>5.8254260600656282</v>
      </c>
      <c r="F1079" s="3">
        <f t="shared" si="248"/>
        <v>33.073583221953243</v>
      </c>
      <c r="G1079" s="3">
        <f t="shared" si="249"/>
        <v>6.495536122041648E-2</v>
      </c>
      <c r="H1079" s="3">
        <f t="shared" si="250"/>
        <v>0.3435866085083189</v>
      </c>
      <c r="I1079" s="3">
        <f t="shared" si="256"/>
        <v>2229.8558256419637</v>
      </c>
      <c r="K1079" s="3">
        <f t="shared" si="258"/>
        <v>10.499999999999821</v>
      </c>
      <c r="L1079" s="3">
        <f t="shared" si="251"/>
        <v>0.84103234928252646</v>
      </c>
      <c r="M1079" s="3">
        <f>L1079/'Nitrous Oxide Information'!$B$1*1000</f>
        <v>19.108725814703075</v>
      </c>
      <c r="N1079" s="3">
        <f>M1079*'Nitrous Oxide Information'!$I$2*($D$13+273)/$F$2/1000</f>
        <v>4743.8763780941399</v>
      </c>
      <c r="O1079" s="3">
        <f t="shared" si="252"/>
        <v>93.31437413256748</v>
      </c>
      <c r="P1079" s="3">
        <f t="shared" si="253"/>
        <v>10.083409518888184</v>
      </c>
      <c r="Q1079" s="3">
        <f t="shared" si="254"/>
        <v>1.8393657252199264E-3</v>
      </c>
      <c r="R1079" s="3">
        <f t="shared" si="255"/>
        <v>0.15584844939641251</v>
      </c>
    </row>
    <row r="1080" spans="1:18" x14ac:dyDescent="0.25">
      <c r="A1080" s="3">
        <f t="shared" si="257"/>
        <v>10.50999999999982</v>
      </c>
      <c r="B1080" s="3">
        <f t="shared" si="244"/>
        <v>1.8507208717901602</v>
      </c>
      <c r="C1080" s="3">
        <f t="shared" si="245"/>
        <v>4.2049464311991566E-2</v>
      </c>
      <c r="D1080" s="3">
        <f t="shared" si="246"/>
        <v>686.76611593843552</v>
      </c>
      <c r="E1080" s="3">
        <f t="shared" si="247"/>
        <v>5.8146311885091517</v>
      </c>
      <c r="F1080" s="3">
        <f t="shared" si="248"/>
        <v>33.073583221953236</v>
      </c>
      <c r="G1080" s="3">
        <f t="shared" si="249"/>
        <v>6.4955361220416466E-2</v>
      </c>
      <c r="H1080" s="3">
        <f t="shared" si="250"/>
        <v>0.34294992146274839</v>
      </c>
      <c r="I1080" s="3">
        <f t="shared" si="256"/>
        <v>2230.5417254848894</v>
      </c>
      <c r="K1080" s="3">
        <f t="shared" si="258"/>
        <v>10.50999999999982</v>
      </c>
      <c r="L1080" s="3">
        <f t="shared" si="251"/>
        <v>0.83947386478856234</v>
      </c>
      <c r="M1080" s="3">
        <f>L1080/'Nitrous Oxide Information'!$B$1*1000</f>
        <v>19.073316174506676</v>
      </c>
      <c r="N1080" s="3">
        <f>M1080*'Nitrous Oxide Information'!$I$2*($D$13+273)/$F$2/1000</f>
        <v>4735.0856843915135</v>
      </c>
      <c r="O1080" s="3">
        <f t="shared" si="252"/>
        <v>93.141456877632351</v>
      </c>
      <c r="P1080" s="3">
        <f t="shared" si="253"/>
        <v>10.083409518888182</v>
      </c>
      <c r="Q1080" s="3">
        <f t="shared" si="254"/>
        <v>1.8393657252199261E-3</v>
      </c>
      <c r="R1080" s="3">
        <f t="shared" si="255"/>
        <v>0.15555965266701219</v>
      </c>
    </row>
    <row r="1081" spans="1:18" x14ac:dyDescent="0.25">
      <c r="A1081" s="3">
        <f t="shared" si="257"/>
        <v>10.51999999999982</v>
      </c>
      <c r="B1081" s="3">
        <f t="shared" si="244"/>
        <v>1.8472913725755327</v>
      </c>
      <c r="C1081" s="3">
        <f t="shared" si="245"/>
        <v>4.197154407721624E-2</v>
      </c>
      <c r="D1081" s="3">
        <f t="shared" si="246"/>
        <v>685.49349623054536</v>
      </c>
      <c r="E1081" s="3">
        <f t="shared" si="247"/>
        <v>5.8038563205113363</v>
      </c>
      <c r="F1081" s="3">
        <f t="shared" si="248"/>
        <v>33.073583221953236</v>
      </c>
      <c r="G1081" s="3">
        <f t="shared" si="249"/>
        <v>6.4955361220416466E-2</v>
      </c>
      <c r="H1081" s="3">
        <f t="shared" si="250"/>
        <v>0.34231441423729869</v>
      </c>
      <c r="I1081" s="3">
        <f t="shared" si="256"/>
        <v>2231.226354313364</v>
      </c>
      <c r="K1081" s="3">
        <f t="shared" si="258"/>
        <v>10.51999999999982</v>
      </c>
      <c r="L1081" s="3">
        <f t="shared" si="251"/>
        <v>0.8379182682618922</v>
      </c>
      <c r="M1081" s="3">
        <f>L1081/'Nitrous Oxide Information'!$B$1*1000</f>
        <v>19.037972150543979</v>
      </c>
      <c r="N1081" s="3">
        <f>M1081*'Nitrous Oxide Information'!$I$2*($D$13+273)/$F$2/1000</f>
        <v>4726.31128038314</v>
      </c>
      <c r="O1081" s="3">
        <f t="shared" si="252"/>
        <v>92.968860048969518</v>
      </c>
      <c r="P1081" s="3">
        <f t="shared" si="253"/>
        <v>10.083409518888182</v>
      </c>
      <c r="Q1081" s="3">
        <f t="shared" si="254"/>
        <v>1.8393657252199261E-3</v>
      </c>
      <c r="R1081" s="3">
        <f t="shared" si="255"/>
        <v>0.15527139109565311</v>
      </c>
    </row>
    <row r="1082" spans="1:18" x14ac:dyDescent="0.25">
      <c r="A1082" s="3">
        <f t="shared" si="257"/>
        <v>10.52999999999982</v>
      </c>
      <c r="B1082" s="3">
        <f t="shared" si="244"/>
        <v>1.8438682284331596</v>
      </c>
      <c r="C1082" s="3">
        <f t="shared" si="245"/>
        <v>4.1893768233412045E-2</v>
      </c>
      <c r="D1082" s="3">
        <f t="shared" si="246"/>
        <v>684.22323476497877</v>
      </c>
      <c r="E1082" s="3">
        <f t="shared" si="247"/>
        <v>5.793101419004361</v>
      </c>
      <c r="F1082" s="3">
        <f t="shared" si="248"/>
        <v>33.073583221953236</v>
      </c>
      <c r="G1082" s="3">
        <f t="shared" si="249"/>
        <v>6.4955361220416466E-2</v>
      </c>
      <c r="H1082" s="3">
        <f t="shared" si="250"/>
        <v>0.341680084645691</v>
      </c>
      <c r="I1082" s="3">
        <f t="shared" si="256"/>
        <v>2231.9097144826555</v>
      </c>
      <c r="K1082" s="3">
        <f t="shared" si="258"/>
        <v>10.52999999999982</v>
      </c>
      <c r="L1082" s="3">
        <f t="shared" si="251"/>
        <v>0.83636555435093562</v>
      </c>
      <c r="M1082" s="3">
        <f>L1082/'Nitrous Oxide Information'!$B$1*1000</f>
        <v>19.002693621224083</v>
      </c>
      <c r="N1082" s="3">
        <f>M1082*'Nitrous Oxide Information'!$I$2*($D$13+273)/$F$2/1000</f>
        <v>4717.5531358832186</v>
      </c>
      <c r="O1082" s="3">
        <f t="shared" si="252"/>
        <v>92.796583052809439</v>
      </c>
      <c r="P1082" s="3">
        <f t="shared" si="253"/>
        <v>10.083409518888182</v>
      </c>
      <c r="Q1082" s="3">
        <f t="shared" si="254"/>
        <v>1.8393657252199261E-3</v>
      </c>
      <c r="R1082" s="3">
        <f t="shared" si="255"/>
        <v>0.15498366369065464</v>
      </c>
    </row>
    <row r="1083" spans="1:18" x14ac:dyDescent="0.25">
      <c r="A1083" s="3">
        <f t="shared" si="257"/>
        <v>10.53999999999982</v>
      </c>
      <c r="B1083" s="3">
        <f t="shared" si="244"/>
        <v>1.8404514275867025</v>
      </c>
      <c r="C1083" s="3">
        <f t="shared" si="245"/>
        <v>4.1816136513013663E-2</v>
      </c>
      <c r="D1083" s="3">
        <f t="shared" si="246"/>
        <v>682.95532717176809</v>
      </c>
      <c r="E1083" s="3">
        <f t="shared" si="247"/>
        <v>5.782366446989097</v>
      </c>
      <c r="F1083" s="3">
        <f t="shared" si="248"/>
        <v>33.073583221953243</v>
      </c>
      <c r="G1083" s="3">
        <f t="shared" si="249"/>
        <v>6.495536122041648E-2</v>
      </c>
      <c r="H1083" s="3">
        <f t="shared" si="250"/>
        <v>0.34104693050569757</v>
      </c>
      <c r="I1083" s="3">
        <f t="shared" si="256"/>
        <v>2232.5918083436668</v>
      </c>
      <c r="K1083" s="3">
        <f t="shared" si="258"/>
        <v>10.53999999999982</v>
      </c>
      <c r="L1083" s="3">
        <f t="shared" si="251"/>
        <v>0.83481571771402907</v>
      </c>
      <c r="M1083" s="3">
        <f>L1083/'Nitrous Oxide Information'!$B$1*1000</f>
        <v>18.967480465181403</v>
      </c>
      <c r="N1083" s="3">
        <f>M1083*'Nitrous Oxide Information'!$I$2*($D$13+273)/$F$2/1000</f>
        <v>4708.8112207618833</v>
      </c>
      <c r="O1083" s="3">
        <f t="shared" si="252"/>
        <v>92.624625296482904</v>
      </c>
      <c r="P1083" s="3">
        <f t="shared" si="253"/>
        <v>10.083409518888184</v>
      </c>
      <c r="Q1083" s="3">
        <f t="shared" si="254"/>
        <v>1.8393657252199264E-3</v>
      </c>
      <c r="R1083" s="3">
        <f t="shared" si="255"/>
        <v>0.1546964694621738</v>
      </c>
    </row>
    <row r="1084" spans="1:18" x14ac:dyDescent="0.25">
      <c r="A1084" s="3">
        <f t="shared" si="257"/>
        <v>10.54999999999982</v>
      </c>
      <c r="B1084" s="3">
        <f t="shared" ref="B1084:B1147" si="259">L1084*2.20462</f>
        <v>1.8370409582816456</v>
      </c>
      <c r="C1084" s="3">
        <f t="shared" ref="C1084:C1147" si="260">M1084/453.59237</f>
        <v>4.1738648648951576E-2</v>
      </c>
      <c r="D1084" s="3">
        <f t="shared" ref="D1084:D1147" si="261">N1084/6.89475729</f>
        <v>681.68976908904347</v>
      </c>
      <c r="E1084" s="3">
        <f t="shared" ref="E1084:E1147" si="262">O1084/16.0184634</f>
        <v>5.7716513675349725</v>
      </c>
      <c r="F1084" s="3">
        <f t="shared" ref="F1084:F1147" si="263">P1084*3.28</f>
        <v>33.073583221953243</v>
      </c>
      <c r="G1084" s="3">
        <f t="shared" ref="G1084:G1147" si="264">Q1084*35.314</f>
        <v>6.495536122041648E-2</v>
      </c>
      <c r="H1084" s="3">
        <f t="shared" ref="H1084:H1147" si="265">R1084*2.20462</f>
        <v>0.34041494963913449</v>
      </c>
      <c r="I1084" s="3">
        <f t="shared" si="256"/>
        <v>2233.272638242945</v>
      </c>
      <c r="K1084" s="3">
        <f t="shared" si="258"/>
        <v>10.54999999999982</v>
      </c>
      <c r="L1084" s="3">
        <f t="shared" ref="L1084:L1147" si="266">L1083-R1083*$J$1</f>
        <v>0.83326875301940728</v>
      </c>
      <c r="M1084" s="3">
        <f>L1084/'Nitrous Oxide Information'!$B$1*1000</f>
        <v>18.932332561275246</v>
      </c>
      <c r="N1084" s="3">
        <f>M1084*'Nitrous Oxide Information'!$I$2*($D$13+273)/$F$2/1000</f>
        <v>4700.0855049450993</v>
      </c>
      <c r="O1084" s="3">
        <f t="shared" ref="O1084:O1147" si="267">L1084/$F$2</f>
        <v>92.452986188418919</v>
      </c>
      <c r="P1084" s="3">
        <f t="shared" ref="P1084:P1147" si="268">SQRT(2*(N1084)/O1084)</f>
        <v>10.083409518888184</v>
      </c>
      <c r="Q1084" s="3">
        <f t="shared" ref="Q1084:Q1147" si="269">P1084*$F$25</f>
        <v>1.8393657252199264E-3</v>
      </c>
      <c r="R1084" s="3">
        <f t="shared" ref="R1084:R1147" si="270">Q1084*O1084*0.908</f>
        <v>0.15440980742220178</v>
      </c>
    </row>
    <row r="1085" spans="1:18" x14ac:dyDescent="0.25">
      <c r="A1085" s="3">
        <f t="shared" si="257"/>
        <v>10.559999999999819</v>
      </c>
      <c r="B1085" s="3">
        <f t="shared" si="259"/>
        <v>1.8336368087852541</v>
      </c>
      <c r="C1085" s="3">
        <f t="shared" si="260"/>
        <v>4.1661304374651181E-2</v>
      </c>
      <c r="D1085" s="3">
        <f t="shared" si="261"/>
        <v>680.42655616301784</v>
      </c>
      <c r="E1085" s="3">
        <f t="shared" si="262"/>
        <v>5.7609561437798531</v>
      </c>
      <c r="F1085" s="3">
        <f t="shared" si="263"/>
        <v>33.073583221953236</v>
      </c>
      <c r="G1085" s="3">
        <f t="shared" si="264"/>
        <v>6.4955361220416466E-2</v>
      </c>
      <c r="H1085" s="3">
        <f t="shared" si="265"/>
        <v>0.33978413987185402</v>
      </c>
      <c r="I1085" s="3">
        <f t="shared" si="256"/>
        <v>2233.9522065226888</v>
      </c>
      <c r="K1085" s="3">
        <f t="shared" si="258"/>
        <v>10.559999999999819</v>
      </c>
      <c r="L1085" s="3">
        <f t="shared" si="266"/>
        <v>0.83172465494518522</v>
      </c>
      <c r="M1085" s="3">
        <f>L1085/'Nitrous Oxide Information'!$B$1*1000</f>
        <v>18.897249788589399</v>
      </c>
      <c r="N1085" s="3">
        <f>M1085*'Nitrous Oxide Information'!$I$2*($D$13+273)/$F$2/1000</f>
        <v>4691.3759584145619</v>
      </c>
      <c r="O1085" s="3">
        <f t="shared" si="267"/>
        <v>92.281665138142728</v>
      </c>
      <c r="P1085" s="3">
        <f t="shared" si="268"/>
        <v>10.083409518888182</v>
      </c>
      <c r="Q1085" s="3">
        <f t="shared" si="269"/>
        <v>1.8393657252199261E-3</v>
      </c>
      <c r="R1085" s="3">
        <f t="shared" si="270"/>
        <v>0.15412367658456064</v>
      </c>
    </row>
    <row r="1086" spans="1:18" x14ac:dyDescent="0.25">
      <c r="A1086" s="3">
        <f t="shared" si="257"/>
        <v>10.569999999999819</v>
      </c>
      <c r="B1086" s="3">
        <f t="shared" si="259"/>
        <v>1.8302389673865356</v>
      </c>
      <c r="C1086" s="3">
        <f t="shared" si="260"/>
        <v>4.1584103424031862E-2</v>
      </c>
      <c r="D1086" s="3">
        <f t="shared" si="261"/>
        <v>679.1656840479726</v>
      </c>
      <c r="E1086" s="3">
        <f t="shared" si="262"/>
        <v>5.750280738929912</v>
      </c>
      <c r="F1086" s="3">
        <f t="shared" si="263"/>
        <v>33.073583221953243</v>
      </c>
      <c r="G1086" s="3">
        <f t="shared" si="264"/>
        <v>6.495536122041648E-2</v>
      </c>
      <c r="H1086" s="3">
        <f t="shared" si="265"/>
        <v>0.33915449903373773</v>
      </c>
      <c r="I1086" s="3">
        <f t="shared" si="256"/>
        <v>2234.6305155207565</v>
      </c>
      <c r="K1086" s="3">
        <f t="shared" si="258"/>
        <v>10.569999999999819</v>
      </c>
      <c r="L1086" s="3">
        <f t="shared" si="266"/>
        <v>0.83018341817933961</v>
      </c>
      <c r="M1086" s="3">
        <f>L1086/'Nitrous Oxide Information'!$B$1*1000</f>
        <v>18.862232026431727</v>
      </c>
      <c r="N1086" s="3">
        <f>M1086*'Nitrous Oxide Information'!$I$2*($D$13+273)/$F$2/1000</f>
        <v>4682.6825512075957</v>
      </c>
      <c r="O1086" s="3">
        <f t="shared" si="267"/>
        <v>92.110661556273755</v>
      </c>
      <c r="P1086" s="3">
        <f t="shared" si="268"/>
        <v>10.083409518888184</v>
      </c>
      <c r="Q1086" s="3">
        <f t="shared" si="269"/>
        <v>1.8393657252199264E-3</v>
      </c>
      <c r="R1086" s="3">
        <f t="shared" si="270"/>
        <v>0.15383807596489996</v>
      </c>
    </row>
    <row r="1087" spans="1:18" x14ac:dyDescent="0.25">
      <c r="A1087" s="3">
        <f t="shared" si="257"/>
        <v>10.579999999999819</v>
      </c>
      <c r="B1087" s="3">
        <f t="shared" si="259"/>
        <v>1.8268474223961981</v>
      </c>
      <c r="C1087" s="3">
        <f t="shared" si="260"/>
        <v>4.150704553150604E-2</v>
      </c>
      <c r="D1087" s="3">
        <f t="shared" si="261"/>
        <v>677.90714840624082</v>
      </c>
      <c r="E1087" s="3">
        <f t="shared" si="262"/>
        <v>5.7396251162595027</v>
      </c>
      <c r="F1087" s="3">
        <f t="shared" si="263"/>
        <v>33.073583221953236</v>
      </c>
      <c r="G1087" s="3">
        <f t="shared" si="264"/>
        <v>6.4955361220416466E-2</v>
      </c>
      <c r="H1087" s="3">
        <f t="shared" si="265"/>
        <v>0.33852602495868794</v>
      </c>
      <c r="I1087" s="3">
        <f t="shared" si="256"/>
        <v>2235.3075675706737</v>
      </c>
      <c r="K1087" s="3">
        <f t="shared" si="258"/>
        <v>10.579999999999819</v>
      </c>
      <c r="L1087" s="3">
        <f t="shared" si="266"/>
        <v>0.82864503741969064</v>
      </c>
      <c r="M1087" s="3">
        <f>L1087/'Nitrous Oxide Information'!$B$1*1000</f>
        <v>18.827279154333734</v>
      </c>
      <c r="N1087" s="3">
        <f>M1087*'Nitrous Oxide Information'!$I$2*($D$13+273)/$F$2/1000</f>
        <v>4674.0052534170409</v>
      </c>
      <c r="O1087" s="3">
        <f t="shared" si="267"/>
        <v>91.939974854523598</v>
      </c>
      <c r="P1087" s="3">
        <f t="shared" si="268"/>
        <v>10.083409518888182</v>
      </c>
      <c r="Q1087" s="3">
        <f t="shared" si="269"/>
        <v>1.8393657252199261E-3</v>
      </c>
      <c r="R1087" s="3">
        <f t="shared" si="270"/>
        <v>0.15355300458069326</v>
      </c>
    </row>
    <row r="1088" spans="1:18" x14ac:dyDescent="0.25">
      <c r="A1088" s="3">
        <f t="shared" si="257"/>
        <v>10.589999999999819</v>
      </c>
      <c r="B1088" s="3">
        <f t="shared" si="259"/>
        <v>1.8234621621466112</v>
      </c>
      <c r="C1088" s="3">
        <f t="shared" si="260"/>
        <v>4.1430130431978296E-2</v>
      </c>
      <c r="D1088" s="3">
        <f t="shared" si="261"/>
        <v>676.65094490819467</v>
      </c>
      <c r="E1088" s="3">
        <f t="shared" si="262"/>
        <v>5.7289892391110335</v>
      </c>
      <c r="F1088" s="3">
        <f t="shared" si="263"/>
        <v>33.073583221953236</v>
      </c>
      <c r="G1088" s="3">
        <f t="shared" si="264"/>
        <v>6.4955361220416466E-2</v>
      </c>
      <c r="H1088" s="3">
        <f t="shared" si="265"/>
        <v>0.3378987154846213</v>
      </c>
      <c r="I1088" s="3">
        <f t="shared" si="256"/>
        <v>2235.9833650016431</v>
      </c>
      <c r="K1088" s="3">
        <f t="shared" si="258"/>
        <v>10.589999999999819</v>
      </c>
      <c r="L1088" s="3">
        <f t="shared" si="266"/>
        <v>0.82710950737388367</v>
      </c>
      <c r="M1088" s="3">
        <f>L1088/'Nitrous Oxide Information'!$B$1*1000</f>
        <v>18.79239105205016</v>
      </c>
      <c r="N1088" s="3">
        <f>M1088*'Nitrous Oxide Information'!$I$2*($D$13+273)/$F$2/1000</f>
        <v>4665.344035191164</v>
      </c>
      <c r="O1088" s="3">
        <f t="shared" si="267"/>
        <v>91.769604445693943</v>
      </c>
      <c r="P1088" s="3">
        <f t="shared" si="268"/>
        <v>10.083409518888182</v>
      </c>
      <c r="Q1088" s="3">
        <f t="shared" si="269"/>
        <v>1.8393657252199261E-3</v>
      </c>
      <c r="R1088" s="3">
        <f t="shared" si="270"/>
        <v>0.15326846145123482</v>
      </c>
    </row>
    <row r="1089" spans="1:18" x14ac:dyDescent="0.25">
      <c r="A1089" s="3">
        <f t="shared" si="257"/>
        <v>10.599999999999818</v>
      </c>
      <c r="B1089" s="3">
        <f t="shared" si="259"/>
        <v>1.820083174991765</v>
      </c>
      <c r="C1089" s="3">
        <f t="shared" si="260"/>
        <v>4.1353357860844459E-2</v>
      </c>
      <c r="D1089" s="3">
        <f t="shared" si="261"/>
        <v>675.39706923222911</v>
      </c>
      <c r="E1089" s="3">
        <f t="shared" si="262"/>
        <v>5.7183730708948408</v>
      </c>
      <c r="F1089" s="3">
        <f t="shared" si="263"/>
        <v>33.073583221953236</v>
      </c>
      <c r="G1089" s="3">
        <f t="shared" si="264"/>
        <v>6.4955361220416466E-2</v>
      </c>
      <c r="H1089" s="3">
        <f t="shared" si="265"/>
        <v>0.33727256845346076</v>
      </c>
      <c r="I1089" s="3">
        <f t="shared" si="256"/>
        <v>2236.6579101385501</v>
      </c>
      <c r="K1089" s="3">
        <f t="shared" si="258"/>
        <v>10.599999999999818</v>
      </c>
      <c r="L1089" s="3">
        <f t="shared" si="266"/>
        <v>0.82557682275937128</v>
      </c>
      <c r="M1089" s="3">
        <f>L1089/'Nitrous Oxide Information'!$B$1*1000</f>
        <v>18.75756759955857</v>
      </c>
      <c r="N1089" s="3">
        <f>M1089*'Nitrous Oxide Information'!$I$2*($D$13+273)/$F$2/1000</f>
        <v>4656.6988667335463</v>
      </c>
      <c r="O1089" s="3">
        <f t="shared" si="267"/>
        <v>91.599549743674629</v>
      </c>
      <c r="P1089" s="3">
        <f t="shared" si="268"/>
        <v>10.083409518888182</v>
      </c>
      <c r="Q1089" s="3">
        <f t="shared" si="269"/>
        <v>1.8393657252199261E-3</v>
      </c>
      <c r="R1089" s="3">
        <f t="shared" si="270"/>
        <v>0.15298444559763624</v>
      </c>
    </row>
    <row r="1090" spans="1:18" x14ac:dyDescent="0.25">
      <c r="A1090" s="3">
        <f t="shared" si="257"/>
        <v>10.609999999999818</v>
      </c>
      <c r="B1090" s="3">
        <f t="shared" si="259"/>
        <v>1.8167104493072304</v>
      </c>
      <c r="C1090" s="3">
        <f t="shared" si="260"/>
        <v>4.1276727553990679E-2</v>
      </c>
      <c r="D1090" s="3">
        <f t="shared" si="261"/>
        <v>674.14551706474674</v>
      </c>
      <c r="E1090" s="3">
        <f t="shared" si="262"/>
        <v>5.7077765750890679</v>
      </c>
      <c r="F1090" s="3">
        <f t="shared" si="263"/>
        <v>33.073583221953236</v>
      </c>
      <c r="G1090" s="3">
        <f t="shared" si="264"/>
        <v>6.4955361220416466E-2</v>
      </c>
      <c r="H1090" s="3">
        <f t="shared" si="265"/>
        <v>0.33664758171112846</v>
      </c>
      <c r="I1090" s="3">
        <f t="shared" si="256"/>
        <v>2237.3312053019722</v>
      </c>
      <c r="K1090" s="3">
        <f t="shared" si="258"/>
        <v>10.609999999999818</v>
      </c>
      <c r="L1090" s="3">
        <f t="shared" si="266"/>
        <v>0.82404697830339491</v>
      </c>
      <c r="M1090" s="3">
        <f>L1090/'Nitrous Oxide Information'!$B$1*1000</f>
        <v>18.722808677058936</v>
      </c>
      <c r="N1090" s="3">
        <f>M1090*'Nitrous Oxide Information'!$I$2*($D$13+273)/$F$2/1000</f>
        <v>4648.0697183029824</v>
      </c>
      <c r="O1090" s="3">
        <f t="shared" si="267"/>
        <v>91.429810163441601</v>
      </c>
      <c r="P1090" s="3">
        <f t="shared" si="268"/>
        <v>10.083409518888182</v>
      </c>
      <c r="Q1090" s="3">
        <f t="shared" si="269"/>
        <v>1.8393657252199261E-3</v>
      </c>
      <c r="R1090" s="3">
        <f t="shared" si="270"/>
        <v>0.15270095604282302</v>
      </c>
    </row>
    <row r="1091" spans="1:18" x14ac:dyDescent="0.25">
      <c r="A1091" s="3">
        <f t="shared" si="257"/>
        <v>10.619999999999818</v>
      </c>
      <c r="B1091" s="3">
        <f t="shared" si="259"/>
        <v>1.8133439734901189</v>
      </c>
      <c r="C1091" s="3">
        <f t="shared" si="260"/>
        <v>4.1200239247792522E-2</v>
      </c>
      <c r="D1091" s="3">
        <f t="shared" si="261"/>
        <v>672.8962841001445</v>
      </c>
      <c r="E1091" s="3">
        <f t="shared" si="262"/>
        <v>5.6971997152395311</v>
      </c>
      <c r="F1091" s="3">
        <f t="shared" si="263"/>
        <v>33.073583221953243</v>
      </c>
      <c r="G1091" s="3">
        <f t="shared" si="264"/>
        <v>6.495536122041648E-2</v>
      </c>
      <c r="H1091" s="3">
        <f t="shared" si="265"/>
        <v>0.33602375310753807</v>
      </c>
      <c r="I1091" s="3">
        <f t="shared" si="256"/>
        <v>2238.0032528081874</v>
      </c>
      <c r="K1091" s="3">
        <f t="shared" si="258"/>
        <v>10.619999999999818</v>
      </c>
      <c r="L1091" s="3">
        <f t="shared" si="266"/>
        <v>0.82251996874296662</v>
      </c>
      <c r="M1091" s="3">
        <f>L1091/'Nitrous Oxide Information'!$B$1*1000</f>
        <v>18.688114164973229</v>
      </c>
      <c r="N1091" s="3">
        <f>M1091*'Nitrous Oxide Information'!$I$2*($D$13+273)/$F$2/1000</f>
        <v>4639.4565602133825</v>
      </c>
      <c r="O1091" s="3">
        <f t="shared" si="267"/>
        <v>91.260385121054867</v>
      </c>
      <c r="P1091" s="3">
        <f t="shared" si="268"/>
        <v>10.083409518888184</v>
      </c>
      <c r="Q1091" s="3">
        <f t="shared" si="269"/>
        <v>1.8393657252199264E-3</v>
      </c>
      <c r="R1091" s="3">
        <f t="shared" si="270"/>
        <v>0.15241799181153129</v>
      </c>
    </row>
    <row r="1092" spans="1:18" x14ac:dyDescent="0.25">
      <c r="A1092" s="3">
        <f t="shared" si="257"/>
        <v>10.629999999999818</v>
      </c>
      <c r="B1092" s="3">
        <f t="shared" si="259"/>
        <v>1.8099837359590436</v>
      </c>
      <c r="C1092" s="3">
        <f t="shared" si="260"/>
        <v>4.112389267911408E-2</v>
      </c>
      <c r="D1092" s="3">
        <f t="shared" si="261"/>
        <v>671.64936604079662</v>
      </c>
      <c r="E1092" s="3">
        <f t="shared" si="262"/>
        <v>5.6866424549596006</v>
      </c>
      <c r="F1092" s="3">
        <f t="shared" si="263"/>
        <v>33.073583221953243</v>
      </c>
      <c r="G1092" s="3">
        <f t="shared" si="264"/>
        <v>6.495536122041648E-2</v>
      </c>
      <c r="H1092" s="3">
        <f t="shared" si="265"/>
        <v>0.3354010804965874</v>
      </c>
      <c r="I1092" s="3">
        <f t="shared" si="256"/>
        <v>2238.6740549691808</v>
      </c>
      <c r="K1092" s="3">
        <f t="shared" si="258"/>
        <v>10.629999999999818</v>
      </c>
      <c r="L1092" s="3">
        <f t="shared" si="266"/>
        <v>0.82099578882485136</v>
      </c>
      <c r="M1092" s="3">
        <f>L1092/'Nitrous Oxide Information'!$B$1*1000</f>
        <v>18.653483943945005</v>
      </c>
      <c r="N1092" s="3">
        <f>M1092*'Nitrous Oxide Information'!$I$2*($D$13+273)/$F$2/1000</f>
        <v>4630.8593628336612</v>
      </c>
      <c r="O1092" s="3">
        <f t="shared" si="267"/>
        <v>91.091274033656518</v>
      </c>
      <c r="P1092" s="3">
        <f t="shared" si="268"/>
        <v>10.083409518888184</v>
      </c>
      <c r="Q1092" s="3">
        <f t="shared" si="269"/>
        <v>1.8393657252199264E-3</v>
      </c>
      <c r="R1092" s="3">
        <f t="shared" si="270"/>
        <v>0.15213555193030429</v>
      </c>
    </row>
    <row r="1093" spans="1:18" x14ac:dyDescent="0.25">
      <c r="A1093" s="3">
        <f t="shared" si="257"/>
        <v>10.639999999999818</v>
      </c>
      <c r="B1093" s="3">
        <f t="shared" si="259"/>
        <v>1.8066297251540779</v>
      </c>
      <c r="C1093" s="3">
        <f t="shared" si="260"/>
        <v>4.1047687585307024E-2</v>
      </c>
      <c r="D1093" s="3">
        <f t="shared" si="261"/>
        <v>670.40475859704213</v>
      </c>
      <c r="E1093" s="3">
        <f t="shared" si="262"/>
        <v>5.6761047579300712</v>
      </c>
      <c r="F1093" s="3">
        <f t="shared" si="263"/>
        <v>33.073583221953243</v>
      </c>
      <c r="G1093" s="3">
        <f t="shared" si="264"/>
        <v>6.495536122041648E-2</v>
      </c>
      <c r="H1093" s="3">
        <f t="shared" si="265"/>
        <v>0.33477956173615131</v>
      </c>
      <c r="I1093" s="3">
        <f t="shared" si="256"/>
        <v>2239.3436140926533</v>
      </c>
      <c r="K1093" s="3">
        <f t="shared" si="258"/>
        <v>10.639999999999818</v>
      </c>
      <c r="L1093" s="3">
        <f t="shared" si="266"/>
        <v>0.81947443330554837</v>
      </c>
      <c r="M1093" s="3">
        <f>L1093/'Nitrous Oxide Information'!$B$1*1000</f>
        <v>18.61891789483899</v>
      </c>
      <c r="N1093" s="3">
        <f>M1093*'Nitrous Oxide Information'!$I$2*($D$13+273)/$F$2/1000</f>
        <v>4622.2780965876464</v>
      </c>
      <c r="O1093" s="3">
        <f t="shared" si="267"/>
        <v>90.922476319468714</v>
      </c>
      <c r="P1093" s="3">
        <f t="shared" si="268"/>
        <v>10.083409518888184</v>
      </c>
      <c r="Q1093" s="3">
        <f t="shared" si="269"/>
        <v>1.8393657252199264E-3</v>
      </c>
      <c r="R1093" s="3">
        <f t="shared" si="270"/>
        <v>0.15185363542748925</v>
      </c>
    </row>
    <row r="1094" spans="1:18" x14ac:dyDescent="0.25">
      <c r="A1094" s="3">
        <f t="shared" si="257"/>
        <v>10.649999999999817</v>
      </c>
      <c r="B1094" s="3">
        <f t="shared" si="259"/>
        <v>1.8032819295367164</v>
      </c>
      <c r="C1094" s="3">
        <f t="shared" si="260"/>
        <v>4.0971623704209752E-2</v>
      </c>
      <c r="D1094" s="3">
        <f t="shared" si="261"/>
        <v>669.16245748716847</v>
      </c>
      <c r="E1094" s="3">
        <f t="shared" si="262"/>
        <v>5.6655865878990408</v>
      </c>
      <c r="F1094" s="3">
        <f t="shared" si="263"/>
        <v>33.073583221953243</v>
      </c>
      <c r="G1094" s="3">
        <f t="shared" si="264"/>
        <v>6.495536122041648E-2</v>
      </c>
      <c r="H1094" s="3">
        <f t="shared" si="265"/>
        <v>0.33415919468807398</v>
      </c>
      <c r="I1094" s="3">
        <f t="shared" si="256"/>
        <v>2240.0119324820294</v>
      </c>
      <c r="K1094" s="3">
        <f t="shared" si="258"/>
        <v>10.649999999999817</v>
      </c>
      <c r="L1094" s="3">
        <f t="shared" si="266"/>
        <v>0.81795589695127346</v>
      </c>
      <c r="M1094" s="3">
        <f>L1094/'Nitrous Oxide Information'!$B$1*1000</f>
        <v>18.58441589874068</v>
      </c>
      <c r="N1094" s="3">
        <f>M1094*'Nitrous Oxide Information'!$I$2*($D$13+273)/$F$2/1000</f>
        <v>4613.7127319539704</v>
      </c>
      <c r="O1094" s="3">
        <f t="shared" si="267"/>
        <v>90.75399139779168</v>
      </c>
      <c r="P1094" s="3">
        <f t="shared" si="268"/>
        <v>10.083409518888184</v>
      </c>
      <c r="Q1094" s="3">
        <f t="shared" si="269"/>
        <v>1.8393657252199264E-3</v>
      </c>
      <c r="R1094" s="3">
        <f t="shared" si="270"/>
        <v>0.15157224133323385</v>
      </c>
    </row>
    <row r="1095" spans="1:18" x14ac:dyDescent="0.25">
      <c r="A1095" s="3">
        <f t="shared" si="257"/>
        <v>10.659999999999817</v>
      </c>
      <c r="B1095" s="3">
        <f t="shared" si="259"/>
        <v>1.7999403375898357</v>
      </c>
      <c r="C1095" s="3">
        <f t="shared" si="260"/>
        <v>4.0895700774146455E-2</v>
      </c>
      <c r="D1095" s="3">
        <f t="shared" si="261"/>
        <v>667.92245843739784</v>
      </c>
      <c r="E1095" s="3">
        <f t="shared" si="262"/>
        <v>5.6550879086817858</v>
      </c>
      <c r="F1095" s="3">
        <f t="shared" si="263"/>
        <v>33.073583221953243</v>
      </c>
      <c r="G1095" s="3">
        <f t="shared" si="264"/>
        <v>6.495536122041648E-2</v>
      </c>
      <c r="H1095" s="3">
        <f t="shared" si="265"/>
        <v>0.33353997721816203</v>
      </c>
      <c r="I1095" s="3">
        <f t="shared" si="256"/>
        <v>2240.6790124364657</v>
      </c>
      <c r="K1095" s="3">
        <f t="shared" si="258"/>
        <v>10.659999999999817</v>
      </c>
      <c r="L1095" s="3">
        <f t="shared" si="266"/>
        <v>0.81644017453794115</v>
      </c>
      <c r="M1095" s="3">
        <f>L1095/'Nitrous Oxide Information'!$B$1*1000</f>
        <v>18.549977836955925</v>
      </c>
      <c r="N1095" s="3">
        <f>M1095*'Nitrous Oxide Information'!$I$2*($D$13+273)/$F$2/1000</f>
        <v>4605.1632394659709</v>
      </c>
      <c r="O1095" s="3">
        <f t="shared" si="267"/>
        <v>90.585818689001741</v>
      </c>
      <c r="P1095" s="3">
        <f t="shared" si="268"/>
        <v>10.083409518888184</v>
      </c>
      <c r="Q1095" s="3">
        <f t="shared" si="269"/>
        <v>1.8393657252199264E-3</v>
      </c>
      <c r="R1095" s="3">
        <f t="shared" si="270"/>
        <v>0.15129136867948312</v>
      </c>
    </row>
    <row r="1096" spans="1:18" x14ac:dyDescent="0.25">
      <c r="A1096" s="3">
        <f t="shared" si="257"/>
        <v>10.669999999999817</v>
      </c>
      <c r="B1096" s="3">
        <f t="shared" si="259"/>
        <v>1.7966049378176541</v>
      </c>
      <c r="C1096" s="3">
        <f t="shared" si="260"/>
        <v>4.081991853392624E-2</v>
      </c>
      <c r="D1096" s="3">
        <f t="shared" si="261"/>
        <v>666.68475718187165</v>
      </c>
      <c r="E1096" s="3">
        <f t="shared" si="262"/>
        <v>5.6446086841606329</v>
      </c>
      <c r="F1096" s="3">
        <f t="shared" si="263"/>
        <v>33.073583221953243</v>
      </c>
      <c r="G1096" s="3">
        <f t="shared" si="264"/>
        <v>6.495536122041648E-2</v>
      </c>
      <c r="H1096" s="3">
        <f t="shared" si="265"/>
        <v>0.33292190719617637</v>
      </c>
      <c r="I1096" s="3">
        <f t="shared" si="256"/>
        <v>2241.3448562508579</v>
      </c>
      <c r="K1096" s="3">
        <f t="shared" si="258"/>
        <v>10.669999999999817</v>
      </c>
      <c r="L1096" s="3">
        <f t="shared" si="266"/>
        <v>0.81492726085114631</v>
      </c>
      <c r="M1096" s="3">
        <f>L1096/'Nitrous Oxide Information'!$B$1*1000</f>
        <v>18.515603591010528</v>
      </c>
      <c r="N1096" s="3">
        <f>M1096*'Nitrous Oxide Information'!$I$2*($D$13+273)/$F$2/1000</f>
        <v>4596.6295897115897</v>
      </c>
      <c r="O1096" s="3">
        <f t="shared" si="267"/>
        <v>90.417957614549266</v>
      </c>
      <c r="P1096" s="3">
        <f t="shared" si="268"/>
        <v>10.083409518888184</v>
      </c>
      <c r="Q1096" s="3">
        <f t="shared" si="269"/>
        <v>1.8393657252199264E-3</v>
      </c>
      <c r="R1096" s="3">
        <f t="shared" si="270"/>
        <v>0.1510110164999757</v>
      </c>
    </row>
    <row r="1097" spans="1:18" x14ac:dyDescent="0.25">
      <c r="A1097" s="3">
        <f t="shared" si="257"/>
        <v>10.679999999999817</v>
      </c>
      <c r="B1097" s="3">
        <f t="shared" si="259"/>
        <v>1.7932757187456922</v>
      </c>
      <c r="C1097" s="3">
        <f t="shared" si="260"/>
        <v>4.0744276722842185E-2</v>
      </c>
      <c r="D1097" s="3">
        <f t="shared" si="261"/>
        <v>665.44934946263652</v>
      </c>
      <c r="E1097" s="3">
        <f t="shared" si="262"/>
        <v>5.6341488782848366</v>
      </c>
      <c r="F1097" s="3">
        <f t="shared" si="263"/>
        <v>33.073583221953243</v>
      </c>
      <c r="G1097" s="3">
        <f t="shared" si="264"/>
        <v>6.495536122041648E-2</v>
      </c>
      <c r="H1097" s="3">
        <f t="shared" si="265"/>
        <v>0.33230498249582591</v>
      </c>
      <c r="I1097" s="3">
        <f t="shared" si="256"/>
        <v>2242.0094662158494</v>
      </c>
      <c r="K1097" s="3">
        <f t="shared" si="258"/>
        <v>10.679999999999817</v>
      </c>
      <c r="L1097" s="3">
        <f t="shared" si="266"/>
        <v>0.81341715068614651</v>
      </c>
      <c r="M1097" s="3">
        <f>L1097/'Nitrous Oxide Information'!$B$1*1000</f>
        <v>18.481293042649821</v>
      </c>
      <c r="N1097" s="3">
        <f>M1097*'Nitrous Oxide Information'!$I$2*($D$13+273)/$F$2/1000</f>
        <v>4588.1117533332708</v>
      </c>
      <c r="O1097" s="3">
        <f t="shared" si="267"/>
        <v>90.25040759695672</v>
      </c>
      <c r="P1097" s="3">
        <f t="shared" si="268"/>
        <v>10.083409518888184</v>
      </c>
      <c r="Q1097" s="3">
        <f t="shared" si="269"/>
        <v>1.8393657252199264E-3</v>
      </c>
      <c r="R1097" s="3">
        <f t="shared" si="270"/>
        <v>0.15073118383024101</v>
      </c>
    </row>
    <row r="1098" spans="1:18" x14ac:dyDescent="0.25">
      <c r="A1098" s="3">
        <f t="shared" si="257"/>
        <v>10.689999999999817</v>
      </c>
      <c r="B1098" s="3">
        <f t="shared" si="259"/>
        <v>1.7899526689207339</v>
      </c>
      <c r="C1098" s="3">
        <f t="shared" si="260"/>
        <v>4.0668775080670502E-2</v>
      </c>
      <c r="D1098" s="3">
        <f t="shared" si="261"/>
        <v>664.21623102962872</v>
      </c>
      <c r="E1098" s="3">
        <f t="shared" si="262"/>
        <v>5.6237084550704592</v>
      </c>
      <c r="F1098" s="3">
        <f t="shared" si="263"/>
        <v>33.073583221953243</v>
      </c>
      <c r="G1098" s="3">
        <f t="shared" si="264"/>
        <v>6.495536122041648E-2</v>
      </c>
      <c r="H1098" s="3">
        <f t="shared" si="265"/>
        <v>0.33168920099475929</v>
      </c>
      <c r="I1098" s="3">
        <f t="shared" si="256"/>
        <v>2242.672844617839</v>
      </c>
      <c r="K1098" s="3">
        <f t="shared" si="258"/>
        <v>10.689999999999817</v>
      </c>
      <c r="L1098" s="3">
        <f t="shared" si="266"/>
        <v>0.81190983884784407</v>
      </c>
      <c r="M1098" s="3">
        <f>L1098/'Nitrous Oxide Information'!$B$1*1000</f>
        <v>18.447046073838276</v>
      </c>
      <c r="N1098" s="3">
        <f>M1098*'Nitrous Oxide Information'!$I$2*($D$13+273)/$F$2/1000</f>
        <v>4579.6097010278572</v>
      </c>
      <c r="O1098" s="3">
        <f t="shared" si="267"/>
        <v>90.0831680598167</v>
      </c>
      <c r="P1098" s="3">
        <f t="shared" si="268"/>
        <v>10.083409518888184</v>
      </c>
      <c r="Q1098" s="3">
        <f t="shared" si="269"/>
        <v>1.8393657252199264E-3</v>
      </c>
      <c r="R1098" s="3">
        <f t="shared" si="270"/>
        <v>0.15045186970759555</v>
      </c>
    </row>
    <row r="1099" spans="1:18" x14ac:dyDescent="0.25">
      <c r="A1099" s="3">
        <f t="shared" si="257"/>
        <v>10.699999999999816</v>
      </c>
      <c r="B1099" s="3">
        <f t="shared" si="259"/>
        <v>1.7866357769107863</v>
      </c>
      <c r="C1099" s="3">
        <f t="shared" si="260"/>
        <v>4.0593413347669624E-2</v>
      </c>
      <c r="D1099" s="3">
        <f t="shared" si="261"/>
        <v>662.98539764066095</v>
      </c>
      <c r="E1099" s="3">
        <f t="shared" si="262"/>
        <v>5.6132873786002389</v>
      </c>
      <c r="F1099" s="3">
        <f t="shared" si="263"/>
        <v>33.073583221953236</v>
      </c>
      <c r="G1099" s="3">
        <f t="shared" si="264"/>
        <v>6.4955361220416466E-2</v>
      </c>
      <c r="H1099" s="3">
        <f t="shared" si="265"/>
        <v>0.33107456057455825</v>
      </c>
      <c r="I1099" s="3">
        <f t="shared" si="256"/>
        <v>2243.334993738988</v>
      </c>
      <c r="K1099" s="3">
        <f t="shared" si="258"/>
        <v>10.699999999999816</v>
      </c>
      <c r="L1099" s="3">
        <f t="shared" si="266"/>
        <v>0.81040532015076816</v>
      </c>
      <c r="M1099" s="3">
        <f>L1099/'Nitrous Oxide Information'!$B$1*1000</f>
        <v>18.412862566759099</v>
      </c>
      <c r="N1099" s="3">
        <f>M1099*'Nitrous Oxide Information'!$I$2*($D$13+273)/$F$2/1000</f>
        <v>4571.1234035464959</v>
      </c>
      <c r="O1099" s="3">
        <f t="shared" si="267"/>
        <v>89.916238427789878</v>
      </c>
      <c r="P1099" s="3">
        <f t="shared" si="268"/>
        <v>10.083409518888182</v>
      </c>
      <c r="Q1099" s="3">
        <f t="shared" si="269"/>
        <v>1.8393657252199261E-3</v>
      </c>
      <c r="R1099" s="3">
        <f t="shared" si="270"/>
        <v>0.15017307317113981</v>
      </c>
    </row>
    <row r="1100" spans="1:18" x14ac:dyDescent="0.25">
      <c r="A1100" s="3">
        <f t="shared" si="257"/>
        <v>10.709999999999816</v>
      </c>
      <c r="B1100" s="3">
        <f t="shared" si="259"/>
        <v>1.7833250313050406</v>
      </c>
      <c r="C1100" s="3">
        <f t="shared" si="260"/>
        <v>4.0518191264579249E-2</v>
      </c>
      <c r="D1100" s="3">
        <f t="shared" si="261"/>
        <v>661.75684506140624</v>
      </c>
      <c r="E1100" s="3">
        <f t="shared" si="262"/>
        <v>5.6028856130234734</v>
      </c>
      <c r="F1100" s="3">
        <f t="shared" si="263"/>
        <v>33.073583221953236</v>
      </c>
      <c r="G1100" s="3">
        <f t="shared" si="264"/>
        <v>6.4955361220416466E-2</v>
      </c>
      <c r="H1100" s="3">
        <f t="shared" si="265"/>
        <v>0.33046105912072993</v>
      </c>
      <c r="I1100" s="3">
        <f t="shared" si="256"/>
        <v>2243.9959158572296</v>
      </c>
      <c r="K1100" s="3">
        <f t="shared" si="258"/>
        <v>10.709999999999816</v>
      </c>
      <c r="L1100" s="3">
        <f t="shared" si="266"/>
        <v>0.80890358941905671</v>
      </c>
      <c r="M1100" s="3">
        <f>L1100/'Nitrous Oxide Information'!$B$1*1000</f>
        <v>18.378742403813799</v>
      </c>
      <c r="N1100" s="3">
        <f>M1100*'Nitrous Oxide Information'!$I$2*($D$13+273)/$F$2/1000</f>
        <v>4562.6528316945314</v>
      </c>
      <c r="O1100" s="3">
        <f t="shared" si="267"/>
        <v>89.749618126603082</v>
      </c>
      <c r="P1100" s="3">
        <f t="shared" si="268"/>
        <v>10.083409518888182</v>
      </c>
      <c r="Q1100" s="3">
        <f t="shared" si="269"/>
        <v>1.8393657252199261E-3</v>
      </c>
      <c r="R1100" s="3">
        <f t="shared" si="270"/>
        <v>0.14989479326175484</v>
      </c>
    </row>
    <row r="1101" spans="1:18" x14ac:dyDescent="0.25">
      <c r="A1101" s="3">
        <f t="shared" si="257"/>
        <v>10.719999999999816</v>
      </c>
      <c r="B1101" s="3">
        <f t="shared" si="259"/>
        <v>1.7800204207138335</v>
      </c>
      <c r="C1101" s="3">
        <f t="shared" si="260"/>
        <v>4.0443108572619554E-2</v>
      </c>
      <c r="D1101" s="3">
        <f t="shared" si="261"/>
        <v>660.53056906538473</v>
      </c>
      <c r="E1101" s="3">
        <f t="shared" si="262"/>
        <v>5.5925031225558941</v>
      </c>
      <c r="F1101" s="3">
        <f t="shared" si="263"/>
        <v>33.073583221953236</v>
      </c>
      <c r="G1101" s="3">
        <f t="shared" si="264"/>
        <v>6.4955361220416466E-2</v>
      </c>
      <c r="H1101" s="3">
        <f t="shared" si="265"/>
        <v>0.32984869452269999</v>
      </c>
      <c r="I1101" s="3">
        <f t="shared" si="256"/>
        <v>2244.6556132462752</v>
      </c>
      <c r="K1101" s="3">
        <f t="shared" si="258"/>
        <v>10.719999999999816</v>
      </c>
      <c r="L1101" s="3">
        <f t="shared" si="266"/>
        <v>0.8074046414864392</v>
      </c>
      <c r="M1101" s="3">
        <f>L1101/'Nitrous Oxide Information'!$B$1*1000</f>
        <v>18.344685467621822</v>
      </c>
      <c r="N1101" s="3">
        <f>M1101*'Nitrous Oxide Information'!$I$2*($D$13+273)/$F$2/1000</f>
        <v>4554.1979563314098</v>
      </c>
      <c r="O1101" s="3">
        <f t="shared" si="267"/>
        <v>89.583306583047317</v>
      </c>
      <c r="P1101" s="3">
        <f t="shared" si="268"/>
        <v>10.083409518888182</v>
      </c>
      <c r="Q1101" s="3">
        <f t="shared" si="269"/>
        <v>1.8393657252199261E-3</v>
      </c>
      <c r="R1101" s="3">
        <f t="shared" si="270"/>
        <v>0.14961702902209906</v>
      </c>
    </row>
    <row r="1102" spans="1:18" x14ac:dyDescent="0.25">
      <c r="A1102" s="3">
        <f t="shared" si="257"/>
        <v>10.729999999999816</v>
      </c>
      <c r="B1102" s="3">
        <f t="shared" si="259"/>
        <v>1.7767219337686064</v>
      </c>
      <c r="C1102" s="3">
        <f t="shared" si="260"/>
        <v>4.0368165013490227E-2</v>
      </c>
      <c r="D1102" s="3">
        <f t="shared" si="261"/>
        <v>659.30656543394775</v>
      </c>
      <c r="E1102" s="3">
        <f t="shared" si="262"/>
        <v>5.5821398714795416</v>
      </c>
      <c r="F1102" s="3">
        <f t="shared" si="263"/>
        <v>33.073583221953236</v>
      </c>
      <c r="G1102" s="3">
        <f t="shared" si="264"/>
        <v>6.4955361220416466E-2</v>
      </c>
      <c r="H1102" s="3">
        <f t="shared" si="265"/>
        <v>0.32923746467380471</v>
      </c>
      <c r="I1102" s="3">
        <f t="shared" si="256"/>
        <v>2245.3140881756226</v>
      </c>
      <c r="K1102" s="3">
        <f t="shared" si="258"/>
        <v>10.729999999999816</v>
      </c>
      <c r="L1102" s="3">
        <f t="shared" si="266"/>
        <v>0.80590847119621822</v>
      </c>
      <c r="M1102" s="3">
        <f>L1102/'Nitrous Oxide Information'!$B$1*1000</f>
        <v>18.310691641020114</v>
      </c>
      <c r="N1102" s="3">
        <f>M1102*'Nitrous Oxide Information'!$I$2*($D$13+273)/$F$2/1000</f>
        <v>4545.7587483705738</v>
      </c>
      <c r="O1102" s="3">
        <f t="shared" si="267"/>
        <v>89.417303224975754</v>
      </c>
      <c r="P1102" s="3">
        <f t="shared" si="268"/>
        <v>10.083409518888182</v>
      </c>
      <c r="Q1102" s="3">
        <f t="shared" si="269"/>
        <v>1.8393657252199261E-3</v>
      </c>
      <c r="R1102" s="3">
        <f t="shared" si="270"/>
        <v>0.14933977949660474</v>
      </c>
    </row>
    <row r="1103" spans="1:18" x14ac:dyDescent="0.25">
      <c r="A1103" s="3">
        <f t="shared" si="257"/>
        <v>10.739999999999815</v>
      </c>
      <c r="B1103" s="3">
        <f t="shared" si="259"/>
        <v>1.7734295591218685</v>
      </c>
      <c r="C1103" s="3">
        <f t="shared" si="260"/>
        <v>4.0293360329369594E-2</v>
      </c>
      <c r="D1103" s="3">
        <f t="shared" si="261"/>
        <v>658.0848299562648</v>
      </c>
      <c r="E1103" s="3">
        <f t="shared" si="262"/>
        <v>5.5717958241426446</v>
      </c>
      <c r="F1103" s="3">
        <f t="shared" si="263"/>
        <v>33.073583221953236</v>
      </c>
      <c r="G1103" s="3">
        <f t="shared" si="264"/>
        <v>6.4955361220416466E-2</v>
      </c>
      <c r="H1103" s="3">
        <f t="shared" si="265"/>
        <v>0.32862736747128463</v>
      </c>
      <c r="I1103" s="3">
        <f t="shared" si="256"/>
        <v>2245.971342910565</v>
      </c>
      <c r="K1103" s="3">
        <f t="shared" si="258"/>
        <v>10.739999999999815</v>
      </c>
      <c r="L1103" s="3">
        <f t="shared" si="266"/>
        <v>0.80441507340125218</v>
      </c>
      <c r="M1103" s="3">
        <f>L1103/'Nitrous Oxide Information'!$B$1*1000</f>
        <v>18.276760807062736</v>
      </c>
      <c r="N1103" s="3">
        <f>M1103*'Nitrous Oxide Information'!$I$2*($D$13+273)/$F$2/1000</f>
        <v>4537.3351787793672</v>
      </c>
      <c r="O1103" s="3">
        <f t="shared" si="267"/>
        <v>89.251607481301804</v>
      </c>
      <c r="P1103" s="3">
        <f t="shared" si="268"/>
        <v>10.083409518888182</v>
      </c>
      <c r="Q1103" s="3">
        <f t="shared" si="269"/>
        <v>1.8393657252199261E-3</v>
      </c>
      <c r="R1103" s="3">
        <f t="shared" si="270"/>
        <v>0.14906304373147511</v>
      </c>
    </row>
    <row r="1104" spans="1:18" x14ac:dyDescent="0.25">
      <c r="A1104" s="3">
        <f t="shared" si="257"/>
        <v>10.749999999999815</v>
      </c>
      <c r="B1104" s="3">
        <f t="shared" si="259"/>
        <v>1.7701432854471555</v>
      </c>
      <c r="C1104" s="3">
        <f t="shared" si="260"/>
        <v>4.0218694262913759E-2</v>
      </c>
      <c r="D1104" s="3">
        <f t="shared" si="261"/>
        <v>656.86535842930778</v>
      </c>
      <c r="E1104" s="3">
        <f t="shared" si="262"/>
        <v>5.5614709449594981</v>
      </c>
      <c r="F1104" s="3">
        <f t="shared" si="263"/>
        <v>33.073583221953243</v>
      </c>
      <c r="G1104" s="3">
        <f t="shared" si="264"/>
        <v>6.495536122041648E-2</v>
      </c>
      <c r="H1104" s="3">
        <f t="shared" si="265"/>
        <v>0.32801840081627653</v>
      </c>
      <c r="I1104" s="3">
        <f t="shared" si="256"/>
        <v>2246.6273797121976</v>
      </c>
      <c r="K1104" s="3">
        <f t="shared" si="258"/>
        <v>10.749999999999815</v>
      </c>
      <c r="L1104" s="3">
        <f t="shared" si="266"/>
        <v>0.80292444296393739</v>
      </c>
      <c r="M1104" s="3">
        <f>L1104/'Nitrous Oxide Information'!$B$1*1000</f>
        <v>18.242892849020457</v>
      </c>
      <c r="N1104" s="3">
        <f>M1104*'Nitrous Oxide Information'!$I$2*($D$13+273)/$F$2/1000</f>
        <v>4528.9272185789332</v>
      </c>
      <c r="O1104" s="3">
        <f t="shared" si="267"/>
        <v>89.086218781997147</v>
      </c>
      <c r="P1104" s="3">
        <f t="shared" si="268"/>
        <v>10.083409518888184</v>
      </c>
      <c r="Q1104" s="3">
        <f t="shared" si="269"/>
        <v>1.8393657252199264E-3</v>
      </c>
      <c r="R1104" s="3">
        <f t="shared" si="270"/>
        <v>0.14878682077468069</v>
      </c>
    </row>
    <row r="1105" spans="1:18" x14ac:dyDescent="0.25">
      <c r="A1105" s="3">
        <f t="shared" si="257"/>
        <v>10.759999999999815</v>
      </c>
      <c r="B1105" s="3">
        <f t="shared" si="259"/>
        <v>1.7668631014389926</v>
      </c>
      <c r="C1105" s="3">
        <f t="shared" si="260"/>
        <v>4.0144166557255702E-2</v>
      </c>
      <c r="D1105" s="3">
        <f t="shared" si="261"/>
        <v>655.64814665783695</v>
      </c>
      <c r="E1105" s="3">
        <f t="shared" si="262"/>
        <v>5.5511651984103372</v>
      </c>
      <c r="F1105" s="3">
        <f t="shared" si="263"/>
        <v>33.073583221953236</v>
      </c>
      <c r="G1105" s="3">
        <f t="shared" si="264"/>
        <v>6.4955361220416466E-2</v>
      </c>
      <c r="H1105" s="3">
        <f t="shared" si="265"/>
        <v>0.32741056261380636</v>
      </c>
      <c r="I1105" s="3">
        <f t="shared" si="256"/>
        <v>2247.2822008374251</v>
      </c>
      <c r="K1105" s="3">
        <f t="shared" si="258"/>
        <v>10.759999999999815</v>
      </c>
      <c r="L1105" s="3">
        <f t="shared" si="266"/>
        <v>0.80143657475619057</v>
      </c>
      <c r="M1105" s="3">
        <f>L1105/'Nitrous Oxide Information'!$B$1*1000</f>
        <v>18.209087650380354</v>
      </c>
      <c r="N1105" s="3">
        <f>M1105*'Nitrous Oxide Information'!$I$2*($D$13+273)/$F$2/1000</f>
        <v>4520.5348388441107</v>
      </c>
      <c r="O1105" s="3">
        <f t="shared" si="267"/>
        <v>88.921136558089728</v>
      </c>
      <c r="P1105" s="3">
        <f t="shared" si="268"/>
        <v>10.083409518888182</v>
      </c>
      <c r="Q1105" s="3">
        <f t="shared" si="269"/>
        <v>1.8393657252199261E-3</v>
      </c>
      <c r="R1105" s="3">
        <f t="shared" si="270"/>
        <v>0.14851110967595613</v>
      </c>
    </row>
    <row r="1106" spans="1:18" x14ac:dyDescent="0.25">
      <c r="A1106" s="3">
        <f t="shared" si="257"/>
        <v>10.769999999999815</v>
      </c>
      <c r="B1106" s="3">
        <f t="shared" si="259"/>
        <v>1.7635889958128548</v>
      </c>
      <c r="C1106" s="3">
        <f t="shared" si="260"/>
        <v>4.0069776956004374E-2</v>
      </c>
      <c r="D1106" s="3">
        <f t="shared" si="261"/>
        <v>654.43319045438761</v>
      </c>
      <c r="E1106" s="3">
        <f t="shared" si="262"/>
        <v>5.540878549041218</v>
      </c>
      <c r="F1106" s="3">
        <f t="shared" si="263"/>
        <v>33.073583221953243</v>
      </c>
      <c r="G1106" s="3">
        <f t="shared" si="264"/>
        <v>6.495536122041648E-2</v>
      </c>
      <c r="H1106" s="3">
        <f t="shared" si="265"/>
        <v>0.32680385077278279</v>
      </c>
      <c r="I1106" s="3">
        <f t="shared" si="256"/>
        <v>2247.9358085389708</v>
      </c>
      <c r="K1106" s="3">
        <f t="shared" si="258"/>
        <v>10.769999999999815</v>
      </c>
      <c r="L1106" s="3">
        <f t="shared" si="266"/>
        <v>0.79995146365943104</v>
      </c>
      <c r="M1106" s="3">
        <f>L1106/'Nitrous Oxide Information'!$B$1*1000</f>
        <v>18.175345094845412</v>
      </c>
      <c r="N1106" s="3">
        <f>M1106*'Nitrous Oxide Information'!$I$2*($D$13+273)/$F$2/1000</f>
        <v>4512.1580107033478</v>
      </c>
      <c r="O1106" s="3">
        <f t="shared" si="267"/>
        <v>88.756360241661866</v>
      </c>
      <c r="P1106" s="3">
        <f t="shared" si="268"/>
        <v>10.083409518888184</v>
      </c>
      <c r="Q1106" s="3">
        <f t="shared" si="269"/>
        <v>1.8393657252199264E-3</v>
      </c>
      <c r="R1106" s="3">
        <f t="shared" si="270"/>
        <v>0.14823590948679718</v>
      </c>
    </row>
    <row r="1107" spans="1:18" x14ac:dyDescent="0.25">
      <c r="A1107" s="3">
        <f t="shared" si="257"/>
        <v>10.779999999999815</v>
      </c>
      <c r="B1107" s="3">
        <f t="shared" si="259"/>
        <v>1.7603209573051271</v>
      </c>
      <c r="C1107" s="3">
        <f t="shared" si="260"/>
        <v>3.9995525203243849E-2</v>
      </c>
      <c r="D1107" s="3">
        <f t="shared" si="261"/>
        <v>653.22048563925341</v>
      </c>
      <c r="E1107" s="3">
        <f t="shared" si="262"/>
        <v>5.5306109614638963</v>
      </c>
      <c r="F1107" s="3">
        <f t="shared" si="263"/>
        <v>33.073583221953243</v>
      </c>
      <c r="G1107" s="3">
        <f t="shared" si="264"/>
        <v>6.495536122041648E-2</v>
      </c>
      <c r="H1107" s="3">
        <f t="shared" si="265"/>
        <v>0.3261982632059886</v>
      </c>
      <c r="I1107" s="3">
        <f t="shared" si="256"/>
        <v>2248.5882050653827</v>
      </c>
      <c r="K1107" s="3">
        <f t="shared" si="258"/>
        <v>10.779999999999815</v>
      </c>
      <c r="L1107" s="3">
        <f t="shared" si="266"/>
        <v>0.7984691045645631</v>
      </c>
      <c r="M1107" s="3">
        <f>L1107/'Nitrous Oxide Information'!$B$1*1000</f>
        <v>18.141665066334109</v>
      </c>
      <c r="N1107" s="3">
        <f>M1107*'Nitrous Oxide Information'!$I$2*($D$13+273)/$F$2/1000</f>
        <v>4503.7967053385828</v>
      </c>
      <c r="O1107" s="3">
        <f t="shared" si="267"/>
        <v>88.591889265848238</v>
      </c>
      <c r="P1107" s="3">
        <f t="shared" si="268"/>
        <v>10.083409518888184</v>
      </c>
      <c r="Q1107" s="3">
        <f t="shared" si="269"/>
        <v>1.8393657252199264E-3</v>
      </c>
      <c r="R1107" s="3">
        <f t="shared" si="270"/>
        <v>0.14796121926045697</v>
      </c>
    </row>
    <row r="1108" spans="1:18" x14ac:dyDescent="0.25">
      <c r="A1108" s="3">
        <f t="shared" si="257"/>
        <v>10.789999999999814</v>
      </c>
      <c r="B1108" s="3">
        <f t="shared" si="259"/>
        <v>1.7570589746730669</v>
      </c>
      <c r="C1108" s="3">
        <f t="shared" si="260"/>
        <v>3.9921411043532404E-2</v>
      </c>
      <c r="D1108" s="3">
        <f t="shared" si="261"/>
        <v>652.01002804047357</v>
      </c>
      <c r="E1108" s="3">
        <f t="shared" si="262"/>
        <v>5.5203624003557019</v>
      </c>
      <c r="F1108" s="3">
        <f t="shared" si="263"/>
        <v>33.073583221953236</v>
      </c>
      <c r="G1108" s="3">
        <f t="shared" si="264"/>
        <v>6.4955361220416466E-2</v>
      </c>
      <c r="H1108" s="3">
        <f t="shared" si="265"/>
        <v>0.32559379783007497</v>
      </c>
      <c r="I1108" s="3">
        <f t="shared" si="256"/>
        <v>2249.239392661043</v>
      </c>
      <c r="K1108" s="3">
        <f t="shared" si="258"/>
        <v>10.789999999999814</v>
      </c>
      <c r="L1108" s="3">
        <f t="shared" si="266"/>
        <v>0.79698949237195849</v>
      </c>
      <c r="M1108" s="3">
        <f>L1108/'Nitrous Oxide Information'!$B$1*1000</f>
        <v>18.108047448980038</v>
      </c>
      <c r="N1108" s="3">
        <f>M1108*'Nitrous Oxide Information'!$I$2*($D$13+273)/$F$2/1000</f>
        <v>4495.4508939851594</v>
      </c>
      <c r="O1108" s="3">
        <f t="shared" si="267"/>
        <v>88.42772306483397</v>
      </c>
      <c r="P1108" s="3">
        <f t="shared" si="268"/>
        <v>10.083409518888182</v>
      </c>
      <c r="Q1108" s="3">
        <f t="shared" si="269"/>
        <v>1.8393657252199261E-3</v>
      </c>
      <c r="R1108" s="3">
        <f t="shared" si="270"/>
        <v>0.14768703805194319</v>
      </c>
    </row>
    <row r="1109" spans="1:18" x14ac:dyDescent="0.25">
      <c r="A1109" s="3">
        <f t="shared" si="257"/>
        <v>10.799999999999814</v>
      </c>
      <c r="B1109" s="3">
        <f t="shared" si="259"/>
        <v>1.7538030366947661</v>
      </c>
      <c r="C1109" s="3">
        <f t="shared" si="260"/>
        <v>3.984743422190172E-2</v>
      </c>
      <c r="D1109" s="3">
        <f t="shared" si="261"/>
        <v>650.80181349381905</v>
      </c>
      <c r="E1109" s="3">
        <f t="shared" si="262"/>
        <v>5.5101328304594226</v>
      </c>
      <c r="F1109" s="3">
        <f t="shared" si="263"/>
        <v>33.073583221953243</v>
      </c>
      <c r="G1109" s="3">
        <f t="shared" si="264"/>
        <v>6.495536122041648E-2</v>
      </c>
      <c r="H1109" s="3">
        <f t="shared" si="265"/>
        <v>0.32499045256555331</v>
      </c>
      <c r="I1109" s="3">
        <f t="shared" si="256"/>
        <v>2249.8893735661741</v>
      </c>
      <c r="K1109" s="3">
        <f t="shared" si="258"/>
        <v>10.799999999999814</v>
      </c>
      <c r="L1109" s="3">
        <f t="shared" si="266"/>
        <v>0.79551262199143902</v>
      </c>
      <c r="M1109" s="3">
        <f>L1109/'Nitrous Oxide Information'!$B$1*1000</f>
        <v>18.074492127131506</v>
      </c>
      <c r="N1109" s="3">
        <f>M1109*'Nitrous Oxide Information'!$I$2*($D$13+273)/$F$2/1000</f>
        <v>4487.1205479317296</v>
      </c>
      <c r="O1109" s="3">
        <f t="shared" si="267"/>
        <v>88.263861073852681</v>
      </c>
      <c r="P1109" s="3">
        <f t="shared" si="268"/>
        <v>10.083409518888184</v>
      </c>
      <c r="Q1109" s="3">
        <f t="shared" si="269"/>
        <v>1.8393657252199264E-3</v>
      </c>
      <c r="R1109" s="3">
        <f t="shared" si="270"/>
        <v>0.1474133649180146</v>
      </c>
    </row>
    <row r="1110" spans="1:18" x14ac:dyDescent="0.25">
      <c r="A1110" s="3">
        <f t="shared" si="257"/>
        <v>10.809999999999814</v>
      </c>
      <c r="B1110" s="3">
        <f t="shared" si="259"/>
        <v>1.7505531321691106</v>
      </c>
      <c r="C1110" s="3">
        <f t="shared" si="260"/>
        <v>3.9773594483855895E-2</v>
      </c>
      <c r="D1110" s="3">
        <f t="shared" si="261"/>
        <v>649.59583784277652</v>
      </c>
      <c r="E1110" s="3">
        <f t="shared" si="262"/>
        <v>5.4999222165831796</v>
      </c>
      <c r="F1110" s="3">
        <f t="shared" si="263"/>
        <v>33.073583221953243</v>
      </c>
      <c r="G1110" s="3">
        <f t="shared" si="264"/>
        <v>6.495536122041648E-2</v>
      </c>
      <c r="H1110" s="3">
        <f t="shared" si="265"/>
        <v>0.32438822533678879</v>
      </c>
      <c r="I1110" s="3">
        <f t="shared" si="256"/>
        <v>2250.5381500168478</v>
      </c>
      <c r="K1110" s="3">
        <f t="shared" si="258"/>
        <v>10.809999999999814</v>
      </c>
      <c r="L1110" s="3">
        <f t="shared" si="266"/>
        <v>0.79403848834225887</v>
      </c>
      <c r="M1110" s="3">
        <f>L1110/'Nitrous Oxide Information'!$B$1*1000</f>
        <v>18.040998985351123</v>
      </c>
      <c r="N1110" s="3">
        <f>M1110*'Nitrous Oxide Information'!$I$2*($D$13+273)/$F$2/1000</f>
        <v>4478.8056385201417</v>
      </c>
      <c r="O1110" s="3">
        <f t="shared" si="267"/>
        <v>88.100302729184548</v>
      </c>
      <c r="P1110" s="3">
        <f t="shared" si="268"/>
        <v>10.083409518888184</v>
      </c>
      <c r="Q1110" s="3">
        <f t="shared" si="269"/>
        <v>1.8393657252199264E-3</v>
      </c>
      <c r="R1110" s="3">
        <f t="shared" si="270"/>
        <v>0.14714019891717794</v>
      </c>
    </row>
    <row r="1111" spans="1:18" x14ac:dyDescent="0.25">
      <c r="A1111" s="3">
        <f t="shared" si="257"/>
        <v>10.819999999999814</v>
      </c>
      <c r="B1111" s="3">
        <f t="shared" si="259"/>
        <v>1.7473092499157428</v>
      </c>
      <c r="C1111" s="3">
        <f t="shared" si="260"/>
        <v>3.9699891575370641E-2</v>
      </c>
      <c r="D1111" s="3">
        <f t="shared" si="261"/>
        <v>648.39209693853502</v>
      </c>
      <c r="E1111" s="3">
        <f t="shared" si="262"/>
        <v>5.4897305236003051</v>
      </c>
      <c r="F1111" s="3">
        <f t="shared" si="263"/>
        <v>33.073583221953236</v>
      </c>
      <c r="G1111" s="3">
        <f t="shared" si="264"/>
        <v>6.4955361220416466E-2</v>
      </c>
      <c r="H1111" s="3">
        <f t="shared" si="265"/>
        <v>0.32378711407199229</v>
      </c>
      <c r="I1111" s="3">
        <f t="shared" si="256"/>
        <v>2251.1857242449919</v>
      </c>
      <c r="K1111" s="3">
        <f t="shared" si="258"/>
        <v>10.819999999999814</v>
      </c>
      <c r="L1111" s="3">
        <f t="shared" si="266"/>
        <v>0.79256708635308715</v>
      </c>
      <c r="M1111" s="3">
        <f>L1111/'Nitrous Oxide Information'!$B$1*1000</f>
        <v>18.007567908415403</v>
      </c>
      <c r="N1111" s="3">
        <f>M1111*'Nitrous Oxide Information'!$I$2*($D$13+273)/$F$2/1000</f>
        <v>4470.5061371453512</v>
      </c>
      <c r="O1111" s="3">
        <f t="shared" si="267"/>
        <v>87.937047468154333</v>
      </c>
      <c r="P1111" s="3">
        <f t="shared" si="268"/>
        <v>10.083409518888182</v>
      </c>
      <c r="Q1111" s="3">
        <f t="shared" si="269"/>
        <v>1.8393657252199261E-3</v>
      </c>
      <c r="R1111" s="3">
        <f t="shared" si="270"/>
        <v>0.14686753910968436</v>
      </c>
    </row>
    <row r="1112" spans="1:18" x14ac:dyDescent="0.25">
      <c r="A1112" s="3">
        <f t="shared" si="257"/>
        <v>10.829999999999814</v>
      </c>
      <c r="B1112" s="3">
        <f t="shared" si="259"/>
        <v>1.7440713787750228</v>
      </c>
      <c r="C1112" s="3">
        <f t="shared" si="260"/>
        <v>3.9626325242892405E-2</v>
      </c>
      <c r="D1112" s="3">
        <f t="shared" si="261"/>
        <v>647.19058663997214</v>
      </c>
      <c r="E1112" s="3">
        <f t="shared" si="262"/>
        <v>5.4795577164492233</v>
      </c>
      <c r="F1112" s="3">
        <f t="shared" si="263"/>
        <v>33.073583221953236</v>
      </c>
      <c r="G1112" s="3">
        <f t="shared" si="264"/>
        <v>6.4955361220416466E-2</v>
      </c>
      <c r="H1112" s="3">
        <f t="shared" si="265"/>
        <v>0.32318711670321454</v>
      </c>
      <c r="I1112" s="3">
        <f t="shared" si="256"/>
        <v>2251.8320984783982</v>
      </c>
      <c r="K1112" s="3">
        <f t="shared" si="258"/>
        <v>10.829999999999814</v>
      </c>
      <c r="L1112" s="3">
        <f t="shared" si="266"/>
        <v>0.79109841096199029</v>
      </c>
      <c r="M1112" s="3">
        <f>L1112/'Nitrous Oxide Information'!$B$1*1000</f>
        <v>17.974198781314392</v>
      </c>
      <c r="N1112" s="3">
        <f>M1112*'Nitrous Oxide Information'!$I$2*($D$13+273)/$F$2/1000</f>
        <v>4462.2220152553245</v>
      </c>
      <c r="O1112" s="3">
        <f t="shared" si="267"/>
        <v>87.774094729129473</v>
      </c>
      <c r="P1112" s="3">
        <f t="shared" si="268"/>
        <v>10.083409518888182</v>
      </c>
      <c r="Q1112" s="3">
        <f t="shared" si="269"/>
        <v>1.8393657252199261E-3</v>
      </c>
      <c r="R1112" s="3">
        <f t="shared" si="270"/>
        <v>0.14659538455752671</v>
      </c>
    </row>
    <row r="1113" spans="1:18" x14ac:dyDescent="0.25">
      <c r="A1113" s="3">
        <f t="shared" si="257"/>
        <v>10.839999999999813</v>
      </c>
      <c r="B1113" s="3">
        <f t="shared" si="259"/>
        <v>1.7408395076079908</v>
      </c>
      <c r="C1113" s="3">
        <f t="shared" si="260"/>
        <v>3.9552895233337472E-2</v>
      </c>
      <c r="D1113" s="3">
        <f t="shared" si="261"/>
        <v>645.99130281363864</v>
      </c>
      <c r="E1113" s="3">
        <f t="shared" si="262"/>
        <v>5.4694037601333303</v>
      </c>
      <c r="F1113" s="3">
        <f t="shared" si="263"/>
        <v>33.073583221953243</v>
      </c>
      <c r="G1113" s="3">
        <f t="shared" si="264"/>
        <v>6.495536122041648E-2</v>
      </c>
      <c r="H1113" s="3">
        <f t="shared" si="265"/>
        <v>0.32258823116633756</v>
      </c>
      <c r="I1113" s="3">
        <f t="shared" si="256"/>
        <v>2252.4772749407307</v>
      </c>
      <c r="K1113" s="3">
        <f t="shared" si="258"/>
        <v>10.839999999999813</v>
      </c>
      <c r="L1113" s="3">
        <f t="shared" si="266"/>
        <v>0.78963245711641505</v>
      </c>
      <c r="M1113" s="3">
        <f>L1113/'Nitrous Oxide Information'!$B$1*1000</f>
        <v>17.940891489251246</v>
      </c>
      <c r="N1113" s="3">
        <f>M1113*'Nitrous Oxide Information'!$I$2*($D$13+273)/$F$2/1000</f>
        <v>4453.9532443509324</v>
      </c>
      <c r="O1113" s="3">
        <f t="shared" si="267"/>
        <v>87.61144395151814</v>
      </c>
      <c r="P1113" s="3">
        <f t="shared" si="268"/>
        <v>10.083409518888184</v>
      </c>
      <c r="Q1113" s="3">
        <f t="shared" si="269"/>
        <v>1.8393657252199264E-3</v>
      </c>
      <c r="R1113" s="3">
        <f t="shared" si="270"/>
        <v>0.14632373432443577</v>
      </c>
    </row>
    <row r="1114" spans="1:18" x14ac:dyDescent="0.25">
      <c r="A1114" s="3">
        <f t="shared" si="257"/>
        <v>10.849999999999813</v>
      </c>
      <c r="B1114" s="3">
        <f t="shared" si="259"/>
        <v>1.7376136252963275</v>
      </c>
      <c r="C1114" s="3">
        <f t="shared" si="260"/>
        <v>3.9479601294091095E-2</v>
      </c>
      <c r="D1114" s="3">
        <f t="shared" si="261"/>
        <v>644.79424133374459</v>
      </c>
      <c r="E1114" s="3">
        <f t="shared" si="262"/>
        <v>5.4592686197208735</v>
      </c>
      <c r="F1114" s="3">
        <f t="shared" si="263"/>
        <v>33.073583221953243</v>
      </c>
      <c r="G1114" s="3">
        <f t="shared" si="264"/>
        <v>6.495536122041648E-2</v>
      </c>
      <c r="H1114" s="3">
        <f t="shared" si="265"/>
        <v>0.32199045540106896</v>
      </c>
      <c r="I1114" s="3">
        <f t="shared" si="256"/>
        <v>2253.1212558515326</v>
      </c>
      <c r="K1114" s="3">
        <f t="shared" si="258"/>
        <v>10.849999999999813</v>
      </c>
      <c r="L1114" s="3">
        <f t="shared" si="266"/>
        <v>0.78816921977317067</v>
      </c>
      <c r="M1114" s="3">
        <f>L1114/'Nitrous Oxide Information'!$B$1*1000</f>
        <v>17.907645917641847</v>
      </c>
      <c r="N1114" s="3">
        <f>M1114*'Nitrous Oxide Information'!$I$2*($D$13+273)/$F$2/1000</f>
        <v>4445.6997959858554</v>
      </c>
      <c r="O1114" s="3">
        <f t="shared" si="267"/>
        <v>87.449094575767333</v>
      </c>
      <c r="P1114" s="3">
        <f t="shared" si="268"/>
        <v>10.083409518888184</v>
      </c>
      <c r="Q1114" s="3">
        <f t="shared" si="269"/>
        <v>1.8393657252199264E-3</v>
      </c>
      <c r="R1114" s="3">
        <f t="shared" si="270"/>
        <v>0.14605258747587746</v>
      </c>
    </row>
    <row r="1115" spans="1:18" x14ac:dyDescent="0.25">
      <c r="A1115" s="3">
        <f t="shared" si="257"/>
        <v>10.859999999999813</v>
      </c>
      <c r="B1115" s="3">
        <f t="shared" si="259"/>
        <v>1.7343937207423168</v>
      </c>
      <c r="C1115" s="3">
        <f t="shared" si="260"/>
        <v>3.9406443173006678E-2</v>
      </c>
      <c r="D1115" s="3">
        <f t="shared" si="261"/>
        <v>643.59939808214642</v>
      </c>
      <c r="E1115" s="3">
        <f t="shared" si="262"/>
        <v>5.4491522603448299</v>
      </c>
      <c r="F1115" s="3">
        <f t="shared" si="263"/>
        <v>33.073583221953236</v>
      </c>
      <c r="G1115" s="3">
        <f t="shared" si="264"/>
        <v>6.4955361220416466E-2</v>
      </c>
      <c r="H1115" s="3">
        <f t="shared" si="265"/>
        <v>0.32139378735093377</v>
      </c>
      <c r="I1115" s="3">
        <f t="shared" si="256"/>
        <v>2253.7640434262344</v>
      </c>
      <c r="K1115" s="3">
        <f t="shared" si="258"/>
        <v>10.859999999999813</v>
      </c>
      <c r="L1115" s="3">
        <f t="shared" si="266"/>
        <v>0.78670869389841191</v>
      </c>
      <c r="M1115" s="3">
        <f>L1115/'Nitrous Oxide Information'!$B$1*1000</f>
        <v>17.874461952114419</v>
      </c>
      <c r="N1115" s="3">
        <f>M1115*'Nitrous Oxide Information'!$I$2*($D$13+273)/$F$2/1000</f>
        <v>4437.4616417664911</v>
      </c>
      <c r="O1115" s="3">
        <f t="shared" si="267"/>
        <v>87.287046043360945</v>
      </c>
      <c r="P1115" s="3">
        <f t="shared" si="268"/>
        <v>10.083409518888182</v>
      </c>
      <c r="Q1115" s="3">
        <f t="shared" si="269"/>
        <v>1.8393657252199261E-3</v>
      </c>
      <c r="R1115" s="3">
        <f t="shared" si="270"/>
        <v>0.14578194307904935</v>
      </c>
    </row>
    <row r="1116" spans="1:18" x14ac:dyDescent="0.25">
      <c r="A1116" s="3">
        <f t="shared" si="257"/>
        <v>10.869999999999813</v>
      </c>
      <c r="B1116" s="3">
        <f t="shared" si="259"/>
        <v>1.7311797828688074</v>
      </c>
      <c r="C1116" s="3">
        <f t="shared" si="260"/>
        <v>3.9333420618404821E-2</v>
      </c>
      <c r="D1116" s="3">
        <f t="shared" si="261"/>
        <v>642.40676894833086</v>
      </c>
      <c r="E1116" s="3">
        <f t="shared" si="262"/>
        <v>5.4390546472027896</v>
      </c>
      <c r="F1116" s="3">
        <f t="shared" si="263"/>
        <v>33.073583221953236</v>
      </c>
      <c r="G1116" s="3">
        <f t="shared" si="264"/>
        <v>6.4955361220416466E-2</v>
      </c>
      <c r="H1116" s="3">
        <f t="shared" si="265"/>
        <v>0.32079822496326799</v>
      </c>
      <c r="I1116" s="3">
        <f t="shared" si="256"/>
        <v>2254.4056398761609</v>
      </c>
      <c r="K1116" s="3">
        <f t="shared" si="258"/>
        <v>10.869999999999813</v>
      </c>
      <c r="L1116" s="3">
        <f t="shared" si="266"/>
        <v>0.78525087446762143</v>
      </c>
      <c r="M1116" s="3">
        <f>L1116/'Nitrous Oxide Information'!$B$1*1000</f>
        <v>17.841339478509109</v>
      </c>
      <c r="N1116" s="3">
        <f>M1116*'Nitrous Oxide Information'!$I$2*($D$13+273)/$F$2/1000</f>
        <v>4429.2387533518504</v>
      </c>
      <c r="O1116" s="3">
        <f t="shared" si="267"/>
        <v>87.125297796817804</v>
      </c>
      <c r="P1116" s="3">
        <f t="shared" si="268"/>
        <v>10.083409518888182</v>
      </c>
      <c r="Q1116" s="3">
        <f t="shared" si="269"/>
        <v>1.8393657252199261E-3</v>
      </c>
      <c r="R1116" s="3">
        <f t="shared" si="270"/>
        <v>0.1455118002028776</v>
      </c>
    </row>
    <row r="1117" spans="1:18" x14ac:dyDescent="0.25">
      <c r="A1117" s="3">
        <f t="shared" si="257"/>
        <v>10.879999999999812</v>
      </c>
      <c r="B1117" s="3">
        <f t="shared" si="259"/>
        <v>1.7279718006191747</v>
      </c>
      <c r="C1117" s="3">
        <f t="shared" si="260"/>
        <v>3.9260533379072531E-2</v>
      </c>
      <c r="D1117" s="3">
        <f t="shared" si="261"/>
        <v>641.21634982940202</v>
      </c>
      <c r="E1117" s="3">
        <f t="shared" si="262"/>
        <v>5.4289757455568299</v>
      </c>
      <c r="F1117" s="3">
        <f t="shared" si="263"/>
        <v>33.073583221953236</v>
      </c>
      <c r="G1117" s="3">
        <f t="shared" si="264"/>
        <v>6.4955361220416466E-2</v>
      </c>
      <c r="H1117" s="3">
        <f t="shared" si="265"/>
        <v>0.32020376618921137</v>
      </c>
      <c r="I1117" s="3">
        <f t="shared" si="256"/>
        <v>2255.0460474085394</v>
      </c>
      <c r="K1117" s="3">
        <f t="shared" si="258"/>
        <v>10.879999999999812</v>
      </c>
      <c r="L1117" s="3">
        <f t="shared" si="266"/>
        <v>0.78379575646559263</v>
      </c>
      <c r="M1117" s="3">
        <f>L1117/'Nitrous Oxide Information'!$B$1*1000</f>
        <v>17.808278382877617</v>
      </c>
      <c r="N1117" s="3">
        <f>M1117*'Nitrous Oxide Information'!$I$2*($D$13+273)/$F$2/1000</f>
        <v>4421.0311024534603</v>
      </c>
      <c r="O1117" s="3">
        <f t="shared" si="267"/>
        <v>86.963849279689796</v>
      </c>
      <c r="P1117" s="3">
        <f t="shared" si="268"/>
        <v>10.083409518888182</v>
      </c>
      <c r="Q1117" s="3">
        <f t="shared" si="269"/>
        <v>1.8393657252199261E-3</v>
      </c>
      <c r="R1117" s="3">
        <f t="shared" si="270"/>
        <v>0.1452421579180137</v>
      </c>
    </row>
    <row r="1118" spans="1:18" x14ac:dyDescent="0.25">
      <c r="A1118" s="3">
        <f t="shared" si="257"/>
        <v>10.889999999999812</v>
      </c>
      <c r="B1118" s="3">
        <f t="shared" si="259"/>
        <v>1.7247697629572827</v>
      </c>
      <c r="C1118" s="3">
        <f t="shared" si="260"/>
        <v>3.9187781204262327E-2</v>
      </c>
      <c r="D1118" s="3">
        <f t="shared" si="261"/>
        <v>640.02813663006702</v>
      </c>
      <c r="E1118" s="3">
        <f t="shared" si="262"/>
        <v>5.4189155207334014</v>
      </c>
      <c r="F1118" s="3">
        <f t="shared" si="263"/>
        <v>33.073583221953243</v>
      </c>
      <c r="G1118" s="3">
        <f t="shared" si="264"/>
        <v>6.495536122041648E-2</v>
      </c>
      <c r="H1118" s="3">
        <f t="shared" si="265"/>
        <v>0.31961040898370019</v>
      </c>
      <c r="I1118" s="3">
        <f t="shared" si="256"/>
        <v>2255.6852682265067</v>
      </c>
      <c r="K1118" s="3">
        <f t="shared" si="258"/>
        <v>10.889999999999812</v>
      </c>
      <c r="L1118" s="3">
        <f t="shared" si="266"/>
        <v>0.7823433348864125</v>
      </c>
      <c r="M1118" s="3">
        <f>L1118/'Nitrous Oxide Information'!$B$1*1000</f>
        <v>17.775278551482803</v>
      </c>
      <c r="N1118" s="3">
        <f>M1118*'Nitrous Oxide Information'!$I$2*($D$13+273)/$F$2/1000</f>
        <v>4412.8386608352712</v>
      </c>
      <c r="O1118" s="3">
        <f t="shared" si="267"/>
        <v>86.802699936559947</v>
      </c>
      <c r="P1118" s="3">
        <f t="shared" si="268"/>
        <v>10.083409518888184</v>
      </c>
      <c r="Q1118" s="3">
        <f t="shared" si="269"/>
        <v>1.8393657252199264E-3</v>
      </c>
      <c r="R1118" s="3">
        <f t="shared" si="270"/>
        <v>0.14497301529683129</v>
      </c>
    </row>
    <row r="1119" spans="1:18" x14ac:dyDescent="0.25">
      <c r="A1119" s="3">
        <f t="shared" si="257"/>
        <v>10.899999999999812</v>
      </c>
      <c r="B1119" s="3">
        <f t="shared" si="259"/>
        <v>1.7215736588674455</v>
      </c>
      <c r="C1119" s="3">
        <f t="shared" si="260"/>
        <v>3.9115163843691347E-2</v>
      </c>
      <c r="D1119" s="3">
        <f t="shared" si="261"/>
        <v>638.84212526262104</v>
      </c>
      <c r="E1119" s="3">
        <f t="shared" si="262"/>
        <v>5.4088739381232092</v>
      </c>
      <c r="F1119" s="3">
        <f t="shared" si="263"/>
        <v>33.073583221953243</v>
      </c>
      <c r="G1119" s="3">
        <f t="shared" si="264"/>
        <v>6.495536122041648E-2</v>
      </c>
      <c r="H1119" s="3">
        <f t="shared" si="265"/>
        <v>0.31901815130546035</v>
      </c>
      <c r="I1119" s="3">
        <f t="shared" ref="I1119:I1182" si="271">I1118+$N$3*$J$1*H1119</f>
        <v>2256.3233045291176</v>
      </c>
      <c r="K1119" s="3">
        <f t="shared" si="258"/>
        <v>10.899999999999812</v>
      </c>
      <c r="L1119" s="3">
        <f t="shared" si="266"/>
        <v>0.78089360473344416</v>
      </c>
      <c r="M1119" s="3">
        <f>L1119/'Nitrous Oxide Information'!$B$1*1000</f>
        <v>17.742339870798268</v>
      </c>
      <c r="N1119" s="3">
        <f>M1119*'Nitrous Oxide Information'!$I$2*($D$13+273)/$F$2/1000</f>
        <v>4404.6614003135501</v>
      </c>
      <c r="O1119" s="3">
        <f t="shared" si="267"/>
        <v>86.641849213040501</v>
      </c>
      <c r="P1119" s="3">
        <f t="shared" si="268"/>
        <v>10.083409518888184</v>
      </c>
      <c r="Q1119" s="3">
        <f t="shared" si="269"/>
        <v>1.8393657252199264E-3</v>
      </c>
      <c r="R1119" s="3">
        <f t="shared" si="270"/>
        <v>0.14470437141342291</v>
      </c>
    </row>
    <row r="1120" spans="1:18" x14ac:dyDescent="0.25">
      <c r="A1120" s="3">
        <f t="shared" ref="A1120:A1183" si="272">$A$30+A1119</f>
        <v>10.909999999999812</v>
      </c>
      <c r="B1120" s="3">
        <f t="shared" si="259"/>
        <v>1.7183834773543911</v>
      </c>
      <c r="C1120" s="3">
        <f t="shared" si="260"/>
        <v>3.9042681047540564E-2</v>
      </c>
      <c r="D1120" s="3">
        <f t="shared" si="261"/>
        <v>637.6583116469352</v>
      </c>
      <c r="E1120" s="3">
        <f t="shared" si="262"/>
        <v>5.398850963181089</v>
      </c>
      <c r="F1120" s="3">
        <f t="shared" si="263"/>
        <v>33.073583221953228</v>
      </c>
      <c r="G1120" s="3">
        <f t="shared" si="264"/>
        <v>6.4955361220416452E-2</v>
      </c>
      <c r="H1120" s="3">
        <f t="shared" si="265"/>
        <v>0.31842699111700051</v>
      </c>
      <c r="I1120" s="3">
        <f t="shared" si="271"/>
        <v>2256.9601585113514</v>
      </c>
      <c r="K1120" s="3">
        <f t="shared" ref="K1120:K1183" si="273">$A$30+K1119</f>
        <v>10.909999999999812</v>
      </c>
      <c r="L1120" s="3">
        <f t="shared" si="266"/>
        <v>0.77944656101930998</v>
      </c>
      <c r="M1120" s="3">
        <f>L1120/'Nitrous Oxide Information'!$B$1*1000</f>
        <v>17.709462227508009</v>
      </c>
      <c r="N1120" s="3">
        <f>M1120*'Nitrous Oxide Information'!$I$2*($D$13+273)/$F$2/1000</f>
        <v>4396.4992927567982</v>
      </c>
      <c r="O1120" s="3">
        <f t="shared" si="267"/>
        <v>86.481296555771038</v>
      </c>
      <c r="P1120" s="3">
        <f t="shared" si="268"/>
        <v>10.08340951888818</v>
      </c>
      <c r="Q1120" s="3">
        <f t="shared" si="269"/>
        <v>1.8393657252199257E-3</v>
      </c>
      <c r="R1120" s="3">
        <f t="shared" si="270"/>
        <v>0.14443622534359687</v>
      </c>
    </row>
    <row r="1121" spans="1:18" x14ac:dyDescent="0.25">
      <c r="A1121" s="3">
        <f t="shared" si="272"/>
        <v>10.919999999999812</v>
      </c>
      <c r="B1121" s="3">
        <f t="shared" si="259"/>
        <v>1.7151992074432212</v>
      </c>
      <c r="C1121" s="3">
        <f t="shared" si="260"/>
        <v>3.8970332566453859E-2</v>
      </c>
      <c r="D1121" s="3">
        <f t="shared" si="261"/>
        <v>636.47669171044083</v>
      </c>
      <c r="E1121" s="3">
        <f t="shared" si="262"/>
        <v>5.3888465614258907</v>
      </c>
      <c r="F1121" s="3">
        <f t="shared" si="263"/>
        <v>33.073583221953243</v>
      </c>
      <c r="G1121" s="3">
        <f t="shared" si="264"/>
        <v>6.495536122041648E-2</v>
      </c>
      <c r="H1121" s="3">
        <f t="shared" si="265"/>
        <v>0.31783692638460492</v>
      </c>
      <c r="I1121" s="3">
        <f t="shared" si="271"/>
        <v>2257.5958323641207</v>
      </c>
      <c r="K1121" s="3">
        <f t="shared" si="273"/>
        <v>10.919999999999812</v>
      </c>
      <c r="L1121" s="3">
        <f t="shared" si="266"/>
        <v>0.77800219876587406</v>
      </c>
      <c r="M1121" s="3">
        <f>L1121/'Nitrous Oxide Information'!$B$1*1000</f>
        <v>17.676645508505988</v>
      </c>
      <c r="N1121" s="3">
        <f>M1121*'Nitrous Oxide Information'!$I$2*($D$13+273)/$F$2/1000</f>
        <v>4388.3523100856446</v>
      </c>
      <c r="O1121" s="3">
        <f t="shared" si="267"/>
        <v>86.321041412416491</v>
      </c>
      <c r="P1121" s="3">
        <f t="shared" si="268"/>
        <v>10.083409518888184</v>
      </c>
      <c r="Q1121" s="3">
        <f t="shared" si="269"/>
        <v>1.8393657252199264E-3</v>
      </c>
      <c r="R1121" s="3">
        <f t="shared" si="270"/>
        <v>0.14416857616487419</v>
      </c>
    </row>
    <row r="1122" spans="1:18" x14ac:dyDescent="0.25">
      <c r="A1122" s="3">
        <f t="shared" si="272"/>
        <v>10.929999999999811</v>
      </c>
      <c r="B1122" s="3">
        <f t="shared" si="259"/>
        <v>1.7120208381793751</v>
      </c>
      <c r="C1122" s="3">
        <f t="shared" si="260"/>
        <v>3.8898118151537167E-2</v>
      </c>
      <c r="D1122" s="3">
        <f t="shared" si="261"/>
        <v>635.29726138811543</v>
      </c>
      <c r="E1122" s="3">
        <f t="shared" si="262"/>
        <v>5.3788606984403602</v>
      </c>
      <c r="F1122" s="3">
        <f t="shared" si="263"/>
        <v>33.073583221953236</v>
      </c>
      <c r="G1122" s="3">
        <f t="shared" si="264"/>
        <v>6.4955361220416466E-2</v>
      </c>
      <c r="H1122" s="3">
        <f t="shared" si="265"/>
        <v>0.31724795507832615</v>
      </c>
      <c r="I1122" s="3">
        <f t="shared" si="271"/>
        <v>2258.2303282742773</v>
      </c>
      <c r="K1122" s="3">
        <f t="shared" si="273"/>
        <v>10.929999999999811</v>
      </c>
      <c r="L1122" s="3">
        <f t="shared" si="266"/>
        <v>0.77656051300422535</v>
      </c>
      <c r="M1122" s="3">
        <f>L1122/'Nitrous Oxide Information'!$B$1*1000</f>
        <v>17.643889600895765</v>
      </c>
      <c r="N1122" s="3">
        <f>M1122*'Nitrous Oxide Information'!$I$2*($D$13+273)/$F$2/1000</f>
        <v>4380.2204242727448</v>
      </c>
      <c r="O1122" s="3">
        <f t="shared" si="267"/>
        <v>86.161083231665359</v>
      </c>
      <c r="P1122" s="3">
        <f t="shared" si="268"/>
        <v>10.083409518888182</v>
      </c>
      <c r="Q1122" s="3">
        <f t="shared" si="269"/>
        <v>1.8393657252199261E-3</v>
      </c>
      <c r="R1122" s="3">
        <f t="shared" si="270"/>
        <v>0.14390142295648509</v>
      </c>
    </row>
    <row r="1123" spans="1:18" x14ac:dyDescent="0.25">
      <c r="A1123" s="3">
        <f t="shared" si="272"/>
        <v>10.939999999999811</v>
      </c>
      <c r="B1123" s="3">
        <f t="shared" si="259"/>
        <v>1.7088483586285919</v>
      </c>
      <c r="C1123" s="3">
        <f t="shared" si="260"/>
        <v>3.8826037554357685E-2</v>
      </c>
      <c r="D1123" s="3">
        <f t="shared" si="261"/>
        <v>634.12001662247019</v>
      </c>
      <c r="E1123" s="3">
        <f t="shared" si="262"/>
        <v>5.3688933398710219</v>
      </c>
      <c r="F1123" s="3">
        <f t="shared" si="263"/>
        <v>33.073583221953243</v>
      </c>
      <c r="G1123" s="3">
        <f t="shared" si="264"/>
        <v>6.495536122041648E-2</v>
      </c>
      <c r="H1123" s="3">
        <f t="shared" si="265"/>
        <v>0.31666007517197869</v>
      </c>
      <c r="I1123" s="3">
        <f t="shared" si="271"/>
        <v>2258.8636484246213</v>
      </c>
      <c r="K1123" s="3">
        <f t="shared" si="273"/>
        <v>10.939999999999811</v>
      </c>
      <c r="L1123" s="3">
        <f t="shared" si="266"/>
        <v>0.77512149877466052</v>
      </c>
      <c r="M1123" s="3">
        <f>L1123/'Nitrous Oxide Information'!$B$1*1000</f>
        <v>17.611194391990107</v>
      </c>
      <c r="N1123" s="3">
        <f>M1123*'Nitrous Oxide Information'!$I$2*($D$13+273)/$F$2/1000</f>
        <v>4372.1036073426976</v>
      </c>
      <c r="O1123" s="3">
        <f t="shared" si="267"/>
        <v>86.001421463227729</v>
      </c>
      <c r="P1123" s="3">
        <f t="shared" si="268"/>
        <v>10.083409518888184</v>
      </c>
      <c r="Q1123" s="3">
        <f t="shared" si="269"/>
        <v>1.8393657252199264E-3</v>
      </c>
      <c r="R1123" s="3">
        <f t="shared" si="270"/>
        <v>0.14363476479936621</v>
      </c>
    </row>
    <row r="1124" spans="1:18" x14ac:dyDescent="0.25">
      <c r="A1124" s="3">
        <f t="shared" si="272"/>
        <v>10.949999999999811</v>
      </c>
      <c r="B1124" s="3">
        <f t="shared" si="259"/>
        <v>1.7056817578768722</v>
      </c>
      <c r="C1124" s="3">
        <f t="shared" si="260"/>
        <v>3.8754090526942918E-2</v>
      </c>
      <c r="D1124" s="3">
        <f t="shared" si="261"/>
        <v>632.94495336353418</v>
      </c>
      <c r="E1124" s="3">
        <f t="shared" si="262"/>
        <v>5.3589444514280578</v>
      </c>
      <c r="F1124" s="3">
        <f t="shared" si="263"/>
        <v>33.073583221953228</v>
      </c>
      <c r="G1124" s="3">
        <f t="shared" si="264"/>
        <v>6.4955361220416452E-2</v>
      </c>
      <c r="H1124" s="3">
        <f t="shared" si="265"/>
        <v>0.31607328464313156</v>
      </c>
      <c r="I1124" s="3">
        <f t="shared" si="271"/>
        <v>2259.4957949939076</v>
      </c>
      <c r="K1124" s="3">
        <f t="shared" si="273"/>
        <v>10.949999999999811</v>
      </c>
      <c r="L1124" s="3">
        <f t="shared" si="266"/>
        <v>0.77368515112666691</v>
      </c>
      <c r="M1124" s="3">
        <f>L1124/'Nitrous Oxide Information'!$B$1*1000</f>
        <v>17.578559769310587</v>
      </c>
      <c r="N1124" s="3">
        <f>M1124*'Nitrous Oxide Information'!$I$2*($D$13+273)/$F$2/1000</f>
        <v>4364.0018313719374</v>
      </c>
      <c r="O1124" s="3">
        <f t="shared" si="267"/>
        <v>85.842055557833433</v>
      </c>
      <c r="P1124" s="3">
        <f t="shared" si="268"/>
        <v>10.08340951888818</v>
      </c>
      <c r="Q1124" s="3">
        <f t="shared" si="269"/>
        <v>1.8393657252199257E-3</v>
      </c>
      <c r="R1124" s="3">
        <f t="shared" si="270"/>
        <v>0.14336860077615715</v>
      </c>
    </row>
    <row r="1125" spans="1:18" x14ac:dyDescent="0.25">
      <c r="A1125" s="3">
        <f t="shared" si="272"/>
        <v>10.959999999999811</v>
      </c>
      <c r="B1125" s="3">
        <f t="shared" si="259"/>
        <v>1.7025210250304408</v>
      </c>
      <c r="C1125" s="3">
        <f t="shared" si="260"/>
        <v>3.8682276821779916E-2</v>
      </c>
      <c r="D1125" s="3">
        <f t="shared" si="261"/>
        <v>631.77206756884243</v>
      </c>
      <c r="E1125" s="3">
        <f t="shared" si="262"/>
        <v>5.3490139988851908</v>
      </c>
      <c r="F1125" s="3">
        <f t="shared" si="263"/>
        <v>33.073583221953243</v>
      </c>
      <c r="G1125" s="3">
        <f t="shared" si="264"/>
        <v>6.495536122041648E-2</v>
      </c>
      <c r="H1125" s="3">
        <f t="shared" si="265"/>
        <v>0.31548758147310152</v>
      </c>
      <c r="I1125" s="3">
        <f t="shared" si="271"/>
        <v>2260.1267701568536</v>
      </c>
      <c r="K1125" s="3">
        <f t="shared" si="273"/>
        <v>10.959999999999811</v>
      </c>
      <c r="L1125" s="3">
        <f t="shared" si="266"/>
        <v>0.7722514651189053</v>
      </c>
      <c r="M1125" s="3">
        <f>L1125/'Nitrous Oxide Information'!$B$1*1000</f>
        <v>17.545985620587221</v>
      </c>
      <c r="N1125" s="3">
        <f>M1125*'Nitrous Oxide Information'!$I$2*($D$13+273)/$F$2/1000</f>
        <v>4355.915068488649</v>
      </c>
      <c r="O1125" s="3">
        <f t="shared" si="267"/>
        <v>85.682984967230084</v>
      </c>
      <c r="P1125" s="3">
        <f t="shared" si="268"/>
        <v>10.083409518888184</v>
      </c>
      <c r="Q1125" s="3">
        <f t="shared" si="269"/>
        <v>1.8393657252199264E-3</v>
      </c>
      <c r="R1125" s="3">
        <f t="shared" si="270"/>
        <v>0.14310292997119756</v>
      </c>
    </row>
    <row r="1126" spans="1:18" x14ac:dyDescent="0.25">
      <c r="A1126" s="3">
        <f t="shared" si="272"/>
        <v>10.969999999999811</v>
      </c>
      <c r="B1126" s="3">
        <f t="shared" si="259"/>
        <v>1.6993661492157099</v>
      </c>
      <c r="C1126" s="3">
        <f t="shared" si="260"/>
        <v>3.8610596191814374E-2</v>
      </c>
      <c r="D1126" s="3">
        <f t="shared" si="261"/>
        <v>630.60135520341942</v>
      </c>
      <c r="E1126" s="3">
        <f t="shared" si="262"/>
        <v>5.3391019480795689</v>
      </c>
      <c r="F1126" s="3">
        <f t="shared" si="263"/>
        <v>33.073583221953236</v>
      </c>
      <c r="G1126" s="3">
        <f t="shared" si="264"/>
        <v>6.4955361220416466E-2</v>
      </c>
      <c r="H1126" s="3">
        <f t="shared" si="265"/>
        <v>0.31490296364694592</v>
      </c>
      <c r="I1126" s="3">
        <f t="shared" si="271"/>
        <v>2260.7565760841476</v>
      </c>
      <c r="K1126" s="3">
        <f t="shared" si="273"/>
        <v>10.969999999999811</v>
      </c>
      <c r="L1126" s="3">
        <f t="shared" si="266"/>
        <v>0.77082043581919335</v>
      </c>
      <c r="M1126" s="3">
        <f>L1126/'Nitrous Oxide Information'!$B$1*1000</f>
        <v>17.513471833758057</v>
      </c>
      <c r="N1126" s="3">
        <f>M1126*'Nitrous Oxide Information'!$I$2*($D$13+273)/$F$2/1000</f>
        <v>4347.8432908726554</v>
      </c>
      <c r="O1126" s="3">
        <f t="shared" si="267"/>
        <v>85.524209144181285</v>
      </c>
      <c r="P1126" s="3">
        <f t="shared" si="268"/>
        <v>10.083409518888182</v>
      </c>
      <c r="Q1126" s="3">
        <f t="shared" si="269"/>
        <v>1.8393657252199261E-3</v>
      </c>
      <c r="R1126" s="3">
        <f t="shared" si="270"/>
        <v>0.14283775147052369</v>
      </c>
    </row>
    <row r="1127" spans="1:18" x14ac:dyDescent="0.25">
      <c r="A1127" s="3">
        <f t="shared" si="272"/>
        <v>10.97999999999981</v>
      </c>
      <c r="B1127" s="3">
        <f t="shared" si="259"/>
        <v>1.6962171195792404</v>
      </c>
      <c r="C1127" s="3">
        <f t="shared" si="260"/>
        <v>3.8539048390449797E-2</v>
      </c>
      <c r="D1127" s="3">
        <f t="shared" si="261"/>
        <v>629.43281223976828</v>
      </c>
      <c r="E1127" s="3">
        <f t="shared" si="262"/>
        <v>5.3292082649116459</v>
      </c>
      <c r="F1127" s="3">
        <f t="shared" si="263"/>
        <v>33.073583221953243</v>
      </c>
      <c r="G1127" s="3">
        <f t="shared" si="264"/>
        <v>6.495536122041648E-2</v>
      </c>
      <c r="H1127" s="3">
        <f t="shared" si="265"/>
        <v>0.31431942915345612</v>
      </c>
      <c r="I1127" s="3">
        <f t="shared" si="271"/>
        <v>2261.3852149424547</v>
      </c>
      <c r="K1127" s="3">
        <f t="shared" si="273"/>
        <v>10.97999999999981</v>
      </c>
      <c r="L1127" s="3">
        <f t="shared" si="266"/>
        <v>0.76939205830448809</v>
      </c>
      <c r="M1127" s="3">
        <f>L1127/'Nitrous Oxide Information'!$B$1*1000</f>
        <v>17.481018296968809</v>
      </c>
      <c r="N1127" s="3">
        <f>M1127*'Nitrous Oxide Information'!$I$2*($D$13+273)/$F$2/1000</f>
        <v>4339.7864707553435</v>
      </c>
      <c r="O1127" s="3">
        <f t="shared" si="267"/>
        <v>85.365727542464711</v>
      </c>
      <c r="P1127" s="3">
        <f t="shared" si="268"/>
        <v>10.083409518888184</v>
      </c>
      <c r="Q1127" s="3">
        <f t="shared" si="269"/>
        <v>1.8393657252199264E-3</v>
      </c>
      <c r="R1127" s="3">
        <f t="shared" si="270"/>
        <v>0.14257306436186559</v>
      </c>
    </row>
    <row r="1128" spans="1:18" x14ac:dyDescent="0.25">
      <c r="A1128" s="3">
        <f t="shared" si="272"/>
        <v>10.98999999999981</v>
      </c>
      <c r="B1128" s="3">
        <f t="shared" si="259"/>
        <v>1.6930739252877058</v>
      </c>
      <c r="C1128" s="3">
        <f t="shared" si="260"/>
        <v>3.8467633171546632E-2</v>
      </c>
      <c r="D1128" s="3">
        <f t="shared" si="261"/>
        <v>628.26643465785378</v>
      </c>
      <c r="E1128" s="3">
        <f t="shared" si="262"/>
        <v>5.3193329153450621</v>
      </c>
      <c r="F1128" s="3">
        <f t="shared" si="263"/>
        <v>33.073583221953243</v>
      </c>
      <c r="G1128" s="3">
        <f t="shared" si="264"/>
        <v>6.495536122041648E-2</v>
      </c>
      <c r="H1128" s="3">
        <f t="shared" si="265"/>
        <v>0.31373697598515027</v>
      </c>
      <c r="I1128" s="3">
        <f t="shared" si="271"/>
        <v>2262.0126888944251</v>
      </c>
      <c r="K1128" s="3">
        <f t="shared" si="273"/>
        <v>10.98999999999981</v>
      </c>
      <c r="L1128" s="3">
        <f t="shared" si="266"/>
        <v>0.76796632766086947</v>
      </c>
      <c r="M1128" s="3">
        <f>L1128/'Nitrous Oxide Information'!$B$1*1000</f>
        <v>17.448624898572454</v>
      </c>
      <c r="N1128" s="3">
        <f>M1128*'Nitrous Oxide Information'!$I$2*($D$13+273)/$F$2/1000</f>
        <v>4331.7445804195459</v>
      </c>
      <c r="O1128" s="3">
        <f t="shared" si="267"/>
        <v>85.207539616870179</v>
      </c>
      <c r="P1128" s="3">
        <f t="shared" si="268"/>
        <v>10.083409518888184</v>
      </c>
      <c r="Q1128" s="3">
        <f t="shared" si="269"/>
        <v>1.8393657252199264E-3</v>
      </c>
      <c r="R1128" s="3">
        <f t="shared" si="270"/>
        <v>0.14230886773464374</v>
      </c>
    </row>
    <row r="1129" spans="1:18" x14ac:dyDescent="0.25">
      <c r="A1129" s="3">
        <f t="shared" si="272"/>
        <v>10.99999999999981</v>
      </c>
      <c r="B1129" s="3">
        <f t="shared" si="259"/>
        <v>1.6899365555278545</v>
      </c>
      <c r="C1129" s="3">
        <f t="shared" si="260"/>
        <v>3.8396350289421476E-2</v>
      </c>
      <c r="D1129" s="3">
        <f t="shared" si="261"/>
        <v>627.10221844509124</v>
      </c>
      <c r="E1129" s="3">
        <f t="shared" si="262"/>
        <v>5.3094758654065313</v>
      </c>
      <c r="F1129" s="3">
        <f t="shared" si="263"/>
        <v>33.073583221953236</v>
      </c>
      <c r="G1129" s="3">
        <f t="shared" si="264"/>
        <v>6.4955361220416466E-2</v>
      </c>
      <c r="H1129" s="3">
        <f t="shared" si="265"/>
        <v>0.31315560213826649</v>
      </c>
      <c r="I1129" s="3">
        <f t="shared" si="271"/>
        <v>2262.6390000987017</v>
      </c>
      <c r="K1129" s="3">
        <f t="shared" si="273"/>
        <v>10.99999999999981</v>
      </c>
      <c r="L1129" s="3">
        <f t="shared" si="266"/>
        <v>0.76654323898352306</v>
      </c>
      <c r="M1129" s="3">
        <f>L1129/'Nitrous Oxide Information'!$B$1*1000</f>
        <v>17.416291527128873</v>
      </c>
      <c r="N1129" s="3">
        <f>M1129*'Nitrous Oxide Information'!$I$2*($D$13+273)/$F$2/1000</f>
        <v>4323.7175921994658</v>
      </c>
      <c r="O1129" s="3">
        <f t="shared" si="267"/>
        <v>85.049644823197852</v>
      </c>
      <c r="P1129" s="3">
        <f t="shared" si="268"/>
        <v>10.083409518888182</v>
      </c>
      <c r="Q1129" s="3">
        <f t="shared" si="269"/>
        <v>1.8393657252199261E-3</v>
      </c>
      <c r="R1129" s="3">
        <f t="shared" si="270"/>
        <v>0.14204516067996595</v>
      </c>
    </row>
    <row r="1130" spans="1:18" x14ac:dyDescent="0.25">
      <c r="A1130" s="3">
        <f t="shared" si="272"/>
        <v>11.00999999999981</v>
      </c>
      <c r="B1130" s="3">
        <f t="shared" si="259"/>
        <v>1.6868049995064718</v>
      </c>
      <c r="C1130" s="3">
        <f t="shared" si="260"/>
        <v>3.8325199498846149E-2</v>
      </c>
      <c r="D1130" s="3">
        <f t="shared" si="261"/>
        <v>625.94015959633123</v>
      </c>
      <c r="E1130" s="3">
        <f t="shared" si="262"/>
        <v>5.2996370811857192</v>
      </c>
      <c r="F1130" s="3">
        <f t="shared" si="263"/>
        <v>33.073583221953236</v>
      </c>
      <c r="G1130" s="3">
        <f t="shared" si="264"/>
        <v>6.4955361220416466E-2</v>
      </c>
      <c r="H1130" s="3">
        <f t="shared" si="265"/>
        <v>0.31257530561275609</v>
      </c>
      <c r="I1130" s="3">
        <f t="shared" si="271"/>
        <v>2263.264150709927</v>
      </c>
      <c r="K1130" s="3">
        <f t="shared" si="273"/>
        <v>11.00999999999981</v>
      </c>
      <c r="L1130" s="3">
        <f t="shared" si="266"/>
        <v>0.76512278737672335</v>
      </c>
      <c r="M1130" s="3">
        <f>L1130/'Nitrous Oxide Information'!$B$1*1000</f>
        <v>17.384018071404437</v>
      </c>
      <c r="N1130" s="3">
        <f>M1130*'Nitrous Oxide Information'!$I$2*($D$13+273)/$F$2/1000</f>
        <v>4315.7054784805687</v>
      </c>
      <c r="O1130" s="3">
        <f t="shared" si="267"/>
        <v>84.892042618256284</v>
      </c>
      <c r="P1130" s="3">
        <f t="shared" si="268"/>
        <v>10.083409518888182</v>
      </c>
      <c r="Q1130" s="3">
        <f t="shared" si="269"/>
        <v>1.8393657252199261E-3</v>
      </c>
      <c r="R1130" s="3">
        <f t="shared" si="270"/>
        <v>0.1417819422906243</v>
      </c>
    </row>
    <row r="1131" spans="1:18" x14ac:dyDescent="0.25">
      <c r="A1131" s="3">
        <f t="shared" si="272"/>
        <v>11.01999999999981</v>
      </c>
      <c r="B1131" s="3">
        <f t="shared" si="259"/>
        <v>1.6836792464503443</v>
      </c>
      <c r="C1131" s="3">
        <f t="shared" si="260"/>
        <v>3.8254180555046917E-2</v>
      </c>
      <c r="D1131" s="3">
        <f t="shared" si="261"/>
        <v>624.78025411384601</v>
      </c>
      <c r="E1131" s="3">
        <f t="shared" si="262"/>
        <v>5.2898165288351331</v>
      </c>
      <c r="F1131" s="3">
        <f t="shared" si="263"/>
        <v>33.073583221953243</v>
      </c>
      <c r="G1131" s="3">
        <f t="shared" si="264"/>
        <v>6.495536122041648E-2</v>
      </c>
      <c r="H1131" s="3">
        <f t="shared" si="265"/>
        <v>0.31199608441227661</v>
      </c>
      <c r="I1131" s="3">
        <f t="shared" si="271"/>
        <v>2263.8881428787518</v>
      </c>
      <c r="K1131" s="3">
        <f t="shared" si="273"/>
        <v>11.01999999999981</v>
      </c>
      <c r="L1131" s="3">
        <f t="shared" si="266"/>
        <v>0.76370496795381715</v>
      </c>
      <c r="M1131" s="3">
        <f>L1131/'Nitrous Oxide Information'!$B$1*1000</f>
        <v>17.351804420371646</v>
      </c>
      <c r="N1131" s="3">
        <f>M1131*'Nitrous Oxide Information'!$I$2*($D$13+273)/$F$2/1000</f>
        <v>4307.7082116994925</v>
      </c>
      <c r="O1131" s="3">
        <f t="shared" si="267"/>
        <v>84.734732459860638</v>
      </c>
      <c r="P1131" s="3">
        <f t="shared" si="268"/>
        <v>10.083409518888184</v>
      </c>
      <c r="Q1131" s="3">
        <f t="shared" si="269"/>
        <v>1.8393657252199264E-3</v>
      </c>
      <c r="R1131" s="3">
        <f t="shared" si="270"/>
        <v>0.14151921166109199</v>
      </c>
    </row>
    <row r="1132" spans="1:18" x14ac:dyDescent="0.25">
      <c r="A1132" s="3">
        <f t="shared" si="272"/>
        <v>11.029999999999809</v>
      </c>
      <c r="B1132" s="3">
        <f t="shared" si="259"/>
        <v>1.6805592856062215</v>
      </c>
      <c r="C1132" s="3">
        <f t="shared" si="260"/>
        <v>3.8183293213703617E-2</v>
      </c>
      <c r="D1132" s="3">
        <f t="shared" si="261"/>
        <v>623.6224980073157</v>
      </c>
      <c r="E1132" s="3">
        <f t="shared" si="262"/>
        <v>5.2800141745700007</v>
      </c>
      <c r="F1132" s="3">
        <f t="shared" si="263"/>
        <v>33.073583221953243</v>
      </c>
      <c r="G1132" s="3">
        <f t="shared" si="264"/>
        <v>6.495536122041648E-2</v>
      </c>
      <c r="H1132" s="3">
        <f t="shared" si="265"/>
        <v>0.31141793654418465</v>
      </c>
      <c r="I1132" s="3">
        <f t="shared" si="271"/>
        <v>2264.51097875184</v>
      </c>
      <c r="K1132" s="3">
        <f t="shared" si="273"/>
        <v>11.029999999999809</v>
      </c>
      <c r="L1132" s="3">
        <f t="shared" si="266"/>
        <v>0.76228977583720625</v>
      </c>
      <c r="M1132" s="3">
        <f>L1132/'Nitrous Oxide Information'!$B$1*1000</f>
        <v>17.319650463208742</v>
      </c>
      <c r="N1132" s="3">
        <f>M1132*'Nitrous Oxide Information'!$I$2*($D$13+273)/$F$2/1000</f>
        <v>4299.7257643439507</v>
      </c>
      <c r="O1132" s="3">
        <f t="shared" si="267"/>
        <v>84.577713806830772</v>
      </c>
      <c r="P1132" s="3">
        <f t="shared" si="268"/>
        <v>10.083409518888184</v>
      </c>
      <c r="Q1132" s="3">
        <f t="shared" si="269"/>
        <v>1.8393657252199264E-3</v>
      </c>
      <c r="R1132" s="3">
        <f t="shared" si="270"/>
        <v>0.14125696788752015</v>
      </c>
    </row>
    <row r="1133" spans="1:18" x14ac:dyDescent="0.25">
      <c r="A1133" s="3">
        <f t="shared" si="272"/>
        <v>11.039999999999809</v>
      </c>
      <c r="B1133" s="3">
        <f t="shared" si="259"/>
        <v>1.6774451062407798</v>
      </c>
      <c r="C1133" s="3">
        <f t="shared" si="260"/>
        <v>3.8112537230948845E-2</v>
      </c>
      <c r="D1133" s="3">
        <f t="shared" si="261"/>
        <v>622.46688729381492</v>
      </c>
      <c r="E1133" s="3">
        <f t="shared" si="262"/>
        <v>5.270229984668152</v>
      </c>
      <c r="F1133" s="3">
        <f t="shared" si="263"/>
        <v>33.073583221953236</v>
      </c>
      <c r="G1133" s="3">
        <f t="shared" si="264"/>
        <v>6.4955361220416466E-2</v>
      </c>
      <c r="H1133" s="3">
        <f t="shared" si="265"/>
        <v>0.3108408600195296</v>
      </c>
      <c r="I1133" s="3">
        <f t="shared" si="271"/>
        <v>2265.1326604718788</v>
      </c>
      <c r="K1133" s="3">
        <f t="shared" si="273"/>
        <v>11.039999999999809</v>
      </c>
      <c r="L1133" s="3">
        <f t="shared" si="266"/>
        <v>0.7608772061583311</v>
      </c>
      <c r="M1133" s="3">
        <f>L1133/'Nitrous Oxide Information'!$B$1*1000</f>
        <v>17.287556089299326</v>
      </c>
      <c r="N1133" s="3">
        <f>M1133*'Nitrous Oxide Information'!$I$2*($D$13+273)/$F$2/1000</f>
        <v>4291.7581089526393</v>
      </c>
      <c r="O1133" s="3">
        <f t="shared" si="267"/>
        <v>84.420986118989362</v>
      </c>
      <c r="P1133" s="3">
        <f t="shared" si="268"/>
        <v>10.083409518888182</v>
      </c>
      <c r="Q1133" s="3">
        <f t="shared" si="269"/>
        <v>1.8393657252199261E-3</v>
      </c>
      <c r="R1133" s="3">
        <f t="shared" si="270"/>
        <v>0.14099521006773486</v>
      </c>
    </row>
    <row r="1134" spans="1:18" x14ac:dyDescent="0.25">
      <c r="A1134" s="3">
        <f t="shared" si="272"/>
        <v>11.049999999999809</v>
      </c>
      <c r="B1134" s="3">
        <f t="shared" si="259"/>
        <v>1.6743366976405842</v>
      </c>
      <c r="C1134" s="3">
        <f t="shared" si="260"/>
        <v>3.804191236336707E-2</v>
      </c>
      <c r="D1134" s="3">
        <f t="shared" si="261"/>
        <v>621.31341799779909</v>
      </c>
      <c r="E1134" s="3">
        <f t="shared" si="262"/>
        <v>5.2604639254699093</v>
      </c>
      <c r="F1134" s="3">
        <f t="shared" si="263"/>
        <v>33.073583221953236</v>
      </c>
      <c r="G1134" s="3">
        <f t="shared" si="264"/>
        <v>6.4955361220416466E-2</v>
      </c>
      <c r="H1134" s="3">
        <f t="shared" si="265"/>
        <v>0.31026485285304639</v>
      </c>
      <c r="I1134" s="3">
        <f t="shared" si="271"/>
        <v>2265.7531901775851</v>
      </c>
      <c r="K1134" s="3">
        <f t="shared" si="273"/>
        <v>11.049999999999809</v>
      </c>
      <c r="L1134" s="3">
        <f t="shared" si="266"/>
        <v>0.7594672540576537</v>
      </c>
      <c r="M1134" s="3">
        <f>L1134/'Nitrous Oxide Information'!$B$1*1000</f>
        <v>17.25552118823197</v>
      </c>
      <c r="N1134" s="3">
        <f>M1134*'Nitrous Oxide Information'!$I$2*($D$13+273)/$F$2/1000</f>
        <v>4283.8052181151425</v>
      </c>
      <c r="O1134" s="3">
        <f t="shared" si="267"/>
        <v>84.264548857160079</v>
      </c>
      <c r="P1134" s="3">
        <f t="shared" si="268"/>
        <v>10.083409518888182</v>
      </c>
      <c r="Q1134" s="3">
        <f t="shared" si="269"/>
        <v>1.8393657252199261E-3</v>
      </c>
      <c r="R1134" s="3">
        <f t="shared" si="270"/>
        <v>0.14073393730123396</v>
      </c>
    </row>
    <row r="1135" spans="1:18" x14ac:dyDescent="0.25">
      <c r="A1135" s="3">
        <f t="shared" si="272"/>
        <v>11.059999999999809</v>
      </c>
      <c r="B1135" s="3">
        <f t="shared" si="259"/>
        <v>1.6712340491120539</v>
      </c>
      <c r="C1135" s="3">
        <f t="shared" si="260"/>
        <v>3.7971418367993851E-2</v>
      </c>
      <c r="D1135" s="3">
        <f t="shared" si="261"/>
        <v>620.16208615108997</v>
      </c>
      <c r="E1135" s="3">
        <f t="shared" si="262"/>
        <v>5.2507159633779681</v>
      </c>
      <c r="F1135" s="3">
        <f t="shared" si="263"/>
        <v>33.073583221953228</v>
      </c>
      <c r="G1135" s="3">
        <f t="shared" si="264"/>
        <v>6.4955361220416452E-2</v>
      </c>
      <c r="H1135" s="3">
        <f t="shared" si="265"/>
        <v>0.3096899130631488</v>
      </c>
      <c r="I1135" s="3">
        <f t="shared" si="271"/>
        <v>2266.3725700037112</v>
      </c>
      <c r="K1135" s="3">
        <f t="shared" si="273"/>
        <v>11.059999999999809</v>
      </c>
      <c r="L1135" s="3">
        <f t="shared" si="266"/>
        <v>0.7580599146846414</v>
      </c>
      <c r="M1135" s="3">
        <f>L1135/'Nitrous Oxide Information'!$B$1*1000</f>
        <v>17.223545649799863</v>
      </c>
      <c r="N1135" s="3">
        <f>M1135*'Nitrous Oxide Information'!$I$2*($D$13+273)/$F$2/1000</f>
        <v>4275.8670644718359</v>
      </c>
      <c r="O1135" s="3">
        <f t="shared" si="267"/>
        <v>84.108401483165736</v>
      </c>
      <c r="P1135" s="3">
        <f t="shared" si="268"/>
        <v>10.08340951888818</v>
      </c>
      <c r="Q1135" s="3">
        <f t="shared" si="269"/>
        <v>1.8393657252199257E-3</v>
      </c>
      <c r="R1135" s="3">
        <f t="shared" si="270"/>
        <v>0.14047314868918401</v>
      </c>
    </row>
    <row r="1136" spans="1:18" x14ac:dyDescent="0.25">
      <c r="A1136" s="3">
        <f t="shared" si="272"/>
        <v>11.069999999999808</v>
      </c>
      <c r="B1136" s="3">
        <f t="shared" si="259"/>
        <v>1.6681371499814226</v>
      </c>
      <c r="C1136" s="3">
        <f t="shared" si="260"/>
        <v>3.7901055002314957E-2</v>
      </c>
      <c r="D1136" s="3">
        <f t="shared" si="261"/>
        <v>619.01288779286369</v>
      </c>
      <c r="E1136" s="3">
        <f t="shared" si="262"/>
        <v>5.2409860648572808</v>
      </c>
      <c r="F1136" s="3">
        <f t="shared" si="263"/>
        <v>33.073583221953243</v>
      </c>
      <c r="G1136" s="3">
        <f t="shared" si="264"/>
        <v>6.495536122041648E-2</v>
      </c>
      <c r="H1136" s="3">
        <f t="shared" si="265"/>
        <v>0.30911603867192272</v>
      </c>
      <c r="I1136" s="3">
        <f t="shared" si="271"/>
        <v>2266.9908020810549</v>
      </c>
      <c r="K1136" s="3">
        <f t="shared" si="273"/>
        <v>11.069999999999808</v>
      </c>
      <c r="L1136" s="3">
        <f t="shared" si="266"/>
        <v>0.7566551831977496</v>
      </c>
      <c r="M1136" s="3">
        <f>L1136/'Nitrous Oxide Information'!$B$1*1000</f>
        <v>17.191629364000399</v>
      </c>
      <c r="N1136" s="3">
        <f>M1136*'Nitrous Oxide Information'!$I$2*($D$13+273)/$F$2/1000</f>
        <v>4267.9436207137987</v>
      </c>
      <c r="O1136" s="3">
        <f t="shared" si="267"/>
        <v>83.952543459826387</v>
      </c>
      <c r="P1136" s="3">
        <f t="shared" si="268"/>
        <v>10.083409518888184</v>
      </c>
      <c r="Q1136" s="3">
        <f t="shared" si="269"/>
        <v>1.8393657252199264E-3</v>
      </c>
      <c r="R1136" s="3">
        <f t="shared" si="270"/>
        <v>0.14021284333441716</v>
      </c>
    </row>
    <row r="1137" spans="1:18" x14ac:dyDescent="0.25">
      <c r="A1137" s="3">
        <f t="shared" si="272"/>
        <v>11.079999999999808</v>
      </c>
      <c r="B1137" s="3">
        <f t="shared" si="259"/>
        <v>1.6650459895947034</v>
      </c>
      <c r="C1137" s="3">
        <f t="shared" si="260"/>
        <v>3.7830822024265576E-2</v>
      </c>
      <c r="D1137" s="3">
        <f t="shared" si="261"/>
        <v>617.86581896963457</v>
      </c>
      <c r="E1137" s="3">
        <f t="shared" si="262"/>
        <v>5.231274196434943</v>
      </c>
      <c r="F1137" s="3">
        <f t="shared" si="263"/>
        <v>33.073583221953243</v>
      </c>
      <c r="G1137" s="3">
        <f t="shared" si="264"/>
        <v>6.495536122041648E-2</v>
      </c>
      <c r="H1137" s="3">
        <f t="shared" si="265"/>
        <v>0.30854322770511899</v>
      </c>
      <c r="I1137" s="3">
        <f t="shared" si="271"/>
        <v>2267.607888536465</v>
      </c>
      <c r="K1137" s="3">
        <f t="shared" si="273"/>
        <v>11.079999999999808</v>
      </c>
      <c r="L1137" s="3">
        <f t="shared" si="266"/>
        <v>0.75525305476440541</v>
      </c>
      <c r="M1137" s="3">
        <f>L1137/'Nitrous Oxide Information'!$B$1*1000</f>
        <v>17.159772221034821</v>
      </c>
      <c r="N1137" s="3">
        <f>M1137*'Nitrous Oxide Information'!$I$2*($D$13+273)/$F$2/1000</f>
        <v>4260.0348595827081</v>
      </c>
      <c r="O1137" s="3">
        <f t="shared" si="267"/>
        <v>83.796974250957547</v>
      </c>
      <c r="P1137" s="3">
        <f t="shared" si="268"/>
        <v>10.083409518888184</v>
      </c>
      <c r="Q1137" s="3">
        <f t="shared" si="269"/>
        <v>1.8393657252199264E-3</v>
      </c>
      <c r="R1137" s="3">
        <f t="shared" si="270"/>
        <v>0.13995302034142801</v>
      </c>
    </row>
    <row r="1138" spans="1:18" x14ac:dyDescent="0.25">
      <c r="A1138" s="3">
        <f t="shared" si="272"/>
        <v>11.089999999999808</v>
      </c>
      <c r="B1138" s="3">
        <f t="shared" si="259"/>
        <v>1.6619605573176519</v>
      </c>
      <c r="C1138" s="3">
        <f t="shared" si="260"/>
        <v>3.7760719192229404E-2</v>
      </c>
      <c r="D1138" s="3">
        <f t="shared" si="261"/>
        <v>616.72087573524391</v>
      </c>
      <c r="E1138" s="3">
        <f t="shared" si="262"/>
        <v>5.2215803247000752</v>
      </c>
      <c r="F1138" s="3">
        <f t="shared" si="263"/>
        <v>33.073583221953243</v>
      </c>
      <c r="G1138" s="3">
        <f t="shared" si="264"/>
        <v>6.495536122041648E-2</v>
      </c>
      <c r="H1138" s="3">
        <f t="shared" si="265"/>
        <v>0.30797147819214687</v>
      </c>
      <c r="I1138" s="3">
        <f t="shared" si="271"/>
        <v>2268.2238314928495</v>
      </c>
      <c r="K1138" s="3">
        <f t="shared" si="273"/>
        <v>11.089999999999808</v>
      </c>
      <c r="L1138" s="3">
        <f t="shared" si="266"/>
        <v>0.75385352456099108</v>
      </c>
      <c r="M1138" s="3">
        <f>L1138/'Nitrous Oxide Information'!$B$1*1000</f>
        <v>17.127974111307822</v>
      </c>
      <c r="N1138" s="3">
        <f>M1138*'Nitrous Oxide Information'!$I$2*($D$13+273)/$F$2/1000</f>
        <v>4252.1407538707572</v>
      </c>
      <c r="O1138" s="3">
        <f t="shared" si="267"/>
        <v>83.64169332136828</v>
      </c>
      <c r="P1138" s="3">
        <f t="shared" si="268"/>
        <v>10.083409518888184</v>
      </c>
      <c r="Q1138" s="3">
        <f t="shared" si="269"/>
        <v>1.8393657252199264E-3</v>
      </c>
      <c r="R1138" s="3">
        <f t="shared" si="270"/>
        <v>0.13969367881637057</v>
      </c>
    </row>
    <row r="1139" spans="1:18" x14ac:dyDescent="0.25">
      <c r="A1139" s="3">
        <f t="shared" si="272"/>
        <v>11.099999999999808</v>
      </c>
      <c r="B1139" s="3">
        <f t="shared" si="259"/>
        <v>1.6588808425357306</v>
      </c>
      <c r="C1139" s="3">
        <f t="shared" si="260"/>
        <v>3.7690746265037926E-2</v>
      </c>
      <c r="D1139" s="3">
        <f t="shared" si="261"/>
        <v>615.57805415084545</v>
      </c>
      <c r="E1139" s="3">
        <f t="shared" si="262"/>
        <v>5.2119044163037156</v>
      </c>
      <c r="F1139" s="3">
        <f t="shared" si="263"/>
        <v>33.073583221953236</v>
      </c>
      <c r="G1139" s="3">
        <f t="shared" si="264"/>
        <v>6.4955361220416466E-2</v>
      </c>
      <c r="H1139" s="3">
        <f t="shared" si="265"/>
        <v>0.30740078816606742</v>
      </c>
      <c r="I1139" s="3">
        <f t="shared" si="271"/>
        <v>2268.8386330691815</v>
      </c>
      <c r="K1139" s="3">
        <f t="shared" si="273"/>
        <v>11.099999999999808</v>
      </c>
      <c r="L1139" s="3">
        <f t="shared" si="266"/>
        <v>0.75245658777282742</v>
      </c>
      <c r="M1139" s="3">
        <f>L1139/'Nitrous Oxide Information'!$B$1*1000</f>
        <v>17.096234925427201</v>
      </c>
      <c r="N1139" s="3">
        <f>M1139*'Nitrous Oxide Information'!$I$2*($D$13+273)/$F$2/1000</f>
        <v>4244.2612764205569</v>
      </c>
      <c r="O1139" s="3">
        <f t="shared" si="267"/>
        <v>83.48670013685944</v>
      </c>
      <c r="P1139" s="3">
        <f t="shared" si="268"/>
        <v>10.083409518888182</v>
      </c>
      <c r="Q1139" s="3">
        <f t="shared" si="269"/>
        <v>1.8393657252199261E-3</v>
      </c>
      <c r="R1139" s="3">
        <f t="shared" si="270"/>
        <v>0.13943481786705531</v>
      </c>
    </row>
    <row r="1140" spans="1:18" x14ac:dyDescent="0.25">
      <c r="A1140" s="3">
        <f t="shared" si="272"/>
        <v>11.109999999999808</v>
      </c>
      <c r="B1140" s="3">
        <f t="shared" si="259"/>
        <v>1.65580683465407</v>
      </c>
      <c r="C1140" s="3">
        <f t="shared" si="260"/>
        <v>3.7620903001969498E-2</v>
      </c>
      <c r="D1140" s="3">
        <f t="shared" si="261"/>
        <v>614.43735028489175</v>
      </c>
      <c r="E1140" s="3">
        <f t="shared" si="262"/>
        <v>5.2022464379586948</v>
      </c>
      <c r="F1140" s="3">
        <f t="shared" si="263"/>
        <v>33.073583221953243</v>
      </c>
      <c r="G1140" s="3">
        <f t="shared" si="264"/>
        <v>6.495536122041648E-2</v>
      </c>
      <c r="H1140" s="3">
        <f t="shared" si="265"/>
        <v>0.30683115566358654</v>
      </c>
      <c r="I1140" s="3">
        <f t="shared" si="271"/>
        <v>2269.4522953805085</v>
      </c>
      <c r="K1140" s="3">
        <f t="shared" si="273"/>
        <v>11.109999999999808</v>
      </c>
      <c r="L1140" s="3">
        <f t="shared" si="266"/>
        <v>0.75106223959415686</v>
      </c>
      <c r="M1140" s="3">
        <f>L1140/'Nitrous Oxide Information'!$B$1*1000</f>
        <v>17.064554554203461</v>
      </c>
      <c r="N1140" s="3">
        <f>M1140*'Nitrous Oxide Information'!$I$2*($D$13+273)/$F$2/1000</f>
        <v>4236.3964001250415</v>
      </c>
      <c r="O1140" s="3">
        <f t="shared" si="267"/>
        <v>83.331994164221726</v>
      </c>
      <c r="P1140" s="3">
        <f t="shared" si="268"/>
        <v>10.083409518888184</v>
      </c>
      <c r="Q1140" s="3">
        <f t="shared" si="269"/>
        <v>1.8393657252199264E-3</v>
      </c>
      <c r="R1140" s="3">
        <f t="shared" si="270"/>
        <v>0.1391764366029459</v>
      </c>
    </row>
    <row r="1141" spans="1:18" x14ac:dyDescent="0.25">
      <c r="A1141" s="3">
        <f t="shared" si="272"/>
        <v>11.119999999999807</v>
      </c>
      <c r="B1141" s="3">
        <f t="shared" si="259"/>
        <v>1.6527385230974341</v>
      </c>
      <c r="C1141" s="3">
        <f t="shared" si="260"/>
        <v>3.7551189162748549E-2</v>
      </c>
      <c r="D1141" s="3">
        <f t="shared" si="261"/>
        <v>613.29876021312066</v>
      </c>
      <c r="E1141" s="3">
        <f t="shared" si="262"/>
        <v>5.1926063564395291</v>
      </c>
      <c r="F1141" s="3">
        <f t="shared" si="263"/>
        <v>33.073583221953236</v>
      </c>
      <c r="G1141" s="3">
        <f t="shared" si="264"/>
        <v>6.4955361220416466E-2</v>
      </c>
      <c r="H1141" s="3">
        <f t="shared" si="265"/>
        <v>0.30626257872504814</v>
      </c>
      <c r="I1141" s="3">
        <f t="shared" si="271"/>
        <v>2270.0648205379584</v>
      </c>
      <c r="K1141" s="3">
        <f t="shared" si="273"/>
        <v>11.119999999999807</v>
      </c>
      <c r="L1141" s="3">
        <f t="shared" si="266"/>
        <v>0.74967047522812735</v>
      </c>
      <c r="M1141" s="3">
        <f>L1141/'Nitrous Oxide Information'!$B$1*1000</f>
        <v>17.03293288864943</v>
      </c>
      <c r="N1141" s="3">
        <f>M1141*'Nitrous Oxide Information'!$I$2*($D$13+273)/$F$2/1000</f>
        <v>4228.5460979273757</v>
      </c>
      <c r="O1141" s="3">
        <f t="shared" si="267"/>
        <v>83.177574871233958</v>
      </c>
      <c r="P1141" s="3">
        <f t="shared" si="268"/>
        <v>10.083409518888182</v>
      </c>
      <c r="Q1141" s="3">
        <f t="shared" si="269"/>
        <v>1.8393657252199261E-3</v>
      </c>
      <c r="R1141" s="3">
        <f t="shared" si="270"/>
        <v>0.13891853413515626</v>
      </c>
    </row>
    <row r="1142" spans="1:18" x14ac:dyDescent="0.25">
      <c r="A1142" s="3">
        <f t="shared" si="272"/>
        <v>11.129999999999807</v>
      </c>
      <c r="B1142" s="3">
        <f t="shared" si="259"/>
        <v>1.6496758973101835</v>
      </c>
      <c r="C1142" s="3">
        <f t="shared" si="260"/>
        <v>3.7481604507544758E-2</v>
      </c>
      <c r="D1142" s="3">
        <f t="shared" si="261"/>
        <v>612.16228001854199</v>
      </c>
      <c r="E1142" s="3">
        <f t="shared" si="262"/>
        <v>5.1829841385823032</v>
      </c>
      <c r="F1142" s="3">
        <f t="shared" si="263"/>
        <v>33.073583221953243</v>
      </c>
      <c r="G1142" s="3">
        <f t="shared" si="264"/>
        <v>6.495536122041648E-2</v>
      </c>
      <c r="H1142" s="3">
        <f t="shared" si="265"/>
        <v>0.3056950553944276</v>
      </c>
      <c r="I1142" s="3">
        <f t="shared" si="271"/>
        <v>2270.6762106487472</v>
      </c>
      <c r="K1142" s="3">
        <f t="shared" si="273"/>
        <v>11.129999999999807</v>
      </c>
      <c r="L1142" s="3">
        <f t="shared" si="266"/>
        <v>0.74828128988677578</v>
      </c>
      <c r="M1142" s="3">
        <f>L1142/'Nitrous Oxide Information'!$B$1*1000</f>
        <v>17.00136981997991</v>
      </c>
      <c r="N1142" s="3">
        <f>M1142*'Nitrous Oxide Information'!$I$2*($D$13+273)/$F$2/1000</f>
        <v>4220.7103428208638</v>
      </c>
      <c r="O1142" s="3">
        <f t="shared" si="267"/>
        <v>83.023441726661162</v>
      </c>
      <c r="P1142" s="3">
        <f t="shared" si="268"/>
        <v>10.083409518888184</v>
      </c>
      <c r="Q1142" s="3">
        <f t="shared" si="269"/>
        <v>1.8393657252199264E-3</v>
      </c>
      <c r="R1142" s="3">
        <f t="shared" si="270"/>
        <v>0.13866110957644748</v>
      </c>
    </row>
    <row r="1143" spans="1:18" x14ac:dyDescent="0.25">
      <c r="A1143" s="3">
        <f t="shared" si="272"/>
        <v>11.139999999999807</v>
      </c>
      <c r="B1143" s="3">
        <f t="shared" si="259"/>
        <v>1.6466189467562393</v>
      </c>
      <c r="C1143" s="3">
        <f t="shared" si="260"/>
        <v>3.7412148796972231E-2</v>
      </c>
      <c r="D1143" s="3">
        <f t="shared" si="261"/>
        <v>611.02790579142413</v>
      </c>
      <c r="E1143" s="3">
        <f t="shared" si="262"/>
        <v>5.1733797512845578</v>
      </c>
      <c r="F1143" s="3">
        <f t="shared" si="263"/>
        <v>33.073583221953243</v>
      </c>
      <c r="G1143" s="3">
        <f t="shared" si="264"/>
        <v>6.495536122041648E-2</v>
      </c>
      <c r="H1143" s="3">
        <f t="shared" si="265"/>
        <v>0.30512858371932489</v>
      </c>
      <c r="I1143" s="3">
        <f t="shared" si="271"/>
        <v>2271.2864678161859</v>
      </c>
      <c r="K1143" s="3">
        <f t="shared" si="273"/>
        <v>11.139999999999807</v>
      </c>
      <c r="L1143" s="3">
        <f t="shared" si="266"/>
        <v>0.74689467879101135</v>
      </c>
      <c r="M1143" s="3">
        <f>L1143/'Nitrous Oxide Information'!$B$1*1000</f>
        <v>16.969865239611284</v>
      </c>
      <c r="N1143" s="3">
        <f>M1143*'Nitrous Oxide Information'!$I$2*($D$13+273)/$F$2/1000</f>
        <v>4212.889107848855</v>
      </c>
      <c r="O1143" s="3">
        <f t="shared" si="267"/>
        <v>82.869594200252806</v>
      </c>
      <c r="P1143" s="3">
        <f t="shared" si="268"/>
        <v>10.083409518888184</v>
      </c>
      <c r="Q1143" s="3">
        <f t="shared" si="269"/>
        <v>1.8393657252199264E-3</v>
      </c>
      <c r="R1143" s="3">
        <f t="shared" si="270"/>
        <v>0.13840416204122474</v>
      </c>
    </row>
    <row r="1144" spans="1:18" x14ac:dyDescent="0.25">
      <c r="A1144" s="3">
        <f t="shared" si="272"/>
        <v>11.149999999999807</v>
      </c>
      <c r="B1144" s="3">
        <f t="shared" si="259"/>
        <v>1.6435676609190459</v>
      </c>
      <c r="C1144" s="3">
        <f t="shared" si="260"/>
        <v>3.7342821792088643E-2</v>
      </c>
      <c r="D1144" s="3">
        <f t="shared" si="261"/>
        <v>609.89563362927981</v>
      </c>
      <c r="E1144" s="3">
        <f t="shared" si="262"/>
        <v>5.1637931615051711</v>
      </c>
      <c r="F1144" s="3">
        <f t="shared" si="263"/>
        <v>33.073583221953236</v>
      </c>
      <c r="G1144" s="3">
        <f t="shared" si="264"/>
        <v>6.4955361220416466E-2</v>
      </c>
      <c r="H1144" s="3">
        <f t="shared" si="265"/>
        <v>0.3045631617509576</v>
      </c>
      <c r="I1144" s="3">
        <f t="shared" si="271"/>
        <v>2271.895594139688</v>
      </c>
      <c r="K1144" s="3">
        <f t="shared" si="273"/>
        <v>11.149999999999807</v>
      </c>
      <c r="L1144" s="3">
        <f t="shared" si="266"/>
        <v>0.74551063717059907</v>
      </c>
      <c r="M1144" s="3">
        <f>L1144/'Nitrous Oxide Information'!$B$1*1000</f>
        <v>16.938419039161136</v>
      </c>
      <c r="N1144" s="3">
        <f>M1144*'Nitrous Oxide Information'!$I$2*($D$13+273)/$F$2/1000</f>
        <v>4205.0823661046461</v>
      </c>
      <c r="O1144" s="3">
        <f t="shared" si="267"/>
        <v>82.716031762740883</v>
      </c>
      <c r="P1144" s="3">
        <f t="shared" si="268"/>
        <v>10.083409518888182</v>
      </c>
      <c r="Q1144" s="3">
        <f t="shared" si="269"/>
        <v>1.8393657252199261E-3</v>
      </c>
      <c r="R1144" s="3">
        <f t="shared" si="270"/>
        <v>0.1381476906455342</v>
      </c>
    </row>
    <row r="1145" spans="1:18" x14ac:dyDescent="0.25">
      <c r="A1145" s="3">
        <f t="shared" si="272"/>
        <v>11.159999999999807</v>
      </c>
      <c r="B1145" s="3">
        <f t="shared" si="259"/>
        <v>1.6405220293015366</v>
      </c>
      <c r="C1145" s="3">
        <f t="shared" si="260"/>
        <v>3.7273623254394483E-2</v>
      </c>
      <c r="D1145" s="3">
        <f t="shared" si="261"/>
        <v>608.76545963685419</v>
      </c>
      <c r="E1145" s="3">
        <f t="shared" si="262"/>
        <v>5.154224336264253</v>
      </c>
      <c r="F1145" s="3">
        <f t="shared" si="263"/>
        <v>33.073583221953236</v>
      </c>
      <c r="G1145" s="3">
        <f t="shared" si="264"/>
        <v>6.4955361220416466E-2</v>
      </c>
      <c r="H1145" s="3">
        <f t="shared" si="265"/>
        <v>0.30399878754415516</v>
      </c>
      <c r="I1145" s="3">
        <f t="shared" si="271"/>
        <v>2272.5035917147761</v>
      </c>
      <c r="K1145" s="3">
        <f t="shared" si="273"/>
        <v>11.159999999999807</v>
      </c>
      <c r="L1145" s="3">
        <f t="shared" si="266"/>
        <v>0.74412916026414377</v>
      </c>
      <c r="M1145" s="3">
        <f>L1145/'Nitrous Oxide Information'!$B$1*1000</f>
        <v>16.907031110447907</v>
      </c>
      <c r="N1145" s="3">
        <f>M1145*'Nitrous Oxide Information'!$I$2*($D$13+273)/$F$2/1000</f>
        <v>4197.2900907314015</v>
      </c>
      <c r="O1145" s="3">
        <f t="shared" si="267"/>
        <v>82.562753885838234</v>
      </c>
      <c r="P1145" s="3">
        <f t="shared" si="268"/>
        <v>10.083409518888182</v>
      </c>
      <c r="Q1145" s="3">
        <f t="shared" si="269"/>
        <v>1.8393657252199261E-3</v>
      </c>
      <c r="R1145" s="3">
        <f t="shared" si="270"/>
        <v>0.13789169450706026</v>
      </c>
    </row>
    <row r="1146" spans="1:18" x14ac:dyDescent="0.25">
      <c r="A1146" s="3">
        <f t="shared" si="272"/>
        <v>11.169999999999806</v>
      </c>
      <c r="B1146" s="3">
        <f t="shared" si="259"/>
        <v>1.6374820414260949</v>
      </c>
      <c r="C1146" s="3">
        <f t="shared" si="260"/>
        <v>3.7204552945832164E-2</v>
      </c>
      <c r="D1146" s="3">
        <f t="shared" si="261"/>
        <v>607.63737992611027</v>
      </c>
      <c r="E1146" s="3">
        <f t="shared" si="262"/>
        <v>5.1446732426430222</v>
      </c>
      <c r="F1146" s="3">
        <f t="shared" si="263"/>
        <v>33.073583221953243</v>
      </c>
      <c r="G1146" s="3">
        <f t="shared" si="264"/>
        <v>6.495536122041648E-2</v>
      </c>
      <c r="H1146" s="3">
        <f t="shared" si="265"/>
        <v>0.30343545915735093</v>
      </c>
      <c r="I1146" s="3">
        <f t="shared" si="271"/>
        <v>2273.1104626330907</v>
      </c>
      <c r="K1146" s="3">
        <f t="shared" si="273"/>
        <v>11.169999999999806</v>
      </c>
      <c r="L1146" s="3">
        <f t="shared" si="266"/>
        <v>0.74275024331907313</v>
      </c>
      <c r="M1146" s="3">
        <f>L1146/'Nitrous Oxide Information'!$B$1*1000</f>
        <v>16.875701345490494</v>
      </c>
      <c r="N1146" s="3">
        <f>M1146*'Nitrous Oxide Information'!$I$2*($D$13+273)/$F$2/1000</f>
        <v>4189.5122549220487</v>
      </c>
      <c r="O1146" s="3">
        <f t="shared" si="267"/>
        <v>82.409760042236584</v>
      </c>
      <c r="P1146" s="3">
        <f t="shared" si="268"/>
        <v>10.083409518888184</v>
      </c>
      <c r="Q1146" s="3">
        <f t="shared" si="269"/>
        <v>1.8393657252199264E-3</v>
      </c>
      <c r="R1146" s="3">
        <f t="shared" si="270"/>
        <v>0.13763617274512205</v>
      </c>
    </row>
    <row r="1147" spans="1:18" x14ac:dyDescent="0.25">
      <c r="A1147" s="3">
        <f t="shared" si="272"/>
        <v>11.179999999999806</v>
      </c>
      <c r="B1147" s="3">
        <f t="shared" si="259"/>
        <v>1.6344476868345212</v>
      </c>
      <c r="C1147" s="3">
        <f t="shared" si="260"/>
        <v>3.7135610628785252E-2</v>
      </c>
      <c r="D1147" s="3">
        <f t="shared" si="261"/>
        <v>606.51139061621552</v>
      </c>
      <c r="E1147" s="3">
        <f t="shared" si="262"/>
        <v>5.1351398477837034</v>
      </c>
      <c r="F1147" s="3">
        <f t="shared" si="263"/>
        <v>33.073583221953243</v>
      </c>
      <c r="G1147" s="3">
        <f t="shared" si="264"/>
        <v>6.495536122041648E-2</v>
      </c>
      <c r="H1147" s="3">
        <f t="shared" si="265"/>
        <v>0.30287317465257652</v>
      </c>
      <c r="I1147" s="3">
        <f t="shared" si="271"/>
        <v>2273.716208982396</v>
      </c>
      <c r="K1147" s="3">
        <f t="shared" si="273"/>
        <v>11.179999999999806</v>
      </c>
      <c r="L1147" s="3">
        <f t="shared" si="266"/>
        <v>0.74137388159162187</v>
      </c>
      <c r="M1147" s="3">
        <f>L1147/'Nitrous Oxide Information'!$B$1*1000</f>
        <v>16.844429636507893</v>
      </c>
      <c r="N1147" s="3">
        <f>M1147*'Nitrous Oxide Information'!$I$2*($D$13+273)/$F$2/1000</f>
        <v>4181.7488319191898</v>
      </c>
      <c r="O1147" s="3">
        <f t="shared" si="267"/>
        <v>82.257049705604828</v>
      </c>
      <c r="P1147" s="3">
        <f t="shared" si="268"/>
        <v>10.083409518888184</v>
      </c>
      <c r="Q1147" s="3">
        <f t="shared" si="269"/>
        <v>1.8393657252199264E-3</v>
      </c>
      <c r="R1147" s="3">
        <f t="shared" si="270"/>
        <v>0.13738112448067083</v>
      </c>
    </row>
    <row r="1148" spans="1:18" x14ac:dyDescent="0.25">
      <c r="A1148" s="3">
        <f t="shared" si="272"/>
        <v>11.189999999999806</v>
      </c>
      <c r="B1148" s="3">
        <f t="shared" ref="B1148:B1211" si="274">L1148*2.20462</f>
        <v>1.6314189550879954</v>
      </c>
      <c r="C1148" s="3">
        <f t="shared" ref="C1148:C1211" si="275">M1148/453.59237</f>
        <v>3.7066796066077615E-2</v>
      </c>
      <c r="D1148" s="3">
        <f t="shared" ref="D1148:D1211" si="276">N1148/6.89475729</f>
        <v>605.38748783352889</v>
      </c>
      <c r="E1148" s="3">
        <f t="shared" ref="E1148:E1211" si="277">O1148/16.0184634</f>
        <v>5.1256241188894043</v>
      </c>
      <c r="F1148" s="3">
        <f t="shared" ref="F1148:F1211" si="278">P1148*3.28</f>
        <v>33.073583221953236</v>
      </c>
      <c r="G1148" s="3">
        <f t="shared" ref="G1148:G1211" si="279">Q1148*35.314</f>
        <v>6.4955361220416466E-2</v>
      </c>
      <c r="H1148" s="3">
        <f t="shared" ref="H1148:H1211" si="280">R1148*2.20462</f>
        <v>0.30231193209545443</v>
      </c>
      <c r="I1148" s="3">
        <f t="shared" si="271"/>
        <v>2274.3208328465871</v>
      </c>
      <c r="K1148" s="3">
        <f t="shared" si="273"/>
        <v>11.189999999999806</v>
      </c>
      <c r="L1148" s="3">
        <f t="shared" ref="L1148:L1211" si="281">L1147-R1147*$J$1</f>
        <v>0.74000007034681514</v>
      </c>
      <c r="M1148" s="3">
        <f>L1148/'Nitrous Oxide Information'!$B$1*1000</f>
        <v>16.813215875918821</v>
      </c>
      <c r="N1148" s="3">
        <f>M1148*'Nitrous Oxide Information'!$I$2*($D$13+273)/$F$2/1000</f>
        <v>4173.99979501501</v>
      </c>
      <c r="O1148" s="3">
        <f t="shared" ref="O1148:O1211" si="282">L1148/$F$2</f>
        <v>82.104622350587178</v>
      </c>
      <c r="P1148" s="3">
        <f t="shared" ref="P1148:P1211" si="283">SQRT(2*(N1148)/O1148)</f>
        <v>10.083409518888182</v>
      </c>
      <c r="Q1148" s="3">
        <f t="shared" ref="Q1148:Q1211" si="284">P1148*$F$25</f>
        <v>1.8393657252199261E-3</v>
      </c>
      <c r="R1148" s="3">
        <f t="shared" ref="R1148:R1211" si="285">Q1148*O1148*0.908</f>
        <v>0.13712654883628672</v>
      </c>
    </row>
    <row r="1149" spans="1:18" x14ac:dyDescent="0.25">
      <c r="A1149" s="3">
        <f t="shared" si="272"/>
        <v>11.199999999999806</v>
      </c>
      <c r="B1149" s="3">
        <f t="shared" si="274"/>
        <v>1.6283958357670409</v>
      </c>
      <c r="C1149" s="3">
        <f t="shared" si="275"/>
        <v>3.6998109020972648E-2</v>
      </c>
      <c r="D1149" s="3">
        <f t="shared" si="276"/>
        <v>604.26566771158798</v>
      </c>
      <c r="E1149" s="3">
        <f t="shared" si="277"/>
        <v>5.116126023224008</v>
      </c>
      <c r="F1149" s="3">
        <f t="shared" si="278"/>
        <v>33.073583221953243</v>
      </c>
      <c r="G1149" s="3">
        <f t="shared" si="279"/>
        <v>6.495536122041648E-2</v>
      </c>
      <c r="H1149" s="3">
        <f t="shared" si="280"/>
        <v>0.30175172955519175</v>
      </c>
      <c r="I1149" s="3">
        <f t="shared" si="271"/>
        <v>2274.9243363056976</v>
      </c>
      <c r="K1149" s="3">
        <f t="shared" si="273"/>
        <v>11.199999999999806</v>
      </c>
      <c r="L1149" s="3">
        <f t="shared" si="281"/>
        <v>0.73862880485845228</v>
      </c>
      <c r="M1149" s="3">
        <f>L1149/'Nitrous Oxide Information'!$B$1*1000</f>
        <v>16.782059956341364</v>
      </c>
      <c r="N1149" s="3">
        <f>M1149*'Nitrous Oxide Information'!$I$2*($D$13+273)/$F$2/1000</f>
        <v>4166.2651175511892</v>
      </c>
      <c r="O1149" s="3">
        <f t="shared" si="282"/>
        <v>81.952477452801332</v>
      </c>
      <c r="P1149" s="3">
        <f t="shared" si="283"/>
        <v>10.083409518888184</v>
      </c>
      <c r="Q1149" s="3">
        <f t="shared" si="284"/>
        <v>1.8393657252199264E-3</v>
      </c>
      <c r="R1149" s="3">
        <f t="shared" si="285"/>
        <v>0.13687244493617576</v>
      </c>
    </row>
    <row r="1150" spans="1:18" x14ac:dyDescent="0.25">
      <c r="A1150" s="3">
        <f t="shared" si="272"/>
        <v>11.209999999999805</v>
      </c>
      <c r="B1150" s="3">
        <f t="shared" si="274"/>
        <v>1.6253783184714889</v>
      </c>
      <c r="C1150" s="3">
        <f t="shared" si="275"/>
        <v>3.6929549257172387E-2</v>
      </c>
      <c r="D1150" s="3">
        <f t="shared" si="276"/>
        <v>603.14592639109424</v>
      </c>
      <c r="E1150" s="3">
        <f t="shared" si="277"/>
        <v>5.1066455281120628</v>
      </c>
      <c r="F1150" s="3">
        <f t="shared" si="278"/>
        <v>33.073583221953236</v>
      </c>
      <c r="G1150" s="3">
        <f t="shared" si="279"/>
        <v>6.4955361220416466E-2</v>
      </c>
      <c r="H1150" s="3">
        <f t="shared" si="280"/>
        <v>0.30119256510457365</v>
      </c>
      <c r="I1150" s="3">
        <f t="shared" si="271"/>
        <v>2275.5267214359069</v>
      </c>
      <c r="K1150" s="3">
        <f t="shared" si="273"/>
        <v>11.209999999999805</v>
      </c>
      <c r="L1150" s="3">
        <f t="shared" si="281"/>
        <v>0.73726008040909052</v>
      </c>
      <c r="M1150" s="3">
        <f>L1150/'Nitrous Oxide Information'!$B$1*1000</f>
        <v>16.750961770592564</v>
      </c>
      <c r="N1150" s="3">
        <f>M1150*'Nitrous Oxide Information'!$I$2*($D$13+273)/$F$2/1000</f>
        <v>4158.5447729188008</v>
      </c>
      <c r="O1150" s="3">
        <f t="shared" si="282"/>
        <v>81.800614488836757</v>
      </c>
      <c r="P1150" s="3">
        <f t="shared" si="283"/>
        <v>10.083409518888182</v>
      </c>
      <c r="Q1150" s="3">
        <f t="shared" si="284"/>
        <v>1.8393657252199261E-3</v>
      </c>
      <c r="R1150" s="3">
        <f t="shared" si="285"/>
        <v>0.1366188119061669</v>
      </c>
    </row>
    <row r="1151" spans="1:18" x14ac:dyDescent="0.25">
      <c r="A1151" s="3">
        <f t="shared" si="272"/>
        <v>11.219999999999805</v>
      </c>
      <c r="B1151" s="3">
        <f t="shared" si="274"/>
        <v>1.6223663928204433</v>
      </c>
      <c r="C1151" s="3">
        <f t="shared" si="275"/>
        <v>3.686111653881681E-2</v>
      </c>
      <c r="D1151" s="3">
        <f t="shared" si="276"/>
        <v>602.02826001990184</v>
      </c>
      <c r="E1151" s="3">
        <f t="shared" si="277"/>
        <v>5.0971826009386634</v>
      </c>
      <c r="F1151" s="3">
        <f t="shared" si="278"/>
        <v>33.073583221953236</v>
      </c>
      <c r="G1151" s="3">
        <f t="shared" si="279"/>
        <v>6.4955361220416466E-2</v>
      </c>
      <c r="H1151" s="3">
        <f t="shared" si="280"/>
        <v>0.30063443681995639</v>
      </c>
      <c r="I1151" s="3">
        <f t="shared" si="271"/>
        <v>2276.1279903095469</v>
      </c>
      <c r="K1151" s="3">
        <f t="shared" si="273"/>
        <v>11.219999999999805</v>
      </c>
      <c r="L1151" s="3">
        <f t="shared" si="281"/>
        <v>0.73589389229002888</v>
      </c>
      <c r="M1151" s="3">
        <f>L1151/'Nitrous Oxide Information'!$B$1*1000</f>
        <v>16.719921211688114</v>
      </c>
      <c r="N1151" s="3">
        <f>M1151*'Nitrous Oxide Information'!$I$2*($D$13+273)/$F$2/1000</f>
        <v>4150.8387345582341</v>
      </c>
      <c r="O1151" s="3">
        <f t="shared" si="282"/>
        <v>81.649032936252794</v>
      </c>
      <c r="P1151" s="3">
        <f t="shared" si="283"/>
        <v>10.083409518888182</v>
      </c>
      <c r="Q1151" s="3">
        <f t="shared" si="284"/>
        <v>1.8393657252199261E-3</v>
      </c>
      <c r="R1151" s="3">
        <f t="shared" si="285"/>
        <v>0.13636564887370903</v>
      </c>
    </row>
    <row r="1152" spans="1:18" x14ac:dyDescent="0.25">
      <c r="A1152" s="3">
        <f t="shared" si="272"/>
        <v>11.229999999999805</v>
      </c>
      <c r="B1152" s="3">
        <f t="shared" si="274"/>
        <v>1.6193600484522439</v>
      </c>
      <c r="C1152" s="3">
        <f t="shared" si="275"/>
        <v>3.679281063048289E-2</v>
      </c>
      <c r="D1152" s="3">
        <f t="shared" si="276"/>
        <v>600.91266475300199</v>
      </c>
      <c r="E1152" s="3">
        <f t="shared" si="277"/>
        <v>5.0877372091493429</v>
      </c>
      <c r="F1152" s="3">
        <f t="shared" si="278"/>
        <v>33.073583221953228</v>
      </c>
      <c r="G1152" s="3">
        <f t="shared" si="279"/>
        <v>6.4955361220416452E-2</v>
      </c>
      <c r="H1152" s="3">
        <f t="shared" si="280"/>
        <v>0.30007734278126058</v>
      </c>
      <c r="I1152" s="3">
        <f t="shared" si="271"/>
        <v>2276.7281449951092</v>
      </c>
      <c r="K1152" s="3">
        <f t="shared" si="273"/>
        <v>11.229999999999805</v>
      </c>
      <c r="L1152" s="3">
        <f t="shared" si="281"/>
        <v>0.73453023580129184</v>
      </c>
      <c r="M1152" s="3">
        <f>L1152/'Nitrous Oxide Information'!$B$1*1000</f>
        <v>16.688938172841929</v>
      </c>
      <c r="N1152" s="3">
        <f>M1152*'Nitrous Oxide Information'!$I$2*($D$13+273)/$F$2/1000</f>
        <v>4143.1469759590864</v>
      </c>
      <c r="O1152" s="3">
        <f t="shared" si="282"/>
        <v>81.497732273576901</v>
      </c>
      <c r="P1152" s="3">
        <f t="shared" si="283"/>
        <v>10.08340951888818</v>
      </c>
      <c r="Q1152" s="3">
        <f t="shared" si="284"/>
        <v>1.8393657252199257E-3</v>
      </c>
      <c r="R1152" s="3">
        <f t="shared" si="285"/>
        <v>0.13611295496786777</v>
      </c>
    </row>
    <row r="1153" spans="1:18" x14ac:dyDescent="0.25">
      <c r="A1153" s="3">
        <f t="shared" si="272"/>
        <v>11.239999999999805</v>
      </c>
      <c r="B1153" s="3">
        <f t="shared" si="274"/>
        <v>1.6163592750244311</v>
      </c>
      <c r="C1153" s="3">
        <f t="shared" si="275"/>
        <v>3.6724631297183896E-2</v>
      </c>
      <c r="D1153" s="3">
        <f t="shared" si="276"/>
        <v>599.7991367525118</v>
      </c>
      <c r="E1153" s="3">
        <f t="shared" si="277"/>
        <v>5.0783093202499581</v>
      </c>
      <c r="F1153" s="3">
        <f t="shared" si="278"/>
        <v>33.073583221953236</v>
      </c>
      <c r="G1153" s="3">
        <f t="shared" si="279"/>
        <v>6.4955361220416466E-2</v>
      </c>
      <c r="H1153" s="3">
        <f t="shared" si="280"/>
        <v>0.29952128107196546</v>
      </c>
      <c r="I1153" s="3">
        <f t="shared" si="271"/>
        <v>2277.3271875572532</v>
      </c>
      <c r="K1153" s="3">
        <f t="shared" si="273"/>
        <v>11.239999999999805</v>
      </c>
      <c r="L1153" s="3">
        <f t="shared" si="281"/>
        <v>0.73316910625161313</v>
      </c>
      <c r="M1153" s="3">
        <f>L1153/'Nitrous Oxide Information'!$B$1*1000</f>
        <v>16.65801254746582</v>
      </c>
      <c r="N1153" s="3">
        <f>M1153*'Nitrous Oxide Information'!$I$2*($D$13+273)/$F$2/1000</f>
        <v>4135.4694706600876</v>
      </c>
      <c r="O1153" s="3">
        <f t="shared" si="282"/>
        <v>81.346711980302842</v>
      </c>
      <c r="P1153" s="3">
        <f t="shared" si="283"/>
        <v>10.083409518888182</v>
      </c>
      <c r="Q1153" s="3">
        <f t="shared" si="284"/>
        <v>1.8393657252199261E-3</v>
      </c>
      <c r="R1153" s="3">
        <f t="shared" si="285"/>
        <v>0.13586072931932283</v>
      </c>
    </row>
    <row r="1154" spans="1:18" x14ac:dyDescent="0.25">
      <c r="A1154" s="3">
        <f t="shared" si="272"/>
        <v>11.249999999999805</v>
      </c>
      <c r="B1154" s="3">
        <f t="shared" si="274"/>
        <v>1.6133640622137115</v>
      </c>
      <c r="C1154" s="3">
        <f t="shared" si="275"/>
        <v>3.6656578304368539E-2</v>
      </c>
      <c r="D1154" s="3">
        <f t="shared" si="276"/>
        <v>598.6876721876597</v>
      </c>
      <c r="E1154" s="3">
        <f t="shared" si="277"/>
        <v>5.068898901806584</v>
      </c>
      <c r="F1154" s="3">
        <f t="shared" si="278"/>
        <v>33.073583221953236</v>
      </c>
      <c r="G1154" s="3">
        <f t="shared" si="279"/>
        <v>6.4955361220416466E-2</v>
      </c>
      <c r="H1154" s="3">
        <f t="shared" si="280"/>
        <v>0.29896624977910119</v>
      </c>
      <c r="I1154" s="3">
        <f t="shared" si="271"/>
        <v>2277.9251200568115</v>
      </c>
      <c r="K1154" s="3">
        <f t="shared" si="273"/>
        <v>11.249999999999805</v>
      </c>
      <c r="L1154" s="3">
        <f t="shared" si="281"/>
        <v>0.73181049895841987</v>
      </c>
      <c r="M1154" s="3">
        <f>L1154/'Nitrous Oxide Information'!$B$1*1000</f>
        <v>16.627144229169108</v>
      </c>
      <c r="N1154" s="3">
        <f>M1154*'Nitrous Oxide Information'!$I$2*($D$13+273)/$F$2/1000</f>
        <v>4127.8061922489969</v>
      </c>
      <c r="O1154" s="3">
        <f t="shared" si="282"/>
        <v>81.195971536888962</v>
      </c>
      <c r="P1154" s="3">
        <f t="shared" si="283"/>
        <v>10.083409518888182</v>
      </c>
      <c r="Q1154" s="3">
        <f t="shared" si="284"/>
        <v>1.8393657252199261E-3</v>
      </c>
      <c r="R1154" s="3">
        <f t="shared" si="285"/>
        <v>0.13560897106036471</v>
      </c>
    </row>
    <row r="1155" spans="1:18" x14ac:dyDescent="0.25">
      <c r="A1155" s="3">
        <f t="shared" si="272"/>
        <v>11.259999999999804</v>
      </c>
      <c r="B1155" s="3">
        <f t="shared" si="274"/>
        <v>1.6103743997159206</v>
      </c>
      <c r="C1155" s="3">
        <f t="shared" si="275"/>
        <v>3.6588651417920143E-2</v>
      </c>
      <c r="D1155" s="3">
        <f t="shared" si="276"/>
        <v>597.57826723477308</v>
      </c>
      <c r="E1155" s="3">
        <f t="shared" si="277"/>
        <v>5.0595059214453926</v>
      </c>
      <c r="F1155" s="3">
        <f t="shared" si="278"/>
        <v>33.073583221953243</v>
      </c>
      <c r="G1155" s="3">
        <f t="shared" si="279"/>
        <v>6.495536122041648E-2</v>
      </c>
      <c r="H1155" s="3">
        <f t="shared" si="280"/>
        <v>0.29841224699324315</v>
      </c>
      <c r="I1155" s="3">
        <f t="shared" si="271"/>
        <v>2278.5219445507978</v>
      </c>
      <c r="K1155" s="3">
        <f t="shared" si="273"/>
        <v>11.259999999999804</v>
      </c>
      <c r="L1155" s="3">
        <f t="shared" si="281"/>
        <v>0.73045440924781624</v>
      </c>
      <c r="M1155" s="3">
        <f>L1155/'Nitrous Oxide Information'!$B$1*1000</f>
        <v>16.596333111758259</v>
      </c>
      <c r="N1155" s="3">
        <f>M1155*'Nitrous Oxide Information'!$I$2*($D$13+273)/$F$2/1000</f>
        <v>4120.1571143625197</v>
      </c>
      <c r="O1155" s="3">
        <f t="shared" si="282"/>
        <v>81.045510424756301</v>
      </c>
      <c r="P1155" s="3">
        <f t="shared" si="283"/>
        <v>10.083409518888184</v>
      </c>
      <c r="Q1155" s="3">
        <f t="shared" si="284"/>
        <v>1.8393657252199264E-3</v>
      </c>
      <c r="R1155" s="3">
        <f t="shared" si="285"/>
        <v>0.1353576793248919</v>
      </c>
    </row>
    <row r="1156" spans="1:18" x14ac:dyDescent="0.25">
      <c r="A1156" s="3">
        <f t="shared" si="272"/>
        <v>11.269999999999804</v>
      </c>
      <c r="B1156" s="3">
        <f t="shared" si="274"/>
        <v>1.607390277245988</v>
      </c>
      <c r="C1156" s="3">
        <f t="shared" si="275"/>
        <v>3.652085040415589E-2</v>
      </c>
      <c r="D1156" s="3">
        <f t="shared" si="276"/>
        <v>596.47091807726463</v>
      </c>
      <c r="E1156" s="3">
        <f t="shared" si="277"/>
        <v>5.0501303468525496</v>
      </c>
      <c r="F1156" s="3">
        <f t="shared" si="278"/>
        <v>33.073583221953236</v>
      </c>
      <c r="G1156" s="3">
        <f t="shared" si="279"/>
        <v>6.4955361220416466E-2</v>
      </c>
      <c r="H1156" s="3">
        <f t="shared" si="280"/>
        <v>0.29785927080850461</v>
      </c>
      <c r="I1156" s="3">
        <f t="shared" si="271"/>
        <v>2279.1176630924147</v>
      </c>
      <c r="K1156" s="3">
        <f t="shared" si="273"/>
        <v>11.269999999999804</v>
      </c>
      <c r="L1156" s="3">
        <f t="shared" si="281"/>
        <v>0.72910083245456736</v>
      </c>
      <c r="M1156" s="3">
        <f>L1156/'Nitrous Oxide Information'!$B$1*1000</f>
        <v>16.565579089236529</v>
      </c>
      <c r="N1156" s="3">
        <f>M1156*'Nitrous Oxide Information'!$I$2*($D$13+273)/$F$2/1000</f>
        <v>4112.5222106862129</v>
      </c>
      <c r="O1156" s="3">
        <f t="shared" si="282"/>
        <v>80.895328126286884</v>
      </c>
      <c r="P1156" s="3">
        <f t="shared" si="283"/>
        <v>10.083409518888182</v>
      </c>
      <c r="Q1156" s="3">
        <f t="shared" si="284"/>
        <v>1.8393657252199261E-3</v>
      </c>
      <c r="R1156" s="3">
        <f t="shared" si="285"/>
        <v>0.13510685324840771</v>
      </c>
    </row>
    <row r="1157" spans="1:18" x14ac:dyDescent="0.25">
      <c r="A1157" s="3">
        <f t="shared" si="272"/>
        <v>11.279999999999804</v>
      </c>
      <c r="B1157" s="3">
        <f t="shared" si="274"/>
        <v>1.6044116845379031</v>
      </c>
      <c r="C1157" s="3">
        <f t="shared" si="275"/>
        <v>3.6453175029825986E-2</v>
      </c>
      <c r="D1157" s="3">
        <f t="shared" si="276"/>
        <v>595.36562090561949</v>
      </c>
      <c r="E1157" s="3">
        <f t="shared" si="277"/>
        <v>5.040772145774099</v>
      </c>
      <c r="F1157" s="3">
        <f t="shared" si="278"/>
        <v>33.073583221953236</v>
      </c>
      <c r="G1157" s="3">
        <f t="shared" si="279"/>
        <v>6.4955361220416466E-2</v>
      </c>
      <c r="H1157" s="3">
        <f t="shared" si="280"/>
        <v>0.29730731932253074</v>
      </c>
      <c r="I1157" s="3">
        <f t="shared" si="271"/>
        <v>2279.7122777310597</v>
      </c>
      <c r="K1157" s="3">
        <f t="shared" si="273"/>
        <v>11.279999999999804</v>
      </c>
      <c r="L1157" s="3">
        <f t="shared" si="281"/>
        <v>0.72774976392208324</v>
      </c>
      <c r="M1157" s="3">
        <f>L1157/'Nitrous Oxide Information'!$B$1*1000</f>
        <v>16.534882055803589</v>
      </c>
      <c r="N1157" s="3">
        <f>M1157*'Nitrous Oxide Information'!$I$2*($D$13+273)/$F$2/1000</f>
        <v>4104.9014549543963</v>
      </c>
      <c r="O1157" s="3">
        <f t="shared" si="282"/>
        <v>80.745424124821881</v>
      </c>
      <c r="P1157" s="3">
        <f t="shared" si="283"/>
        <v>10.083409518888182</v>
      </c>
      <c r="Q1157" s="3">
        <f t="shared" si="284"/>
        <v>1.8393657252199261E-3</v>
      </c>
      <c r="R1157" s="3">
        <f t="shared" si="285"/>
        <v>0.13485649196801752</v>
      </c>
    </row>
    <row r="1158" spans="1:18" x14ac:dyDescent="0.25">
      <c r="A1158" s="3">
        <f t="shared" si="272"/>
        <v>11.289999999999804</v>
      </c>
      <c r="B1158" s="3">
        <f t="shared" si="274"/>
        <v>1.6014386113446777</v>
      </c>
      <c r="C1158" s="3">
        <f t="shared" si="275"/>
        <v>3.6385625062112834E-2</v>
      </c>
      <c r="D1158" s="3">
        <f t="shared" si="276"/>
        <v>594.2623719173821</v>
      </c>
      <c r="E1158" s="3">
        <f t="shared" si="277"/>
        <v>5.0314312860158541</v>
      </c>
      <c r="F1158" s="3">
        <f t="shared" si="278"/>
        <v>33.073583221953228</v>
      </c>
      <c r="G1158" s="3">
        <f t="shared" si="279"/>
        <v>6.4955361220416452E-2</v>
      </c>
      <c r="H1158" s="3">
        <f t="shared" si="280"/>
        <v>0.29675639063649206</v>
      </c>
      <c r="I1158" s="3">
        <f t="shared" si="271"/>
        <v>2280.3057905123328</v>
      </c>
      <c r="K1158" s="3">
        <f t="shared" si="273"/>
        <v>11.289999999999804</v>
      </c>
      <c r="L1158" s="3">
        <f t="shared" si="281"/>
        <v>0.72640119900240308</v>
      </c>
      <c r="M1158" s="3">
        <f>L1158/'Nitrous Oxide Information'!$B$1*1000</f>
        <v>16.504241905855157</v>
      </c>
      <c r="N1158" s="3">
        <f>M1158*'Nitrous Oxide Information'!$I$2*($D$13+273)/$F$2/1000</f>
        <v>4097.2948209500619</v>
      </c>
      <c r="O1158" s="3">
        <f t="shared" si="282"/>
        <v>80.595797904659904</v>
      </c>
      <c r="P1158" s="3">
        <f t="shared" si="283"/>
        <v>10.08340951888818</v>
      </c>
      <c r="Q1158" s="3">
        <f t="shared" si="284"/>
        <v>1.8393657252199257E-3</v>
      </c>
      <c r="R1158" s="3">
        <f t="shared" si="285"/>
        <v>0.13460659462242566</v>
      </c>
    </row>
    <row r="1159" spans="1:18" x14ac:dyDescent="0.25">
      <c r="A1159" s="3">
        <f t="shared" si="272"/>
        <v>11.299999999999804</v>
      </c>
      <c r="B1159" s="3">
        <f t="shared" si="274"/>
        <v>1.5984710474383128</v>
      </c>
      <c r="C1159" s="3">
        <f t="shared" si="275"/>
        <v>3.6318200268630314E-2</v>
      </c>
      <c r="D1159" s="3">
        <f t="shared" si="276"/>
        <v>593.16116731714351</v>
      </c>
      <c r="E1159" s="3">
        <f t="shared" si="277"/>
        <v>5.0221077354432868</v>
      </c>
      <c r="F1159" s="3">
        <f t="shared" si="278"/>
        <v>33.073583221953236</v>
      </c>
      <c r="G1159" s="3">
        <f t="shared" si="279"/>
        <v>6.4955361220416466E-2</v>
      </c>
      <c r="H1159" s="3">
        <f t="shared" si="280"/>
        <v>0.29620648285507767</v>
      </c>
      <c r="I1159" s="3">
        <f t="shared" si="271"/>
        <v>2280.8982034780429</v>
      </c>
      <c r="K1159" s="3">
        <f t="shared" si="273"/>
        <v>11.299999999999804</v>
      </c>
      <c r="L1159" s="3">
        <f t="shared" si="281"/>
        <v>0.72505513305617886</v>
      </c>
      <c r="M1159" s="3">
        <f>L1159/'Nitrous Oxide Information'!$B$1*1000</f>
        <v>16.473658533982661</v>
      </c>
      <c r="N1159" s="3">
        <f>M1159*'Nitrous Oxide Information'!$I$2*($D$13+273)/$F$2/1000</f>
        <v>4089.7022825047852</v>
      </c>
      <c r="O1159" s="3">
        <f t="shared" si="282"/>
        <v>80.446448951055174</v>
      </c>
      <c r="P1159" s="3">
        <f t="shared" si="283"/>
        <v>10.083409518888182</v>
      </c>
      <c r="Q1159" s="3">
        <f t="shared" si="284"/>
        <v>1.8393657252199261E-3</v>
      </c>
      <c r="R1159" s="3">
        <f t="shared" si="285"/>
        <v>0.13435716035193263</v>
      </c>
    </row>
    <row r="1160" spans="1:18" x14ac:dyDescent="0.25">
      <c r="A1160" s="3">
        <f t="shared" si="272"/>
        <v>11.309999999999803</v>
      </c>
      <c r="B1160" s="3">
        <f t="shared" si="274"/>
        <v>1.5955089826097621</v>
      </c>
      <c r="C1160" s="3">
        <f t="shared" si="275"/>
        <v>3.6250900417422897E-2</v>
      </c>
      <c r="D1160" s="3">
        <f t="shared" si="276"/>
        <v>592.0620033165269</v>
      </c>
      <c r="E1160" s="3">
        <f t="shared" si="277"/>
        <v>5.0128014619814119</v>
      </c>
      <c r="F1160" s="3">
        <f t="shared" si="278"/>
        <v>33.073583221953243</v>
      </c>
      <c r="G1160" s="3">
        <f t="shared" si="279"/>
        <v>6.495536122041648E-2</v>
      </c>
      <c r="H1160" s="3">
        <f t="shared" si="280"/>
        <v>0.29565759408648862</v>
      </c>
      <c r="I1160" s="3">
        <f t="shared" si="271"/>
        <v>2281.4895186662156</v>
      </c>
      <c r="K1160" s="3">
        <f t="shared" si="273"/>
        <v>11.309999999999803</v>
      </c>
      <c r="L1160" s="3">
        <f t="shared" si="281"/>
        <v>0.72371156145265958</v>
      </c>
      <c r="M1160" s="3">
        <f>L1160/'Nitrous Oxide Information'!$B$1*1000</f>
        <v>16.443131834972842</v>
      </c>
      <c r="N1160" s="3">
        <f>M1160*'Nitrous Oxide Information'!$I$2*($D$13+273)/$F$2/1000</f>
        <v>4082.1238134986284</v>
      </c>
      <c r="O1160" s="3">
        <f t="shared" si="282"/>
        <v>80.297376750215747</v>
      </c>
      <c r="P1160" s="3">
        <f t="shared" si="283"/>
        <v>10.083409518888184</v>
      </c>
      <c r="Q1160" s="3">
        <f t="shared" si="284"/>
        <v>1.8393657252199264E-3</v>
      </c>
      <c r="R1160" s="3">
        <f t="shared" si="285"/>
        <v>0.13410818829843177</v>
      </c>
    </row>
    <row r="1161" spans="1:18" x14ac:dyDescent="0.25">
      <c r="A1161" s="3">
        <f t="shared" si="272"/>
        <v>11.319999999999803</v>
      </c>
      <c r="B1161" s="3">
        <f t="shared" si="274"/>
        <v>1.5925524066688974</v>
      </c>
      <c r="C1161" s="3">
        <f t="shared" si="275"/>
        <v>3.6183725276964868E-2</v>
      </c>
      <c r="D1161" s="3">
        <f t="shared" si="276"/>
        <v>590.96487613417594</v>
      </c>
      <c r="E1161" s="3">
        <f t="shared" si="277"/>
        <v>5.003512433614687</v>
      </c>
      <c r="F1161" s="3">
        <f t="shared" si="278"/>
        <v>33.073583221953236</v>
      </c>
      <c r="G1161" s="3">
        <f t="shared" si="279"/>
        <v>6.4955361220416466E-2</v>
      </c>
      <c r="H1161" s="3">
        <f t="shared" si="280"/>
        <v>0.29510972244243161</v>
      </c>
      <c r="I1161" s="3">
        <f t="shared" si="271"/>
        <v>2282.0797381111006</v>
      </c>
      <c r="K1161" s="3">
        <f t="shared" si="273"/>
        <v>11.319999999999803</v>
      </c>
      <c r="L1161" s="3">
        <f t="shared" si="281"/>
        <v>0.72237047956967526</v>
      </c>
      <c r="M1161" s="3">
        <f>L1161/'Nitrous Oxide Information'!$B$1*1000</f>
        <v>16.412661703807402</v>
      </c>
      <c r="N1161" s="3">
        <f>M1161*'Nitrous Oxide Information'!$I$2*($D$13+273)/$F$2/1000</f>
        <v>4074.5593878600571</v>
      </c>
      <c r="O1161" s="3">
        <f t="shared" si="282"/>
        <v>80.148580789301803</v>
      </c>
      <c r="P1161" s="3">
        <f t="shared" si="283"/>
        <v>10.083409518888182</v>
      </c>
      <c r="Q1161" s="3">
        <f t="shared" si="284"/>
        <v>1.8393657252199261E-3</v>
      </c>
      <c r="R1161" s="3">
        <f t="shared" si="285"/>
        <v>0.13385967760540665</v>
      </c>
    </row>
    <row r="1162" spans="1:18" x14ac:dyDescent="0.25">
      <c r="A1162" s="3">
        <f t="shared" si="272"/>
        <v>11.329999999999803</v>
      </c>
      <c r="B1162" s="3">
        <f t="shared" si="274"/>
        <v>1.589601309444473</v>
      </c>
      <c r="C1162" s="3">
        <f t="shared" si="275"/>
        <v>3.6116674616159597E-2</v>
      </c>
      <c r="D1162" s="3">
        <f t="shared" si="276"/>
        <v>589.86978199574241</v>
      </c>
      <c r="E1162" s="3">
        <f t="shared" si="277"/>
        <v>4.9942406183868933</v>
      </c>
      <c r="F1162" s="3">
        <f t="shared" si="278"/>
        <v>33.073583221953243</v>
      </c>
      <c r="G1162" s="3">
        <f t="shared" si="279"/>
        <v>6.495536122041648E-2</v>
      </c>
      <c r="H1162" s="3">
        <f t="shared" si="280"/>
        <v>0.29456286603811266</v>
      </c>
      <c r="I1162" s="3">
        <f t="shared" si="271"/>
        <v>2282.668863843177</v>
      </c>
      <c r="K1162" s="3">
        <f t="shared" si="273"/>
        <v>11.329999999999803</v>
      </c>
      <c r="L1162" s="3">
        <f t="shared" si="281"/>
        <v>0.72103188279362118</v>
      </c>
      <c r="M1162" s="3">
        <f>L1162/'Nitrous Oxide Information'!$B$1*1000</f>
        <v>16.382248035662673</v>
      </c>
      <c r="N1162" s="3">
        <f>M1162*'Nitrous Oxide Information'!$I$2*($D$13+273)/$F$2/1000</f>
        <v>4067.008979565856</v>
      </c>
      <c r="O1162" s="3">
        <f t="shared" si="282"/>
        <v>80.000060556423819</v>
      </c>
      <c r="P1162" s="3">
        <f t="shared" si="283"/>
        <v>10.083409518888184</v>
      </c>
      <c r="Q1162" s="3">
        <f t="shared" si="284"/>
        <v>1.8393657252199264E-3</v>
      </c>
      <c r="R1162" s="3">
        <f t="shared" si="285"/>
        <v>0.13361162741792812</v>
      </c>
    </row>
    <row r="1163" spans="1:18" x14ac:dyDescent="0.25">
      <c r="A1163" s="3">
        <f t="shared" si="272"/>
        <v>11.339999999999803</v>
      </c>
      <c r="B1163" s="3">
        <f t="shared" si="274"/>
        <v>1.5866556807840919</v>
      </c>
      <c r="C1163" s="3">
        <f t="shared" si="275"/>
        <v>3.6049748204338636E-2</v>
      </c>
      <c r="D1163" s="3">
        <f t="shared" si="276"/>
        <v>588.77671713387042</v>
      </c>
      <c r="E1163" s="3">
        <f t="shared" si="277"/>
        <v>4.9849859844010274</v>
      </c>
      <c r="F1163" s="3">
        <f t="shared" si="278"/>
        <v>33.073583221953243</v>
      </c>
      <c r="G1163" s="3">
        <f t="shared" si="279"/>
        <v>6.495536122041648E-2</v>
      </c>
      <c r="H1163" s="3">
        <f t="shared" si="280"/>
        <v>0.29401702299223015</v>
      </c>
      <c r="I1163" s="3">
        <f t="shared" si="271"/>
        <v>2283.2568978891613</v>
      </c>
      <c r="K1163" s="3">
        <f t="shared" si="273"/>
        <v>11.339999999999803</v>
      </c>
      <c r="L1163" s="3">
        <f t="shared" si="281"/>
        <v>0.71969576651944189</v>
      </c>
      <c r="M1163" s="3">
        <f>L1163/'Nitrous Oxide Information'!$B$1*1000</f>
        <v>16.351890725909207</v>
      </c>
      <c r="N1163" s="3">
        <f>M1163*'Nitrous Oxide Information'!$I$2*($D$13+273)/$F$2/1000</f>
        <v>4059.4725626410209</v>
      </c>
      <c r="O1163" s="3">
        <f t="shared" si="282"/>
        <v>79.851815540640843</v>
      </c>
      <c r="P1163" s="3">
        <f t="shared" si="283"/>
        <v>10.083409518888184</v>
      </c>
      <c r="Q1163" s="3">
        <f t="shared" si="284"/>
        <v>1.8393657252199264E-3</v>
      </c>
      <c r="R1163" s="3">
        <f t="shared" si="285"/>
        <v>0.13336403688265105</v>
      </c>
    </row>
    <row r="1164" spans="1:18" x14ac:dyDescent="0.25">
      <c r="A1164" s="3">
        <f t="shared" si="272"/>
        <v>11.349999999999802</v>
      </c>
      <c r="B1164" s="3">
        <f t="shared" si="274"/>
        <v>1.5837155105541694</v>
      </c>
      <c r="C1164" s="3">
        <f t="shared" si="275"/>
        <v>3.5982945811261005E-2</v>
      </c>
      <c r="D1164" s="3">
        <f t="shared" si="276"/>
        <v>587.68567778818647</v>
      </c>
      <c r="E1164" s="3">
        <f t="shared" si="277"/>
        <v>4.9757484998191979</v>
      </c>
      <c r="F1164" s="3">
        <f t="shared" si="278"/>
        <v>33.073583221953243</v>
      </c>
      <c r="G1164" s="3">
        <f t="shared" si="279"/>
        <v>6.495536122041648E-2</v>
      </c>
      <c r="H1164" s="3">
        <f t="shared" si="280"/>
        <v>0.29347219142696906</v>
      </c>
      <c r="I1164" s="3">
        <f t="shared" si="271"/>
        <v>2283.8438422720151</v>
      </c>
      <c r="K1164" s="3">
        <f t="shared" si="273"/>
        <v>11.349999999999802</v>
      </c>
      <c r="L1164" s="3">
        <f t="shared" si="281"/>
        <v>0.71836212615061534</v>
      </c>
      <c r="M1164" s="3">
        <f>L1164/'Nitrous Oxide Information'!$B$1*1000</f>
        <v>16.321589670111454</v>
      </c>
      <c r="N1164" s="3">
        <f>M1164*'Nitrous Oxide Information'!$I$2*($D$13+273)/$F$2/1000</f>
        <v>4051.9501111586897</v>
      </c>
      <c r="O1164" s="3">
        <f t="shared" si="282"/>
        <v>79.703845231958738</v>
      </c>
      <c r="P1164" s="3">
        <f t="shared" si="283"/>
        <v>10.083409518888184</v>
      </c>
      <c r="Q1164" s="3">
        <f t="shared" si="284"/>
        <v>1.8393657252199264E-3</v>
      </c>
      <c r="R1164" s="3">
        <f t="shared" si="285"/>
        <v>0.13311690514781191</v>
      </c>
    </row>
    <row r="1165" spans="1:18" x14ac:dyDescent="0.25">
      <c r="A1165" s="3">
        <f t="shared" si="272"/>
        <v>11.359999999999802</v>
      </c>
      <c r="B1165" s="3">
        <f t="shared" si="274"/>
        <v>1.5807807886398997</v>
      </c>
      <c r="C1165" s="3">
        <f t="shared" si="275"/>
        <v>3.5916267207112371E-2</v>
      </c>
      <c r="D1165" s="3">
        <f t="shared" si="276"/>
        <v>586.59666020528471</v>
      </c>
      <c r="E1165" s="3">
        <f t="shared" si="277"/>
        <v>4.9665281328625062</v>
      </c>
      <c r="F1165" s="3">
        <f t="shared" si="278"/>
        <v>33.073583221953236</v>
      </c>
      <c r="G1165" s="3">
        <f t="shared" si="279"/>
        <v>6.4955361220416466E-2</v>
      </c>
      <c r="H1165" s="3">
        <f t="shared" si="280"/>
        <v>0.29292836946799344</v>
      </c>
      <c r="I1165" s="3">
        <f t="shared" si="271"/>
        <v>2284.429699010951</v>
      </c>
      <c r="K1165" s="3">
        <f t="shared" si="273"/>
        <v>11.359999999999802</v>
      </c>
      <c r="L1165" s="3">
        <f t="shared" si="281"/>
        <v>0.71703095709913722</v>
      </c>
      <c r="M1165" s="3">
        <f>L1165/'Nitrous Oxide Information'!$B$1*1000</f>
        <v>16.291344764027382</v>
      </c>
      <c r="N1165" s="3">
        <f>M1165*'Nitrous Oxide Information'!$I$2*($D$13+273)/$F$2/1000</f>
        <v>4044.44159924004</v>
      </c>
      <c r="O1165" s="3">
        <f t="shared" si="282"/>
        <v>79.556149121328403</v>
      </c>
      <c r="P1165" s="3">
        <f t="shared" si="283"/>
        <v>10.083409518888182</v>
      </c>
      <c r="Q1165" s="3">
        <f t="shared" si="284"/>
        <v>1.8393657252199261E-3</v>
      </c>
      <c r="R1165" s="3">
        <f t="shared" si="285"/>
        <v>0.13287023136322518</v>
      </c>
    </row>
    <row r="1166" spans="1:18" x14ac:dyDescent="0.25">
      <c r="A1166" s="3">
        <f t="shared" si="272"/>
        <v>11.369999999999802</v>
      </c>
      <c r="B1166" s="3">
        <f t="shared" si="274"/>
        <v>1.5778515049452198</v>
      </c>
      <c r="C1166" s="3">
        <f t="shared" si="275"/>
        <v>3.5849712162504273E-2</v>
      </c>
      <c r="D1166" s="3">
        <f t="shared" si="276"/>
        <v>585.50966063871522</v>
      </c>
      <c r="E1166" s="3">
        <f t="shared" si="277"/>
        <v>4.9573248518109443</v>
      </c>
      <c r="F1166" s="3">
        <f t="shared" si="278"/>
        <v>33.073583221953243</v>
      </c>
      <c r="G1166" s="3">
        <f t="shared" si="279"/>
        <v>6.495536122041648E-2</v>
      </c>
      <c r="H1166" s="3">
        <f t="shared" si="280"/>
        <v>0.29238555524444132</v>
      </c>
      <c r="I1166" s="3">
        <f t="shared" si="271"/>
        <v>2285.0144701214399</v>
      </c>
      <c r="K1166" s="3">
        <f t="shared" si="273"/>
        <v>11.369999999999802</v>
      </c>
      <c r="L1166" s="3">
        <f t="shared" si="281"/>
        <v>0.71570225478550498</v>
      </c>
      <c r="M1166" s="3">
        <f>L1166/'Nitrous Oxide Information'!$B$1*1000</f>
        <v>16.261155903608138</v>
      </c>
      <c r="N1166" s="3">
        <f>M1166*'Nitrous Oxide Information'!$I$2*($D$13+273)/$F$2/1000</f>
        <v>4036.9470010542082</v>
      </c>
      <c r="O1166" s="3">
        <f t="shared" si="282"/>
        <v>79.408726700644038</v>
      </c>
      <c r="P1166" s="3">
        <f t="shared" si="283"/>
        <v>10.083409518888184</v>
      </c>
      <c r="Q1166" s="3">
        <f t="shared" si="284"/>
        <v>1.8393657252199264E-3</v>
      </c>
      <c r="R1166" s="3">
        <f t="shared" si="285"/>
        <v>0.13262401468028112</v>
      </c>
    </row>
    <row r="1167" spans="1:18" x14ac:dyDescent="0.25">
      <c r="A1167" s="3">
        <f t="shared" si="272"/>
        <v>11.379999999999802</v>
      </c>
      <c r="B1167" s="3">
        <f t="shared" si="274"/>
        <v>1.5749276493927753</v>
      </c>
      <c r="C1167" s="3">
        <f t="shared" si="275"/>
        <v>3.5783280448473294E-2</v>
      </c>
      <c r="D1167" s="3">
        <f t="shared" si="276"/>
        <v>584.4246753489698</v>
      </c>
      <c r="E1167" s="3">
        <f t="shared" si="277"/>
        <v>4.9481386250032813</v>
      </c>
      <c r="F1167" s="3">
        <f t="shared" si="278"/>
        <v>33.073583221953243</v>
      </c>
      <c r="G1167" s="3">
        <f t="shared" si="279"/>
        <v>6.495536122041648E-2</v>
      </c>
      <c r="H1167" s="3">
        <f t="shared" si="280"/>
        <v>0.29184374688891701</v>
      </c>
      <c r="I1167" s="3">
        <f t="shared" si="271"/>
        <v>2285.5981576152176</v>
      </c>
      <c r="K1167" s="3">
        <f t="shared" si="273"/>
        <v>11.379999999999802</v>
      </c>
      <c r="L1167" s="3">
        <f t="shared" si="281"/>
        <v>0.71437601463870215</v>
      </c>
      <c r="M1167" s="3">
        <f>L1167/'Nitrous Oxide Information'!$B$1*1000</f>
        <v>16.231022984997665</v>
      </c>
      <c r="N1167" s="3">
        <f>M1167*'Nitrous Oxide Information'!$I$2*($D$13+273)/$F$2/1000</f>
        <v>4029.4662908181931</v>
      </c>
      <c r="O1167" s="3">
        <f t="shared" si="282"/>
        <v>79.2615774627414</v>
      </c>
      <c r="P1167" s="3">
        <f t="shared" si="283"/>
        <v>10.083409518888184</v>
      </c>
      <c r="Q1167" s="3">
        <f t="shared" si="284"/>
        <v>1.8393657252199264E-3</v>
      </c>
      <c r="R1167" s="3">
        <f t="shared" si="285"/>
        <v>0.1323782542519423</v>
      </c>
    </row>
    <row r="1168" spans="1:18" x14ac:dyDescent="0.25">
      <c r="A1168" s="3">
        <f t="shared" si="272"/>
        <v>11.389999999999802</v>
      </c>
      <c r="B1168" s="3">
        <f t="shared" si="274"/>
        <v>1.5720092119238862</v>
      </c>
      <c r="C1168" s="3">
        <f t="shared" si="275"/>
        <v>3.5716971836480316E-2</v>
      </c>
      <c r="D1168" s="3">
        <f t="shared" si="276"/>
        <v>583.3417006034698</v>
      </c>
      <c r="E1168" s="3">
        <f t="shared" si="277"/>
        <v>4.9389694208369601</v>
      </c>
      <c r="F1168" s="3">
        <f t="shared" si="278"/>
        <v>33.073583221953236</v>
      </c>
      <c r="G1168" s="3">
        <f t="shared" si="279"/>
        <v>6.4955361220416466E-2</v>
      </c>
      <c r="H1168" s="3">
        <f t="shared" si="280"/>
        <v>0.29130294253748529</v>
      </c>
      <c r="I1168" s="3">
        <f t="shared" si="271"/>
        <v>2286.1807635002924</v>
      </c>
      <c r="K1168" s="3">
        <f t="shared" si="273"/>
        <v>11.389999999999802</v>
      </c>
      <c r="L1168" s="3">
        <f t="shared" si="281"/>
        <v>0.71305223209618274</v>
      </c>
      <c r="M1168" s="3">
        <f>L1168/'Nitrous Oxide Information'!$B$1*1000</f>
        <v>16.200945904532361</v>
      </c>
      <c r="N1168" s="3">
        <f>M1168*'Nitrous Oxide Information'!$I$2*($D$13+273)/$F$2/1000</f>
        <v>4021.9994427967713</v>
      </c>
      <c r="O1168" s="3">
        <f t="shared" si="282"/>
        <v>79.114700901396048</v>
      </c>
      <c r="P1168" s="3">
        <f t="shared" si="283"/>
        <v>10.083409518888182</v>
      </c>
      <c r="Q1168" s="3">
        <f t="shared" si="284"/>
        <v>1.8393657252199261E-3</v>
      </c>
      <c r="R1168" s="3">
        <f t="shared" si="285"/>
        <v>0.13213294923274094</v>
      </c>
    </row>
    <row r="1169" spans="1:18" x14ac:dyDescent="0.25">
      <c r="A1169" s="3">
        <f t="shared" si="272"/>
        <v>11.399999999999801</v>
      </c>
      <c r="B1169" s="3">
        <f t="shared" si="274"/>
        <v>1.5690961824985112</v>
      </c>
      <c r="C1169" s="3">
        <f t="shared" si="275"/>
        <v>3.5650786098409722E-2</v>
      </c>
      <c r="D1169" s="3">
        <f t="shared" si="276"/>
        <v>582.26073267655386</v>
      </c>
      <c r="E1169" s="3">
        <f t="shared" si="277"/>
        <v>4.9298172077679805</v>
      </c>
      <c r="F1169" s="3">
        <f t="shared" si="278"/>
        <v>33.073583221953236</v>
      </c>
      <c r="G1169" s="3">
        <f t="shared" si="279"/>
        <v>6.4955361220416466E-2</v>
      </c>
      <c r="H1169" s="3">
        <f t="shared" si="280"/>
        <v>0.29076314032966522</v>
      </c>
      <c r="I1169" s="3">
        <f t="shared" si="271"/>
        <v>2286.762289780952</v>
      </c>
      <c r="K1169" s="3">
        <f t="shared" si="273"/>
        <v>11.399999999999801</v>
      </c>
      <c r="L1169" s="3">
        <f t="shared" si="281"/>
        <v>0.7117309026038553</v>
      </c>
      <c r="M1169" s="3">
        <f>L1169/'Nitrous Oxide Information'!$B$1*1000</f>
        <v>16.170924558740719</v>
      </c>
      <c r="N1169" s="3">
        <f>M1169*'Nitrous Oxide Information'!$I$2*($D$13+273)/$F$2/1000</f>
        <v>4014.5464313024108</v>
      </c>
      <c r="O1169" s="3">
        <f t="shared" si="282"/>
        <v>78.968096511321605</v>
      </c>
      <c r="P1169" s="3">
        <f t="shared" si="283"/>
        <v>10.083409518888182</v>
      </c>
      <c r="Q1169" s="3">
        <f t="shared" si="284"/>
        <v>1.8393657252199261E-3</v>
      </c>
      <c r="R1169" s="3">
        <f t="shared" si="285"/>
        <v>0.13188809877877605</v>
      </c>
    </row>
    <row r="1170" spans="1:18" x14ac:dyDescent="0.25">
      <c r="A1170" s="3">
        <f t="shared" si="272"/>
        <v>11.409999999999801</v>
      </c>
      <c r="B1170" s="3">
        <f t="shared" si="274"/>
        <v>1.5661885510952147</v>
      </c>
      <c r="C1170" s="3">
        <f t="shared" si="275"/>
        <v>3.5584723006568612E-2</v>
      </c>
      <c r="D1170" s="3">
        <f t="shared" si="276"/>
        <v>581.18176784946411</v>
      </c>
      <c r="E1170" s="3">
        <f t="shared" si="277"/>
        <v>4.9206819543108011</v>
      </c>
      <c r="F1170" s="3">
        <f t="shared" si="278"/>
        <v>33.073583221953243</v>
      </c>
      <c r="G1170" s="3">
        <f t="shared" si="279"/>
        <v>6.495536122041648E-2</v>
      </c>
      <c r="H1170" s="3">
        <f t="shared" si="280"/>
        <v>0.29022433840842327</v>
      </c>
      <c r="I1170" s="3">
        <f t="shared" si="271"/>
        <v>2287.342738457769</v>
      </c>
      <c r="K1170" s="3">
        <f t="shared" si="273"/>
        <v>11.409999999999801</v>
      </c>
      <c r="L1170" s="3">
        <f t="shared" si="281"/>
        <v>0.71041202161606753</v>
      </c>
      <c r="M1170" s="3">
        <f>L1170/'Nitrous Oxide Information'!$B$1*1000</f>
        <v>16.140958844342983</v>
      </c>
      <c r="N1170" s="3">
        <f>M1170*'Nitrous Oxide Information'!$I$2*($D$13+273)/$F$2/1000</f>
        <v>4007.1072306951805</v>
      </c>
      <c r="O1170" s="3">
        <f t="shared" si="282"/>
        <v>78.821763788168042</v>
      </c>
      <c r="P1170" s="3">
        <f t="shared" si="283"/>
        <v>10.083409518888184</v>
      </c>
      <c r="Q1170" s="3">
        <f t="shared" si="284"/>
        <v>1.8393657252199264E-3</v>
      </c>
      <c r="R1170" s="3">
        <f t="shared" si="285"/>
        <v>0.13164370204771039</v>
      </c>
    </row>
    <row r="1171" spans="1:18" x14ac:dyDescent="0.25">
      <c r="A1171" s="3">
        <f t="shared" si="272"/>
        <v>11.419999999999801</v>
      </c>
      <c r="B1171" s="3">
        <f t="shared" si="274"/>
        <v>1.5632863077111303</v>
      </c>
      <c r="C1171" s="3">
        <f t="shared" si="275"/>
        <v>3.551878233368598E-2</v>
      </c>
      <c r="D1171" s="3">
        <f t="shared" si="276"/>
        <v>580.10480241033349</v>
      </c>
      <c r="E1171" s="3">
        <f t="shared" si="277"/>
        <v>4.9115636290382181</v>
      </c>
      <c r="F1171" s="3">
        <f t="shared" si="278"/>
        <v>33.073583221953236</v>
      </c>
      <c r="G1171" s="3">
        <f t="shared" si="279"/>
        <v>6.4955361220416466E-2</v>
      </c>
      <c r="H1171" s="3">
        <f t="shared" si="280"/>
        <v>0.28968653492016699</v>
      </c>
      <c r="I1171" s="3">
        <f t="shared" si="271"/>
        <v>2287.9221115276091</v>
      </c>
      <c r="K1171" s="3">
        <f t="shared" si="273"/>
        <v>11.419999999999801</v>
      </c>
      <c r="L1171" s="3">
        <f t="shared" si="281"/>
        <v>0.70909558459559041</v>
      </c>
      <c r="M1171" s="3">
        <f>L1171/'Nitrous Oxide Information'!$B$1*1000</f>
        <v>16.111048658250755</v>
      </c>
      <c r="N1171" s="3">
        <f>M1171*'Nitrous Oxide Information'!$I$2*($D$13+273)/$F$2/1000</f>
        <v>3999.6818153826566</v>
      </c>
      <c r="O1171" s="3">
        <f t="shared" si="282"/>
        <v>78.675702228519881</v>
      </c>
      <c r="P1171" s="3">
        <f t="shared" si="283"/>
        <v>10.083409518888182</v>
      </c>
      <c r="Q1171" s="3">
        <f t="shared" si="284"/>
        <v>1.8393657252199261E-3</v>
      </c>
      <c r="R1171" s="3">
        <f t="shared" si="285"/>
        <v>0.13139975819876759</v>
      </c>
    </row>
    <row r="1172" spans="1:18" x14ac:dyDescent="0.25">
      <c r="A1172" s="3">
        <f t="shared" si="272"/>
        <v>11.429999999999801</v>
      </c>
      <c r="B1172" s="3">
        <f t="shared" si="274"/>
        <v>1.5603894423619287</v>
      </c>
      <c r="C1172" s="3">
        <f t="shared" si="275"/>
        <v>3.5452963852912016E-2</v>
      </c>
      <c r="D1172" s="3">
        <f t="shared" si="276"/>
        <v>579.02983265417379</v>
      </c>
      <c r="E1172" s="3">
        <f t="shared" si="277"/>
        <v>4.9024622005812697</v>
      </c>
      <c r="F1172" s="3">
        <f t="shared" si="278"/>
        <v>33.073583221953236</v>
      </c>
      <c r="G1172" s="3">
        <f t="shared" si="279"/>
        <v>6.4955361220416466E-2</v>
      </c>
      <c r="H1172" s="3">
        <f t="shared" si="280"/>
        <v>0.28914972801473882</v>
      </c>
      <c r="I1172" s="3">
        <f t="shared" si="271"/>
        <v>2288.5004109836386</v>
      </c>
      <c r="K1172" s="3">
        <f t="shared" si="273"/>
        <v>11.429999999999801</v>
      </c>
      <c r="L1172" s="3">
        <f t="shared" si="281"/>
        <v>0.70778158701360272</v>
      </c>
      <c r="M1172" s="3">
        <f>L1172/'Nitrous Oxide Information'!$B$1*1000</f>
        <v>16.081193897566692</v>
      </c>
      <c r="N1172" s="3">
        <f>M1172*'Nitrous Oxide Information'!$I$2*($D$13+273)/$F$2/1000</f>
        <v>3992.270159819845</v>
      </c>
      <c r="O1172" s="3">
        <f t="shared" si="282"/>
        <v>78.529911329894531</v>
      </c>
      <c r="P1172" s="3">
        <f t="shared" si="283"/>
        <v>10.083409518888182</v>
      </c>
      <c r="Q1172" s="3">
        <f t="shared" si="284"/>
        <v>1.8393657252199261E-3</v>
      </c>
      <c r="R1172" s="3">
        <f t="shared" si="285"/>
        <v>0.13115626639272929</v>
      </c>
    </row>
    <row r="1173" spans="1:18" x14ac:dyDescent="0.25">
      <c r="A1173" s="3">
        <f t="shared" si="272"/>
        <v>11.439999999999801</v>
      </c>
      <c r="B1173" s="3">
        <f t="shared" si="274"/>
        <v>1.5574979450817814</v>
      </c>
      <c r="C1173" s="3">
        <f t="shared" si="275"/>
        <v>3.5387267337817233E-2</v>
      </c>
      <c r="D1173" s="3">
        <f t="shared" si="276"/>
        <v>577.9568548828621</v>
      </c>
      <c r="E1173" s="3">
        <f t="shared" si="277"/>
        <v>4.8933776376291194</v>
      </c>
      <c r="F1173" s="3">
        <f t="shared" si="278"/>
        <v>33.073583221953236</v>
      </c>
      <c r="G1173" s="3">
        <f t="shared" si="279"/>
        <v>6.4955361220416466E-2</v>
      </c>
      <c r="H1173" s="3">
        <f t="shared" si="280"/>
        <v>0.28861391584540985</v>
      </c>
      <c r="I1173" s="3">
        <f t="shared" si="271"/>
        <v>2289.0776388153295</v>
      </c>
      <c r="K1173" s="3">
        <f t="shared" si="273"/>
        <v>11.439999999999801</v>
      </c>
      <c r="L1173" s="3">
        <f t="shared" si="281"/>
        <v>0.70647002434967543</v>
      </c>
      <c r="M1173" s="3">
        <f>L1173/'Nitrous Oxide Information'!$B$1*1000</f>
        <v>16.05139445958411</v>
      </c>
      <c r="N1173" s="3">
        <f>M1173*'Nitrous Oxide Information'!$I$2*($D$13+273)/$F$2/1000</f>
        <v>3984.8722385090859</v>
      </c>
      <c r="O1173" s="3">
        <f t="shared" si="282"/>
        <v>78.384390590740523</v>
      </c>
      <c r="P1173" s="3">
        <f t="shared" si="283"/>
        <v>10.083409518888182</v>
      </c>
      <c r="Q1173" s="3">
        <f t="shared" si="284"/>
        <v>1.8393657252199261E-3</v>
      </c>
      <c r="R1173" s="3">
        <f t="shared" si="285"/>
        <v>0.13091322579193235</v>
      </c>
    </row>
    <row r="1174" spans="1:18" x14ac:dyDescent="0.25">
      <c r="A1174" s="3">
        <f t="shared" si="272"/>
        <v>11.4499999999998</v>
      </c>
      <c r="B1174" s="3">
        <f t="shared" si="274"/>
        <v>1.5546118059233274</v>
      </c>
      <c r="C1174" s="3">
        <f t="shared" si="275"/>
        <v>3.5321692562391774E-2</v>
      </c>
      <c r="D1174" s="3">
        <f t="shared" si="276"/>
        <v>576.88586540512847</v>
      </c>
      <c r="E1174" s="3">
        <f t="shared" si="277"/>
        <v>4.8843099089289561</v>
      </c>
      <c r="F1174" s="3">
        <f t="shared" si="278"/>
        <v>33.073583221953236</v>
      </c>
      <c r="G1174" s="3">
        <f t="shared" si="279"/>
        <v>6.4955361220416466E-2</v>
      </c>
      <c r="H1174" s="3">
        <f t="shared" si="280"/>
        <v>0.28807909656887309</v>
      </c>
      <c r="I1174" s="3">
        <f t="shared" si="271"/>
        <v>2289.6537970084673</v>
      </c>
      <c r="K1174" s="3">
        <f t="shared" si="273"/>
        <v>11.4499999999998</v>
      </c>
      <c r="L1174" s="3">
        <f t="shared" si="281"/>
        <v>0.70516089209175614</v>
      </c>
      <c r="M1174" s="3">
        <f>L1174/'Nitrous Oxide Information'!$B$1*1000</f>
        <v>16.021650241786659</v>
      </c>
      <c r="N1174" s="3">
        <f>M1174*'Nitrous Oxide Information'!$I$2*($D$13+273)/$F$2/1000</f>
        <v>3977.4880259999686</v>
      </c>
      <c r="O1174" s="3">
        <f t="shared" si="282"/>
        <v>78.23913951043582</v>
      </c>
      <c r="P1174" s="3">
        <f t="shared" si="283"/>
        <v>10.083409518888182</v>
      </c>
      <c r="Q1174" s="3">
        <f t="shared" si="284"/>
        <v>1.8393657252199261E-3</v>
      </c>
      <c r="R1174" s="3">
        <f t="shared" si="285"/>
        <v>0.13067063556026576</v>
      </c>
    </row>
    <row r="1175" spans="1:18" x14ac:dyDescent="0.25">
      <c r="A1175" s="3">
        <f t="shared" si="272"/>
        <v>11.4599999999998</v>
      </c>
      <c r="B1175" s="3">
        <f t="shared" si="274"/>
        <v>1.5517310149576384</v>
      </c>
      <c r="C1175" s="3">
        <f t="shared" si="275"/>
        <v>3.5256239301044552E-2</v>
      </c>
      <c r="D1175" s="3">
        <f t="shared" si="276"/>
        <v>575.81686053654278</v>
      </c>
      <c r="E1175" s="3">
        <f t="shared" si="277"/>
        <v>4.8752589832858755</v>
      </c>
      <c r="F1175" s="3">
        <f t="shared" si="278"/>
        <v>33.073583221953236</v>
      </c>
      <c r="G1175" s="3">
        <f t="shared" si="279"/>
        <v>6.4955361220416466E-2</v>
      </c>
      <c r="H1175" s="3">
        <f t="shared" si="280"/>
        <v>0.28754526834523719</v>
      </c>
      <c r="I1175" s="3">
        <f t="shared" si="271"/>
        <v>2290.2288875451577</v>
      </c>
      <c r="K1175" s="3">
        <f t="shared" si="273"/>
        <v>11.4599999999998</v>
      </c>
      <c r="L1175" s="3">
        <f t="shared" si="281"/>
        <v>0.70385418573615344</v>
      </c>
      <c r="M1175" s="3">
        <f>L1175/'Nitrous Oxide Information'!$B$1*1000</f>
        <v>15.991961141847941</v>
      </c>
      <c r="N1175" s="3">
        <f>M1175*'Nitrous Oxide Information'!$I$2*($D$13+273)/$F$2/1000</f>
        <v>3970.1174968892419</v>
      </c>
      <c r="O1175" s="3">
        <f t="shared" si="282"/>
        <v>78.094157589286013</v>
      </c>
      <c r="P1175" s="3">
        <f t="shared" si="283"/>
        <v>10.083409518888182</v>
      </c>
      <c r="Q1175" s="3">
        <f t="shared" si="284"/>
        <v>1.8393657252199261E-3</v>
      </c>
      <c r="R1175" s="3">
        <f t="shared" si="285"/>
        <v>0.1304284948631679</v>
      </c>
    </row>
    <row r="1176" spans="1:18" x14ac:dyDescent="0.25">
      <c r="A1176" s="3">
        <f t="shared" si="272"/>
        <v>11.4699999999998</v>
      </c>
      <c r="B1176" s="3">
        <f t="shared" si="274"/>
        <v>1.5488555622741862</v>
      </c>
      <c r="C1176" s="3">
        <f t="shared" si="275"/>
        <v>3.5190907328602541E-2</v>
      </c>
      <c r="D1176" s="3">
        <f t="shared" si="276"/>
        <v>574.74983659950317</v>
      </c>
      <c r="E1176" s="3">
        <f t="shared" si="277"/>
        <v>4.8662248295627846</v>
      </c>
      <c r="F1176" s="3">
        <f t="shared" si="278"/>
        <v>33.073583221953243</v>
      </c>
      <c r="G1176" s="3">
        <f t="shared" si="279"/>
        <v>6.495536122041648E-2</v>
      </c>
      <c r="H1176" s="3">
        <f t="shared" si="280"/>
        <v>0.28701242933802051</v>
      </c>
      <c r="I1176" s="3">
        <f t="shared" si="271"/>
        <v>2290.8029124038339</v>
      </c>
      <c r="K1176" s="3">
        <f t="shared" si="273"/>
        <v>11.4699999999998</v>
      </c>
      <c r="L1176" s="3">
        <f t="shared" si="281"/>
        <v>0.70254990078752177</v>
      </c>
      <c r="M1176" s="3">
        <f>L1176/'Nitrous Oxide Information'!$B$1*1000</f>
        <v>15.962327057631196</v>
      </c>
      <c r="N1176" s="3">
        <f>M1176*'Nitrous Oxide Information'!$I$2*($D$13+273)/$F$2/1000</f>
        <v>3962.7606258207334</v>
      </c>
      <c r="O1176" s="3">
        <f t="shared" si="282"/>
        <v>77.949444328522716</v>
      </c>
      <c r="P1176" s="3">
        <f t="shared" si="283"/>
        <v>10.083409518888184</v>
      </c>
      <c r="Q1176" s="3">
        <f t="shared" si="284"/>
        <v>1.8393657252199264E-3</v>
      </c>
      <c r="R1176" s="3">
        <f t="shared" si="285"/>
        <v>0.13018680286762369</v>
      </c>
    </row>
    <row r="1177" spans="1:18" x14ac:dyDescent="0.25">
      <c r="A1177" s="3">
        <f t="shared" si="272"/>
        <v>11.4799999999998</v>
      </c>
      <c r="B1177" s="3">
        <f t="shared" si="274"/>
        <v>1.5459854379808058</v>
      </c>
      <c r="C1177" s="3">
        <f t="shared" si="275"/>
        <v>3.5125696420309958E-2</v>
      </c>
      <c r="D1177" s="3">
        <f t="shared" si="276"/>
        <v>573.68478992322139</v>
      </c>
      <c r="E1177" s="3">
        <f t="shared" si="277"/>
        <v>4.8572074166802874</v>
      </c>
      <c r="F1177" s="3">
        <f t="shared" si="278"/>
        <v>33.073583221953236</v>
      </c>
      <c r="G1177" s="3">
        <f t="shared" si="279"/>
        <v>6.4955361220416466E-2</v>
      </c>
      <c r="H1177" s="3">
        <f t="shared" si="280"/>
        <v>0.28648057771414431</v>
      </c>
      <c r="I1177" s="3">
        <f t="shared" si="271"/>
        <v>2291.3758735592623</v>
      </c>
      <c r="K1177" s="3">
        <f t="shared" si="273"/>
        <v>11.4799999999998</v>
      </c>
      <c r="L1177" s="3">
        <f t="shared" si="281"/>
        <v>0.70124803275884551</v>
      </c>
      <c r="M1177" s="3">
        <f>L1177/'Nitrous Oxide Information'!$B$1*1000</f>
        <v>15.93274788718891</v>
      </c>
      <c r="N1177" s="3">
        <f>M1177*'Nitrous Oxide Information'!$I$2*($D$13+273)/$F$2/1000</f>
        <v>3955.417387485249</v>
      </c>
      <c r="O1177" s="3">
        <f t="shared" si="282"/>
        <v>77.804999230301746</v>
      </c>
      <c r="P1177" s="3">
        <f t="shared" si="283"/>
        <v>10.083409518888182</v>
      </c>
      <c r="Q1177" s="3">
        <f t="shared" si="284"/>
        <v>1.8393657252199261E-3</v>
      </c>
      <c r="R1177" s="3">
        <f t="shared" si="285"/>
        <v>0.12994555874216163</v>
      </c>
    </row>
    <row r="1178" spans="1:18" x14ac:dyDescent="0.25">
      <c r="A1178" s="3">
        <f t="shared" si="272"/>
        <v>11.489999999999799</v>
      </c>
      <c r="B1178" s="3">
        <f t="shared" si="274"/>
        <v>1.5431206322036644</v>
      </c>
      <c r="C1178" s="3">
        <f t="shared" si="275"/>
        <v>3.506060635182752E-2</v>
      </c>
      <c r="D1178" s="3">
        <f t="shared" si="276"/>
        <v>572.62171684371242</v>
      </c>
      <c r="E1178" s="3">
        <f t="shared" si="277"/>
        <v>4.8482067136165803</v>
      </c>
      <c r="F1178" s="3">
        <f t="shared" si="278"/>
        <v>33.073583221953243</v>
      </c>
      <c r="G1178" s="3">
        <f t="shared" si="279"/>
        <v>6.495536122041648E-2</v>
      </c>
      <c r="H1178" s="3">
        <f t="shared" si="280"/>
        <v>0.28594971164392685</v>
      </c>
      <c r="I1178" s="3">
        <f t="shared" si="271"/>
        <v>2291.9477729825503</v>
      </c>
      <c r="K1178" s="3">
        <f t="shared" si="273"/>
        <v>11.489999999999799</v>
      </c>
      <c r="L1178" s="3">
        <f t="shared" si="281"/>
        <v>0.69994857717142389</v>
      </c>
      <c r="M1178" s="3">
        <f>L1178/'Nitrous Oxide Information'!$B$1*1000</f>
        <v>15.903223528762499</v>
      </c>
      <c r="N1178" s="3">
        <f>M1178*'Nitrous Oxide Information'!$I$2*($D$13+273)/$F$2/1000</f>
        <v>3948.0877566205022</v>
      </c>
      <c r="O1178" s="3">
        <f t="shared" si="282"/>
        <v>77.660821797701487</v>
      </c>
      <c r="P1178" s="3">
        <f t="shared" si="283"/>
        <v>10.083409518888184</v>
      </c>
      <c r="Q1178" s="3">
        <f t="shared" si="284"/>
        <v>1.8393657252199264E-3</v>
      </c>
      <c r="R1178" s="3">
        <f t="shared" si="285"/>
        <v>0.12970476165685102</v>
      </c>
    </row>
    <row r="1179" spans="1:18" x14ac:dyDescent="0.25">
      <c r="A1179" s="3">
        <f t="shared" si="272"/>
        <v>11.499999999999799</v>
      </c>
      <c r="B1179" s="3">
        <f t="shared" si="274"/>
        <v>1.5402611350872253</v>
      </c>
      <c r="C1179" s="3">
        <f t="shared" si="275"/>
        <v>3.4995636899231651E-2</v>
      </c>
      <c r="D1179" s="3">
        <f t="shared" si="276"/>
        <v>571.5606137037804</v>
      </c>
      <c r="E1179" s="3">
        <f t="shared" si="277"/>
        <v>4.8392226894073458</v>
      </c>
      <c r="F1179" s="3">
        <f t="shared" si="278"/>
        <v>33.073583221953236</v>
      </c>
      <c r="G1179" s="3">
        <f t="shared" si="279"/>
        <v>6.4955361220416466E-2</v>
      </c>
      <c r="H1179" s="3">
        <f t="shared" si="280"/>
        <v>0.28541982930107679</v>
      </c>
      <c r="I1179" s="3">
        <f t="shared" si="271"/>
        <v>2292.5186126411527</v>
      </c>
      <c r="K1179" s="3">
        <f t="shared" si="273"/>
        <v>11.499999999999799</v>
      </c>
      <c r="L1179" s="3">
        <f t="shared" si="281"/>
        <v>0.69865152955485543</v>
      </c>
      <c r="M1179" s="3">
        <f>L1179/'Nitrous Oxide Information'!$B$1*1000</f>
        <v>15.873753880781937</v>
      </c>
      <c r="N1179" s="3">
        <f>M1179*'Nitrous Oxide Information'!$I$2*($D$13+273)/$F$2/1000</f>
        <v>3940.7717080110137</v>
      </c>
      <c r="O1179" s="3">
        <f t="shared" si="282"/>
        <v>77.516911534721146</v>
      </c>
      <c r="P1179" s="3">
        <f t="shared" si="283"/>
        <v>10.083409518888182</v>
      </c>
      <c r="Q1179" s="3">
        <f t="shared" si="284"/>
        <v>1.8393657252199261E-3</v>
      </c>
      <c r="R1179" s="3">
        <f t="shared" si="285"/>
        <v>0.12946441078329907</v>
      </c>
    </row>
    <row r="1180" spans="1:18" x14ac:dyDescent="0.25">
      <c r="A1180" s="3">
        <f t="shared" si="272"/>
        <v>11.509999999999799</v>
      </c>
      <c r="B1180" s="3">
        <f t="shared" si="274"/>
        <v>1.5374069367942145</v>
      </c>
      <c r="C1180" s="3">
        <f t="shared" si="275"/>
        <v>3.4930787839013724E-2</v>
      </c>
      <c r="D1180" s="3">
        <f t="shared" si="276"/>
        <v>570.50147685300669</v>
      </c>
      <c r="E1180" s="3">
        <f t="shared" si="277"/>
        <v>4.8302553131456429</v>
      </c>
      <c r="F1180" s="3">
        <f t="shared" si="278"/>
        <v>33.073583221953236</v>
      </c>
      <c r="G1180" s="3">
        <f t="shared" si="279"/>
        <v>6.4955361220416466E-2</v>
      </c>
      <c r="H1180" s="3">
        <f t="shared" si="280"/>
        <v>0.28489092886268691</v>
      </c>
      <c r="I1180" s="3">
        <f t="shared" si="271"/>
        <v>2293.0883944988782</v>
      </c>
      <c r="K1180" s="3">
        <f t="shared" si="273"/>
        <v>11.509999999999799</v>
      </c>
      <c r="L1180" s="3">
        <f t="shared" si="281"/>
        <v>0.69735688544702246</v>
      </c>
      <c r="M1180" s="3">
        <f>L1180/'Nitrous Oxide Information'!$B$1*1000</f>
        <v>15.844338841865413</v>
      </c>
      <c r="N1180" s="3">
        <f>M1180*'Nitrous Oxide Information'!$I$2*($D$13+273)/$F$2/1000</f>
        <v>3933.4692164880344</v>
      </c>
      <c r="O1180" s="3">
        <f t="shared" si="282"/>
        <v>77.373267946279029</v>
      </c>
      <c r="P1180" s="3">
        <f t="shared" si="283"/>
        <v>10.083409518888182</v>
      </c>
      <c r="Q1180" s="3">
        <f t="shared" si="284"/>
        <v>1.8393657252199261E-3</v>
      </c>
      <c r="R1180" s="3">
        <f t="shared" si="285"/>
        <v>0.12922450529464802</v>
      </c>
    </row>
    <row r="1181" spans="1:18" x14ac:dyDescent="0.25">
      <c r="A1181" s="3">
        <f t="shared" si="272"/>
        <v>11.519999999999799</v>
      </c>
      <c r="B1181" s="3">
        <f t="shared" si="274"/>
        <v>1.5345580275055877</v>
      </c>
      <c r="C1181" s="3">
        <f t="shared" si="275"/>
        <v>3.4866058948079273E-2</v>
      </c>
      <c r="D1181" s="3">
        <f t="shared" si="276"/>
        <v>569.44430264773689</v>
      </c>
      <c r="E1181" s="3">
        <f t="shared" si="277"/>
        <v>4.821304553981804</v>
      </c>
      <c r="F1181" s="3">
        <f t="shared" si="278"/>
        <v>33.073583221953243</v>
      </c>
      <c r="G1181" s="3">
        <f t="shared" si="279"/>
        <v>6.495536122041648E-2</v>
      </c>
      <c r="H1181" s="3">
        <f t="shared" si="280"/>
        <v>0.28436300850922808</v>
      </c>
      <c r="I1181" s="3">
        <f t="shared" si="271"/>
        <v>2293.6571205158966</v>
      </c>
      <c r="K1181" s="3">
        <f t="shared" si="273"/>
        <v>11.519999999999799</v>
      </c>
      <c r="L1181" s="3">
        <f t="shared" si="281"/>
        <v>0.69606464039407601</v>
      </c>
      <c r="M1181" s="3">
        <f>L1181/'Nitrous Oxide Information'!$B$1*1000</f>
        <v>15.814978310818985</v>
      </c>
      <c r="N1181" s="3">
        <f>M1181*'Nitrous Oxide Information'!$I$2*($D$13+273)/$F$2/1000</f>
        <v>3926.1802569294505</v>
      </c>
      <c r="O1181" s="3">
        <f t="shared" si="282"/>
        <v>77.229890538210867</v>
      </c>
      <c r="P1181" s="3">
        <f t="shared" si="283"/>
        <v>10.083409518888184</v>
      </c>
      <c r="Q1181" s="3">
        <f t="shared" si="284"/>
        <v>1.8393657252199264E-3</v>
      </c>
      <c r="R1181" s="3">
        <f t="shared" si="285"/>
        <v>0.12898504436557234</v>
      </c>
    </row>
    <row r="1182" spans="1:18" x14ac:dyDescent="0.25">
      <c r="A1182" s="3">
        <f t="shared" si="272"/>
        <v>11.529999999999799</v>
      </c>
      <c r="B1182" s="3">
        <f t="shared" si="274"/>
        <v>1.5317143974204954</v>
      </c>
      <c r="C1182" s="3">
        <f t="shared" si="275"/>
        <v>3.4801450003747257E-2</v>
      </c>
      <c r="D1182" s="3">
        <f t="shared" si="276"/>
        <v>568.38908745106835</v>
      </c>
      <c r="E1182" s="3">
        <f t="shared" si="277"/>
        <v>4.8123703811233298</v>
      </c>
      <c r="F1182" s="3">
        <f t="shared" si="278"/>
        <v>33.073583221953243</v>
      </c>
      <c r="G1182" s="3">
        <f t="shared" si="279"/>
        <v>6.495536122041648E-2</v>
      </c>
      <c r="H1182" s="3">
        <f t="shared" si="280"/>
        <v>0.2838360664245429</v>
      </c>
      <c r="I1182" s="3">
        <f t="shared" si="271"/>
        <v>2294.2247926487457</v>
      </c>
      <c r="K1182" s="3">
        <f t="shared" si="273"/>
        <v>11.529999999999799</v>
      </c>
      <c r="L1182" s="3">
        <f t="shared" si="281"/>
        <v>0.6947747899504203</v>
      </c>
      <c r="M1182" s="3">
        <f>L1182/'Nitrous Oxide Information'!$B$1*1000</f>
        <v>15.785672186636228</v>
      </c>
      <c r="N1182" s="3">
        <f>M1182*'Nitrous Oxide Information'!$I$2*($D$13+273)/$F$2/1000</f>
        <v>3918.9048042597015</v>
      </c>
      <c r="O1182" s="3">
        <f t="shared" si="282"/>
        <v>77.086778817268112</v>
      </c>
      <c r="P1182" s="3">
        <f t="shared" si="283"/>
        <v>10.083409518888184</v>
      </c>
      <c r="Q1182" s="3">
        <f t="shared" si="284"/>
        <v>1.8393657252199264E-3</v>
      </c>
      <c r="R1182" s="3">
        <f t="shared" si="285"/>
        <v>0.1287460271722759</v>
      </c>
    </row>
    <row r="1183" spans="1:18" x14ac:dyDescent="0.25">
      <c r="A1183" s="3">
        <f t="shared" si="272"/>
        <v>11.539999999999798</v>
      </c>
      <c r="B1183" s="3">
        <f t="shared" si="274"/>
        <v>1.5288760367562499</v>
      </c>
      <c r="C1183" s="3">
        <f t="shared" si="275"/>
        <v>3.4736960783749271E-2</v>
      </c>
      <c r="D1183" s="3">
        <f t="shared" si="276"/>
        <v>567.33582763283835</v>
      </c>
      <c r="E1183" s="3">
        <f t="shared" si="277"/>
        <v>4.8034527638347777</v>
      </c>
      <c r="F1183" s="3">
        <f t="shared" si="278"/>
        <v>33.073583221953243</v>
      </c>
      <c r="G1183" s="3">
        <f t="shared" si="279"/>
        <v>6.495536122041648E-2</v>
      </c>
      <c r="H1183" s="3">
        <f t="shared" si="280"/>
        <v>0.28331010079583935</v>
      </c>
      <c r="I1183" s="3">
        <f t="shared" ref="I1183:I1246" si="286">I1182+$N$3*$J$1*H1183</f>
        <v>2294.7914128503376</v>
      </c>
      <c r="K1183" s="3">
        <f t="shared" si="273"/>
        <v>11.539999999999798</v>
      </c>
      <c r="L1183" s="3">
        <f t="shared" si="281"/>
        <v>0.69348732967869753</v>
      </c>
      <c r="M1183" s="3">
        <f>L1183/'Nitrous Oxide Information'!$B$1*1000</f>
        <v>15.756420368497889</v>
      </c>
      <c r="N1183" s="3">
        <f>M1183*'Nitrous Oxide Information'!$I$2*($D$13+273)/$F$2/1000</f>
        <v>3911.6428334496959</v>
      </c>
      <c r="O1183" s="3">
        <f t="shared" si="282"/>
        <v>76.943932291116241</v>
      </c>
      <c r="P1183" s="3">
        <f t="shared" si="283"/>
        <v>10.083409518888184</v>
      </c>
      <c r="Q1183" s="3">
        <f t="shared" si="284"/>
        <v>1.8393657252199264E-3</v>
      </c>
      <c r="R1183" s="3">
        <f t="shared" si="285"/>
        <v>0.12850745289248913</v>
      </c>
    </row>
    <row r="1184" spans="1:18" x14ac:dyDescent="0.25">
      <c r="A1184" s="3">
        <f t="shared" ref="A1184:A1247" si="287">$A$30+A1183</f>
        <v>11.549999999999798</v>
      </c>
      <c r="B1184" s="3">
        <f t="shared" si="274"/>
        <v>1.5260429357482916</v>
      </c>
      <c r="C1184" s="3">
        <f t="shared" si="275"/>
        <v>3.4672591066228775E-2</v>
      </c>
      <c r="D1184" s="3">
        <f t="shared" si="276"/>
        <v>566.28451956961067</v>
      </c>
      <c r="E1184" s="3">
        <f t="shared" si="277"/>
        <v>4.7945516714376639</v>
      </c>
      <c r="F1184" s="3">
        <f t="shared" si="278"/>
        <v>33.073583221953243</v>
      </c>
      <c r="G1184" s="3">
        <f t="shared" si="279"/>
        <v>6.495536122041648E-2</v>
      </c>
      <c r="H1184" s="3">
        <f t="shared" si="280"/>
        <v>0.2827851098136846</v>
      </c>
      <c r="I1184" s="3">
        <f t="shared" si="286"/>
        <v>2295.3569830699648</v>
      </c>
      <c r="K1184" s="3">
        <f t="shared" ref="K1184:K1247" si="288">$A$30+K1183</f>
        <v>11.549999999999798</v>
      </c>
      <c r="L1184" s="3">
        <f t="shared" si="281"/>
        <v>0.69220225514977263</v>
      </c>
      <c r="M1184" s="3">
        <f>L1184/'Nitrous Oxide Information'!$B$1*1000</f>
        <v>15.727222755771539</v>
      </c>
      <c r="N1184" s="3">
        <f>M1184*'Nitrous Oxide Information'!$I$2*($D$13+273)/$F$2/1000</f>
        <v>3904.3943195167212</v>
      </c>
      <c r="O1184" s="3">
        <f t="shared" si="282"/>
        <v>76.801350468333055</v>
      </c>
      <c r="P1184" s="3">
        <f t="shared" si="283"/>
        <v>10.083409518888184</v>
      </c>
      <c r="Q1184" s="3">
        <f t="shared" si="284"/>
        <v>1.8393657252199264E-3</v>
      </c>
      <c r="R1184" s="3">
        <f t="shared" si="285"/>
        <v>0.12826932070546607</v>
      </c>
    </row>
    <row r="1185" spans="1:18" x14ac:dyDescent="0.25">
      <c r="A1185" s="3">
        <f t="shared" si="287"/>
        <v>11.559999999999798</v>
      </c>
      <c r="B1185" s="3">
        <f t="shared" si="274"/>
        <v>1.5232150846501549</v>
      </c>
      <c r="C1185" s="3">
        <f t="shared" si="275"/>
        <v>3.4608340629740358E-2</v>
      </c>
      <c r="D1185" s="3">
        <f t="shared" si="276"/>
        <v>565.23515964466344</v>
      </c>
      <c r="E1185" s="3">
        <f t="shared" si="277"/>
        <v>4.7856670733103517</v>
      </c>
      <c r="F1185" s="3">
        <f t="shared" si="278"/>
        <v>33.073583221953228</v>
      </c>
      <c r="G1185" s="3">
        <f t="shared" si="279"/>
        <v>6.4955361220416452E-2</v>
      </c>
      <c r="H1185" s="3">
        <f t="shared" si="280"/>
        <v>0.28226109167199886</v>
      </c>
      <c r="I1185" s="3">
        <f t="shared" si="286"/>
        <v>2295.9215052533086</v>
      </c>
      <c r="K1185" s="3">
        <f t="shared" si="288"/>
        <v>11.559999999999798</v>
      </c>
      <c r="L1185" s="3">
        <f t="shared" si="281"/>
        <v>0.69091956194271797</v>
      </c>
      <c r="M1185" s="3">
        <f>L1185/'Nitrous Oxide Information'!$B$1*1000</f>
        <v>15.698079248011222</v>
      </c>
      <c r="N1185" s="3">
        <f>M1185*'Nitrous Oxide Information'!$I$2*($D$13+273)/$F$2/1000</f>
        <v>3897.1592375243572</v>
      </c>
      <c r="O1185" s="3">
        <f t="shared" si="282"/>
        <v>76.659032858406988</v>
      </c>
      <c r="P1185" s="3">
        <f t="shared" si="283"/>
        <v>10.08340951888818</v>
      </c>
      <c r="Q1185" s="3">
        <f t="shared" si="284"/>
        <v>1.8393657252199257E-3</v>
      </c>
      <c r="R1185" s="3">
        <f t="shared" si="285"/>
        <v>0.12803162979198179</v>
      </c>
    </row>
    <row r="1186" spans="1:18" x14ac:dyDescent="0.25">
      <c r="A1186" s="3">
        <f t="shared" si="287"/>
        <v>11.569999999999798</v>
      </c>
      <c r="B1186" s="3">
        <f t="shared" si="274"/>
        <v>1.5203924737334349</v>
      </c>
      <c r="C1186" s="3">
        <f t="shared" si="275"/>
        <v>3.454420925324897E-2</v>
      </c>
      <c r="D1186" s="3">
        <f t="shared" si="276"/>
        <v>564.18774424797755</v>
      </c>
      <c r="E1186" s="3">
        <f t="shared" si="277"/>
        <v>4.7767989388879455</v>
      </c>
      <c r="F1186" s="3">
        <f t="shared" si="278"/>
        <v>33.073583221953243</v>
      </c>
      <c r="G1186" s="3">
        <f t="shared" si="279"/>
        <v>6.495536122041648E-2</v>
      </c>
      <c r="H1186" s="3">
        <f t="shared" si="280"/>
        <v>0.2817380445680493</v>
      </c>
      <c r="I1186" s="3">
        <f t="shared" si="286"/>
        <v>2296.4849813424448</v>
      </c>
      <c r="K1186" s="3">
        <f t="shared" si="288"/>
        <v>11.569999999999798</v>
      </c>
      <c r="L1186" s="3">
        <f t="shared" si="281"/>
        <v>0.68963924564479817</v>
      </c>
      <c r="M1186" s="3">
        <f>L1186/'Nitrous Oxide Information'!$B$1*1000</f>
        <v>15.668989744957132</v>
      </c>
      <c r="N1186" s="3">
        <f>M1186*'Nitrous Oxide Information'!$I$2*($D$13+273)/$F$2/1000</f>
        <v>3889.9375625823991</v>
      </c>
      <c r="O1186" s="3">
        <f t="shared" si="282"/>
        <v>76.516978971735398</v>
      </c>
      <c r="P1186" s="3">
        <f t="shared" si="283"/>
        <v>10.083409518888184</v>
      </c>
      <c r="Q1186" s="3">
        <f t="shared" si="284"/>
        <v>1.8393657252199264E-3</v>
      </c>
      <c r="R1186" s="3">
        <f t="shared" si="285"/>
        <v>0.12779437933432941</v>
      </c>
    </row>
    <row r="1187" spans="1:18" x14ac:dyDescent="0.25">
      <c r="A1187" s="3">
        <f t="shared" si="287"/>
        <v>11.579999999999798</v>
      </c>
      <c r="B1187" s="3">
        <f t="shared" si="274"/>
        <v>1.5175750932877543</v>
      </c>
      <c r="C1187" s="3">
        <f t="shared" si="275"/>
        <v>3.4480196716129119E-2</v>
      </c>
      <c r="D1187" s="3">
        <f t="shared" si="276"/>
        <v>563.14226977622252</v>
      </c>
      <c r="E1187" s="3">
        <f t="shared" si="277"/>
        <v>4.7679472376621934</v>
      </c>
      <c r="F1187" s="3">
        <f t="shared" si="278"/>
        <v>33.073583221953243</v>
      </c>
      <c r="G1187" s="3">
        <f t="shared" si="279"/>
        <v>6.495536122041648E-2</v>
      </c>
      <c r="H1187" s="3">
        <f t="shared" si="280"/>
        <v>0.2812159667024432</v>
      </c>
      <c r="I1187" s="3">
        <f t="shared" si="286"/>
        <v>2297.0474132758495</v>
      </c>
      <c r="K1187" s="3">
        <f t="shared" si="288"/>
        <v>11.579999999999798</v>
      </c>
      <c r="L1187" s="3">
        <f t="shared" si="281"/>
        <v>0.68836130185145483</v>
      </c>
      <c r="M1187" s="3">
        <f>L1187/'Nitrous Oxide Information'!$B$1*1000</f>
        <v>15.639954146535226</v>
      </c>
      <c r="N1187" s="3">
        <f>M1187*'Nitrous Oxide Information'!$I$2*($D$13+273)/$F$2/1000</f>
        <v>3882.7292698467568</v>
      </c>
      <c r="O1187" s="3">
        <f t="shared" si="282"/>
        <v>76.37518831962295</v>
      </c>
      <c r="P1187" s="3">
        <f t="shared" si="283"/>
        <v>10.083409518888184</v>
      </c>
      <c r="Q1187" s="3">
        <f t="shared" si="284"/>
        <v>1.8393657252199264E-3</v>
      </c>
      <c r="R1187" s="3">
        <f t="shared" si="285"/>
        <v>0.12755756851631719</v>
      </c>
    </row>
    <row r="1188" spans="1:18" x14ac:dyDescent="0.25">
      <c r="A1188" s="3">
        <f t="shared" si="287"/>
        <v>11.589999999999797</v>
      </c>
      <c r="B1188" s="3">
        <f t="shared" si="274"/>
        <v>1.51476293362073</v>
      </c>
      <c r="C1188" s="3">
        <f t="shared" si="275"/>
        <v>3.4416302798164183E-2</v>
      </c>
      <c r="D1188" s="3">
        <f t="shared" si="276"/>
        <v>562.09873263274562</v>
      </c>
      <c r="E1188" s="3">
        <f t="shared" si="277"/>
        <v>4.7591119391813743</v>
      </c>
      <c r="F1188" s="3">
        <f t="shared" si="278"/>
        <v>33.073583221953243</v>
      </c>
      <c r="G1188" s="3">
        <f t="shared" si="279"/>
        <v>6.495536122041648E-2</v>
      </c>
      <c r="H1188" s="3">
        <f t="shared" si="280"/>
        <v>0.28069485627912266</v>
      </c>
      <c r="I1188" s="3">
        <f t="shared" si="286"/>
        <v>2297.6088029884077</v>
      </c>
      <c r="K1188" s="3">
        <f t="shared" si="288"/>
        <v>11.589999999999797</v>
      </c>
      <c r="L1188" s="3">
        <f t="shared" si="281"/>
        <v>0.68708572616629171</v>
      </c>
      <c r="M1188" s="3">
        <f>L1188/'Nitrous Oxide Information'!$B$1*1000</f>
        <v>15.610972352856923</v>
      </c>
      <c r="N1188" s="3">
        <f>M1188*'Nitrous Oxide Information'!$I$2*($D$13+273)/$F$2/1000</f>
        <v>3875.5343345193837</v>
      </c>
      <c r="O1188" s="3">
        <f t="shared" si="282"/>
        <v>76.233660414279882</v>
      </c>
      <c r="P1188" s="3">
        <f t="shared" si="283"/>
        <v>10.083409518888184</v>
      </c>
      <c r="Q1188" s="3">
        <f t="shared" si="284"/>
        <v>1.8393657252199264E-3</v>
      </c>
      <c r="R1188" s="3">
        <f t="shared" si="285"/>
        <v>0.12732119652326601</v>
      </c>
    </row>
    <row r="1189" spans="1:18" x14ac:dyDescent="0.25">
      <c r="A1189" s="3">
        <f t="shared" si="287"/>
        <v>11.599999999999797</v>
      </c>
      <c r="B1189" s="3">
        <f t="shared" si="274"/>
        <v>1.5119559850579387</v>
      </c>
      <c r="C1189" s="3">
        <f t="shared" si="275"/>
        <v>3.4352527279545575E-2</v>
      </c>
      <c r="D1189" s="3">
        <f t="shared" si="276"/>
        <v>561.05712922755856</v>
      </c>
      <c r="E1189" s="3">
        <f t="shared" si="277"/>
        <v>4.7502930130501966</v>
      </c>
      <c r="F1189" s="3">
        <f t="shared" si="278"/>
        <v>33.073583221953243</v>
      </c>
      <c r="G1189" s="3">
        <f t="shared" si="279"/>
        <v>6.495536122041648E-2</v>
      </c>
      <c r="H1189" s="3">
        <f t="shared" si="280"/>
        <v>0.28017471150535778</v>
      </c>
      <c r="I1189" s="3">
        <f t="shared" si="286"/>
        <v>2298.1691524114185</v>
      </c>
      <c r="K1189" s="3">
        <f t="shared" si="288"/>
        <v>11.599999999999797</v>
      </c>
      <c r="L1189" s="3">
        <f t="shared" si="281"/>
        <v>0.68581251420105904</v>
      </c>
      <c r="M1189" s="3">
        <f>L1189/'Nitrous Oxide Information'!$B$1*1000</f>
        <v>15.582044264218732</v>
      </c>
      <c r="N1189" s="3">
        <f>M1189*'Nitrous Oxide Information'!$I$2*($D$13+273)/$F$2/1000</f>
        <v>3868.352731848182</v>
      </c>
      <c r="O1189" s="3">
        <f t="shared" si="282"/>
        <v>76.092394768820299</v>
      </c>
      <c r="P1189" s="3">
        <f t="shared" si="283"/>
        <v>10.083409518888184</v>
      </c>
      <c r="Q1189" s="3">
        <f t="shared" si="284"/>
        <v>1.8393657252199264E-3</v>
      </c>
      <c r="R1189" s="3">
        <f t="shared" si="285"/>
        <v>0.12708526254200625</v>
      </c>
    </row>
    <row r="1190" spans="1:18" x14ac:dyDescent="0.25">
      <c r="A1190" s="3">
        <f t="shared" si="287"/>
        <v>11.609999999999797</v>
      </c>
      <c r="B1190" s="3">
        <f t="shared" si="274"/>
        <v>1.5091542379428851</v>
      </c>
      <c r="C1190" s="3">
        <f t="shared" si="275"/>
        <v>3.4288869940872074E-2</v>
      </c>
      <c r="D1190" s="3">
        <f t="shared" si="276"/>
        <v>560.01745597732611</v>
      </c>
      <c r="E1190" s="3">
        <f t="shared" si="277"/>
        <v>4.7414904289296924</v>
      </c>
      <c r="F1190" s="3">
        <f t="shared" si="278"/>
        <v>33.073583221953236</v>
      </c>
      <c r="G1190" s="3">
        <f t="shared" si="279"/>
        <v>6.4955361220416466E-2</v>
      </c>
      <c r="H1190" s="3">
        <f t="shared" si="280"/>
        <v>0.27965553059174075</v>
      </c>
      <c r="I1190" s="3">
        <f t="shared" si="286"/>
        <v>2298.728463472602</v>
      </c>
      <c r="K1190" s="3">
        <f t="shared" si="288"/>
        <v>11.609999999999797</v>
      </c>
      <c r="L1190" s="3">
        <f t="shared" si="281"/>
        <v>0.684541661575639</v>
      </c>
      <c r="M1190" s="3">
        <f>L1190/'Nitrous Oxide Information'!$B$1*1000</f>
        <v>15.553169781101925</v>
      </c>
      <c r="N1190" s="3">
        <f>M1190*'Nitrous Oxide Information'!$I$2*($D$13+273)/$F$2/1000</f>
        <v>3861.1844371269235</v>
      </c>
      <c r="O1190" s="3">
        <f t="shared" si="282"/>
        <v>75.95139089726058</v>
      </c>
      <c r="P1190" s="3">
        <f t="shared" si="283"/>
        <v>10.083409518888182</v>
      </c>
      <c r="Q1190" s="3">
        <f t="shared" si="284"/>
        <v>1.8393657252199261E-3</v>
      </c>
      <c r="R1190" s="3">
        <f t="shared" si="285"/>
        <v>0.12684976576087525</v>
      </c>
    </row>
    <row r="1191" spans="1:18" x14ac:dyDescent="0.25">
      <c r="A1191" s="3">
        <f t="shared" si="287"/>
        <v>11.619999999999797</v>
      </c>
      <c r="B1191" s="3">
        <f t="shared" si="274"/>
        <v>1.5063576826369678</v>
      </c>
      <c r="C1191" s="3">
        <f t="shared" si="275"/>
        <v>3.4225330563148991E-2</v>
      </c>
      <c r="D1191" s="3">
        <f t="shared" si="276"/>
        <v>558.97970930535291</v>
      </c>
      <c r="E1191" s="3">
        <f t="shared" si="277"/>
        <v>4.7327041565371148</v>
      </c>
      <c r="F1191" s="3">
        <f t="shared" si="278"/>
        <v>33.073583221953243</v>
      </c>
      <c r="G1191" s="3">
        <f t="shared" si="279"/>
        <v>6.495536122041648E-2</v>
      </c>
      <c r="H1191" s="3">
        <f t="shared" si="280"/>
        <v>0.27913731175217976</v>
      </c>
      <c r="I1191" s="3">
        <f t="shared" si="286"/>
        <v>2299.2867380961065</v>
      </c>
      <c r="K1191" s="3">
        <f t="shared" si="288"/>
        <v>11.619999999999797</v>
      </c>
      <c r="L1191" s="3">
        <f t="shared" si="281"/>
        <v>0.68327316391803028</v>
      </c>
      <c r="M1191" s="3">
        <f>L1191/'Nitrous Oxide Information'!$B$1*1000</f>
        <v>15.524348804172185</v>
      </c>
      <c r="N1191" s="3">
        <f>M1191*'Nitrous Oxide Information'!$I$2*($D$13+273)/$F$2/1000</f>
        <v>3854.0294256951634</v>
      </c>
      <c r="O1191" s="3">
        <f t="shared" si="282"/>
        <v>75.81064831451765</v>
      </c>
      <c r="P1191" s="3">
        <f t="shared" si="283"/>
        <v>10.083409518888184</v>
      </c>
      <c r="Q1191" s="3">
        <f t="shared" si="284"/>
        <v>1.8393657252199264E-3</v>
      </c>
      <c r="R1191" s="3">
        <f t="shared" si="285"/>
        <v>0.12661470536971442</v>
      </c>
    </row>
    <row r="1192" spans="1:18" x14ac:dyDescent="0.25">
      <c r="A1192" s="3">
        <f t="shared" si="287"/>
        <v>11.629999999999797</v>
      </c>
      <c r="B1192" s="3">
        <f t="shared" si="274"/>
        <v>1.503566309519446</v>
      </c>
      <c r="C1192" s="3">
        <f t="shared" si="275"/>
        <v>3.4161908927787442E-2</v>
      </c>
      <c r="D1192" s="3">
        <f t="shared" si="276"/>
        <v>557.943885641571</v>
      </c>
      <c r="E1192" s="3">
        <f t="shared" si="277"/>
        <v>4.7239341656458311</v>
      </c>
      <c r="F1192" s="3">
        <f t="shared" si="278"/>
        <v>33.073583221953243</v>
      </c>
      <c r="G1192" s="3">
        <f t="shared" si="279"/>
        <v>6.495536122041648E-2</v>
      </c>
      <c r="H1192" s="3">
        <f t="shared" si="280"/>
        <v>0.27862005320389233</v>
      </c>
      <c r="I1192" s="3">
        <f t="shared" si="286"/>
        <v>2299.8439782025143</v>
      </c>
      <c r="K1192" s="3">
        <f t="shared" si="288"/>
        <v>11.629999999999797</v>
      </c>
      <c r="L1192" s="3">
        <f t="shared" si="281"/>
        <v>0.68200701686433318</v>
      </c>
      <c r="M1192" s="3">
        <f>L1192/'Nitrous Oxide Information'!$B$1*1000</f>
        <v>15.495581234279264</v>
      </c>
      <c r="N1192" s="3">
        <f>M1192*'Nitrous Oxide Information'!$I$2*($D$13+273)/$F$2/1000</f>
        <v>3846.8876729381482</v>
      </c>
      <c r="O1192" s="3">
        <f t="shared" si="282"/>
        <v>75.670166536407294</v>
      </c>
      <c r="P1192" s="3">
        <f t="shared" si="283"/>
        <v>10.083409518888184</v>
      </c>
      <c r="Q1192" s="3">
        <f t="shared" si="284"/>
        <v>1.8393657252199264E-3</v>
      </c>
      <c r="R1192" s="3">
        <f t="shared" si="285"/>
        <v>0.12638008055986627</v>
      </c>
    </row>
    <row r="1193" spans="1:18" x14ac:dyDescent="0.25">
      <c r="A1193" s="3">
        <f t="shared" si="287"/>
        <v>11.639999999999796</v>
      </c>
      <c r="B1193" s="3">
        <f t="shared" si="274"/>
        <v>1.5007801089874073</v>
      </c>
      <c r="C1193" s="3">
        <f t="shared" si="275"/>
        <v>3.4098604816603623E-2</v>
      </c>
      <c r="D1193" s="3">
        <f t="shared" si="276"/>
        <v>556.9099814225284</v>
      </c>
      <c r="E1193" s="3">
        <f t="shared" si="277"/>
        <v>4.7151804260852224</v>
      </c>
      <c r="F1193" s="3">
        <f t="shared" si="278"/>
        <v>33.073583221953236</v>
      </c>
      <c r="G1193" s="3">
        <f t="shared" si="279"/>
        <v>6.4955361220416466E-2</v>
      </c>
      <c r="H1193" s="3">
        <f t="shared" si="280"/>
        <v>0.2781037531674001</v>
      </c>
      <c r="I1193" s="3">
        <f t="shared" si="286"/>
        <v>2300.4001857088492</v>
      </c>
      <c r="K1193" s="3">
        <f t="shared" si="288"/>
        <v>11.639999999999796</v>
      </c>
      <c r="L1193" s="3">
        <f t="shared" si="281"/>
        <v>0.68074321605873456</v>
      </c>
      <c r="M1193" s="3">
        <f>L1193/'Nitrous Oxide Information'!$B$1*1000</f>
        <v>15.466866972456652</v>
      </c>
      <c r="N1193" s="3">
        <f>M1193*'Nitrous Oxide Information'!$I$2*($D$13+273)/$F$2/1000</f>
        <v>3839.7591542867422</v>
      </c>
      <c r="O1193" s="3">
        <f t="shared" si="282"/>
        <v>75.529945079642545</v>
      </c>
      <c r="P1193" s="3">
        <f t="shared" si="283"/>
        <v>10.083409518888182</v>
      </c>
      <c r="Q1193" s="3">
        <f t="shared" si="284"/>
        <v>1.8393657252199261E-3</v>
      </c>
      <c r="R1193" s="3">
        <f t="shared" si="285"/>
        <v>0.12614589052417202</v>
      </c>
    </row>
    <row r="1194" spans="1:18" x14ac:dyDescent="0.25">
      <c r="A1194" s="3">
        <f t="shared" si="287"/>
        <v>11.649999999999796</v>
      </c>
      <c r="B1194" s="3">
        <f t="shared" si="274"/>
        <v>1.4979990714557332</v>
      </c>
      <c r="C1194" s="3">
        <f t="shared" si="275"/>
        <v>3.4035418011818017E-2</v>
      </c>
      <c r="D1194" s="3">
        <f t="shared" si="276"/>
        <v>555.87799309137642</v>
      </c>
      <c r="E1194" s="3">
        <f t="shared" si="277"/>
        <v>4.7064429077405761</v>
      </c>
      <c r="F1194" s="3">
        <f t="shared" si="278"/>
        <v>33.073583221953236</v>
      </c>
      <c r="G1194" s="3">
        <f t="shared" si="279"/>
        <v>6.4955361220416466E-2</v>
      </c>
      <c r="H1194" s="3">
        <f t="shared" si="280"/>
        <v>0.27758840986652189</v>
      </c>
      <c r="I1194" s="3">
        <f t="shared" si="286"/>
        <v>2300.9553625285821</v>
      </c>
      <c r="K1194" s="3">
        <f t="shared" si="288"/>
        <v>11.649999999999796</v>
      </c>
      <c r="L1194" s="3">
        <f t="shared" si="281"/>
        <v>0.67948175715349279</v>
      </c>
      <c r="M1194" s="3">
        <f>L1194/'Nitrous Oxide Information'!$B$1*1000</f>
        <v>15.438205919921224</v>
      </c>
      <c r="N1194" s="3">
        <f>M1194*'Nitrous Oxide Information'!$I$2*($D$13+273)/$F$2/1000</f>
        <v>3832.643845217337</v>
      </c>
      <c r="O1194" s="3">
        <f t="shared" si="282"/>
        <v>75.389983461832003</v>
      </c>
      <c r="P1194" s="3">
        <f t="shared" si="283"/>
        <v>10.083409518888182</v>
      </c>
      <c r="Q1194" s="3">
        <f t="shared" si="284"/>
        <v>1.8393657252199261E-3</v>
      </c>
      <c r="R1194" s="3">
        <f t="shared" si="285"/>
        <v>0.1259121344569685</v>
      </c>
    </row>
    <row r="1195" spans="1:18" x14ac:dyDescent="0.25">
      <c r="A1195" s="3">
        <f t="shared" si="287"/>
        <v>11.659999999999796</v>
      </c>
      <c r="B1195" s="3">
        <f t="shared" si="274"/>
        <v>1.4952231873570678</v>
      </c>
      <c r="C1195" s="3">
        <f t="shared" si="275"/>
        <v>3.3972348296054694E-2</v>
      </c>
      <c r="D1195" s="3">
        <f t="shared" si="276"/>
        <v>554.84791709785736</v>
      </c>
      <c r="E1195" s="3">
        <f t="shared" si="277"/>
        <v>4.6977215805529848</v>
      </c>
      <c r="F1195" s="3">
        <f t="shared" si="278"/>
        <v>33.073583221953236</v>
      </c>
      <c r="G1195" s="3">
        <f t="shared" si="279"/>
        <v>6.4955361220416466E-2</v>
      </c>
      <c r="H1195" s="3">
        <f t="shared" si="280"/>
        <v>0.27707402152836791</v>
      </c>
      <c r="I1195" s="3">
        <f t="shared" si="286"/>
        <v>2301.5095105716387</v>
      </c>
      <c r="K1195" s="3">
        <f t="shared" si="288"/>
        <v>11.659999999999796</v>
      </c>
      <c r="L1195" s="3">
        <f t="shared" si="281"/>
        <v>0.67822263580892306</v>
      </c>
      <c r="M1195" s="3">
        <f>L1195/'Nitrous Oxide Information'!$B$1*1000</f>
        <v>15.409597978072911</v>
      </c>
      <c r="N1195" s="3">
        <f>M1195*'Nitrous Oxide Information'!$I$2*($D$13+273)/$F$2/1000</f>
        <v>3825.5417212517677</v>
      </c>
      <c r="O1195" s="3">
        <f t="shared" si="282"/>
        <v>75.250281201478145</v>
      </c>
      <c r="P1195" s="3">
        <f t="shared" si="283"/>
        <v>10.083409518888182</v>
      </c>
      <c r="Q1195" s="3">
        <f t="shared" si="284"/>
        <v>1.8393657252199261E-3</v>
      </c>
      <c r="R1195" s="3">
        <f t="shared" si="285"/>
        <v>0.12567881155408547</v>
      </c>
    </row>
    <row r="1196" spans="1:18" x14ac:dyDescent="0.25">
      <c r="A1196" s="3">
        <f t="shared" si="287"/>
        <v>11.669999999999796</v>
      </c>
      <c r="B1196" s="3">
        <f t="shared" si="274"/>
        <v>1.4924524471417842</v>
      </c>
      <c r="C1196" s="3">
        <f t="shared" si="275"/>
        <v>3.3909395452340521E-2</v>
      </c>
      <c r="D1196" s="3">
        <f t="shared" si="276"/>
        <v>553.81974989829257</v>
      </c>
      <c r="E1196" s="3">
        <f t="shared" si="277"/>
        <v>4.6890164145192426</v>
      </c>
      <c r="F1196" s="3">
        <f t="shared" si="278"/>
        <v>33.073583221953243</v>
      </c>
      <c r="G1196" s="3">
        <f t="shared" si="279"/>
        <v>6.495536122041648E-2</v>
      </c>
      <c r="H1196" s="3">
        <f t="shared" si="280"/>
        <v>0.27656058638333381</v>
      </c>
      <c r="I1196" s="3">
        <f t="shared" si="286"/>
        <v>2302.0626317444053</v>
      </c>
      <c r="K1196" s="3">
        <f t="shared" si="288"/>
        <v>11.669999999999796</v>
      </c>
      <c r="L1196" s="3">
        <f t="shared" si="281"/>
        <v>0.67696584769338219</v>
      </c>
      <c r="M1196" s="3">
        <f>L1196/'Nitrous Oxide Information'!$B$1*1000</f>
        <v>15.381043048494359</v>
      </c>
      <c r="N1196" s="3">
        <f>M1196*'Nitrous Oxide Information'!$I$2*($D$13+273)/$F$2/1000</f>
        <v>3818.4527579572296</v>
      </c>
      <c r="O1196" s="3">
        <f t="shared" si="282"/>
        <v>75.110837817975721</v>
      </c>
      <c r="P1196" s="3">
        <f t="shared" si="283"/>
        <v>10.083409518888184</v>
      </c>
      <c r="Q1196" s="3">
        <f t="shared" si="284"/>
        <v>1.8393657252199264E-3</v>
      </c>
      <c r="R1196" s="3">
        <f t="shared" si="285"/>
        <v>0.12544592101284296</v>
      </c>
    </row>
    <row r="1197" spans="1:18" x14ac:dyDescent="0.25">
      <c r="A1197" s="3">
        <f t="shared" si="287"/>
        <v>11.679999999999795</v>
      </c>
      <c r="B1197" s="3">
        <f t="shared" si="274"/>
        <v>1.4896868412779507</v>
      </c>
      <c r="C1197" s="3">
        <f t="shared" si="275"/>
        <v>3.3846559264104417E-2</v>
      </c>
      <c r="D1197" s="3">
        <f t="shared" si="276"/>
        <v>552.7934879555695</v>
      </c>
      <c r="E1197" s="3">
        <f t="shared" si="277"/>
        <v>4.6803273796917404</v>
      </c>
      <c r="F1197" s="3">
        <f t="shared" si="278"/>
        <v>33.073583221953236</v>
      </c>
      <c r="G1197" s="3">
        <f t="shared" si="279"/>
        <v>6.4955361220416466E-2</v>
      </c>
      <c r="H1197" s="3">
        <f t="shared" si="280"/>
        <v>0.27604810266509427</v>
      </c>
      <c r="I1197" s="3">
        <f t="shared" si="286"/>
        <v>2302.6147279497354</v>
      </c>
      <c r="K1197" s="3">
        <f t="shared" si="288"/>
        <v>11.679999999999795</v>
      </c>
      <c r="L1197" s="3">
        <f t="shared" si="281"/>
        <v>0.67571138848325374</v>
      </c>
      <c r="M1197" s="3">
        <f>L1197/'Nitrous Oxide Information'!$B$1*1000</f>
        <v>15.352541032950578</v>
      </c>
      <c r="N1197" s="3">
        <f>M1197*'Nitrous Oxide Information'!$I$2*($D$13+273)/$F$2/1000</f>
        <v>3811.37693094619</v>
      </c>
      <c r="O1197" s="3">
        <f t="shared" si="282"/>
        <v>74.971652831610058</v>
      </c>
      <c r="P1197" s="3">
        <f t="shared" si="283"/>
        <v>10.083409518888182</v>
      </c>
      <c r="Q1197" s="3">
        <f t="shared" si="284"/>
        <v>1.8393657252199261E-3</v>
      </c>
      <c r="R1197" s="3">
        <f t="shared" si="285"/>
        <v>0.12521346203204828</v>
      </c>
    </row>
    <row r="1198" spans="1:18" x14ac:dyDescent="0.25">
      <c r="A1198" s="3">
        <f t="shared" si="287"/>
        <v>11.689999999999795</v>
      </c>
      <c r="B1198" s="3">
        <f t="shared" si="274"/>
        <v>1.4869263602512999</v>
      </c>
      <c r="C1198" s="3">
        <f t="shared" si="275"/>
        <v>3.3783839515176627E-2</v>
      </c>
      <c r="D1198" s="3">
        <f t="shared" si="276"/>
        <v>551.76912773913057</v>
      </c>
      <c r="E1198" s="3">
        <f t="shared" si="277"/>
        <v>4.6716544461783647</v>
      </c>
      <c r="F1198" s="3">
        <f t="shared" si="278"/>
        <v>33.073583221953236</v>
      </c>
      <c r="G1198" s="3">
        <f t="shared" si="279"/>
        <v>6.4955361220416466E-2</v>
      </c>
      <c r="H1198" s="3">
        <f t="shared" si="280"/>
        <v>0.27553656861059705</v>
      </c>
      <c r="I1198" s="3">
        <f t="shared" si="286"/>
        <v>2303.1658010869564</v>
      </c>
      <c r="K1198" s="3">
        <f t="shared" si="288"/>
        <v>11.689999999999795</v>
      </c>
      <c r="L1198" s="3">
        <f t="shared" si="281"/>
        <v>0.67445925386293326</v>
      </c>
      <c r="M1198" s="3">
        <f>L1198/'Nitrous Oxide Information'!$B$1*1000</f>
        <v>15.324091833388618</v>
      </c>
      <c r="N1198" s="3">
        <f>M1198*'Nitrous Oxide Information'!$I$2*($D$13+273)/$F$2/1000</f>
        <v>3804.3142158763121</v>
      </c>
      <c r="O1198" s="3">
        <f t="shared" si="282"/>
        <v>74.832725763555416</v>
      </c>
      <c r="P1198" s="3">
        <f t="shared" si="283"/>
        <v>10.083409518888182</v>
      </c>
      <c r="Q1198" s="3">
        <f t="shared" si="284"/>
        <v>1.8393657252199261E-3</v>
      </c>
      <c r="R1198" s="3">
        <f t="shared" si="285"/>
        <v>0.12498143381199349</v>
      </c>
    </row>
    <row r="1199" spans="1:18" x14ac:dyDescent="0.25">
      <c r="A1199" s="3">
        <f t="shared" si="287"/>
        <v>11.699999999999795</v>
      </c>
      <c r="B1199" s="3">
        <f t="shared" si="274"/>
        <v>1.484170994565194</v>
      </c>
      <c r="C1199" s="3">
        <f t="shared" si="275"/>
        <v>3.3721235989787997E-2</v>
      </c>
      <c r="D1199" s="3">
        <f t="shared" si="276"/>
        <v>550.74666572496085</v>
      </c>
      <c r="E1199" s="3">
        <f t="shared" si="277"/>
        <v>4.6629975841423938</v>
      </c>
      <c r="F1199" s="3">
        <f t="shared" si="278"/>
        <v>33.073583221953243</v>
      </c>
      <c r="G1199" s="3">
        <f t="shared" si="279"/>
        <v>6.495536122041648E-2</v>
      </c>
      <c r="H1199" s="3">
        <f t="shared" si="280"/>
        <v>0.27502598246005722</v>
      </c>
      <c r="I1199" s="3">
        <f t="shared" si="286"/>
        <v>2303.7158530518764</v>
      </c>
      <c r="K1199" s="3">
        <f t="shared" si="288"/>
        <v>11.699999999999795</v>
      </c>
      <c r="L1199" s="3">
        <f t="shared" si="281"/>
        <v>0.67320943952481338</v>
      </c>
      <c r="M1199" s="3">
        <f>L1199/'Nitrous Oxide Information'!$B$1*1000</f>
        <v>15.295695351937233</v>
      </c>
      <c r="N1199" s="3">
        <f>M1199*'Nitrous Oxide Information'!$I$2*($D$13+273)/$F$2/1000</f>
        <v>3797.2645884503668</v>
      </c>
      <c r="O1199" s="3">
        <f t="shared" si="282"/>
        <v>74.694056135873367</v>
      </c>
      <c r="P1199" s="3">
        <f t="shared" si="283"/>
        <v>10.083409518888184</v>
      </c>
      <c r="Q1199" s="3">
        <f t="shared" si="284"/>
        <v>1.8393657252199264E-3</v>
      </c>
      <c r="R1199" s="3">
        <f t="shared" si="285"/>
        <v>0.12474983555445258</v>
      </c>
    </row>
    <row r="1200" spans="1:18" x14ac:dyDescent="0.25">
      <c r="A1200" s="3">
        <f t="shared" si="287"/>
        <v>11.709999999999795</v>
      </c>
      <c r="B1200" s="3">
        <f t="shared" si="274"/>
        <v>1.4814207347405934</v>
      </c>
      <c r="C1200" s="3">
        <f t="shared" si="275"/>
        <v>3.365874847256916E-2</v>
      </c>
      <c r="D1200" s="3">
        <f t="shared" si="276"/>
        <v>549.72609839557435</v>
      </c>
      <c r="E1200" s="3">
        <f t="shared" si="277"/>
        <v>4.6543567638023955</v>
      </c>
      <c r="F1200" s="3">
        <f t="shared" si="278"/>
        <v>33.073583221953236</v>
      </c>
      <c r="G1200" s="3">
        <f t="shared" si="279"/>
        <v>6.4955361220416466E-2</v>
      </c>
      <c r="H1200" s="3">
        <f t="shared" si="280"/>
        <v>0.27451634245695039</v>
      </c>
      <c r="I1200" s="3">
        <f t="shared" si="286"/>
        <v>2304.2648857367903</v>
      </c>
      <c r="K1200" s="3">
        <f t="shared" si="288"/>
        <v>11.709999999999795</v>
      </c>
      <c r="L1200" s="3">
        <f t="shared" si="281"/>
        <v>0.67196194116926888</v>
      </c>
      <c r="M1200" s="3">
        <f>L1200/'Nitrous Oxide Information'!$B$1*1000</f>
        <v>15.267351490906526</v>
      </c>
      <c r="N1200" s="3">
        <f>M1200*'Nitrous Oxide Information'!$I$2*($D$13+273)/$F$2/1000</f>
        <v>3790.2280244161434</v>
      </c>
      <c r="O1200" s="3">
        <f t="shared" si="282"/>
        <v>74.555643471511118</v>
      </c>
      <c r="P1200" s="3">
        <f t="shared" si="283"/>
        <v>10.083409518888182</v>
      </c>
      <c r="Q1200" s="3">
        <f t="shared" si="284"/>
        <v>1.8393657252199261E-3</v>
      </c>
      <c r="R1200" s="3">
        <f t="shared" si="285"/>
        <v>0.12451866646267858</v>
      </c>
    </row>
    <row r="1201" spans="1:18" x14ac:dyDescent="0.25">
      <c r="A1201" s="3">
        <f t="shared" si="287"/>
        <v>11.719999999999795</v>
      </c>
      <c r="B1201" s="3">
        <f t="shared" si="274"/>
        <v>1.4786755713160238</v>
      </c>
      <c r="C1201" s="3">
        <f t="shared" si="275"/>
        <v>3.3596376748549879E-2</v>
      </c>
      <c r="D1201" s="3">
        <f t="shared" si="276"/>
        <v>548.70742224000469</v>
      </c>
      <c r="E1201" s="3">
        <f t="shared" si="277"/>
        <v>4.6457319554321215</v>
      </c>
      <c r="F1201" s="3">
        <f t="shared" si="278"/>
        <v>33.073583221953236</v>
      </c>
      <c r="G1201" s="3">
        <f t="shared" si="279"/>
        <v>6.4955361220416466E-2</v>
      </c>
      <c r="H1201" s="3">
        <f t="shared" si="280"/>
        <v>0.2740076468480076</v>
      </c>
      <c r="I1201" s="3">
        <f t="shared" si="286"/>
        <v>2304.8129010304865</v>
      </c>
      <c r="K1201" s="3">
        <f t="shared" si="288"/>
        <v>11.719999999999795</v>
      </c>
      <c r="L1201" s="3">
        <f t="shared" si="281"/>
        <v>0.67071675450464208</v>
      </c>
      <c r="M1201" s="3">
        <f>L1201/'Nitrous Oxide Information'!$B$1*1000</f>
        <v>15.239060152787633</v>
      </c>
      <c r="N1201" s="3">
        <f>M1201*'Nitrous Oxide Information'!$I$2*($D$13+273)/$F$2/1000</f>
        <v>3783.2044995663805</v>
      </c>
      <c r="O1201" s="3">
        <f t="shared" si="282"/>
        <v>74.417487294299875</v>
      </c>
      <c r="P1201" s="3">
        <f t="shared" si="283"/>
        <v>10.083409518888182</v>
      </c>
      <c r="Q1201" s="3">
        <f t="shared" si="284"/>
        <v>1.8393657252199261E-3</v>
      </c>
      <c r="R1201" s="3">
        <f t="shared" si="285"/>
        <v>0.12428792574140106</v>
      </c>
    </row>
    <row r="1202" spans="1:18" x14ac:dyDescent="0.25">
      <c r="A1202" s="3">
        <f t="shared" si="287"/>
        <v>11.729999999999794</v>
      </c>
      <c r="B1202" s="3">
        <f t="shared" si="274"/>
        <v>1.4759354948475436</v>
      </c>
      <c r="C1202" s="3">
        <f t="shared" si="275"/>
        <v>3.3534120603158253E-2</v>
      </c>
      <c r="D1202" s="3">
        <f t="shared" si="276"/>
        <v>547.69063375379039</v>
      </c>
      <c r="E1202" s="3">
        <f t="shared" si="277"/>
        <v>4.6371231293604103</v>
      </c>
      <c r="F1202" s="3">
        <f t="shared" si="278"/>
        <v>33.073583221953243</v>
      </c>
      <c r="G1202" s="3">
        <f t="shared" si="279"/>
        <v>6.495536122041648E-2</v>
      </c>
      <c r="H1202" s="3">
        <f t="shared" si="280"/>
        <v>0.27349989388320839</v>
      </c>
      <c r="I1202" s="3">
        <f t="shared" si="286"/>
        <v>2305.3599008182528</v>
      </c>
      <c r="K1202" s="3">
        <f t="shared" si="288"/>
        <v>11.729999999999794</v>
      </c>
      <c r="L1202" s="3">
        <f t="shared" si="281"/>
        <v>0.66947387524722801</v>
      </c>
      <c r="M1202" s="3">
        <f>L1202/'Nitrous Oxide Information'!$B$1*1000</f>
        <v>15.210821240252381</v>
      </c>
      <c r="N1202" s="3">
        <f>M1202*'Nitrous Oxide Information'!$I$2*($D$13+273)/$F$2/1000</f>
        <v>3776.1939897386669</v>
      </c>
      <c r="O1202" s="3">
        <f t="shared" si="282"/>
        <v>74.27958712895321</v>
      </c>
      <c r="P1202" s="3">
        <f t="shared" si="283"/>
        <v>10.083409518888184</v>
      </c>
      <c r="Q1202" s="3">
        <f t="shared" si="284"/>
        <v>1.8393657252199264E-3</v>
      </c>
      <c r="R1202" s="3">
        <f t="shared" si="285"/>
        <v>0.12405761259682323</v>
      </c>
    </row>
    <row r="1203" spans="1:18" x14ac:dyDescent="0.25">
      <c r="A1203" s="3">
        <f t="shared" si="287"/>
        <v>11.739999999999794</v>
      </c>
      <c r="B1203" s="3">
        <f t="shared" si="274"/>
        <v>1.4732004959087115</v>
      </c>
      <c r="C1203" s="3">
        <f t="shared" si="275"/>
        <v>3.3471979822220006E-2</v>
      </c>
      <c r="D1203" s="3">
        <f t="shared" si="276"/>
        <v>546.67572943896494</v>
      </c>
      <c r="E1203" s="3">
        <f t="shared" si="277"/>
        <v>4.6285302559710866</v>
      </c>
      <c r="F1203" s="3">
        <f t="shared" si="278"/>
        <v>33.073583221953236</v>
      </c>
      <c r="G1203" s="3">
        <f t="shared" si="279"/>
        <v>6.4955361220416466E-2</v>
      </c>
      <c r="H1203" s="3">
        <f t="shared" si="280"/>
        <v>0.27299308181577553</v>
      </c>
      <c r="I1203" s="3">
        <f t="shared" si="286"/>
        <v>2305.9058869818841</v>
      </c>
      <c r="K1203" s="3">
        <f t="shared" si="288"/>
        <v>11.739999999999794</v>
      </c>
      <c r="L1203" s="3">
        <f t="shared" si="281"/>
        <v>0.66823329912125973</v>
      </c>
      <c r="M1203" s="3">
        <f>L1203/'Nitrous Oxide Information'!$B$1*1000</f>
        <v>15.182634656152951</v>
      </c>
      <c r="N1203" s="3">
        <f>M1203*'Nitrous Oxide Information'!$I$2*($D$13+273)/$F$2/1000</f>
        <v>3769.196470815371</v>
      </c>
      <c r="O1203" s="3">
        <f t="shared" si="282"/>
        <v>74.141942501065486</v>
      </c>
      <c r="P1203" s="3">
        <f t="shared" si="283"/>
        <v>10.083409518888182</v>
      </c>
      <c r="Q1203" s="3">
        <f t="shared" si="284"/>
        <v>1.8393657252199261E-3</v>
      </c>
      <c r="R1203" s="3">
        <f t="shared" si="285"/>
        <v>0.12382772623661925</v>
      </c>
    </row>
    <row r="1204" spans="1:18" x14ac:dyDescent="0.25">
      <c r="A1204" s="3">
        <f t="shared" si="287"/>
        <v>11.749999999999794</v>
      </c>
      <c r="B1204" s="3">
        <f t="shared" si="274"/>
        <v>1.4704705650905538</v>
      </c>
      <c r="C1204" s="3">
        <f t="shared" si="275"/>
        <v>3.3409954191957733E-2</v>
      </c>
      <c r="D1204" s="3">
        <f t="shared" si="276"/>
        <v>545.66270580404307</v>
      </c>
      <c r="E1204" s="3">
        <f t="shared" si="277"/>
        <v>4.6199533057028495</v>
      </c>
      <c r="F1204" s="3">
        <f t="shared" si="278"/>
        <v>33.073583221953243</v>
      </c>
      <c r="G1204" s="3">
        <f t="shared" si="279"/>
        <v>6.495536122041648E-2</v>
      </c>
      <c r="H1204" s="3">
        <f t="shared" si="280"/>
        <v>0.27248720890216849</v>
      </c>
      <c r="I1204" s="3">
        <f t="shared" si="286"/>
        <v>2306.4508613996886</v>
      </c>
      <c r="K1204" s="3">
        <f t="shared" si="288"/>
        <v>11.749999999999794</v>
      </c>
      <c r="L1204" s="3">
        <f t="shared" si="281"/>
        <v>0.66699502185889359</v>
      </c>
      <c r="M1204" s="3">
        <f>L1204/'Nitrous Oxide Information'!$B$1*1000</f>
        <v>15.154500303521543</v>
      </c>
      <c r="N1204" s="3">
        <f>M1204*'Nitrous Oxide Information'!$I$2*($D$13+273)/$F$2/1000</f>
        <v>3762.2119187235512</v>
      </c>
      <c r="O1204" s="3">
        <f t="shared" si="282"/>
        <v>74.00455293711012</v>
      </c>
      <c r="P1204" s="3">
        <f t="shared" si="283"/>
        <v>10.083409518888184</v>
      </c>
      <c r="Q1204" s="3">
        <f t="shared" si="284"/>
        <v>1.8393657252199264E-3</v>
      </c>
      <c r="R1204" s="3">
        <f t="shared" si="285"/>
        <v>0.12359826586993156</v>
      </c>
    </row>
    <row r="1205" spans="1:18" x14ac:dyDescent="0.25">
      <c r="A1205" s="3">
        <f t="shared" si="287"/>
        <v>11.759999999999794</v>
      </c>
      <c r="B1205" s="3">
        <f t="shared" si="274"/>
        <v>1.4677456930015322</v>
      </c>
      <c r="C1205" s="3">
        <f t="shared" si="275"/>
        <v>3.3348043498990169E-2</v>
      </c>
      <c r="D1205" s="3">
        <f t="shared" si="276"/>
        <v>544.65155936400936</v>
      </c>
      <c r="E1205" s="3">
        <f t="shared" si="277"/>
        <v>4.6113922490491808</v>
      </c>
      <c r="F1205" s="3">
        <f t="shared" si="278"/>
        <v>33.073583221953236</v>
      </c>
      <c r="G1205" s="3">
        <f t="shared" si="279"/>
        <v>6.4955361220416466E-2</v>
      </c>
      <c r="H1205" s="3">
        <f t="shared" si="280"/>
        <v>0.27198227340207753</v>
      </c>
      <c r="I1205" s="3">
        <f t="shared" si="286"/>
        <v>2306.9948259464927</v>
      </c>
      <c r="K1205" s="3">
        <f t="shared" si="288"/>
        <v>11.759999999999794</v>
      </c>
      <c r="L1205" s="3">
        <f t="shared" si="281"/>
        <v>0.6657590392001943</v>
      </c>
      <c r="M1205" s="3">
        <f>L1205/'Nitrous Oxide Information'!$B$1*1000</f>
        <v>15.126418085570043</v>
      </c>
      <c r="N1205" s="3">
        <f>M1205*'Nitrous Oxide Information'!$I$2*($D$13+273)/$F$2/1000</f>
        <v>3755.2403094348715</v>
      </c>
      <c r="O1205" s="3">
        <f t="shared" si="282"/>
        <v>73.86741796443799</v>
      </c>
      <c r="P1205" s="3">
        <f t="shared" si="283"/>
        <v>10.083409518888182</v>
      </c>
      <c r="Q1205" s="3">
        <f t="shared" si="284"/>
        <v>1.8393657252199261E-3</v>
      </c>
      <c r="R1205" s="3">
        <f t="shared" si="285"/>
        <v>0.12336923070736797</v>
      </c>
    </row>
    <row r="1206" spans="1:18" x14ac:dyDescent="0.25">
      <c r="A1206" s="3">
        <f t="shared" si="287"/>
        <v>11.769999999999794</v>
      </c>
      <c r="B1206" s="3">
        <f t="shared" si="274"/>
        <v>1.4650258702675114</v>
      </c>
      <c r="C1206" s="3">
        <f t="shared" si="275"/>
        <v>3.3286247530331464E-2</v>
      </c>
      <c r="D1206" s="3">
        <f t="shared" si="276"/>
        <v>543.64228664030691</v>
      </c>
      <c r="E1206" s="3">
        <f t="shared" si="277"/>
        <v>4.6028470565582378</v>
      </c>
      <c r="F1206" s="3">
        <f t="shared" si="278"/>
        <v>33.073583221953236</v>
      </c>
      <c r="G1206" s="3">
        <f t="shared" si="279"/>
        <v>6.4955361220416466E-2</v>
      </c>
      <c r="H1206" s="3">
        <f t="shared" si="280"/>
        <v>0.27147827357841808</v>
      </c>
      <c r="I1206" s="3">
        <f t="shared" si="286"/>
        <v>2307.5377824936495</v>
      </c>
      <c r="K1206" s="3">
        <f t="shared" si="288"/>
        <v>11.769999999999794</v>
      </c>
      <c r="L1206" s="3">
        <f t="shared" si="281"/>
        <v>0.66452534689312059</v>
      </c>
      <c r="M1206" s="3">
        <f>L1206/'Nitrous Oxide Information'!$B$1*1000</f>
        <v>15.098387905689696</v>
      </c>
      <c r="N1206" s="3">
        <f>M1206*'Nitrous Oxide Information'!$I$2*($D$13+273)/$F$2/1000</f>
        <v>3748.2816189655259</v>
      </c>
      <c r="O1206" s="3">
        <f t="shared" si="282"/>
        <v>73.730537111275865</v>
      </c>
      <c r="P1206" s="3">
        <f t="shared" si="283"/>
        <v>10.083409518888182</v>
      </c>
      <c r="Q1206" s="3">
        <f t="shared" si="284"/>
        <v>1.8393657252199261E-3</v>
      </c>
      <c r="R1206" s="3">
        <f t="shared" si="285"/>
        <v>0.12314061996099923</v>
      </c>
    </row>
    <row r="1207" spans="1:18" x14ac:dyDescent="0.25">
      <c r="A1207" s="3">
        <f t="shared" si="287"/>
        <v>11.779999999999793</v>
      </c>
      <c r="B1207" s="3">
        <f t="shared" si="274"/>
        <v>1.4623110875317271</v>
      </c>
      <c r="C1207" s="3">
        <f t="shared" si="275"/>
        <v>3.3224566073390444E-2</v>
      </c>
      <c r="D1207" s="3">
        <f t="shared" si="276"/>
        <v>542.63488416082464</v>
      </c>
      <c r="E1207" s="3">
        <f t="shared" si="277"/>
        <v>4.5943176988327536</v>
      </c>
      <c r="F1207" s="3">
        <f t="shared" si="278"/>
        <v>33.073583221953243</v>
      </c>
      <c r="G1207" s="3">
        <f t="shared" si="279"/>
        <v>6.495536122041648E-2</v>
      </c>
      <c r="H1207" s="3">
        <f t="shared" si="280"/>
        <v>0.27097520769732442</v>
      </c>
      <c r="I1207" s="3">
        <f t="shared" si="286"/>
        <v>2308.0797329090442</v>
      </c>
      <c r="K1207" s="3">
        <f t="shared" si="288"/>
        <v>11.779999999999793</v>
      </c>
      <c r="L1207" s="3">
        <f t="shared" si="281"/>
        <v>0.66329394069351055</v>
      </c>
      <c r="M1207" s="3">
        <f>L1207/'Nitrous Oxide Information'!$B$1*1000</f>
        <v>15.070409667450766</v>
      </c>
      <c r="N1207" s="3">
        <f>M1207*'Nitrous Oxide Information'!$I$2*($D$13+273)/$F$2/1000</f>
        <v>3741.335823376151</v>
      </c>
      <c r="O1207" s="3">
        <f t="shared" si="282"/>
        <v>73.59390990672469</v>
      </c>
      <c r="P1207" s="3">
        <f t="shared" si="283"/>
        <v>10.083409518888184</v>
      </c>
      <c r="Q1207" s="3">
        <f t="shared" si="284"/>
        <v>1.8393657252199264E-3</v>
      </c>
      <c r="R1207" s="3">
        <f t="shared" si="285"/>
        <v>0.12291243284435614</v>
      </c>
    </row>
    <row r="1208" spans="1:18" x14ac:dyDescent="0.25">
      <c r="A1208" s="3">
        <f t="shared" si="287"/>
        <v>11.789999999999793</v>
      </c>
      <c r="B1208" s="3">
        <f t="shared" si="274"/>
        <v>1.4596013354547539</v>
      </c>
      <c r="C1208" s="3">
        <f t="shared" si="275"/>
        <v>3.3162998915969875E-2</v>
      </c>
      <c r="D1208" s="3">
        <f t="shared" si="276"/>
        <v>541.62934845988502</v>
      </c>
      <c r="E1208" s="3">
        <f t="shared" si="277"/>
        <v>4.5858041465299388</v>
      </c>
      <c r="F1208" s="3">
        <f t="shared" si="278"/>
        <v>33.073583221953243</v>
      </c>
      <c r="G1208" s="3">
        <f t="shared" si="279"/>
        <v>6.495536122041648E-2</v>
      </c>
      <c r="H1208" s="3">
        <f t="shared" si="280"/>
        <v>0.27047307402814363</v>
      </c>
      <c r="I1208" s="3">
        <f t="shared" si="286"/>
        <v>2308.6206790571005</v>
      </c>
      <c r="K1208" s="3">
        <f t="shared" si="288"/>
        <v>11.789999999999793</v>
      </c>
      <c r="L1208" s="3">
        <f t="shared" si="281"/>
        <v>0.66206481636506698</v>
      </c>
      <c r="M1208" s="3">
        <f>L1208/'Nitrous Oxide Information'!$B$1*1000</f>
        <v>15.042483274602208</v>
      </c>
      <c r="N1208" s="3">
        <f>M1208*'Nitrous Oxide Information'!$I$2*($D$13+273)/$F$2/1000</f>
        <v>3734.4028987717429</v>
      </c>
      <c r="O1208" s="3">
        <f t="shared" si="282"/>
        <v>73.457535880758073</v>
      </c>
      <c r="P1208" s="3">
        <f t="shared" si="283"/>
        <v>10.083409518888184</v>
      </c>
      <c r="Q1208" s="3">
        <f t="shared" si="284"/>
        <v>1.8393657252199264E-3</v>
      </c>
      <c r="R1208" s="3">
        <f t="shared" si="285"/>
        <v>0.12268466857242684</v>
      </c>
    </row>
    <row r="1209" spans="1:18" x14ac:dyDescent="0.25">
      <c r="A1209" s="3">
        <f t="shared" si="287"/>
        <v>11.799999999999793</v>
      </c>
      <c r="B1209" s="3">
        <f t="shared" si="274"/>
        <v>1.4568966047144725</v>
      </c>
      <c r="C1209" s="3">
        <f t="shared" si="275"/>
        <v>3.3101545846265748E-2</v>
      </c>
      <c r="D1209" s="3">
        <f t="shared" si="276"/>
        <v>540.62567607823314</v>
      </c>
      <c r="E1209" s="3">
        <f t="shared" si="277"/>
        <v>4.5773063703613763</v>
      </c>
      <c r="F1209" s="3">
        <f t="shared" si="278"/>
        <v>33.073583221953236</v>
      </c>
      <c r="G1209" s="3">
        <f t="shared" si="279"/>
        <v>6.4955361220416466E-2</v>
      </c>
      <c r="H1209" s="3">
        <f t="shared" si="280"/>
        <v>0.26997187084342988</v>
      </c>
      <c r="I1209" s="3">
        <f t="shared" si="286"/>
        <v>2309.1606227987872</v>
      </c>
      <c r="K1209" s="3">
        <f t="shared" si="288"/>
        <v>11.799999999999793</v>
      </c>
      <c r="L1209" s="3">
        <f t="shared" si="281"/>
        <v>0.66083796967934272</v>
      </c>
      <c r="M1209" s="3">
        <f>L1209/'Nitrous Oxide Information'!$B$1*1000</f>
        <v>15.014608631071336</v>
      </c>
      <c r="N1209" s="3">
        <f>M1209*'Nitrous Oxide Information'!$I$2*($D$13+273)/$F$2/1000</f>
        <v>3727.4828213015767</v>
      </c>
      <c r="O1209" s="3">
        <f t="shared" si="282"/>
        <v>73.321414564220561</v>
      </c>
      <c r="P1209" s="3">
        <f t="shared" si="283"/>
        <v>10.083409518888182</v>
      </c>
      <c r="Q1209" s="3">
        <f t="shared" si="284"/>
        <v>1.8393657252199261E-3</v>
      </c>
      <c r="R1209" s="3">
        <f t="shared" si="285"/>
        <v>0.12245732636165413</v>
      </c>
    </row>
    <row r="1210" spans="1:18" x14ac:dyDescent="0.25">
      <c r="A1210" s="3">
        <f t="shared" si="287"/>
        <v>11.809999999999793</v>
      </c>
      <c r="B1210" s="3">
        <f t="shared" si="274"/>
        <v>1.4541968860060381</v>
      </c>
      <c r="C1210" s="3">
        <f t="shared" si="275"/>
        <v>3.304020665286652E-2</v>
      </c>
      <c r="D1210" s="3">
        <f t="shared" si="276"/>
        <v>539.6238635630242</v>
      </c>
      <c r="E1210" s="3">
        <f t="shared" si="277"/>
        <v>4.5688243410929221</v>
      </c>
      <c r="F1210" s="3">
        <f t="shared" si="278"/>
        <v>33.073583221953236</v>
      </c>
      <c r="G1210" s="3">
        <f t="shared" si="279"/>
        <v>6.4955361220416466E-2</v>
      </c>
      <c r="H1210" s="3">
        <f t="shared" si="280"/>
        <v>0.26947159641893847</v>
      </c>
      <c r="I1210" s="3">
        <f t="shared" si="286"/>
        <v>2309.6995659916251</v>
      </c>
      <c r="K1210" s="3">
        <f t="shared" si="288"/>
        <v>11.809999999999793</v>
      </c>
      <c r="L1210" s="3">
        <f t="shared" si="281"/>
        <v>0.65961339641572614</v>
      </c>
      <c r="M1210" s="3">
        <f>L1210/'Nitrous Oxide Information'!$B$1*1000</f>
        <v>14.986785640963491</v>
      </c>
      <c r="N1210" s="3">
        <f>M1210*'Nitrous Oxide Information'!$I$2*($D$13+273)/$F$2/1000</f>
        <v>3720.5755671591269</v>
      </c>
      <c r="O1210" s="3">
        <f t="shared" si="282"/>
        <v>73.185545488826094</v>
      </c>
      <c r="P1210" s="3">
        <f t="shared" si="283"/>
        <v>10.083409518888182</v>
      </c>
      <c r="Q1210" s="3">
        <f t="shared" si="284"/>
        <v>1.8393657252199261E-3</v>
      </c>
      <c r="R1210" s="3">
        <f t="shared" si="285"/>
        <v>0.12223040542993281</v>
      </c>
    </row>
    <row r="1211" spans="1:18" x14ac:dyDescent="0.25">
      <c r="A1211" s="3">
        <f t="shared" si="287"/>
        <v>11.819999999999792</v>
      </c>
      <c r="B1211" s="3">
        <f t="shared" si="274"/>
        <v>1.4515021700418487</v>
      </c>
      <c r="C1211" s="3">
        <f t="shared" si="275"/>
        <v>3.2978981124752414E-2</v>
      </c>
      <c r="D1211" s="3">
        <f t="shared" si="276"/>
        <v>538.62390746781159</v>
      </c>
      <c r="E1211" s="3">
        <f t="shared" si="277"/>
        <v>4.560358029544604</v>
      </c>
      <c r="F1211" s="3">
        <f t="shared" si="278"/>
        <v>33.073583221953236</v>
      </c>
      <c r="G1211" s="3">
        <f t="shared" si="279"/>
        <v>6.4955361220416466E-2</v>
      </c>
      <c r="H1211" s="3">
        <f t="shared" si="280"/>
        <v>0.26897224903361977</v>
      </c>
      <c r="I1211" s="3">
        <f t="shared" si="286"/>
        <v>2310.2375104896923</v>
      </c>
      <c r="K1211" s="3">
        <f t="shared" si="288"/>
        <v>11.819999999999792</v>
      </c>
      <c r="L1211" s="3">
        <f t="shared" si="281"/>
        <v>0.65839109236142679</v>
      </c>
      <c r="M1211" s="3">
        <f>L1211/'Nitrous Oxide Information'!$B$1*1000</f>
        <v>14.959014208561715</v>
      </c>
      <c r="N1211" s="3">
        <f>M1211*'Nitrous Oxide Information'!$I$2*($D$13+273)/$F$2/1000</f>
        <v>3713.6811125819795</v>
      </c>
      <c r="O1211" s="3">
        <f t="shared" si="282"/>
        <v>73.049928187156368</v>
      </c>
      <c r="P1211" s="3">
        <f t="shared" si="283"/>
        <v>10.083409518888182</v>
      </c>
      <c r="Q1211" s="3">
        <f t="shared" si="284"/>
        <v>1.8393657252199261E-3</v>
      </c>
      <c r="R1211" s="3">
        <f t="shared" si="285"/>
        <v>0.12200390499660703</v>
      </c>
    </row>
    <row r="1212" spans="1:18" x14ac:dyDescent="0.25">
      <c r="A1212" s="3">
        <f t="shared" si="287"/>
        <v>11.829999999999792</v>
      </c>
      <c r="B1212" s="3">
        <f t="shared" ref="B1212:B1219" si="289">L1212*2.20462</f>
        <v>1.4488124475515125</v>
      </c>
      <c r="C1212" s="3">
        <f t="shared" ref="C1212:C1219" si="290">M1212/453.59237</f>
        <v>3.2917869051294714E-2</v>
      </c>
      <c r="D1212" s="3">
        <f t="shared" ref="D1212:D1218" si="291">N1212/6.89475729</f>
        <v>537.62580435253551</v>
      </c>
      <c r="E1212" s="3">
        <f t="shared" ref="E1212:E1219" si="292">O1212/16.0184634</f>
        <v>4.5519074065905247</v>
      </c>
      <c r="F1212" s="3">
        <f t="shared" ref="F1212:F1219" si="293">P1212*3.28</f>
        <v>33.073583221953243</v>
      </c>
      <c r="G1212" s="3">
        <f t="shared" ref="G1212:G1219" si="294">Q1212*35.314</f>
        <v>6.495536122041648E-2</v>
      </c>
      <c r="H1212" s="3">
        <f t="shared" ref="H1212:H1219" si="295">R1212*2.20462</f>
        <v>0.26847382696961336</v>
      </c>
      <c r="I1212" s="3">
        <f t="shared" si="286"/>
        <v>2310.7744581436314</v>
      </c>
      <c r="K1212" s="3">
        <f t="shared" si="288"/>
        <v>11.829999999999792</v>
      </c>
      <c r="L1212" s="3">
        <f t="shared" ref="L1212:L1219" si="296">L1211-R1211*$J$1</f>
        <v>0.65717105331146075</v>
      </c>
      <c r="M1212" s="3">
        <f>L1212/'Nitrous Oxide Information'!$B$1*1000</f>
        <v>14.931294238326421</v>
      </c>
      <c r="N1212" s="3">
        <f>M1212*'Nitrous Oxide Information'!$I$2*($D$13+273)/$F$2/1000</f>
        <v>3706.7994338517578</v>
      </c>
      <c r="O1212" s="3">
        <f t="shared" ref="O1212:O1219" si="297">L1212/$F$2</f>
        <v>72.914562192659247</v>
      </c>
      <c r="P1212" s="3">
        <f t="shared" ref="P1212:P1219" si="298">SQRT(2*(N1212)/O1212)</f>
        <v>10.083409518888184</v>
      </c>
      <c r="Q1212" s="3">
        <f t="shared" ref="Q1212:Q1219" si="299">P1212*$F$25</f>
        <v>1.8393657252199264E-3</v>
      </c>
      <c r="R1212" s="3">
        <f t="shared" ref="R1212:R1219" si="300">Q1212*O1212*0.908</f>
        <v>0.12177782428246746</v>
      </c>
    </row>
    <row r="1213" spans="1:18" x14ac:dyDescent="0.25">
      <c r="A1213" s="3">
        <f t="shared" si="287"/>
        <v>11.839999999999792</v>
      </c>
      <c r="B1213" s="3">
        <f t="shared" si="289"/>
        <v>1.4461277092818163</v>
      </c>
      <c r="C1213" s="3">
        <f t="shared" si="290"/>
        <v>3.2856870222254968E-2</v>
      </c>
      <c r="D1213" s="3">
        <f t="shared" si="291"/>
        <v>536.62955078351024</v>
      </c>
      <c r="E1213" s="3">
        <f t="shared" si="292"/>
        <v>4.5434724431587572</v>
      </c>
      <c r="F1213" s="3">
        <f t="shared" si="293"/>
        <v>33.073583221953243</v>
      </c>
      <c r="G1213" s="3">
        <f t="shared" si="294"/>
        <v>6.495536122041648E-2</v>
      </c>
      <c r="H1213" s="3">
        <f t="shared" si="295"/>
        <v>0.26797632851224212</v>
      </c>
      <c r="I1213" s="3">
        <f t="shared" si="286"/>
        <v>2311.310410800656</v>
      </c>
      <c r="K1213" s="3">
        <f t="shared" si="288"/>
        <v>11.839999999999792</v>
      </c>
      <c r="L1213" s="3">
        <f t="shared" si="296"/>
        <v>0.6559532750686361</v>
      </c>
      <c r="M1213" s="3">
        <f>L1213/'Nitrous Oxide Information'!$B$1*1000</f>
        <v>14.903625634895057</v>
      </c>
      <c r="N1213" s="3">
        <f>M1213*'Nitrous Oxide Information'!$I$2*($D$13+273)/$F$2/1000</f>
        <v>3699.9305072940329</v>
      </c>
      <c r="O1213" s="3">
        <f t="shared" si="297"/>
        <v>72.779447039647138</v>
      </c>
      <c r="P1213" s="3">
        <f t="shared" si="298"/>
        <v>10.083409518888184</v>
      </c>
      <c r="Q1213" s="3">
        <f t="shared" si="299"/>
        <v>1.8393657252199264E-3</v>
      </c>
      <c r="R1213" s="3">
        <f t="shared" si="300"/>
        <v>0.12155216250974869</v>
      </c>
    </row>
    <row r="1214" spans="1:18" x14ac:dyDescent="0.25">
      <c r="A1214" s="3">
        <f t="shared" si="287"/>
        <v>11.849999999999792</v>
      </c>
      <c r="B1214" s="3">
        <f t="shared" si="289"/>
        <v>1.4434479459966938</v>
      </c>
      <c r="C1214" s="3">
        <f t="shared" si="290"/>
        <v>3.2795984427784322E-2</v>
      </c>
      <c r="D1214" s="3">
        <f t="shared" si="291"/>
        <v>535.63514333341334</v>
      </c>
      <c r="E1214" s="3">
        <f t="shared" si="292"/>
        <v>4.5350531102312459</v>
      </c>
      <c r="F1214" s="3">
        <f t="shared" si="293"/>
        <v>33.073583221953243</v>
      </c>
      <c r="G1214" s="3">
        <f t="shared" si="294"/>
        <v>6.495536122041648E-2</v>
      </c>
      <c r="H1214" s="3">
        <f t="shared" si="295"/>
        <v>0.26747975195000639</v>
      </c>
      <c r="I1214" s="3">
        <f t="shared" si="286"/>
        <v>2311.8453703045561</v>
      </c>
      <c r="K1214" s="3">
        <f t="shared" si="288"/>
        <v>11.849999999999792</v>
      </c>
      <c r="L1214" s="3">
        <f t="shared" si="296"/>
        <v>0.65473775344353857</v>
      </c>
      <c r="M1214" s="3">
        <f>L1214/'Nitrous Oxide Information'!$B$1*1000</f>
        <v>14.876008303081784</v>
      </c>
      <c r="N1214" s="3">
        <f>M1214*'Nitrous Oxide Information'!$I$2*($D$13+273)/$F$2/1000</f>
        <v>3693.0743092782468</v>
      </c>
      <c r="O1214" s="3">
        <f t="shared" si="297"/>
        <v>72.644582263295391</v>
      </c>
      <c r="P1214" s="3">
        <f t="shared" si="298"/>
        <v>10.083409518888184</v>
      </c>
      <c r="Q1214" s="3">
        <f t="shared" si="299"/>
        <v>1.8393657252199264E-3</v>
      </c>
      <c r="R1214" s="3">
        <f t="shared" si="300"/>
        <v>0.12132691890212664</v>
      </c>
    </row>
    <row r="1215" spans="1:18" x14ac:dyDescent="0.25">
      <c r="A1215" s="3">
        <f t="shared" si="287"/>
        <v>11.859999999999792</v>
      </c>
      <c r="B1215" s="3">
        <f t="shared" si="289"/>
        <v>1.4407731484771937</v>
      </c>
      <c r="C1215" s="3">
        <f t="shared" si="290"/>
        <v>3.27352114584228E-2</v>
      </c>
      <c r="D1215" s="3">
        <f t="shared" si="291"/>
        <v>534.64257858127326</v>
      </c>
      <c r="E1215" s="3">
        <f t="shared" si="292"/>
        <v>4.5266493788437092</v>
      </c>
      <c r="F1215" s="3">
        <f t="shared" si="293"/>
        <v>33.073583221953236</v>
      </c>
      <c r="G1215" s="3">
        <f t="shared" si="294"/>
        <v>6.4955361220416466E-2</v>
      </c>
      <c r="H1215" s="3">
        <f t="shared" si="295"/>
        <v>0.26698409557457786</v>
      </c>
      <c r="I1215" s="3">
        <f t="shared" si="286"/>
        <v>2312.3793384957053</v>
      </c>
      <c r="K1215" s="3">
        <f t="shared" si="288"/>
        <v>11.859999999999792</v>
      </c>
      <c r="L1215" s="3">
        <f t="shared" si="296"/>
        <v>0.65352448425451726</v>
      </c>
      <c r="M1215" s="3">
        <f>L1215/'Nitrous Oxide Information'!$B$1*1000</f>
        <v>14.848442147877156</v>
      </c>
      <c r="N1215" s="3">
        <f>M1215*'Nitrous Oxide Information'!$I$2*($D$13+273)/$F$2/1000</f>
        <v>3686.2308162176314</v>
      </c>
      <c r="O1215" s="3">
        <f t="shared" si="297"/>
        <v>72.509967399640701</v>
      </c>
      <c r="P1215" s="3">
        <f t="shared" si="298"/>
        <v>10.083409518888182</v>
      </c>
      <c r="Q1215" s="3">
        <f t="shared" si="299"/>
        <v>1.8393657252199261E-3</v>
      </c>
      <c r="R1215" s="3">
        <f t="shared" si="300"/>
        <v>0.12110209268471568</v>
      </c>
    </row>
    <row r="1216" spans="1:18" x14ac:dyDescent="0.25">
      <c r="A1216" s="3">
        <f t="shared" si="287"/>
        <v>11.869999999999791</v>
      </c>
      <c r="B1216" s="3">
        <f t="shared" si="289"/>
        <v>1.438103307521448</v>
      </c>
      <c r="C1216" s="3">
        <f t="shared" si="290"/>
        <v>3.2674551105098572E-2</v>
      </c>
      <c r="D1216" s="3">
        <f t="shared" si="291"/>
        <v>533.65185311245784</v>
      </c>
      <c r="E1216" s="3">
        <f t="shared" si="292"/>
        <v>4.5182612200855372</v>
      </c>
      <c r="F1216" s="3">
        <f t="shared" si="293"/>
        <v>33.073583221953243</v>
      </c>
      <c r="G1216" s="3">
        <f t="shared" si="294"/>
        <v>6.495536122041648E-2</v>
      </c>
      <c r="H1216" s="3">
        <f t="shared" si="295"/>
        <v>0.26648935768079424</v>
      </c>
      <c r="I1216" s="3">
        <f t="shared" si="286"/>
        <v>2312.9123172110667</v>
      </c>
      <c r="K1216" s="3">
        <f t="shared" si="288"/>
        <v>11.869999999999791</v>
      </c>
      <c r="L1216" s="3">
        <f t="shared" si="296"/>
        <v>0.65231346332767015</v>
      </c>
      <c r="M1216" s="3">
        <f>L1216/'Nitrous Oxide Information'!$B$1*1000</f>
        <v>14.820927074447781</v>
      </c>
      <c r="N1216" s="3">
        <f>M1216*'Nitrous Oxide Information'!$I$2*($D$13+273)/$F$2/1000</f>
        <v>3679.4000045691282</v>
      </c>
      <c r="O1216" s="3">
        <f t="shared" si="297"/>
        <v>72.375601985579536</v>
      </c>
      <c r="P1216" s="3">
        <f t="shared" si="298"/>
        <v>10.083409518888184</v>
      </c>
      <c r="Q1216" s="3">
        <f t="shared" si="299"/>
        <v>1.8393657252199264E-3</v>
      </c>
      <c r="R1216" s="3">
        <f t="shared" si="300"/>
        <v>0.12087768308406631</v>
      </c>
    </row>
    <row r="1217" spans="1:18" x14ac:dyDescent="0.25">
      <c r="A1217" s="3">
        <f t="shared" si="287"/>
        <v>11.879999999999791</v>
      </c>
      <c r="B1217" s="3">
        <f t="shared" si="289"/>
        <v>1.4354384139446401</v>
      </c>
      <c r="C1217" s="3">
        <f t="shared" si="290"/>
        <v>3.2614003159127207E-2</v>
      </c>
      <c r="D1217" s="3">
        <f t="shared" si="291"/>
        <v>532.6629635186622</v>
      </c>
      <c r="E1217" s="3">
        <f t="shared" si="292"/>
        <v>4.5098886050996931</v>
      </c>
      <c r="F1217" s="3">
        <f t="shared" si="293"/>
        <v>33.073583221953243</v>
      </c>
      <c r="G1217" s="3">
        <f t="shared" si="294"/>
        <v>6.495536122041648E-2</v>
      </c>
      <c r="H1217" s="3">
        <f t="shared" si="295"/>
        <v>0.26599553656665242</v>
      </c>
      <c r="I1217" s="3">
        <f t="shared" si="286"/>
        <v>2313.4443082841999</v>
      </c>
      <c r="K1217" s="3">
        <f t="shared" si="288"/>
        <v>11.879999999999791</v>
      </c>
      <c r="L1217" s="3">
        <f t="shared" si="296"/>
        <v>0.65110468649682951</v>
      </c>
      <c r="M1217" s="3">
        <f>L1217/'Nitrous Oxide Information'!$B$1*1000</f>
        <v>14.793462988135996</v>
      </c>
      <c r="N1217" s="3">
        <f>M1217*'Nitrous Oxide Information'!$I$2*($D$13+273)/$F$2/1000</f>
        <v>3672.5818508333005</v>
      </c>
      <c r="O1217" s="3">
        <f t="shared" si="297"/>
        <v>72.241485558866501</v>
      </c>
      <c r="P1217" s="3">
        <f t="shared" si="298"/>
        <v>10.083409518888184</v>
      </c>
      <c r="Q1217" s="3">
        <f t="shared" si="299"/>
        <v>1.8393657252199264E-3</v>
      </c>
      <c r="R1217" s="3">
        <f t="shared" si="300"/>
        <v>0.12065368932816198</v>
      </c>
    </row>
    <row r="1218" spans="1:18" x14ac:dyDescent="0.25">
      <c r="A1218" s="3">
        <f t="shared" si="287"/>
        <v>11.889999999999791</v>
      </c>
      <c r="B1218" s="3">
        <f t="shared" si="289"/>
        <v>1.4327784585789736</v>
      </c>
      <c r="C1218" s="3">
        <f t="shared" si="290"/>
        <v>3.2553567412210972E-2</v>
      </c>
      <c r="D1218" s="3">
        <f t="shared" si="291"/>
        <v>531.67590639789739</v>
      </c>
      <c r="E1218" s="3">
        <f t="shared" si="292"/>
        <v>4.5015315050826139</v>
      </c>
      <c r="F1218" s="3">
        <f t="shared" si="293"/>
        <v>33.073583221953236</v>
      </c>
      <c r="G1218" s="3">
        <f t="shared" si="294"/>
        <v>6.4955361220416466E-2</v>
      </c>
      <c r="H1218" s="3">
        <f t="shared" si="295"/>
        <v>0.2655026305333037</v>
      </c>
      <c r="I1218" s="3">
        <f t="shared" si="286"/>
        <v>2313.9753135452665</v>
      </c>
      <c r="K1218" s="3">
        <f t="shared" si="288"/>
        <v>11.889999999999791</v>
      </c>
      <c r="L1218" s="3">
        <f t="shared" si="296"/>
        <v>0.64989814960354786</v>
      </c>
      <c r="M1218" s="3">
        <f>L1218/'Nitrous Oxide Information'!$B$1*1000</f>
        <v>14.766049794459542</v>
      </c>
      <c r="N1218" s="3">
        <f>M1218*'Nitrous Oxide Information'!$I$2*($D$13+273)/$F$2/1000</f>
        <v>3665.7763315542607</v>
      </c>
      <c r="O1218" s="3">
        <f t="shared" si="297"/>
        <v>72.107617658112773</v>
      </c>
      <c r="P1218" s="3">
        <f t="shared" si="298"/>
        <v>10.083409518888182</v>
      </c>
      <c r="Q1218" s="3">
        <f t="shared" si="299"/>
        <v>1.8393657252199261E-3</v>
      </c>
      <c r="R1218" s="3">
        <f t="shared" si="300"/>
        <v>0.12043011064641695</v>
      </c>
    </row>
    <row r="1219" spans="1:18" x14ac:dyDescent="0.25">
      <c r="A1219" s="3">
        <f t="shared" si="287"/>
        <v>11.899999999999791</v>
      </c>
      <c r="B1219" s="3">
        <f t="shared" si="289"/>
        <v>1.4301234322736405</v>
      </c>
      <c r="C1219" s="3">
        <f t="shared" si="290"/>
        <v>3.2493243656438173E-2</v>
      </c>
      <c r="D1219" s="3">
        <f>N1219/6.89475729</f>
        <v>530.69067835447879</v>
      </c>
      <c r="E1219" s="3">
        <f t="shared" si="292"/>
        <v>4.4931898912841115</v>
      </c>
      <c r="F1219" s="3">
        <f t="shared" si="293"/>
        <v>33.073583221953243</v>
      </c>
      <c r="G1219" s="3">
        <f t="shared" si="294"/>
        <v>6.495536122041648E-2</v>
      </c>
      <c r="H1219" s="3">
        <f t="shared" si="295"/>
        <v>0.26501063788504731</v>
      </c>
      <c r="I1219" s="3">
        <f t="shared" si="286"/>
        <v>2314.5053348210367</v>
      </c>
      <c r="K1219" s="3">
        <f t="shared" si="288"/>
        <v>11.899999999999791</v>
      </c>
      <c r="L1219" s="3">
        <f t="shared" si="296"/>
        <v>0.64869384849708367</v>
      </c>
      <c r="M1219" s="3">
        <f>L1219/'Nitrous Oxide Information'!$B$1*1000</f>
        <v>14.738687399111257</v>
      </c>
      <c r="N1219" s="3">
        <f>M1219*'Nitrous Oxide Information'!$I$2*($D$13+273)/$F$2/1000</f>
        <v>3658.9834233195879</v>
      </c>
      <c r="O1219" s="3">
        <f t="shared" si="297"/>
        <v>71.973997822784526</v>
      </c>
      <c r="P1219" s="3">
        <f t="shared" si="298"/>
        <v>10.083409518888184</v>
      </c>
      <c r="Q1219" s="3">
        <f t="shared" si="299"/>
        <v>1.8393657252199264E-3</v>
      </c>
      <c r="R1219" s="3">
        <f t="shared" si="300"/>
        <v>0.12020694626967339</v>
      </c>
    </row>
    <row r="1220" spans="1:18" x14ac:dyDescent="0.25">
      <c r="A1220" s="3">
        <f t="shared" si="287"/>
        <v>11.909999999999791</v>
      </c>
      <c r="B1220" s="3">
        <f t="shared" ref="B1220:B1283" si="301">L1220*2.20462</f>
        <v>1.42747332589479</v>
      </c>
      <c r="C1220" s="3">
        <f t="shared" ref="C1220:C1283" si="302">M1220/453.59237</f>
        <v>3.2433031684282333E-2</v>
      </c>
      <c r="D1220" s="3">
        <f t="shared" ref="D1220:D1283" si="303">N1220/6.89475729</f>
        <v>529.70727599901375</v>
      </c>
      <c r="E1220" s="3">
        <f t="shared" ref="E1220:E1283" si="304">O1220/16.0184634</f>
        <v>4.4848637350072726</v>
      </c>
      <c r="F1220" s="3">
        <f t="shared" ref="F1220:F1283" si="305">P1220*3.28</f>
        <v>33.073583221953243</v>
      </c>
      <c r="G1220" s="3">
        <f t="shared" ref="G1220:G1283" si="306">Q1220*35.314</f>
        <v>6.495536122041648E-2</v>
      </c>
      <c r="H1220" s="3">
        <f t="shared" ref="H1220:H1283" si="307">R1220*2.20462</f>
        <v>0.26451955692932461</v>
      </c>
      <c r="I1220" s="3">
        <f t="shared" si="286"/>
        <v>2315.0343739348955</v>
      </c>
      <c r="K1220" s="3">
        <f t="shared" si="288"/>
        <v>11.909999999999791</v>
      </c>
      <c r="L1220" s="3">
        <f t="shared" ref="L1220:L1283" si="308">L1219-R1219*$J$1</f>
        <v>0.64749177903438693</v>
      </c>
      <c r="M1220" s="3">
        <f>L1220/'Nitrous Oxide Information'!$B$1*1000</f>
        <v>14.711375707958716</v>
      </c>
      <c r="N1220" s="3">
        <f>M1220*'Nitrous Oxide Information'!$I$2*($D$13+273)/$F$2/1000</f>
        <v>3652.203102760242</v>
      </c>
      <c r="O1220" s="3">
        <f t="shared" ref="O1220:O1283" si="309">L1220/$F$2</f>
        <v>71.84062559320131</v>
      </c>
      <c r="P1220" s="3">
        <f t="shared" ref="P1220:P1283" si="310">SQRT(2*(N1220)/O1220)</f>
        <v>10.083409518888184</v>
      </c>
      <c r="Q1220" s="3">
        <f t="shared" ref="Q1220:Q1283" si="311">P1220*$F$25</f>
        <v>1.8393657252199264E-3</v>
      </c>
      <c r="R1220" s="3">
        <f t="shared" ref="R1220:R1283" si="312">Q1220*O1220*0.908</f>
        <v>0.11998419543019868</v>
      </c>
    </row>
    <row r="1221" spans="1:18" x14ac:dyDescent="0.25">
      <c r="A1221" s="3">
        <f t="shared" si="287"/>
        <v>11.91999999999979</v>
      </c>
      <c r="B1221" s="3">
        <f t="shared" si="301"/>
        <v>1.4248281303254966</v>
      </c>
      <c r="C1221" s="3">
        <f t="shared" si="302"/>
        <v>3.2372931288601574E-2</v>
      </c>
      <c r="D1221" s="3">
        <f t="shared" si="303"/>
        <v>528.72569594839047</v>
      </c>
      <c r="E1221" s="3">
        <f t="shared" si="304"/>
        <v>4.4765530076083637</v>
      </c>
      <c r="F1221" s="3">
        <f t="shared" si="305"/>
        <v>33.073583221953236</v>
      </c>
      <c r="G1221" s="3">
        <f t="shared" si="306"/>
        <v>6.4955361220416466E-2</v>
      </c>
      <c r="H1221" s="3">
        <f t="shared" si="307"/>
        <v>0.26402938597671338</v>
      </c>
      <c r="I1221" s="3">
        <f t="shared" si="286"/>
        <v>2315.562432706849</v>
      </c>
      <c r="K1221" s="3">
        <f t="shared" si="288"/>
        <v>11.91999999999979</v>
      </c>
      <c r="L1221" s="3">
        <f t="shared" si="308"/>
        <v>0.64629193708008492</v>
      </c>
      <c r="M1221" s="3">
        <f>L1221/'Nitrous Oxide Information'!$B$1*1000</f>
        <v>14.684114627043941</v>
      </c>
      <c r="N1221" s="3">
        <f>M1221*'Nitrous Oxide Information'!$I$2*($D$13+273)/$F$2/1000</f>
        <v>3645.4353465504887</v>
      </c>
      <c r="O1221" s="3">
        <f t="shared" si="309"/>
        <v>71.707500510534501</v>
      </c>
      <c r="P1221" s="3">
        <f t="shared" si="310"/>
        <v>10.083409518888182</v>
      </c>
      <c r="Q1221" s="3">
        <f t="shared" si="311"/>
        <v>1.8393657252199261E-3</v>
      </c>
      <c r="R1221" s="3">
        <f t="shared" si="312"/>
        <v>0.11976185736168292</v>
      </c>
    </row>
    <row r="1222" spans="1:18" x14ac:dyDescent="0.25">
      <c r="A1222" s="3">
        <f t="shared" si="287"/>
        <v>11.92999999999979</v>
      </c>
      <c r="B1222" s="3">
        <f t="shared" si="301"/>
        <v>1.4221878364657297</v>
      </c>
      <c r="C1222" s="3">
        <f t="shared" si="302"/>
        <v>3.2312942262637832E-2</v>
      </c>
      <c r="D1222" s="3">
        <f t="shared" si="303"/>
        <v>527.74593482576677</v>
      </c>
      <c r="E1222" s="3">
        <f t="shared" si="304"/>
        <v>4.4682576804967278</v>
      </c>
      <c r="F1222" s="3">
        <f t="shared" si="305"/>
        <v>33.073583221953243</v>
      </c>
      <c r="G1222" s="3">
        <f t="shared" si="306"/>
        <v>6.495536122041648E-2</v>
      </c>
      <c r="H1222" s="3">
        <f t="shared" si="307"/>
        <v>0.26354012334092231</v>
      </c>
      <c r="I1222" s="3">
        <f t="shared" si="286"/>
        <v>2316.0895129535306</v>
      </c>
      <c r="K1222" s="3">
        <f t="shared" si="288"/>
        <v>11.92999999999979</v>
      </c>
      <c r="L1222" s="3">
        <f t="shared" si="308"/>
        <v>0.64509431850646815</v>
      </c>
      <c r="M1222" s="3">
        <f>L1222/'Nitrous Oxide Information'!$B$1*1000</f>
        <v>14.656904062583058</v>
      </c>
      <c r="N1222" s="3">
        <f>M1222*'Nitrous Oxide Information'!$I$2*($D$13+273)/$F$2/1000</f>
        <v>3638.6801314078202</v>
      </c>
      <c r="O1222" s="3">
        <f t="shared" si="309"/>
        <v>71.574622116805742</v>
      </c>
      <c r="P1222" s="3">
        <f t="shared" si="310"/>
        <v>10.083409518888184</v>
      </c>
      <c r="Q1222" s="3">
        <f t="shared" si="311"/>
        <v>1.8393657252199264E-3</v>
      </c>
      <c r="R1222" s="3">
        <f t="shared" si="312"/>
        <v>0.11953993129923629</v>
      </c>
    </row>
    <row r="1223" spans="1:18" x14ac:dyDescent="0.25">
      <c r="A1223" s="3">
        <f t="shared" si="287"/>
        <v>11.93999999999979</v>
      </c>
      <c r="B1223" s="3">
        <f t="shared" si="301"/>
        <v>1.4195524352323203</v>
      </c>
      <c r="C1223" s="3">
        <f t="shared" si="302"/>
        <v>3.2253064400016213E-2</v>
      </c>
      <c r="D1223" s="3">
        <f t="shared" si="303"/>
        <v>526.76798926055721</v>
      </c>
      <c r="E1223" s="3">
        <f t="shared" si="304"/>
        <v>4.4599777251346895</v>
      </c>
      <c r="F1223" s="3">
        <f t="shared" si="305"/>
        <v>33.073583221953236</v>
      </c>
      <c r="G1223" s="3">
        <f t="shared" si="306"/>
        <v>6.4955361220416466E-2</v>
      </c>
      <c r="H1223" s="3">
        <f t="shared" si="307"/>
        <v>0.26305176733878438</v>
      </c>
      <c r="I1223" s="3">
        <f t="shared" si="286"/>
        <v>2316.6156164882082</v>
      </c>
      <c r="K1223" s="3">
        <f t="shared" si="288"/>
        <v>11.93999999999979</v>
      </c>
      <c r="L1223" s="3">
        <f t="shared" si="308"/>
        <v>0.64389891919347575</v>
      </c>
      <c r="M1223" s="3">
        <f>L1223/'Nitrous Oxide Information'!$B$1*1000</f>
        <v>14.629743920965982</v>
      </c>
      <c r="N1223" s="3">
        <f>M1223*'Nitrous Oxide Information'!$I$2*($D$13+273)/$F$2/1000</f>
        <v>3631.9374340928689</v>
      </c>
      <c r="O1223" s="3">
        <f t="shared" si="309"/>
        <v>71.441989954885287</v>
      </c>
      <c r="P1223" s="3">
        <f t="shared" si="310"/>
        <v>10.083409518888182</v>
      </c>
      <c r="Q1223" s="3">
        <f t="shared" si="311"/>
        <v>1.8393657252199261E-3</v>
      </c>
      <c r="R1223" s="3">
        <f t="shared" si="312"/>
        <v>0.11931841647938619</v>
      </c>
    </row>
    <row r="1224" spans="1:18" x14ac:dyDescent="0.25">
      <c r="A1224" s="3">
        <f t="shared" si="287"/>
        <v>11.94999999999979</v>
      </c>
      <c r="B1224" s="3">
        <f t="shared" si="301"/>
        <v>1.4169219175589325</v>
      </c>
      <c r="C1224" s="3">
        <f t="shared" si="302"/>
        <v>3.2193297494744214E-2</v>
      </c>
      <c r="D1224" s="3">
        <f t="shared" si="303"/>
        <v>525.79185588842279</v>
      </c>
      <c r="E1224" s="3">
        <f t="shared" si="304"/>
        <v>4.4517131130374521</v>
      </c>
      <c r="F1224" s="3">
        <f t="shared" si="305"/>
        <v>33.073583221953236</v>
      </c>
      <c r="G1224" s="3">
        <f t="shared" si="306"/>
        <v>6.4955361220416466E-2</v>
      </c>
      <c r="H1224" s="3">
        <f t="shared" si="307"/>
        <v>0.26256431629025212</v>
      </c>
      <c r="I1224" s="3">
        <f t="shared" si="286"/>
        <v>2317.1407451207888</v>
      </c>
      <c r="K1224" s="3">
        <f t="shared" si="288"/>
        <v>11.94999999999979</v>
      </c>
      <c r="L1224" s="3">
        <f t="shared" si="308"/>
        <v>0.64270573502868189</v>
      </c>
      <c r="M1224" s="3">
        <f>L1224/'Nitrous Oxide Information'!$B$1*1000</f>
        <v>14.602634108756092</v>
      </c>
      <c r="N1224" s="3">
        <f>M1224*'Nitrous Oxide Information'!$I$2*($D$13+273)/$F$2/1000</f>
        <v>3625.207231409333</v>
      </c>
      <c r="O1224" s="3">
        <f t="shared" si="309"/>
        <v>71.309603568490502</v>
      </c>
      <c r="P1224" s="3">
        <f t="shared" si="310"/>
        <v>10.083409518888182</v>
      </c>
      <c r="Q1224" s="3">
        <f t="shared" si="311"/>
        <v>1.8393657252199261E-3</v>
      </c>
      <c r="R1224" s="3">
        <f t="shared" si="312"/>
        <v>0.119097312140075</v>
      </c>
    </row>
    <row r="1225" spans="1:18" x14ac:dyDescent="0.25">
      <c r="A1225" s="3">
        <f t="shared" si="287"/>
        <v>11.959999999999789</v>
      </c>
      <c r="B1225" s="3">
        <f t="shared" si="301"/>
        <v>1.4142962743960301</v>
      </c>
      <c r="C1225" s="3">
        <f t="shared" si="302"/>
        <v>3.2133641341211078E-2</v>
      </c>
      <c r="D1225" s="3">
        <f t="shared" si="303"/>
        <v>524.81753135125882</v>
      </c>
      <c r="E1225" s="3">
        <f t="shared" si="304"/>
        <v>4.4434638157730086</v>
      </c>
      <c r="F1225" s="3">
        <f t="shared" si="305"/>
        <v>33.073583221953236</v>
      </c>
      <c r="G1225" s="3">
        <f t="shared" si="306"/>
        <v>6.4955361220416466E-2</v>
      </c>
      <c r="H1225" s="3">
        <f t="shared" si="307"/>
        <v>0.26207776851839082</v>
      </c>
      <c r="I1225" s="3">
        <f t="shared" si="286"/>
        <v>2317.6649006578255</v>
      </c>
      <c r="K1225" s="3">
        <f t="shared" si="288"/>
        <v>11.959999999999789</v>
      </c>
      <c r="L1225" s="3">
        <f t="shared" si="308"/>
        <v>0.64151476190728118</v>
      </c>
      <c r="M1225" s="3">
        <f>L1225/'Nitrous Oxide Information'!$B$1*1000</f>
        <v>14.575574532689913</v>
      </c>
      <c r="N1225" s="3">
        <f>M1225*'Nitrous Oxide Information'!$I$2*($D$13+273)/$F$2/1000</f>
        <v>3618.4895002038952</v>
      </c>
      <c r="O1225" s="3">
        <f t="shared" si="309"/>
        <v>71.177462502184284</v>
      </c>
      <c r="P1225" s="3">
        <f t="shared" si="310"/>
        <v>10.083409518888182</v>
      </c>
      <c r="Q1225" s="3">
        <f t="shared" si="311"/>
        <v>1.8393657252199261E-3</v>
      </c>
      <c r="R1225" s="3">
        <f t="shared" si="312"/>
        <v>0.11887661752065701</v>
      </c>
    </row>
    <row r="1226" spans="1:18" x14ac:dyDescent="0.25">
      <c r="A1226" s="3">
        <f t="shared" si="287"/>
        <v>11.969999999999789</v>
      </c>
      <c r="B1226" s="3">
        <f t="shared" si="301"/>
        <v>1.4116754967108462</v>
      </c>
      <c r="C1226" s="3">
        <f t="shared" si="302"/>
        <v>3.2074095734187048E-2</v>
      </c>
      <c r="D1226" s="3">
        <f t="shared" si="303"/>
        <v>523.84501229718296</v>
      </c>
      <c r="E1226" s="3">
        <f t="shared" si="304"/>
        <v>4.4352298049620318</v>
      </c>
      <c r="F1226" s="3">
        <f t="shared" si="305"/>
        <v>33.073583221953243</v>
      </c>
      <c r="G1226" s="3">
        <f t="shared" si="306"/>
        <v>6.495536122041648E-2</v>
      </c>
      <c r="H1226" s="3">
        <f t="shared" si="307"/>
        <v>0.26159212234937362</v>
      </c>
      <c r="I1226" s="3">
        <f t="shared" si="286"/>
        <v>2318.1880849025242</v>
      </c>
      <c r="K1226" s="3">
        <f t="shared" si="288"/>
        <v>11.969999999999789</v>
      </c>
      <c r="L1226" s="3">
        <f t="shared" si="308"/>
        <v>0.6403259957320746</v>
      </c>
      <c r="M1226" s="3">
        <f>L1226/'Nitrous Oxide Information'!$B$1*1000</f>
        <v>14.548565099676793</v>
      </c>
      <c r="N1226" s="3">
        <f>M1226*'Nitrous Oxide Information'!$I$2*($D$13+273)/$F$2/1000</f>
        <v>3611.784217366142</v>
      </c>
      <c r="O1226" s="3">
        <f t="shared" si="309"/>
        <v>71.045566301373455</v>
      </c>
      <c r="P1226" s="3">
        <f t="shared" si="310"/>
        <v>10.083409518888184</v>
      </c>
      <c r="Q1226" s="3">
        <f t="shared" si="311"/>
        <v>1.8393657252199264E-3</v>
      </c>
      <c r="R1226" s="3">
        <f t="shared" si="312"/>
        <v>0.11865633186189622</v>
      </c>
    </row>
    <row r="1227" spans="1:18" x14ac:dyDescent="0.25">
      <c r="A1227" s="3">
        <f t="shared" si="287"/>
        <v>11.979999999999789</v>
      </c>
      <c r="B1227" s="3">
        <f t="shared" si="301"/>
        <v>1.4090595754873523</v>
      </c>
      <c r="C1227" s="3">
        <f t="shared" si="302"/>
        <v>3.2014660468822641E-2</v>
      </c>
      <c r="D1227" s="3">
        <f t="shared" si="303"/>
        <v>522.87429538052436</v>
      </c>
      <c r="E1227" s="3">
        <f t="shared" si="304"/>
        <v>4.4270110522777895</v>
      </c>
      <c r="F1227" s="3">
        <f t="shared" si="305"/>
        <v>33.073583221953236</v>
      </c>
      <c r="G1227" s="3">
        <f t="shared" si="306"/>
        <v>6.4955361220416466E-2</v>
      </c>
      <c r="H1227" s="3">
        <f t="shared" si="307"/>
        <v>0.26110737611247503</v>
      </c>
      <c r="I1227" s="3">
        <f t="shared" si="286"/>
        <v>2318.7102996547492</v>
      </c>
      <c r="K1227" s="3">
        <f t="shared" si="288"/>
        <v>11.979999999999789</v>
      </c>
      <c r="L1227" s="3">
        <f t="shared" si="308"/>
        <v>0.63913943241345561</v>
      </c>
      <c r="M1227" s="3">
        <f>L1227/'Nitrous Oxide Information'!$B$1*1000</f>
        <v>14.521605716798573</v>
      </c>
      <c r="N1227" s="3">
        <f>M1227*'Nitrous Oxide Information'!$I$2*($D$13+273)/$F$2/1000</f>
        <v>3605.0913598284837</v>
      </c>
      <c r="O1227" s="3">
        <f t="shared" si="309"/>
        <v>70.913914512307258</v>
      </c>
      <c r="P1227" s="3">
        <f t="shared" si="310"/>
        <v>10.083409518888182</v>
      </c>
      <c r="Q1227" s="3">
        <f t="shared" si="311"/>
        <v>1.8393657252199261E-3</v>
      </c>
      <c r="R1227" s="3">
        <f t="shared" si="312"/>
        <v>0.11843645440596341</v>
      </c>
    </row>
    <row r="1228" spans="1:18" x14ac:dyDescent="0.25">
      <c r="A1228" s="3">
        <f t="shared" si="287"/>
        <v>11.989999999999789</v>
      </c>
      <c r="B1228" s="3">
        <f t="shared" si="301"/>
        <v>1.4064485017262276</v>
      </c>
      <c r="C1228" s="3">
        <f t="shared" si="302"/>
        <v>3.1955335340648025E-2</v>
      </c>
      <c r="D1228" s="3">
        <f t="shared" si="303"/>
        <v>521.90537726181208</v>
      </c>
      <c r="E1228" s="3">
        <f t="shared" si="304"/>
        <v>4.4188075294460347</v>
      </c>
      <c r="F1228" s="3">
        <f t="shared" si="305"/>
        <v>33.073583221953243</v>
      </c>
      <c r="G1228" s="3">
        <f t="shared" si="306"/>
        <v>6.495536122041648E-2</v>
      </c>
      <c r="H1228" s="3">
        <f t="shared" si="307"/>
        <v>0.26062352814006579</v>
      </c>
      <c r="I1228" s="3">
        <f t="shared" si="286"/>
        <v>2319.2315467110293</v>
      </c>
      <c r="K1228" s="3">
        <f t="shared" si="288"/>
        <v>11.989999999999789</v>
      </c>
      <c r="L1228" s="3">
        <f t="shared" si="308"/>
        <v>0.63795506786939593</v>
      </c>
      <c r="M1228" s="3">
        <f>L1228/'Nitrous Oxide Information'!$B$1*1000</f>
        <v>14.494696291309294</v>
      </c>
      <c r="N1228" s="3">
        <f>M1228*'Nitrous Oxide Information'!$I$2*($D$13+273)/$F$2/1000</f>
        <v>3598.4109045660794</v>
      </c>
      <c r="O1228" s="3">
        <f t="shared" si="309"/>
        <v>70.782506682075734</v>
      </c>
      <c r="P1228" s="3">
        <f t="shared" si="310"/>
        <v>10.083409518888184</v>
      </c>
      <c r="Q1228" s="3">
        <f t="shared" si="311"/>
        <v>1.8393657252199264E-3</v>
      </c>
      <c r="R1228" s="3">
        <f t="shared" si="312"/>
        <v>0.11821698439643376</v>
      </c>
    </row>
    <row r="1229" spans="1:18" x14ac:dyDescent="0.25">
      <c r="A1229" s="3">
        <f t="shared" si="287"/>
        <v>11.999999999999789</v>
      </c>
      <c r="B1229" s="3">
        <f t="shared" si="301"/>
        <v>1.4038422664448269</v>
      </c>
      <c r="C1229" s="3">
        <f t="shared" si="302"/>
        <v>3.1896120145572221E-2</v>
      </c>
      <c r="D1229" s="3">
        <f t="shared" si="303"/>
        <v>520.93825460776327</v>
      </c>
      <c r="E1229" s="3">
        <f t="shared" si="304"/>
        <v>4.4106192082449196</v>
      </c>
      <c r="F1229" s="3">
        <f t="shared" si="305"/>
        <v>33.073583221953243</v>
      </c>
      <c r="G1229" s="3">
        <f t="shared" si="306"/>
        <v>6.495536122041648E-2</v>
      </c>
      <c r="H1229" s="3">
        <f t="shared" si="307"/>
        <v>0.26014057676760666</v>
      </c>
      <c r="I1229" s="3">
        <f t="shared" si="286"/>
        <v>2319.7518278645643</v>
      </c>
      <c r="K1229" s="3">
        <f t="shared" si="288"/>
        <v>11.999999999999789</v>
      </c>
      <c r="L1229" s="3">
        <f t="shared" si="308"/>
        <v>0.63677289802543158</v>
      </c>
      <c r="M1229" s="3">
        <f>L1229/'Nitrous Oxide Information'!$B$1*1000</f>
        <v>14.467836730634849</v>
      </c>
      <c r="N1229" s="3">
        <f>M1229*'Nitrous Oxide Information'!$I$2*($D$13+273)/$F$2/1000</f>
        <v>3591.7428285967521</v>
      </c>
      <c r="O1229" s="3">
        <f t="shared" si="309"/>
        <v>70.651342358608233</v>
      </c>
      <c r="P1229" s="3">
        <f t="shared" si="310"/>
        <v>10.083409518888184</v>
      </c>
      <c r="Q1229" s="3">
        <f t="shared" si="311"/>
        <v>1.8393657252199264E-3</v>
      </c>
      <c r="R1229" s="3">
        <f t="shared" si="312"/>
        <v>0.11799792107828409</v>
      </c>
    </row>
    <row r="1230" spans="1:18" x14ac:dyDescent="0.25">
      <c r="A1230" s="3">
        <f t="shared" si="287"/>
        <v>12.009999999999788</v>
      </c>
      <c r="B1230" s="3">
        <f t="shared" si="301"/>
        <v>1.4012408606771507</v>
      </c>
      <c r="C1230" s="3">
        <f t="shared" si="302"/>
        <v>3.1837014679882467E-2</v>
      </c>
      <c r="D1230" s="3">
        <f t="shared" si="303"/>
        <v>519.97292409127181</v>
      </c>
      <c r="E1230" s="3">
        <f t="shared" si="304"/>
        <v>4.4024460605048912</v>
      </c>
      <c r="F1230" s="3">
        <f t="shared" si="305"/>
        <v>33.073583221953243</v>
      </c>
      <c r="G1230" s="3">
        <f t="shared" si="306"/>
        <v>6.495536122041648E-2</v>
      </c>
      <c r="H1230" s="3">
        <f t="shared" si="307"/>
        <v>0.25965852033364306</v>
      </c>
      <c r="I1230" s="3">
        <f t="shared" si="286"/>
        <v>2320.2711449052317</v>
      </c>
      <c r="K1230" s="3">
        <f t="shared" si="288"/>
        <v>12.009999999999788</v>
      </c>
      <c r="L1230" s="3">
        <f t="shared" si="308"/>
        <v>0.63559291881464874</v>
      </c>
      <c r="M1230" s="3">
        <f>L1230/'Nitrous Oxide Information'!$B$1*1000</f>
        <v>14.44102694237268</v>
      </c>
      <c r="N1230" s="3">
        <f>M1230*'Nitrous Oxide Information'!$I$2*($D$13+273)/$F$2/1000</f>
        <v>3585.0871089809134</v>
      </c>
      <c r="O1230" s="3">
        <f t="shared" si="309"/>
        <v>70.520421090671789</v>
      </c>
      <c r="P1230" s="3">
        <f t="shared" si="310"/>
        <v>10.083409518888184</v>
      </c>
      <c r="Q1230" s="3">
        <f t="shared" si="311"/>
        <v>1.8393657252199264E-3</v>
      </c>
      <c r="R1230" s="3">
        <f t="shared" si="312"/>
        <v>0.11777926369789038</v>
      </c>
    </row>
    <row r="1231" spans="1:18" x14ac:dyDescent="0.25">
      <c r="A1231" s="3">
        <f t="shared" si="287"/>
        <v>12.019999999999788</v>
      </c>
      <c r="B1231" s="3">
        <f t="shared" si="301"/>
        <v>1.3986442754738142</v>
      </c>
      <c r="C1231" s="3">
        <f t="shared" si="302"/>
        <v>3.1778018740243483E-2</v>
      </c>
      <c r="D1231" s="3">
        <f t="shared" si="303"/>
        <v>519.00938239139691</v>
      </c>
      <c r="E1231" s="3">
        <f t="shared" si="304"/>
        <v>4.394288058108593</v>
      </c>
      <c r="F1231" s="3">
        <f t="shared" si="305"/>
        <v>33.073583221953236</v>
      </c>
      <c r="G1231" s="3">
        <f t="shared" si="306"/>
        <v>6.4955361220416466E-2</v>
      </c>
      <c r="H1231" s="3">
        <f t="shared" si="307"/>
        <v>0.25917735717979895</v>
      </c>
      <c r="I1231" s="3">
        <f t="shared" si="286"/>
        <v>2320.7894996195914</v>
      </c>
      <c r="K1231" s="3">
        <f t="shared" si="288"/>
        <v>12.019999999999788</v>
      </c>
      <c r="L1231" s="3">
        <f t="shared" si="308"/>
        <v>0.63441512617766982</v>
      </c>
      <c r="M1231" s="3">
        <f>L1231/'Nitrous Oxide Information'!$B$1*1000</f>
        <v>14.414266834291455</v>
      </c>
      <c r="N1231" s="3">
        <f>M1231*'Nitrous Oxide Information'!$I$2*($D$13+273)/$F$2/1000</f>
        <v>3578.4437228214815</v>
      </c>
      <c r="O1231" s="3">
        <f t="shared" si="309"/>
        <v>70.389742427869578</v>
      </c>
      <c r="P1231" s="3">
        <f t="shared" si="310"/>
        <v>10.083409518888182</v>
      </c>
      <c r="Q1231" s="3">
        <f t="shared" si="311"/>
        <v>1.8393657252199261E-3</v>
      </c>
      <c r="R1231" s="3">
        <f t="shared" si="312"/>
        <v>0.11756101150302499</v>
      </c>
    </row>
    <row r="1232" spans="1:18" x14ac:dyDescent="0.25">
      <c r="A1232" s="3">
        <f t="shared" si="287"/>
        <v>12.029999999999788</v>
      </c>
      <c r="B1232" s="3">
        <f t="shared" si="301"/>
        <v>1.3960525019020165</v>
      </c>
      <c r="C1232" s="3">
        <f t="shared" si="302"/>
        <v>3.1719132123696786E-2</v>
      </c>
      <c r="D1232" s="3">
        <f t="shared" si="303"/>
        <v>518.04762619335202</v>
      </c>
      <c r="E1232" s="3">
        <f t="shared" si="304"/>
        <v>4.386145172990779</v>
      </c>
      <c r="F1232" s="3">
        <f t="shared" si="305"/>
        <v>33.073583221953243</v>
      </c>
      <c r="G1232" s="3">
        <f t="shared" si="306"/>
        <v>6.495536122041648E-2</v>
      </c>
      <c r="H1232" s="3">
        <f t="shared" si="307"/>
        <v>0.25869708565077171</v>
      </c>
      <c r="I1232" s="3">
        <f t="shared" si="286"/>
        <v>2321.3068937908929</v>
      </c>
      <c r="K1232" s="3">
        <f t="shared" si="288"/>
        <v>12.029999999999788</v>
      </c>
      <c r="L1232" s="3">
        <f t="shared" si="308"/>
        <v>0.63323951606263962</v>
      </c>
      <c r="M1232" s="3">
        <f>L1232/'Nitrous Oxide Information'!$B$1*1000</f>
        <v>14.387556314330759</v>
      </c>
      <c r="N1232" s="3">
        <f>M1232*'Nitrous Oxide Information'!$I$2*($D$13+273)/$F$2/1000</f>
        <v>3571.8126472638087</v>
      </c>
      <c r="O1232" s="3">
        <f t="shared" si="309"/>
        <v>70.259305920639463</v>
      </c>
      <c r="P1232" s="3">
        <f t="shared" si="310"/>
        <v>10.083409518888184</v>
      </c>
      <c r="Q1232" s="3">
        <f t="shared" si="311"/>
        <v>1.8393657252199264E-3</v>
      </c>
      <c r="R1232" s="3">
        <f t="shared" si="312"/>
        <v>0.11734316374285443</v>
      </c>
    </row>
    <row r="1233" spans="1:18" x14ac:dyDescent="0.25">
      <c r="A1233" s="3">
        <f t="shared" si="287"/>
        <v>12.039999999999788</v>
      </c>
      <c r="B1233" s="3">
        <f t="shared" si="301"/>
        <v>1.3934655310455086</v>
      </c>
      <c r="C1233" s="3">
        <f t="shared" si="302"/>
        <v>3.1660354627659974E-2</v>
      </c>
      <c r="D1233" s="3">
        <f t="shared" si="303"/>
        <v>517.08765218849214</v>
      </c>
      <c r="E1233" s="3">
        <f t="shared" si="304"/>
        <v>4.3780173771382005</v>
      </c>
      <c r="F1233" s="3">
        <f t="shared" si="305"/>
        <v>33.073583221953236</v>
      </c>
      <c r="G1233" s="3">
        <f t="shared" si="306"/>
        <v>6.4955361220416466E-2</v>
      </c>
      <c r="H1233" s="3">
        <f t="shared" si="307"/>
        <v>0.25821770409432571</v>
      </c>
      <c r="I1233" s="3">
        <f t="shared" si="286"/>
        <v>2321.8233291990814</v>
      </c>
      <c r="K1233" s="3">
        <f t="shared" si="288"/>
        <v>12.039999999999788</v>
      </c>
      <c r="L1233" s="3">
        <f t="shared" si="308"/>
        <v>0.63206608442521106</v>
      </c>
      <c r="M1233" s="3">
        <f>L1233/'Nitrous Oxide Information'!$B$1*1000</f>
        <v>14.360895290600755</v>
      </c>
      <c r="N1233" s="3">
        <f>M1233*'Nitrous Oxide Information'!$I$2*($D$13+273)/$F$2/1000</f>
        <v>3565.1938594955909</v>
      </c>
      <c r="O1233" s="3">
        <f t="shared" si="309"/>
        <v>70.129111120252276</v>
      </c>
      <c r="P1233" s="3">
        <f t="shared" si="310"/>
        <v>10.083409518888182</v>
      </c>
      <c r="Q1233" s="3">
        <f t="shared" si="311"/>
        <v>1.8393657252199261E-3</v>
      </c>
      <c r="R1233" s="3">
        <f t="shared" si="312"/>
        <v>0.11712571966793631</v>
      </c>
    </row>
    <row r="1234" spans="1:18" x14ac:dyDescent="0.25">
      <c r="A1234" s="3">
        <f t="shared" si="287"/>
        <v>12.049999999999788</v>
      </c>
      <c r="B1234" s="3">
        <f t="shared" si="301"/>
        <v>1.3908833540045655</v>
      </c>
      <c r="C1234" s="3">
        <f t="shared" si="302"/>
        <v>3.1601686049926067E-2</v>
      </c>
      <c r="D1234" s="3">
        <f t="shared" si="303"/>
        <v>516.12945707430481</v>
      </c>
      <c r="E1234" s="3">
        <f t="shared" si="304"/>
        <v>4.3699046425895283</v>
      </c>
      <c r="F1234" s="3">
        <f t="shared" si="305"/>
        <v>33.073583221953236</v>
      </c>
      <c r="G1234" s="3">
        <f t="shared" si="306"/>
        <v>6.4955361220416466E-2</v>
      </c>
      <c r="H1234" s="3">
        <f t="shared" si="307"/>
        <v>0.25773921086128737</v>
      </c>
      <c r="I1234" s="3">
        <f t="shared" si="286"/>
        <v>2322.3388076208039</v>
      </c>
      <c r="K1234" s="3">
        <f t="shared" si="288"/>
        <v>12.049999999999788</v>
      </c>
      <c r="L1234" s="3">
        <f t="shared" si="308"/>
        <v>0.63089482722853174</v>
      </c>
      <c r="M1234" s="3">
        <f>L1234/'Nitrous Oxide Information'!$B$1*1000</f>
        <v>14.334283671381904</v>
      </c>
      <c r="N1234" s="3">
        <f>M1234*'Nitrous Oxide Information'!$I$2*($D$13+273)/$F$2/1000</f>
        <v>3558.5873367468052</v>
      </c>
      <c r="O1234" s="3">
        <f t="shared" si="309"/>
        <v>69.999157578810454</v>
      </c>
      <c r="P1234" s="3">
        <f t="shared" si="310"/>
        <v>10.083409518888182</v>
      </c>
      <c r="Q1234" s="3">
        <f t="shared" si="311"/>
        <v>1.8393657252199261E-3</v>
      </c>
      <c r="R1234" s="3">
        <f t="shared" si="312"/>
        <v>0.11690867853021718</v>
      </c>
    </row>
    <row r="1235" spans="1:18" x14ac:dyDescent="0.25">
      <c r="A1235" s="3">
        <f t="shared" si="287"/>
        <v>12.059999999999787</v>
      </c>
      <c r="B1235" s="3">
        <f t="shared" si="301"/>
        <v>1.3883059618959528</v>
      </c>
      <c r="C1235" s="3">
        <f t="shared" si="302"/>
        <v>3.1543126188662771E-2</v>
      </c>
      <c r="D1235" s="3">
        <f t="shared" si="303"/>
        <v>515.17303755439627</v>
      </c>
      <c r="E1235" s="3">
        <f t="shared" si="304"/>
        <v>4.3618069414352423</v>
      </c>
      <c r="F1235" s="3">
        <f t="shared" si="305"/>
        <v>33.073583221953243</v>
      </c>
      <c r="G1235" s="3">
        <f t="shared" si="306"/>
        <v>6.495536122041648E-2</v>
      </c>
      <c r="H1235" s="3">
        <f t="shared" si="307"/>
        <v>0.25726160430553896</v>
      </c>
      <c r="I1235" s="3">
        <f t="shared" si="286"/>
        <v>2322.853330829415</v>
      </c>
      <c r="K1235" s="3">
        <f t="shared" si="288"/>
        <v>12.059999999999787</v>
      </c>
      <c r="L1235" s="3">
        <f t="shared" si="308"/>
        <v>0.6297257404432296</v>
      </c>
      <c r="M1235" s="3">
        <f>L1235/'Nitrous Oxide Information'!$B$1*1000</f>
        <v>14.307721365124614</v>
      </c>
      <c r="N1235" s="3">
        <f>M1235*'Nitrous Oxide Information'!$I$2*($D$13+273)/$F$2/1000</f>
        <v>3551.9930562896175</v>
      </c>
      <c r="O1235" s="3">
        <f t="shared" si="309"/>
        <v>69.869444849246378</v>
      </c>
      <c r="P1235" s="3">
        <f t="shared" si="310"/>
        <v>10.083409518888184</v>
      </c>
      <c r="Q1235" s="3">
        <f t="shared" si="311"/>
        <v>1.8393657252199264E-3</v>
      </c>
      <c r="R1235" s="3">
        <f t="shared" si="312"/>
        <v>0.11669203958302973</v>
      </c>
    </row>
    <row r="1236" spans="1:18" x14ac:dyDescent="0.25">
      <c r="A1236" s="3">
        <f t="shared" si="287"/>
        <v>12.069999999999787</v>
      </c>
      <c r="B1236" s="3">
        <f t="shared" si="301"/>
        <v>1.3857333458528973</v>
      </c>
      <c r="C1236" s="3">
        <f t="shared" si="302"/>
        <v>3.148467484241179E-2</v>
      </c>
      <c r="D1236" s="3">
        <f t="shared" si="303"/>
        <v>514.2183903384813</v>
      </c>
      <c r="E1236" s="3">
        <f t="shared" si="304"/>
        <v>4.3537242458175403</v>
      </c>
      <c r="F1236" s="3">
        <f t="shared" si="305"/>
        <v>33.073583221953236</v>
      </c>
      <c r="G1236" s="3">
        <f t="shared" si="306"/>
        <v>6.4955361220416466E-2</v>
      </c>
      <c r="H1236" s="3">
        <f t="shared" si="307"/>
        <v>0.25678488278401301</v>
      </c>
      <c r="I1236" s="3">
        <f t="shared" si="286"/>
        <v>2323.3669005949828</v>
      </c>
      <c r="K1236" s="3">
        <f t="shared" si="288"/>
        <v>12.069999999999787</v>
      </c>
      <c r="L1236" s="3">
        <f t="shared" si="308"/>
        <v>0.62855882004739927</v>
      </c>
      <c r="M1236" s="3">
        <f>L1236/'Nitrous Oxide Information'!$B$1*1000</f>
        <v>14.281208280448942</v>
      </c>
      <c r="N1236" s="3">
        <f>M1236*'Nitrous Oxide Information'!$I$2*($D$13+273)/$F$2/1000</f>
        <v>3545.4109954383098</v>
      </c>
      <c r="O1236" s="3">
        <f t="shared" si="309"/>
        <v>69.739972485320877</v>
      </c>
      <c r="P1236" s="3">
        <f t="shared" si="310"/>
        <v>10.083409518888182</v>
      </c>
      <c r="Q1236" s="3">
        <f t="shared" si="311"/>
        <v>1.8393657252199261E-3</v>
      </c>
      <c r="R1236" s="3">
        <f t="shared" si="312"/>
        <v>0.11647580208109018</v>
      </c>
    </row>
    <row r="1237" spans="1:18" x14ac:dyDescent="0.25">
      <c r="A1237" s="3">
        <f t="shared" si="287"/>
        <v>12.079999999999787</v>
      </c>
      <c r="B1237" s="3">
        <f t="shared" si="301"/>
        <v>1.3831654970250571</v>
      </c>
      <c r="C1237" s="3">
        <f t="shared" si="302"/>
        <v>3.1426331810088172E-2</v>
      </c>
      <c r="D1237" s="3">
        <f t="shared" si="303"/>
        <v>513.26551214237224</v>
      </c>
      <c r="E1237" s="3">
        <f t="shared" si="304"/>
        <v>4.3456565279302417</v>
      </c>
      <c r="F1237" s="3">
        <f t="shared" si="305"/>
        <v>33.073583221953243</v>
      </c>
      <c r="G1237" s="3">
        <f t="shared" si="306"/>
        <v>6.495536122041648E-2</v>
      </c>
      <c r="H1237" s="3">
        <f t="shared" si="307"/>
        <v>0.25630904465668686</v>
      </c>
      <c r="I1237" s="3">
        <f t="shared" si="286"/>
        <v>2323.8795186842963</v>
      </c>
      <c r="K1237" s="3">
        <f t="shared" si="288"/>
        <v>12.079999999999787</v>
      </c>
      <c r="L1237" s="3">
        <f t="shared" si="308"/>
        <v>0.62739406202658832</v>
      </c>
      <c r="M1237" s="3">
        <f>L1237/'Nitrous Oxide Information'!$B$1*1000</f>
        <v>14.254744326144284</v>
      </c>
      <c r="N1237" s="3">
        <f>M1237*'Nitrous Oxide Information'!$I$2*($D$13+273)/$F$2/1000</f>
        <v>3538.8411315492044</v>
      </c>
      <c r="O1237" s="3">
        <f t="shared" si="309"/>
        <v>69.610740041621668</v>
      </c>
      <c r="P1237" s="3">
        <f t="shared" si="310"/>
        <v>10.083409518888184</v>
      </c>
      <c r="Q1237" s="3">
        <f t="shared" si="311"/>
        <v>1.8393657252199264E-3</v>
      </c>
      <c r="R1237" s="3">
        <f t="shared" si="312"/>
        <v>0.11625996528049591</v>
      </c>
    </row>
    <row r="1238" spans="1:18" x14ac:dyDescent="0.25">
      <c r="A1238" s="3">
        <f t="shared" si="287"/>
        <v>12.089999999999787</v>
      </c>
      <c r="B1238" s="3">
        <f t="shared" si="301"/>
        <v>1.3806024065784901</v>
      </c>
      <c r="C1238" s="3">
        <f t="shared" si="302"/>
        <v>3.1368096890979559E-2</v>
      </c>
      <c r="D1238" s="3">
        <f t="shared" si="303"/>
        <v>512.31439968796678</v>
      </c>
      <c r="E1238" s="3">
        <f t="shared" si="304"/>
        <v>4.3376037600186974</v>
      </c>
      <c r="F1238" s="3">
        <f t="shared" si="305"/>
        <v>33.073583221953243</v>
      </c>
      <c r="G1238" s="3">
        <f t="shared" si="306"/>
        <v>6.495536122041648E-2</v>
      </c>
      <c r="H1238" s="3">
        <f t="shared" si="307"/>
        <v>0.255834088286577</v>
      </c>
      <c r="I1238" s="3">
        <f t="shared" si="286"/>
        <v>2324.3911868608693</v>
      </c>
      <c r="K1238" s="3">
        <f t="shared" si="288"/>
        <v>12.089999999999787</v>
      </c>
      <c r="L1238" s="3">
        <f t="shared" si="308"/>
        <v>0.62623146237378335</v>
      </c>
      <c r="M1238" s="3">
        <f>L1238/'Nitrous Oxide Information'!$B$1*1000</f>
        <v>14.228329411169049</v>
      </c>
      <c r="N1238" s="3">
        <f>M1238*'Nitrous Oxide Information'!$I$2*($D$13+273)/$F$2/1000</f>
        <v>3532.2834420205832</v>
      </c>
      <c r="O1238" s="3">
        <f t="shared" si="309"/>
        <v>69.481747073561891</v>
      </c>
      <c r="P1238" s="3">
        <f t="shared" si="310"/>
        <v>10.083409518888184</v>
      </c>
      <c r="Q1238" s="3">
        <f t="shared" si="311"/>
        <v>1.8393657252199264E-3</v>
      </c>
      <c r="R1238" s="3">
        <f t="shared" si="312"/>
        <v>0.11604452843872279</v>
      </c>
    </row>
    <row r="1239" spans="1:18" x14ac:dyDescent="0.25">
      <c r="A1239" s="3">
        <f t="shared" si="287"/>
        <v>12.099999999999786</v>
      </c>
      <c r="B1239" s="3">
        <f t="shared" si="301"/>
        <v>1.3780440656956245</v>
      </c>
      <c r="C1239" s="3">
        <f t="shared" si="302"/>
        <v>3.1309969884745541E-2</v>
      </c>
      <c r="D1239" s="3">
        <f t="shared" si="303"/>
        <v>511.3650497032375</v>
      </c>
      <c r="E1239" s="3">
        <f t="shared" si="304"/>
        <v>4.3295659143796845</v>
      </c>
      <c r="F1239" s="3">
        <f t="shared" si="305"/>
        <v>33.073583221953236</v>
      </c>
      <c r="G1239" s="3">
        <f t="shared" si="306"/>
        <v>6.4955361220416466E-2</v>
      </c>
      <c r="H1239" s="3">
        <f t="shared" si="307"/>
        <v>0.25536001203973324</v>
      </c>
      <c r="I1239" s="3">
        <f t="shared" si="286"/>
        <v>2324.9019068849489</v>
      </c>
      <c r="K1239" s="3">
        <f t="shared" si="288"/>
        <v>12.099999999999786</v>
      </c>
      <c r="L1239" s="3">
        <f t="shared" si="308"/>
        <v>0.62507101708939616</v>
      </c>
      <c r="M1239" s="3">
        <f>L1239/'Nitrous Oxide Information'!$B$1*1000</f>
        <v>14.201963444650358</v>
      </c>
      <c r="N1239" s="3">
        <f>M1239*'Nitrous Oxide Information'!$I$2*($D$13+273)/$F$2/1000</f>
        <v>3525.7379042926091</v>
      </c>
      <c r="O1239" s="3">
        <f t="shared" si="309"/>
        <v>69.352993137378519</v>
      </c>
      <c r="P1239" s="3">
        <f t="shared" si="310"/>
        <v>10.083409518888182</v>
      </c>
      <c r="Q1239" s="3">
        <f t="shared" si="311"/>
        <v>1.8393657252199261E-3</v>
      </c>
      <c r="R1239" s="3">
        <f t="shared" si="312"/>
        <v>0.11582949081462258</v>
      </c>
    </row>
    <row r="1240" spans="1:18" x14ac:dyDescent="0.25">
      <c r="A1240" s="3">
        <f t="shared" si="287"/>
        <v>12.109999999999786</v>
      </c>
      <c r="B1240" s="3">
        <f t="shared" si="301"/>
        <v>1.3754904655752271</v>
      </c>
      <c r="C1240" s="3">
        <f t="shared" si="302"/>
        <v>3.1251950591416944E-2</v>
      </c>
      <c r="D1240" s="3">
        <f t="shared" si="303"/>
        <v>510.41745892221985</v>
      </c>
      <c r="E1240" s="3">
        <f t="shared" si="304"/>
        <v>4.3215429633613169</v>
      </c>
      <c r="F1240" s="3">
        <f t="shared" si="305"/>
        <v>33.073583221953236</v>
      </c>
      <c r="G1240" s="3">
        <f t="shared" si="306"/>
        <v>6.4955361220416466E-2</v>
      </c>
      <c r="H1240" s="3">
        <f t="shared" si="307"/>
        <v>0.25488681428523313</v>
      </c>
      <c r="I1240" s="3">
        <f t="shared" si="286"/>
        <v>2325.4116805135195</v>
      </c>
      <c r="K1240" s="3">
        <f t="shared" si="288"/>
        <v>12.109999999999786</v>
      </c>
      <c r="L1240" s="3">
        <f t="shared" si="308"/>
        <v>0.62391272218124993</v>
      </c>
      <c r="M1240" s="3">
        <f>L1240/'Nitrous Oxide Information'!$B$1*1000</f>
        <v>14.175646335883714</v>
      </c>
      <c r="N1240" s="3">
        <f>M1240*'Nitrous Oxide Information'!$I$2*($D$13+273)/$F$2/1000</f>
        <v>3519.2044958472511</v>
      </c>
      <c r="O1240" s="3">
        <f t="shared" si="309"/>
        <v>69.224477790130805</v>
      </c>
      <c r="P1240" s="3">
        <f t="shared" si="310"/>
        <v>10.083409518888182</v>
      </c>
      <c r="Q1240" s="3">
        <f t="shared" si="311"/>
        <v>1.8393657252199261E-3</v>
      </c>
      <c r="R1240" s="3">
        <f t="shared" si="312"/>
        <v>0.11561485166842048</v>
      </c>
    </row>
    <row r="1241" spans="1:18" x14ac:dyDescent="0.25">
      <c r="A1241" s="3">
        <f t="shared" si="287"/>
        <v>12.119999999999786</v>
      </c>
      <c r="B1241" s="3">
        <f t="shared" si="301"/>
        <v>1.3729415974323746</v>
      </c>
      <c r="C1241" s="3">
        <f t="shared" si="302"/>
        <v>3.1194038811395163E-2</v>
      </c>
      <c r="D1241" s="3">
        <f t="shared" si="303"/>
        <v>509.47162408500185</v>
      </c>
      <c r="E1241" s="3">
        <f t="shared" si="304"/>
        <v>4.3135348793629502</v>
      </c>
      <c r="F1241" s="3">
        <f t="shared" si="305"/>
        <v>33.073583221953243</v>
      </c>
      <c r="G1241" s="3">
        <f t="shared" si="306"/>
        <v>6.495536122041648E-2</v>
      </c>
      <c r="H1241" s="3">
        <f t="shared" si="307"/>
        <v>0.25441449339517663</v>
      </c>
      <c r="I1241" s="3">
        <f t="shared" si="286"/>
        <v>2325.9205095003099</v>
      </c>
      <c r="K1241" s="3">
        <f t="shared" si="288"/>
        <v>12.119999999999786</v>
      </c>
      <c r="L1241" s="3">
        <f t="shared" si="308"/>
        <v>0.62275657366456572</v>
      </c>
      <c r="M1241" s="3">
        <f>L1241/'Nitrous Oxide Information'!$B$1*1000</f>
        <v>14.149377994332715</v>
      </c>
      <c r="N1241" s="3">
        <f>M1241*'Nitrous Oxide Information'!$I$2*($D$13+273)/$F$2/1000</f>
        <v>3512.6831942082063</v>
      </c>
      <c r="O1241" s="3">
        <f t="shared" si="309"/>
        <v>69.096200589698839</v>
      </c>
      <c r="P1241" s="3">
        <f t="shared" si="310"/>
        <v>10.083409518888184</v>
      </c>
      <c r="Q1241" s="3">
        <f t="shared" si="311"/>
        <v>1.8393657252199264E-3</v>
      </c>
      <c r="R1241" s="3">
        <f t="shared" si="312"/>
        <v>0.11540061026171253</v>
      </c>
    </row>
    <row r="1242" spans="1:18" x14ac:dyDescent="0.25">
      <c r="A1242" s="3">
        <f t="shared" si="287"/>
        <v>12.129999999999786</v>
      </c>
      <c r="B1242" s="3">
        <f t="shared" si="301"/>
        <v>1.3703974524984228</v>
      </c>
      <c r="C1242" s="3">
        <f t="shared" si="302"/>
        <v>3.113623434545143E-2</v>
      </c>
      <c r="D1242" s="3">
        <f t="shared" si="303"/>
        <v>508.52754193771142</v>
      </c>
      <c r="E1242" s="3">
        <f t="shared" si="304"/>
        <v>4.3055416348350839</v>
      </c>
      <c r="F1242" s="3">
        <f t="shared" si="305"/>
        <v>33.073583221953236</v>
      </c>
      <c r="G1242" s="3">
        <f t="shared" si="306"/>
        <v>6.4955361220416466E-2</v>
      </c>
      <c r="H1242" s="3">
        <f t="shared" si="307"/>
        <v>0.25394304774468007</v>
      </c>
      <c r="I1242" s="3">
        <f t="shared" si="286"/>
        <v>2326.4283955957994</v>
      </c>
      <c r="K1242" s="3">
        <f t="shared" si="288"/>
        <v>12.129999999999786</v>
      </c>
      <c r="L1242" s="3">
        <f t="shared" si="308"/>
        <v>0.62160256756194854</v>
      </c>
      <c r="M1242" s="3">
        <f>L1242/'Nitrous Oxide Information'!$B$1*1000</f>
        <v>14.123158329628714</v>
      </c>
      <c r="N1242" s="3">
        <f>M1242*'Nitrous Oxide Information'!$I$2*($D$13+273)/$F$2/1000</f>
        <v>3506.1739769408168</v>
      </c>
      <c r="O1242" s="3">
        <f t="shared" si="309"/>
        <v>68.968161094781962</v>
      </c>
      <c r="P1242" s="3">
        <f t="shared" si="310"/>
        <v>10.083409518888182</v>
      </c>
      <c r="Q1242" s="3">
        <f t="shared" si="311"/>
        <v>1.8393657252199261E-3</v>
      </c>
      <c r="R1242" s="3">
        <f t="shared" si="312"/>
        <v>0.115186765857463</v>
      </c>
    </row>
    <row r="1243" spans="1:18" x14ac:dyDescent="0.25">
      <c r="A1243" s="3">
        <f t="shared" si="287"/>
        <v>12.139999999999786</v>
      </c>
      <c r="B1243" s="3">
        <f t="shared" si="301"/>
        <v>1.3678580220209759</v>
      </c>
      <c r="C1243" s="3">
        <f t="shared" si="302"/>
        <v>3.1078536994726198E-2</v>
      </c>
      <c r="D1243" s="3">
        <f t="shared" si="303"/>
        <v>507.58520923250728</v>
      </c>
      <c r="E1243" s="3">
        <f t="shared" si="304"/>
        <v>4.29756320227927</v>
      </c>
      <c r="F1243" s="3">
        <f t="shared" si="305"/>
        <v>33.073583221953243</v>
      </c>
      <c r="G1243" s="3">
        <f t="shared" si="306"/>
        <v>6.495536122041648E-2</v>
      </c>
      <c r="H1243" s="3">
        <f t="shared" si="307"/>
        <v>0.25347247571187098</v>
      </c>
      <c r="I1243" s="3">
        <f t="shared" si="286"/>
        <v>2326.9353405472229</v>
      </c>
      <c r="K1243" s="3">
        <f t="shared" si="288"/>
        <v>12.139999999999786</v>
      </c>
      <c r="L1243" s="3">
        <f t="shared" si="308"/>
        <v>0.62045069990337387</v>
      </c>
      <c r="M1243" s="3">
        <f>L1243/'Nitrous Oxide Information'!$B$1*1000</f>
        <v>14.096987251570534</v>
      </c>
      <c r="N1243" s="3">
        <f>M1243*'Nitrous Oxide Information'!$I$2*($D$13+273)/$F$2/1000</f>
        <v>3499.6768216520049</v>
      </c>
      <c r="O1243" s="3">
        <f t="shared" si="309"/>
        <v>68.840358864897297</v>
      </c>
      <c r="P1243" s="3">
        <f t="shared" si="310"/>
        <v>10.083409518888184</v>
      </c>
      <c r="Q1243" s="3">
        <f t="shared" si="311"/>
        <v>1.8393657252199264E-3</v>
      </c>
      <c r="R1243" s="3">
        <f t="shared" si="312"/>
        <v>0.11497331772000208</v>
      </c>
    </row>
    <row r="1244" spans="1:18" x14ac:dyDescent="0.25">
      <c r="A1244" s="3">
        <f t="shared" si="287"/>
        <v>12.149999999999785</v>
      </c>
      <c r="B1244" s="3">
        <f t="shared" si="301"/>
        <v>1.3653232972638574</v>
      </c>
      <c r="C1244" s="3">
        <f t="shared" si="302"/>
        <v>3.1020946560728398E-2</v>
      </c>
      <c r="D1244" s="3">
        <f t="shared" si="303"/>
        <v>506.64462272756577</v>
      </c>
      <c r="E1244" s="3">
        <f t="shared" si="304"/>
        <v>4.289599554248019</v>
      </c>
      <c r="F1244" s="3">
        <f t="shared" si="305"/>
        <v>33.073583221953243</v>
      </c>
      <c r="G1244" s="3">
        <f t="shared" si="306"/>
        <v>6.495536122041648E-2</v>
      </c>
      <c r="H1244" s="3">
        <f t="shared" si="307"/>
        <v>0.25300277567788221</v>
      </c>
      <c r="I1244" s="3">
        <f t="shared" si="286"/>
        <v>2327.4413460985788</v>
      </c>
      <c r="K1244" s="3">
        <f t="shared" si="288"/>
        <v>12.149999999999785</v>
      </c>
      <c r="L1244" s="3">
        <f t="shared" si="308"/>
        <v>0.61930096672617385</v>
      </c>
      <c r="M1244" s="3">
        <f>L1244/'Nitrous Oxide Information'!$B$1*1000</f>
        <v>14.070864670124143</v>
      </c>
      <c r="N1244" s="3">
        <f>M1244*'Nitrous Oxide Information'!$I$2*($D$13+273)/$F$2/1000</f>
        <v>3493.1917059901839</v>
      </c>
      <c r="O1244" s="3">
        <f t="shared" si="309"/>
        <v>68.712793460378208</v>
      </c>
      <c r="P1244" s="3">
        <f t="shared" si="310"/>
        <v>10.083409518888184</v>
      </c>
      <c r="Q1244" s="3">
        <f t="shared" si="311"/>
        <v>1.8393657252199264E-3</v>
      </c>
      <c r="R1244" s="3">
        <f t="shared" si="312"/>
        <v>0.1147602651150231</v>
      </c>
    </row>
    <row r="1245" spans="1:18" x14ac:dyDescent="0.25">
      <c r="A1245" s="3">
        <f t="shared" si="287"/>
        <v>12.159999999999785</v>
      </c>
      <c r="B1245" s="3">
        <f t="shared" si="301"/>
        <v>1.3627932695070786</v>
      </c>
      <c r="C1245" s="3">
        <f t="shared" si="302"/>
        <v>3.0963462845334778E-2</v>
      </c>
      <c r="D1245" s="3">
        <f t="shared" si="303"/>
        <v>505.70577918707085</v>
      </c>
      <c r="E1245" s="3">
        <f t="shared" si="304"/>
        <v>4.2816506633446973</v>
      </c>
      <c r="F1245" s="3">
        <f t="shared" si="305"/>
        <v>33.073583221953243</v>
      </c>
      <c r="G1245" s="3">
        <f t="shared" si="306"/>
        <v>6.495536122041648E-2</v>
      </c>
      <c r="H1245" s="3">
        <f t="shared" si="307"/>
        <v>0.25253394602684653</v>
      </c>
      <c r="I1245" s="3">
        <f t="shared" si="286"/>
        <v>2327.9464139906327</v>
      </c>
      <c r="K1245" s="3">
        <f t="shared" si="288"/>
        <v>12.159999999999785</v>
      </c>
      <c r="L1245" s="3">
        <f t="shared" si="308"/>
        <v>0.61815336407502364</v>
      </c>
      <c r="M1245" s="3">
        <f>L1245/'Nitrous Oxide Information'!$B$1*1000</f>
        <v>14.044790495422346</v>
      </c>
      <c r="N1245" s="3">
        <f>M1245*'Nitrous Oxide Information'!$I$2*($D$13+273)/$F$2/1000</f>
        <v>3486.7186076451871</v>
      </c>
      <c r="O1245" s="3">
        <f t="shared" si="309"/>
        <v>68.585464442372768</v>
      </c>
      <c r="P1245" s="3">
        <f t="shared" si="310"/>
        <v>10.083409518888184</v>
      </c>
      <c r="Q1245" s="3">
        <f t="shared" si="311"/>
        <v>1.8393657252199264E-3</v>
      </c>
      <c r="R1245" s="3">
        <f t="shared" si="312"/>
        <v>0.11454760730958014</v>
      </c>
    </row>
    <row r="1246" spans="1:18" x14ac:dyDescent="0.25">
      <c r="A1246" s="3">
        <f t="shared" si="287"/>
        <v>12.169999999999785</v>
      </c>
      <c r="B1246" s="3">
        <f t="shared" si="301"/>
        <v>1.3602679300468101</v>
      </c>
      <c r="C1246" s="3">
        <f t="shared" si="302"/>
        <v>3.0906085650789224E-2</v>
      </c>
      <c r="D1246" s="3">
        <f t="shared" si="303"/>
        <v>504.7686753812024</v>
      </c>
      <c r="E1246" s="3">
        <f t="shared" si="304"/>
        <v>4.2737165022234445</v>
      </c>
      <c r="F1246" s="3">
        <f t="shared" si="305"/>
        <v>33.073583221953236</v>
      </c>
      <c r="G1246" s="3">
        <f t="shared" si="306"/>
        <v>6.4955361220416466E-2</v>
      </c>
      <c r="H1246" s="3">
        <f t="shared" si="307"/>
        <v>0.2520659851458909</v>
      </c>
      <c r="I1246" s="3">
        <f t="shared" si="286"/>
        <v>2328.4505459609245</v>
      </c>
      <c r="K1246" s="3">
        <f t="shared" si="288"/>
        <v>12.169999999999785</v>
      </c>
      <c r="L1246" s="3">
        <f t="shared" si="308"/>
        <v>0.61700788800192785</v>
      </c>
      <c r="M1246" s="3">
        <f>L1246/'Nitrous Oxide Information'!$B$1*1000</f>
        <v>14.018764637764477</v>
      </c>
      <c r="N1246" s="3">
        <f>M1246*'Nitrous Oxide Information'!$I$2*($D$13+273)/$F$2/1000</f>
        <v>3480.2575043481888</v>
      </c>
      <c r="O1246" s="3">
        <f t="shared" si="309"/>
        <v>68.458371372842265</v>
      </c>
      <c r="P1246" s="3">
        <f t="shared" si="310"/>
        <v>10.083409518888182</v>
      </c>
      <c r="Q1246" s="3">
        <f t="shared" si="311"/>
        <v>1.8393657252199261E-3</v>
      </c>
      <c r="R1246" s="3">
        <f t="shared" si="312"/>
        <v>0.11433534357208541</v>
      </c>
    </row>
    <row r="1247" spans="1:18" x14ac:dyDescent="0.25">
      <c r="A1247" s="3">
        <f t="shared" si="287"/>
        <v>12.179999999999785</v>
      </c>
      <c r="B1247" s="3">
        <f t="shared" si="301"/>
        <v>1.3577472701953512</v>
      </c>
      <c r="C1247" s="3">
        <f t="shared" si="302"/>
        <v>3.0848814779702076E-2</v>
      </c>
      <c r="D1247" s="3">
        <f t="shared" si="303"/>
        <v>503.83330808612573</v>
      </c>
      <c r="E1247" s="3">
        <f t="shared" si="304"/>
        <v>4.2657970435890702</v>
      </c>
      <c r="F1247" s="3">
        <f t="shared" si="305"/>
        <v>33.073583221953236</v>
      </c>
      <c r="G1247" s="3">
        <f t="shared" si="306"/>
        <v>6.4955361220416466E-2</v>
      </c>
      <c r="H1247" s="3">
        <f t="shared" si="307"/>
        <v>0.2515988914251312</v>
      </c>
      <c r="I1247" s="3">
        <f t="shared" ref="I1247:I1310" si="313">I1246+$N$3*$J$1*H1247</f>
        <v>2328.9537437437748</v>
      </c>
      <c r="K1247" s="3">
        <f t="shared" si="288"/>
        <v>12.179999999999785</v>
      </c>
      <c r="L1247" s="3">
        <f t="shared" si="308"/>
        <v>0.61586453456620704</v>
      </c>
      <c r="M1247" s="3">
        <f>L1247/'Nitrous Oxide Information'!$B$1*1000</f>
        <v>13.992787007616093</v>
      </c>
      <c r="N1247" s="3">
        <f>M1247*'Nitrous Oxide Information'!$I$2*($D$13+273)/$F$2/1000</f>
        <v>3473.8083738716314</v>
      </c>
      <c r="O1247" s="3">
        <f t="shared" si="309"/>
        <v>68.331513814559727</v>
      </c>
      <c r="P1247" s="3">
        <f t="shared" si="310"/>
        <v>10.083409518888182</v>
      </c>
      <c r="Q1247" s="3">
        <f t="shared" si="311"/>
        <v>1.8393657252199261E-3</v>
      </c>
      <c r="R1247" s="3">
        <f t="shared" si="312"/>
        <v>0.11412347317230689</v>
      </c>
    </row>
    <row r="1248" spans="1:18" x14ac:dyDescent="0.25">
      <c r="A1248" s="3">
        <f t="shared" ref="A1248:A1311" si="314">$A$30+A1247</f>
        <v>12.189999999999785</v>
      </c>
      <c r="B1248" s="3">
        <f t="shared" si="301"/>
        <v>1.3552312812810998</v>
      </c>
      <c r="C1248" s="3">
        <f t="shared" si="302"/>
        <v>3.0791650035049443E-2</v>
      </c>
      <c r="D1248" s="3">
        <f t="shared" si="303"/>
        <v>502.89967408397979</v>
      </c>
      <c r="E1248" s="3">
        <f t="shared" si="304"/>
        <v>4.2578922601969644</v>
      </c>
      <c r="F1248" s="3">
        <f t="shared" si="305"/>
        <v>33.073583221953243</v>
      </c>
      <c r="G1248" s="3">
        <f t="shared" si="306"/>
        <v>6.495536122041648E-2</v>
      </c>
      <c r="H1248" s="3">
        <f t="shared" si="307"/>
        <v>0.25113266325766637</v>
      </c>
      <c r="I1248" s="3">
        <f t="shared" si="313"/>
        <v>2329.4560090702903</v>
      </c>
      <c r="K1248" s="3">
        <f t="shared" ref="K1248:K1311" si="315">$A$30+K1247</f>
        <v>12.189999999999785</v>
      </c>
      <c r="L1248" s="3">
        <f t="shared" si="308"/>
        <v>0.61472329983448393</v>
      </c>
      <c r="M1248" s="3">
        <f>L1248/'Nitrous Oxide Information'!$B$1*1000</f>
        <v>13.966857515608661</v>
      </c>
      <c r="N1248" s="3">
        <f>M1248*'Nitrous Oxide Information'!$I$2*($D$13+273)/$F$2/1000</f>
        <v>3467.3711940291437</v>
      </c>
      <c r="O1248" s="3">
        <f t="shared" si="309"/>
        <v>68.204891331108357</v>
      </c>
      <c r="P1248" s="3">
        <f t="shared" si="310"/>
        <v>10.083409518888184</v>
      </c>
      <c r="Q1248" s="3">
        <f t="shared" si="311"/>
        <v>1.8393657252199264E-3</v>
      </c>
      <c r="R1248" s="3">
        <f t="shared" si="312"/>
        <v>0.11391199538136568</v>
      </c>
    </row>
    <row r="1249" spans="1:18" x14ac:dyDescent="0.25">
      <c r="A1249" s="3">
        <f t="shared" si="314"/>
        <v>12.199999999999784</v>
      </c>
      <c r="B1249" s="3">
        <f t="shared" si="301"/>
        <v>1.3527199546485231</v>
      </c>
      <c r="C1249" s="3">
        <f t="shared" si="302"/>
        <v>3.0734591220172545E-2</v>
      </c>
      <c r="D1249" s="3">
        <f t="shared" si="303"/>
        <v>501.96777016286643</v>
      </c>
      <c r="E1249" s="3">
        <f t="shared" si="304"/>
        <v>4.2500021248530055</v>
      </c>
      <c r="F1249" s="3">
        <f t="shared" si="305"/>
        <v>33.073583221953236</v>
      </c>
      <c r="G1249" s="3">
        <f t="shared" si="306"/>
        <v>6.4955361220416466E-2</v>
      </c>
      <c r="H1249" s="3">
        <f t="shared" si="307"/>
        <v>0.25066729903957313</v>
      </c>
      <c r="I1249" s="3">
        <f t="shared" si="313"/>
        <v>2329.9573436683695</v>
      </c>
      <c r="K1249" s="3">
        <f t="shared" si="315"/>
        <v>12.199999999999784</v>
      </c>
      <c r="L1249" s="3">
        <f t="shared" si="308"/>
        <v>0.61358417988067027</v>
      </c>
      <c r="M1249" s="3">
        <f>L1249/'Nitrous Oxide Information'!$B$1*1000</f>
        <v>13.940976072539257</v>
      </c>
      <c r="N1249" s="3">
        <f>M1249*'Nitrous Oxide Information'!$I$2*($D$13+273)/$F$2/1000</f>
        <v>3460.9459426754679</v>
      </c>
      <c r="O1249" s="3">
        <f t="shared" si="309"/>
        <v>68.078503486880109</v>
      </c>
      <c r="P1249" s="3">
        <f t="shared" si="310"/>
        <v>10.083409518888182</v>
      </c>
      <c r="Q1249" s="3">
        <f t="shared" si="311"/>
        <v>1.8393657252199261E-3</v>
      </c>
      <c r="R1249" s="3">
        <f t="shared" si="312"/>
        <v>0.11370090947173353</v>
      </c>
    </row>
    <row r="1250" spans="1:18" x14ac:dyDescent="0.25">
      <c r="A1250" s="3">
        <f t="shared" si="314"/>
        <v>12.209999999999784</v>
      </c>
      <c r="B1250" s="3">
        <f t="shared" si="301"/>
        <v>1.3502132816581274</v>
      </c>
      <c r="C1250" s="3">
        <f t="shared" si="302"/>
        <v>3.0677638138777007E-2</v>
      </c>
      <c r="D1250" s="3">
        <f t="shared" si="303"/>
        <v>501.03759311683956</v>
      </c>
      <c r="E1250" s="3">
        <f t="shared" si="304"/>
        <v>4.2421266104134618</v>
      </c>
      <c r="F1250" s="3">
        <f t="shared" si="305"/>
        <v>33.073583221953236</v>
      </c>
      <c r="G1250" s="3">
        <f t="shared" si="306"/>
        <v>6.4955361220416466E-2</v>
      </c>
      <c r="H1250" s="3">
        <f t="shared" si="307"/>
        <v>0.25020279716990035</v>
      </c>
      <c r="I1250" s="3">
        <f t="shared" si="313"/>
        <v>2330.4577492627095</v>
      </c>
      <c r="K1250" s="3">
        <f t="shared" si="315"/>
        <v>12.209999999999784</v>
      </c>
      <c r="L1250" s="3">
        <f t="shared" si="308"/>
        <v>0.6124471707859529</v>
      </c>
      <c r="M1250" s="3">
        <f>L1250/'Nitrous Oxide Information'!$B$1*1000</f>
        <v>13.915142589370252</v>
      </c>
      <c r="N1250" s="3">
        <f>M1250*'Nitrous Oxide Information'!$I$2*($D$13+273)/$F$2/1000</f>
        <v>3454.5325977063835</v>
      </c>
      <c r="O1250" s="3">
        <f t="shared" si="309"/>
        <v>67.952349847074103</v>
      </c>
      <c r="P1250" s="3">
        <f t="shared" si="310"/>
        <v>10.083409518888182</v>
      </c>
      <c r="Q1250" s="3">
        <f t="shared" si="311"/>
        <v>1.8393657252199261E-3</v>
      </c>
      <c r="R1250" s="3">
        <f t="shared" si="312"/>
        <v>0.11349021471723034</v>
      </c>
    </row>
    <row r="1251" spans="1:18" x14ac:dyDescent="0.25">
      <c r="A1251" s="3">
        <f t="shared" si="314"/>
        <v>12.219999999999784</v>
      </c>
      <c r="B1251" s="3">
        <f t="shared" si="301"/>
        <v>1.3477112536864284</v>
      </c>
      <c r="C1251" s="3">
        <f t="shared" si="302"/>
        <v>3.0620790594932216E-2</v>
      </c>
      <c r="D1251" s="3">
        <f t="shared" si="303"/>
        <v>500.10913974589397</v>
      </c>
      <c r="E1251" s="3">
        <f t="shared" si="304"/>
        <v>4.2342656897849009</v>
      </c>
      <c r="F1251" s="3">
        <f t="shared" si="305"/>
        <v>33.073583221953236</v>
      </c>
      <c r="G1251" s="3">
        <f t="shared" si="306"/>
        <v>6.4955361220416466E-2</v>
      </c>
      <c r="H1251" s="3">
        <f t="shared" si="307"/>
        <v>0.24973915605066346</v>
      </c>
      <c r="I1251" s="3">
        <f t="shared" si="313"/>
        <v>2330.957227574811</v>
      </c>
      <c r="K1251" s="3">
        <f t="shared" si="315"/>
        <v>12.219999999999784</v>
      </c>
      <c r="L1251" s="3">
        <f t="shared" si="308"/>
        <v>0.61131226863878063</v>
      </c>
      <c r="M1251" s="3">
        <f>L1251/'Nitrous Oxide Information'!$B$1*1000</f>
        <v>13.889356977229015</v>
      </c>
      <c r="N1251" s="3">
        <f>M1251*'Nitrous Oxide Information'!$I$2*($D$13+273)/$F$2/1000</f>
        <v>3448.1311370586313</v>
      </c>
      <c r="O1251" s="3">
        <f t="shared" si="309"/>
        <v>67.826429977695199</v>
      </c>
      <c r="P1251" s="3">
        <f t="shared" si="310"/>
        <v>10.083409518888182</v>
      </c>
      <c r="Q1251" s="3">
        <f t="shared" si="311"/>
        <v>1.8393657252199261E-3</v>
      </c>
      <c r="R1251" s="3">
        <f t="shared" si="312"/>
        <v>0.1132799103930217</v>
      </c>
    </row>
    <row r="1252" spans="1:18" x14ac:dyDescent="0.25">
      <c r="A1252" s="3">
        <f t="shared" si="314"/>
        <v>12.229999999999784</v>
      </c>
      <c r="B1252" s="3">
        <f t="shared" si="301"/>
        <v>1.3452138621259218</v>
      </c>
      <c r="C1252" s="3">
        <f t="shared" si="302"/>
        <v>3.0564048393070618E-2</v>
      </c>
      <c r="D1252" s="3">
        <f t="shared" si="303"/>
        <v>499.1824068559539</v>
      </c>
      <c r="E1252" s="3">
        <f t="shared" si="304"/>
        <v>4.2264193359240965</v>
      </c>
      <c r="F1252" s="3">
        <f t="shared" si="305"/>
        <v>33.073583221953243</v>
      </c>
      <c r="G1252" s="3">
        <f t="shared" si="306"/>
        <v>6.495536122041648E-2</v>
      </c>
      <c r="H1252" s="3">
        <f t="shared" si="307"/>
        <v>0.24927637408683928</v>
      </c>
      <c r="I1252" s="3">
        <f t="shared" si="313"/>
        <v>2331.4557803229845</v>
      </c>
      <c r="K1252" s="3">
        <f t="shared" si="315"/>
        <v>12.229999999999784</v>
      </c>
      <c r="L1252" s="3">
        <f t="shared" si="308"/>
        <v>0.61017946953485036</v>
      </c>
      <c r="M1252" s="3">
        <f>L1252/'Nitrous Oxide Information'!$B$1*1000</f>
        <v>13.863619147407594</v>
      </c>
      <c r="N1252" s="3">
        <f>M1252*'Nitrous Oxide Information'!$I$2*($D$13+273)/$F$2/1000</f>
        <v>3441.7415387098345</v>
      </c>
      <c r="O1252" s="3">
        <f t="shared" si="309"/>
        <v>67.700743445552447</v>
      </c>
      <c r="P1252" s="3">
        <f t="shared" si="310"/>
        <v>10.083409518888184</v>
      </c>
      <c r="Q1252" s="3">
        <f t="shared" si="311"/>
        <v>1.8393657252199264E-3</v>
      </c>
      <c r="R1252" s="3">
        <f t="shared" si="312"/>
        <v>0.11306999577561634</v>
      </c>
    </row>
    <row r="1253" spans="1:18" x14ac:dyDescent="0.25">
      <c r="A1253" s="3">
        <f t="shared" si="314"/>
        <v>12.239999999999783</v>
      </c>
      <c r="B1253" s="3">
        <f t="shared" si="301"/>
        <v>1.3427210983850533</v>
      </c>
      <c r="C1253" s="3">
        <f t="shared" si="302"/>
        <v>3.0507411337987053E-2</v>
      </c>
      <c r="D1253" s="3">
        <f t="shared" si="303"/>
        <v>498.25739125886253</v>
      </c>
      <c r="E1253" s="3">
        <f t="shared" si="304"/>
        <v>4.218587521837935</v>
      </c>
      <c r="F1253" s="3">
        <f t="shared" si="305"/>
        <v>33.073583221953243</v>
      </c>
      <c r="G1253" s="3">
        <f t="shared" si="306"/>
        <v>6.495536122041648E-2</v>
      </c>
      <c r="H1253" s="3">
        <f t="shared" si="307"/>
        <v>0.24881444968636005</v>
      </c>
      <c r="I1253" s="3">
        <f t="shared" si="313"/>
        <v>2331.9534092223571</v>
      </c>
      <c r="K1253" s="3">
        <f t="shared" si="315"/>
        <v>12.239999999999783</v>
      </c>
      <c r="L1253" s="3">
        <f t="shared" si="308"/>
        <v>0.6090487695770942</v>
      </c>
      <c r="M1253" s="3">
        <f>L1253/'Nitrous Oxide Information'!$B$1*1000</f>
        <v>13.837929011362419</v>
      </c>
      <c r="N1253" s="3">
        <f>M1253*'Nitrous Oxide Information'!$I$2*($D$13+273)/$F$2/1000</f>
        <v>3435.363780678425</v>
      </c>
      <c r="O1253" s="3">
        <f t="shared" si="309"/>
        <v>67.575289818257673</v>
      </c>
      <c r="P1253" s="3">
        <f t="shared" si="310"/>
        <v>10.083409518888184</v>
      </c>
      <c r="Q1253" s="3">
        <f t="shared" si="311"/>
        <v>1.8393657252199264E-3</v>
      </c>
      <c r="R1253" s="3">
        <f t="shared" si="312"/>
        <v>0.11286047014286366</v>
      </c>
    </row>
    <row r="1254" spans="1:18" x14ac:dyDescent="0.25">
      <c r="A1254" s="3">
        <f t="shared" si="314"/>
        <v>12.249999999999783</v>
      </c>
      <c r="B1254" s="3">
        <f t="shared" si="301"/>
        <v>1.3402329538881896</v>
      </c>
      <c r="C1254" s="3">
        <f t="shared" si="302"/>
        <v>3.0450879234838114E-2</v>
      </c>
      <c r="D1254" s="3">
        <f t="shared" si="303"/>
        <v>497.3340897723711</v>
      </c>
      <c r="E1254" s="3">
        <f t="shared" si="304"/>
        <v>4.2107702205833251</v>
      </c>
      <c r="F1254" s="3">
        <f t="shared" si="305"/>
        <v>33.073583221953236</v>
      </c>
      <c r="G1254" s="3">
        <f t="shared" si="306"/>
        <v>6.4955361220416466E-2</v>
      </c>
      <c r="H1254" s="3">
        <f t="shared" si="307"/>
        <v>0.24835338126010845</v>
      </c>
      <c r="I1254" s="3">
        <f t="shared" si="313"/>
        <v>2332.4501159848774</v>
      </c>
      <c r="K1254" s="3">
        <f t="shared" si="315"/>
        <v>12.249999999999783</v>
      </c>
      <c r="L1254" s="3">
        <f t="shared" si="308"/>
        <v>0.60792016487566558</v>
      </c>
      <c r="M1254" s="3">
        <f>L1254/'Nitrous Oxide Information'!$B$1*1000</f>
        <v>13.812286480714008</v>
      </c>
      <c r="N1254" s="3">
        <f>M1254*'Nitrous Oxide Information'!$I$2*($D$13+273)/$F$2/1000</f>
        <v>3428.9978410235703</v>
      </c>
      <c r="O1254" s="3">
        <f t="shared" si="309"/>
        <v>67.45006866422392</v>
      </c>
      <c r="P1254" s="3">
        <f t="shared" si="310"/>
        <v>10.083409518888182</v>
      </c>
      <c r="Q1254" s="3">
        <f t="shared" si="311"/>
        <v>1.8393657252199261E-3</v>
      </c>
      <c r="R1254" s="3">
        <f t="shared" si="312"/>
        <v>0.11265133277395128</v>
      </c>
    </row>
    <row r="1255" spans="1:18" x14ac:dyDescent="0.25">
      <c r="A1255" s="3">
        <f t="shared" si="314"/>
        <v>12.259999999999783</v>
      </c>
      <c r="B1255" s="3">
        <f t="shared" si="301"/>
        <v>1.3377494200755886</v>
      </c>
      <c r="C1255" s="3">
        <f t="shared" si="302"/>
        <v>3.039445188914142E-2</v>
      </c>
      <c r="D1255" s="3">
        <f t="shared" si="303"/>
        <v>496.41249922012747</v>
      </c>
      <c r="E1255" s="3">
        <f t="shared" si="304"/>
        <v>4.2029674052670964</v>
      </c>
      <c r="F1255" s="3">
        <f t="shared" si="305"/>
        <v>33.073583221953236</v>
      </c>
      <c r="G1255" s="3">
        <f t="shared" si="306"/>
        <v>6.4955361220416466E-2</v>
      </c>
      <c r="H1255" s="3">
        <f t="shared" si="307"/>
        <v>0.24789316722191165</v>
      </c>
      <c r="I1255" s="3">
        <f t="shared" si="313"/>
        <v>2332.9459023193212</v>
      </c>
      <c r="K1255" s="3">
        <f t="shared" si="315"/>
        <v>12.259999999999783</v>
      </c>
      <c r="L1255" s="3">
        <f t="shared" si="308"/>
        <v>0.60679365154792608</v>
      </c>
      <c r="M1255" s="3">
        <f>L1255/'Nitrous Oxide Information'!$B$1*1000</f>
        <v>13.786691467246634</v>
      </c>
      <c r="N1255" s="3">
        <f>M1255*'Nitrous Oxide Information'!$I$2*($D$13+273)/$F$2/1000</f>
        <v>3422.6436978450934</v>
      </c>
      <c r="O1255" s="3">
        <f t="shared" si="309"/>
        <v>67.325079552663965</v>
      </c>
      <c r="P1255" s="3">
        <f t="shared" si="310"/>
        <v>10.083409518888182</v>
      </c>
      <c r="Q1255" s="3">
        <f t="shared" si="311"/>
        <v>1.8393657252199261E-3</v>
      </c>
      <c r="R1255" s="3">
        <f t="shared" si="312"/>
        <v>0.11244258294940247</v>
      </c>
    </row>
    <row r="1256" spans="1:18" x14ac:dyDescent="0.25">
      <c r="A1256" s="3">
        <f t="shared" si="314"/>
        <v>12.269999999999783</v>
      </c>
      <c r="B1256" s="3">
        <f t="shared" si="301"/>
        <v>1.3352704884033695</v>
      </c>
      <c r="C1256" s="3">
        <f t="shared" si="302"/>
        <v>3.0338129106774993E-2</v>
      </c>
      <c r="D1256" s="3">
        <f t="shared" si="303"/>
        <v>495.49261643166579</v>
      </c>
      <c r="E1256" s="3">
        <f t="shared" si="304"/>
        <v>4.1951790490459198</v>
      </c>
      <c r="F1256" s="3">
        <f t="shared" si="305"/>
        <v>33.073583221953243</v>
      </c>
      <c r="G1256" s="3">
        <f t="shared" si="306"/>
        <v>6.495536122041648E-2</v>
      </c>
      <c r="H1256" s="3">
        <f t="shared" si="307"/>
        <v>0.24743380598853632</v>
      </c>
      <c r="I1256" s="3">
        <f t="shared" si="313"/>
        <v>2333.4407699312983</v>
      </c>
      <c r="K1256" s="3">
        <f t="shared" si="315"/>
        <v>12.269999999999783</v>
      </c>
      <c r="L1256" s="3">
        <f t="shared" si="308"/>
        <v>0.60566922571843207</v>
      </c>
      <c r="M1256" s="3">
        <f>L1256/'Nitrous Oxide Information'!$B$1*1000</f>
        <v>13.761143882908053</v>
      </c>
      <c r="N1256" s="3">
        <f>M1256*'Nitrous Oxide Information'!$I$2*($D$13+273)/$F$2/1000</f>
        <v>3416.3013292834016</v>
      </c>
      <c r="O1256" s="3">
        <f t="shared" si="309"/>
        <v>67.200322053588877</v>
      </c>
      <c r="P1256" s="3">
        <f t="shared" si="310"/>
        <v>10.083409518888184</v>
      </c>
      <c r="Q1256" s="3">
        <f t="shared" si="311"/>
        <v>1.8393657252199264E-3</v>
      </c>
      <c r="R1256" s="3">
        <f t="shared" si="312"/>
        <v>0.11223421995107381</v>
      </c>
    </row>
    <row r="1257" spans="1:18" x14ac:dyDescent="0.25">
      <c r="A1257" s="3">
        <f t="shared" si="314"/>
        <v>12.279999999999783</v>
      </c>
      <c r="B1257" s="3">
        <f t="shared" si="301"/>
        <v>1.3327961503434844</v>
      </c>
      <c r="C1257" s="3">
        <f t="shared" si="302"/>
        <v>3.0281910693976573E-2</v>
      </c>
      <c r="D1257" s="3">
        <f t="shared" si="303"/>
        <v>494.57443824239505</v>
      </c>
      <c r="E1257" s="3">
        <f t="shared" si="304"/>
        <v>4.1874051251262063</v>
      </c>
      <c r="F1257" s="3">
        <f t="shared" si="305"/>
        <v>33.073583221953243</v>
      </c>
      <c r="G1257" s="3">
        <f t="shared" si="306"/>
        <v>6.495536122041648E-2</v>
      </c>
      <c r="H1257" s="3">
        <f t="shared" si="307"/>
        <v>0.24697529597968279</v>
      </c>
      <c r="I1257" s="3">
        <f t="shared" si="313"/>
        <v>2333.9347205232575</v>
      </c>
      <c r="K1257" s="3">
        <f t="shared" si="315"/>
        <v>12.279999999999783</v>
      </c>
      <c r="L1257" s="3">
        <f t="shared" si="308"/>
        <v>0.60454688351892139</v>
      </c>
      <c r="M1257" s="3">
        <f>L1257/'Nitrous Oxide Information'!$B$1*1000</f>
        <v>13.735643639809179</v>
      </c>
      <c r="N1257" s="3">
        <f>M1257*'Nitrous Oxide Information'!$I$2*($D$13+273)/$F$2/1000</f>
        <v>3409.970713519408</v>
      </c>
      <c r="O1257" s="3">
        <f t="shared" si="309"/>
        <v>67.075795737806558</v>
      </c>
      <c r="P1257" s="3">
        <f t="shared" si="310"/>
        <v>10.083409518888184</v>
      </c>
      <c r="Q1257" s="3">
        <f t="shared" si="311"/>
        <v>1.8393657252199264E-3</v>
      </c>
      <c r="R1257" s="3">
        <f t="shared" si="312"/>
        <v>0.11202624306215257</v>
      </c>
    </row>
    <row r="1258" spans="1:18" x14ac:dyDescent="0.25">
      <c r="A1258" s="3">
        <f t="shared" si="314"/>
        <v>12.289999999999782</v>
      </c>
      <c r="B1258" s="3">
        <f t="shared" si="301"/>
        <v>1.3303263973836874</v>
      </c>
      <c r="C1258" s="3">
        <f t="shared" si="302"/>
        <v>3.0225796457342951E-2</v>
      </c>
      <c r="D1258" s="3">
        <f t="shared" si="303"/>
        <v>493.65796149358818</v>
      </c>
      <c r="E1258" s="3">
        <f t="shared" si="304"/>
        <v>4.1796456067640131</v>
      </c>
      <c r="F1258" s="3">
        <f t="shared" si="305"/>
        <v>33.073583221953243</v>
      </c>
      <c r="G1258" s="3">
        <f t="shared" si="306"/>
        <v>6.495536122041648E-2</v>
      </c>
      <c r="H1258" s="3">
        <f t="shared" si="307"/>
        <v>0.24651763561797979</v>
      </c>
      <c r="I1258" s="3">
        <f t="shared" si="313"/>
        <v>2334.4277557944934</v>
      </c>
      <c r="K1258" s="3">
        <f t="shared" si="315"/>
        <v>12.289999999999782</v>
      </c>
      <c r="L1258" s="3">
        <f t="shared" si="308"/>
        <v>0.60342662108829981</v>
      </c>
      <c r="M1258" s="3">
        <f>L1258/'Nitrous Oxide Information'!$B$1*1000</f>
        <v>13.710190650223794</v>
      </c>
      <c r="N1258" s="3">
        <f>M1258*'Nitrous Oxide Information'!$I$2*($D$13+273)/$F$2/1000</f>
        <v>3403.6518287744566</v>
      </c>
      <c r="O1258" s="3">
        <f t="shared" si="309"/>
        <v>66.951500176920149</v>
      </c>
      <c r="P1258" s="3">
        <f t="shared" si="310"/>
        <v>10.083409518888184</v>
      </c>
      <c r="Q1258" s="3">
        <f t="shared" si="311"/>
        <v>1.8393657252199264E-3</v>
      </c>
      <c r="R1258" s="3">
        <f t="shared" si="312"/>
        <v>0.11181865156715434</v>
      </c>
    </row>
    <row r="1259" spans="1:18" x14ac:dyDescent="0.25">
      <c r="A1259" s="3">
        <f t="shared" si="314"/>
        <v>12.299999999999782</v>
      </c>
      <c r="B1259" s="3">
        <f t="shared" si="301"/>
        <v>1.3278612210275076</v>
      </c>
      <c r="C1259" s="3">
        <f t="shared" si="302"/>
        <v>3.0169786203829315E-2</v>
      </c>
      <c r="D1259" s="3">
        <f t="shared" si="303"/>
        <v>492.74318303237197</v>
      </c>
      <c r="E1259" s="3">
        <f t="shared" si="304"/>
        <v>4.1719004672649636</v>
      </c>
      <c r="F1259" s="3">
        <f t="shared" si="305"/>
        <v>33.073583221953236</v>
      </c>
      <c r="G1259" s="3">
        <f t="shared" si="306"/>
        <v>6.4955361220416466E-2</v>
      </c>
      <c r="H1259" s="3">
        <f t="shared" si="307"/>
        <v>0.24606082332897913</v>
      </c>
      <c r="I1259" s="3">
        <f t="shared" si="313"/>
        <v>2334.9198774411511</v>
      </c>
      <c r="K1259" s="3">
        <f t="shared" si="315"/>
        <v>12.299999999999782</v>
      </c>
      <c r="L1259" s="3">
        <f t="shared" si="308"/>
        <v>0.60230843457262828</v>
      </c>
      <c r="M1259" s="3">
        <f>L1259/'Nitrous Oxide Information'!$B$1*1000</f>
        <v>13.684784826588242</v>
      </c>
      <c r="N1259" s="3">
        <f>M1259*'Nitrous Oxide Information'!$I$2*($D$13+273)/$F$2/1000</f>
        <v>3397.344653310251</v>
      </c>
      <c r="O1259" s="3">
        <f t="shared" si="309"/>
        <v>66.827434943326722</v>
      </c>
      <c r="P1259" s="3">
        <f t="shared" si="310"/>
        <v>10.083409518888182</v>
      </c>
      <c r="Q1259" s="3">
        <f t="shared" si="311"/>
        <v>1.8393657252199261E-3</v>
      </c>
      <c r="R1259" s="3">
        <f t="shared" si="312"/>
        <v>0.11161144475192059</v>
      </c>
    </row>
    <row r="1260" spans="1:18" x14ac:dyDescent="0.25">
      <c r="A1260" s="3">
        <f t="shared" si="314"/>
        <v>12.309999999999782</v>
      </c>
      <c r="B1260" s="3">
        <f t="shared" si="301"/>
        <v>1.3254006127942177</v>
      </c>
      <c r="C1260" s="3">
        <f t="shared" si="302"/>
        <v>3.0113879740748559E-2</v>
      </c>
      <c r="D1260" s="3">
        <f t="shared" si="303"/>
        <v>491.83009971171532</v>
      </c>
      <c r="E1260" s="3">
        <f t="shared" si="304"/>
        <v>4.1641696799841394</v>
      </c>
      <c r="F1260" s="3">
        <f t="shared" si="305"/>
        <v>33.073583221953236</v>
      </c>
      <c r="G1260" s="3">
        <f t="shared" si="306"/>
        <v>6.4955361220416466E-2</v>
      </c>
      <c r="H1260" s="3">
        <f t="shared" si="307"/>
        <v>0.24560485754115016</v>
      </c>
      <c r="I1260" s="3">
        <f t="shared" si="313"/>
        <v>2335.4110871562334</v>
      </c>
      <c r="K1260" s="3">
        <f t="shared" si="315"/>
        <v>12.309999999999782</v>
      </c>
      <c r="L1260" s="3">
        <f t="shared" si="308"/>
        <v>0.60119232012510904</v>
      </c>
      <c r="M1260" s="3">
        <f>L1260/'Nitrous Oxide Information'!$B$1*1000</f>
        <v>13.659426081501126</v>
      </c>
      <c r="N1260" s="3">
        <f>M1260*'Nitrous Oxide Information'!$I$2*($D$13+273)/$F$2/1000</f>
        <v>3391.0491654287762</v>
      </c>
      <c r="O1260" s="3">
        <f t="shared" si="309"/>
        <v>66.703599610215662</v>
      </c>
      <c r="P1260" s="3">
        <f t="shared" si="310"/>
        <v>10.083409518888182</v>
      </c>
      <c r="Q1260" s="3">
        <f t="shared" si="311"/>
        <v>1.8393657252199261E-3</v>
      </c>
      <c r="R1260" s="3">
        <f t="shared" si="312"/>
        <v>0.11140462190361612</v>
      </c>
    </row>
    <row r="1261" spans="1:18" x14ac:dyDescent="0.25">
      <c r="A1261" s="3">
        <f t="shared" si="314"/>
        <v>12.319999999999782</v>
      </c>
      <c r="B1261" s="3">
        <f t="shared" si="301"/>
        <v>1.3229445642188062</v>
      </c>
      <c r="C1261" s="3">
        <f t="shared" si="302"/>
        <v>3.005807687577066E-2</v>
      </c>
      <c r="D1261" s="3">
        <f t="shared" si="303"/>
        <v>490.91870839041906</v>
      </c>
      <c r="E1261" s="3">
        <f t="shared" si="304"/>
        <v>4.1564532183260035</v>
      </c>
      <c r="F1261" s="3">
        <f t="shared" si="305"/>
        <v>33.073583221953243</v>
      </c>
      <c r="G1261" s="3">
        <f t="shared" si="306"/>
        <v>6.495536122041648E-2</v>
      </c>
      <c r="H1261" s="3">
        <f t="shared" si="307"/>
        <v>0.24514973668587428</v>
      </c>
      <c r="I1261" s="3">
        <f t="shared" si="313"/>
        <v>2335.901386629605</v>
      </c>
      <c r="K1261" s="3">
        <f t="shared" si="315"/>
        <v>12.319999999999782</v>
      </c>
      <c r="L1261" s="3">
        <f t="shared" si="308"/>
        <v>0.60007827390607282</v>
      </c>
      <c r="M1261" s="3">
        <f>L1261/'Nitrous Oxide Information'!$B$1*1000</f>
        <v>13.63411432772301</v>
      </c>
      <c r="N1261" s="3">
        <f>M1261*'Nitrous Oxide Information'!$I$2*($D$13+273)/$F$2/1000</f>
        <v>3384.765343472226</v>
      </c>
      <c r="O1261" s="3">
        <f t="shared" si="309"/>
        <v>66.579993751567301</v>
      </c>
      <c r="P1261" s="3">
        <f t="shared" si="310"/>
        <v>10.083409518888184</v>
      </c>
      <c r="Q1261" s="3">
        <f t="shared" si="311"/>
        <v>1.8393657252199264E-3</v>
      </c>
      <c r="R1261" s="3">
        <f t="shared" si="312"/>
        <v>0.1111981823107267</v>
      </c>
    </row>
    <row r="1262" spans="1:18" x14ac:dyDescent="0.25">
      <c r="A1262" s="3">
        <f t="shared" si="314"/>
        <v>12.329999999999782</v>
      </c>
      <c r="B1262" s="3">
        <f t="shared" si="301"/>
        <v>1.3204930668519475</v>
      </c>
      <c r="C1262" s="3">
        <f t="shared" si="302"/>
        <v>3.0002377416921987E-2</v>
      </c>
      <c r="D1262" s="3">
        <f t="shared" si="303"/>
        <v>490.00900593310456</v>
      </c>
      <c r="E1262" s="3">
        <f t="shared" si="304"/>
        <v>4.1487510557442979</v>
      </c>
      <c r="F1262" s="3">
        <f t="shared" si="305"/>
        <v>33.073583221953243</v>
      </c>
      <c r="G1262" s="3">
        <f t="shared" si="306"/>
        <v>6.495536122041648E-2</v>
      </c>
      <c r="H1262" s="3">
        <f t="shared" si="307"/>
        <v>0.24469545919743971</v>
      </c>
      <c r="I1262" s="3">
        <f t="shared" si="313"/>
        <v>2336.3907775479997</v>
      </c>
      <c r="K1262" s="3">
        <f t="shared" si="315"/>
        <v>12.329999999999782</v>
      </c>
      <c r="L1262" s="3">
        <f t="shared" si="308"/>
        <v>0.59896629208296559</v>
      </c>
      <c r="M1262" s="3">
        <f>L1262/'Nitrous Oxide Information'!$B$1*1000</f>
        <v>13.608849478176122</v>
      </c>
      <c r="N1262" s="3">
        <f>M1262*'Nitrous Oxide Information'!$I$2*($D$13+273)/$F$2/1000</f>
        <v>3378.4931658229261</v>
      </c>
      <c r="O1262" s="3">
        <f t="shared" si="309"/>
        <v>66.456616942151399</v>
      </c>
      <c r="P1262" s="3">
        <f t="shared" si="310"/>
        <v>10.083409518888184</v>
      </c>
      <c r="Q1262" s="3">
        <f t="shared" si="311"/>
        <v>1.8393657252199264E-3</v>
      </c>
      <c r="R1262" s="3">
        <f t="shared" si="312"/>
        <v>0.11099212526305655</v>
      </c>
    </row>
    <row r="1263" spans="1:18" x14ac:dyDescent="0.25">
      <c r="A1263" s="3">
        <f t="shared" si="314"/>
        <v>12.339999999999781</v>
      </c>
      <c r="B1263" s="3">
        <f t="shared" si="301"/>
        <v>1.3180461122599731</v>
      </c>
      <c r="C1263" s="3">
        <f t="shared" si="302"/>
        <v>2.9946781172584629E-2</v>
      </c>
      <c r="D1263" s="3">
        <f t="shared" si="303"/>
        <v>489.10098921020324</v>
      </c>
      <c r="E1263" s="3">
        <f t="shared" si="304"/>
        <v>4.1410631657419561</v>
      </c>
      <c r="F1263" s="3">
        <f t="shared" si="305"/>
        <v>33.073583221953243</v>
      </c>
      <c r="G1263" s="3">
        <f t="shared" si="306"/>
        <v>6.495536122041648E-2</v>
      </c>
      <c r="H1263" s="3">
        <f t="shared" si="307"/>
        <v>0.24424202351303589</v>
      </c>
      <c r="I1263" s="3">
        <f t="shared" si="313"/>
        <v>2336.8792615950256</v>
      </c>
      <c r="K1263" s="3">
        <f t="shared" si="315"/>
        <v>12.339999999999781</v>
      </c>
      <c r="L1263" s="3">
        <f t="shared" si="308"/>
        <v>0.59785637083033505</v>
      </c>
      <c r="M1263" s="3">
        <f>L1263/'Nitrous Oxide Information'!$B$1*1000</f>
        <v>13.583631445944041</v>
      </c>
      <c r="N1263" s="3">
        <f>M1263*'Nitrous Oxide Information'!$I$2*($D$13+273)/$F$2/1000</f>
        <v>3372.2326109032601</v>
      </c>
      <c r="O1263" s="3">
        <f t="shared" si="309"/>
        <v>66.333468757525665</v>
      </c>
      <c r="P1263" s="3">
        <f t="shared" si="310"/>
        <v>10.083409518888184</v>
      </c>
      <c r="Q1263" s="3">
        <f t="shared" si="311"/>
        <v>1.8393657252199264E-3</v>
      </c>
      <c r="R1263" s="3">
        <f t="shared" si="312"/>
        <v>0.11078645005172588</v>
      </c>
    </row>
    <row r="1264" spans="1:18" x14ac:dyDescent="0.25">
      <c r="A1264" s="3">
        <f t="shared" si="314"/>
        <v>12.349999999999781</v>
      </c>
      <c r="B1264" s="3">
        <f t="shared" si="301"/>
        <v>1.3156036920248428</v>
      </c>
      <c r="C1264" s="3">
        <f t="shared" si="302"/>
        <v>2.989128795149578E-2</v>
      </c>
      <c r="D1264" s="3">
        <f t="shared" si="303"/>
        <v>488.19465509794594</v>
      </c>
      <c r="E1264" s="3">
        <f t="shared" si="304"/>
        <v>4.133389521871015</v>
      </c>
      <c r="F1264" s="3">
        <f t="shared" si="305"/>
        <v>33.073583221953243</v>
      </c>
      <c r="G1264" s="3">
        <f t="shared" si="306"/>
        <v>6.495536122041648E-2</v>
      </c>
      <c r="H1264" s="3">
        <f t="shared" si="307"/>
        <v>0.24378942807274848</v>
      </c>
      <c r="I1264" s="3">
        <f t="shared" si="313"/>
        <v>2337.3668404511709</v>
      </c>
      <c r="K1264" s="3">
        <f t="shared" si="315"/>
        <v>12.349999999999781</v>
      </c>
      <c r="L1264" s="3">
        <f t="shared" si="308"/>
        <v>0.5967485063298178</v>
      </c>
      <c r="M1264" s="3">
        <f>L1264/'Nitrous Oxide Information'!$B$1*1000</f>
        <v>13.558460144271416</v>
      </c>
      <c r="N1264" s="3">
        <f>M1264*'Nitrous Oxide Information'!$I$2*($D$13+273)/$F$2/1000</f>
        <v>3365.9836571755986</v>
      </c>
      <c r="O1264" s="3">
        <f t="shared" si="309"/>
        <v>66.210548774034365</v>
      </c>
      <c r="P1264" s="3">
        <f t="shared" si="310"/>
        <v>10.083409518888184</v>
      </c>
      <c r="Q1264" s="3">
        <f t="shared" si="311"/>
        <v>1.8393657252199264E-3</v>
      </c>
      <c r="R1264" s="3">
        <f t="shared" si="312"/>
        <v>0.11058115596916861</v>
      </c>
    </row>
    <row r="1265" spans="1:18" x14ac:dyDescent="0.25">
      <c r="A1265" s="3">
        <f t="shared" si="314"/>
        <v>12.359999999999781</v>
      </c>
      <c r="B1265" s="3">
        <f t="shared" si="301"/>
        <v>1.3131657977441153</v>
      </c>
      <c r="C1265" s="3">
        <f t="shared" si="302"/>
        <v>2.983589756274704E-2</v>
      </c>
      <c r="D1265" s="3">
        <f t="shared" si="303"/>
        <v>487.29000047835206</v>
      </c>
      <c r="E1265" s="3">
        <f t="shared" si="304"/>
        <v>4.1257300977325206</v>
      </c>
      <c r="F1265" s="3">
        <f t="shared" si="305"/>
        <v>33.073583221953236</v>
      </c>
      <c r="G1265" s="3">
        <f t="shared" si="306"/>
        <v>6.4955361220416466E-2</v>
      </c>
      <c r="H1265" s="3">
        <f t="shared" si="307"/>
        <v>0.24333767131955358</v>
      </c>
      <c r="I1265" s="3">
        <f t="shared" si="313"/>
        <v>2337.8535157938099</v>
      </c>
      <c r="K1265" s="3">
        <f t="shared" si="315"/>
        <v>12.359999999999781</v>
      </c>
      <c r="L1265" s="3">
        <f t="shared" si="308"/>
        <v>0.5956426947701261</v>
      </c>
      <c r="M1265" s="3">
        <f>L1265/'Nitrous Oxide Information'!$B$1*1000</f>
        <v>13.533335486563654</v>
      </c>
      <c r="N1265" s="3">
        <f>M1265*'Nitrous Oxide Information'!$I$2*($D$13+273)/$F$2/1000</f>
        <v>3359.7462831422213</v>
      </c>
      <c r="O1265" s="3">
        <f t="shared" si="309"/>
        <v>66.087856568806814</v>
      </c>
      <c r="P1265" s="3">
        <f t="shared" si="310"/>
        <v>10.083409518888182</v>
      </c>
      <c r="Q1265" s="3">
        <f t="shared" si="311"/>
        <v>1.8393657252199261E-3</v>
      </c>
      <c r="R1265" s="3">
        <f t="shared" si="312"/>
        <v>0.11037624230912974</v>
      </c>
    </row>
    <row r="1266" spans="1:18" x14ac:dyDescent="0.25">
      <c r="A1266" s="3">
        <f t="shared" si="314"/>
        <v>12.369999999999781</v>
      </c>
      <c r="B1266" s="3">
        <f t="shared" si="301"/>
        <v>1.3107324210309197</v>
      </c>
      <c r="C1266" s="3">
        <f t="shared" si="302"/>
        <v>2.9780609815783787E-2</v>
      </c>
      <c r="D1266" s="3">
        <f t="shared" si="303"/>
        <v>486.38702223921871</v>
      </c>
      <c r="E1266" s="3">
        <f t="shared" si="304"/>
        <v>4.1180848669764361</v>
      </c>
      <c r="F1266" s="3">
        <f t="shared" si="305"/>
        <v>33.073583221953236</v>
      </c>
      <c r="G1266" s="3">
        <f t="shared" si="306"/>
        <v>6.4955361220416466E-2</v>
      </c>
      <c r="H1266" s="3">
        <f t="shared" si="307"/>
        <v>0.24288675169931259</v>
      </c>
      <c r="I1266" s="3">
        <f t="shared" si="313"/>
        <v>2338.3392892972088</v>
      </c>
      <c r="K1266" s="3">
        <f t="shared" si="315"/>
        <v>12.369999999999781</v>
      </c>
      <c r="L1266" s="3">
        <f t="shared" si="308"/>
        <v>0.59453893234703481</v>
      </c>
      <c r="M1266" s="3">
        <f>L1266/'Nitrous Oxide Information'!$B$1*1000</f>
        <v>13.508257386386632</v>
      </c>
      <c r="N1266" s="3">
        <f>M1266*'Nitrous Oxide Information'!$I$2*($D$13+273)/$F$2/1000</f>
        <v>3353.5204673452454</v>
      </c>
      <c r="O1266" s="3">
        <f t="shared" si="309"/>
        <v>65.965391719755914</v>
      </c>
      <c r="P1266" s="3">
        <f t="shared" si="310"/>
        <v>10.083409518888182</v>
      </c>
      <c r="Q1266" s="3">
        <f t="shared" si="311"/>
        <v>1.8393657252199261E-3</v>
      </c>
      <c r="R1266" s="3">
        <f t="shared" si="312"/>
        <v>0.11017170836666301</v>
      </c>
    </row>
    <row r="1267" spans="1:18" x14ac:dyDescent="0.25">
      <c r="A1267" s="3">
        <f t="shared" si="314"/>
        <v>12.379999999999781</v>
      </c>
      <c r="B1267" s="3">
        <f t="shared" si="301"/>
        <v>1.3083035535139267</v>
      </c>
      <c r="C1267" s="3">
        <f t="shared" si="302"/>
        <v>2.9725424520404501E-2</v>
      </c>
      <c r="D1267" s="3">
        <f t="shared" si="303"/>
        <v>485.4857172741103</v>
      </c>
      <c r="E1267" s="3">
        <f t="shared" si="304"/>
        <v>4.110453803301553</v>
      </c>
      <c r="F1267" s="3">
        <f t="shared" si="305"/>
        <v>33.073583221953236</v>
      </c>
      <c r="G1267" s="3">
        <f t="shared" si="306"/>
        <v>6.4955361220416466E-2</v>
      </c>
      <c r="H1267" s="3">
        <f t="shared" si="307"/>
        <v>0.24243666766076682</v>
      </c>
      <c r="I1267" s="3">
        <f t="shared" si="313"/>
        <v>2338.8241626325303</v>
      </c>
      <c r="K1267" s="3">
        <f t="shared" si="315"/>
        <v>12.379999999999781</v>
      </c>
      <c r="L1267" s="3">
        <f t="shared" si="308"/>
        <v>0.59343721526336823</v>
      </c>
      <c r="M1267" s="3">
        <f>L1267/'Nitrous Oxide Information'!$B$1*1000</f>
        <v>13.483225757466391</v>
      </c>
      <c r="N1267" s="3">
        <f>M1267*'Nitrous Oxide Information'!$I$2*($D$13+273)/$F$2/1000</f>
        <v>3347.3061883665509</v>
      </c>
      <c r="O1267" s="3">
        <f t="shared" si="309"/>
        <v>65.843153805576733</v>
      </c>
      <c r="P1267" s="3">
        <f t="shared" si="310"/>
        <v>10.083409518888182</v>
      </c>
      <c r="Q1267" s="3">
        <f t="shared" si="311"/>
        <v>1.8393657252199261E-3</v>
      </c>
      <c r="R1267" s="3">
        <f t="shared" si="312"/>
        <v>0.1099675534381285</v>
      </c>
    </row>
    <row r="1268" spans="1:18" x14ac:dyDescent="0.25">
      <c r="A1268" s="3">
        <f t="shared" si="314"/>
        <v>12.38999999999978</v>
      </c>
      <c r="B1268" s="3">
        <f t="shared" si="301"/>
        <v>1.3058791868373192</v>
      </c>
      <c r="C1268" s="3">
        <f t="shared" si="302"/>
        <v>2.9670341486760107E-2</v>
      </c>
      <c r="D1268" s="3">
        <f t="shared" si="303"/>
        <v>484.58608248234731</v>
      </c>
      <c r="E1268" s="3">
        <f t="shared" si="304"/>
        <v>4.1028368804554027</v>
      </c>
      <c r="F1268" s="3">
        <f t="shared" si="305"/>
        <v>33.073583221953243</v>
      </c>
      <c r="G1268" s="3">
        <f t="shared" si="306"/>
        <v>6.495536122041648E-2</v>
      </c>
      <c r="H1268" s="3">
        <f t="shared" si="307"/>
        <v>0.24198741765553231</v>
      </c>
      <c r="I1268" s="3">
        <f t="shared" si="313"/>
        <v>2339.3081374678413</v>
      </c>
      <c r="K1268" s="3">
        <f t="shared" si="315"/>
        <v>12.38999999999978</v>
      </c>
      <c r="L1268" s="3">
        <f t="shared" si="308"/>
        <v>0.59233753972898695</v>
      </c>
      <c r="M1268" s="3">
        <f>L1268/'Nitrous Oxide Information'!$B$1*1000</f>
        <v>13.458240513688841</v>
      </c>
      <c r="N1268" s="3">
        <f>M1268*'Nitrous Oxide Information'!$I$2*($D$13+273)/$F$2/1000</f>
        <v>3341.1034248277056</v>
      </c>
      <c r="O1268" s="3">
        <f t="shared" si="309"/>
        <v>65.721142405745056</v>
      </c>
      <c r="P1268" s="3">
        <f t="shared" si="310"/>
        <v>10.083409518888184</v>
      </c>
      <c r="Q1268" s="3">
        <f t="shared" si="311"/>
        <v>1.8393657252199264E-3</v>
      </c>
      <c r="R1268" s="3">
        <f t="shared" si="312"/>
        <v>0.10976377682119019</v>
      </c>
    </row>
    <row r="1269" spans="1:18" x14ac:dyDescent="0.25">
      <c r="A1269" s="3">
        <f t="shared" si="314"/>
        <v>12.39999999999978</v>
      </c>
      <c r="B1269" s="3">
        <f t="shared" si="301"/>
        <v>1.3034593126607636</v>
      </c>
      <c r="C1269" s="3">
        <f t="shared" si="302"/>
        <v>2.9615360525353351E-2</v>
      </c>
      <c r="D1269" s="3">
        <f t="shared" si="303"/>
        <v>483.68811476899617</v>
      </c>
      <c r="E1269" s="3">
        <f t="shared" si="304"/>
        <v>4.0952340722341631</v>
      </c>
      <c r="F1269" s="3">
        <f t="shared" si="305"/>
        <v>33.073583221953243</v>
      </c>
      <c r="G1269" s="3">
        <f t="shared" si="306"/>
        <v>6.495536122041648E-2</v>
      </c>
      <c r="H1269" s="3">
        <f t="shared" si="307"/>
        <v>0.24153900013809398</v>
      </c>
      <c r="I1269" s="3">
        <f t="shared" si="313"/>
        <v>2339.7912154681176</v>
      </c>
      <c r="K1269" s="3">
        <f t="shared" si="315"/>
        <v>12.39999999999978</v>
      </c>
      <c r="L1269" s="3">
        <f t="shared" si="308"/>
        <v>0.59123990196077503</v>
      </c>
      <c r="M1269" s="3">
        <f>L1269/'Nitrous Oxide Information'!$B$1*1000</f>
        <v>13.433301569099472</v>
      </c>
      <c r="N1269" s="3">
        <f>M1269*'Nitrous Oxide Information'!$I$2*($D$13+273)/$F$2/1000</f>
        <v>3334.9121553898931</v>
      </c>
      <c r="O1269" s="3">
        <f t="shared" si="309"/>
        <v>65.599357100515903</v>
      </c>
      <c r="P1269" s="3">
        <f t="shared" si="310"/>
        <v>10.083409518888184</v>
      </c>
      <c r="Q1269" s="3">
        <f t="shared" si="311"/>
        <v>1.8393657252199264E-3</v>
      </c>
      <c r="R1269" s="3">
        <f t="shared" si="312"/>
        <v>0.10956037781481344</v>
      </c>
    </row>
    <row r="1270" spans="1:18" x14ac:dyDescent="0.25">
      <c r="A1270" s="3">
        <f t="shared" si="314"/>
        <v>12.40999999999978</v>
      </c>
      <c r="B1270" s="3">
        <f t="shared" si="301"/>
        <v>1.3010439226593828</v>
      </c>
      <c r="C1270" s="3">
        <f t="shared" si="302"/>
        <v>2.9560481447038121E-2</v>
      </c>
      <c r="D1270" s="3">
        <f t="shared" si="303"/>
        <v>482.79181104485849</v>
      </c>
      <c r="E1270" s="3">
        <f t="shared" si="304"/>
        <v>4.0876453524825687</v>
      </c>
      <c r="F1270" s="3">
        <f t="shared" si="305"/>
        <v>33.073583221953243</v>
      </c>
      <c r="G1270" s="3">
        <f t="shared" si="306"/>
        <v>6.495536122041648E-2</v>
      </c>
      <c r="H1270" s="3">
        <f t="shared" si="307"/>
        <v>0.24109141356580108</v>
      </c>
      <c r="I1270" s="3">
        <f t="shared" si="313"/>
        <v>2340.2733982952491</v>
      </c>
      <c r="K1270" s="3">
        <f t="shared" si="315"/>
        <v>12.40999999999978</v>
      </c>
      <c r="L1270" s="3">
        <f t="shared" si="308"/>
        <v>0.59014429818262693</v>
      </c>
      <c r="M1270" s="3">
        <f>L1270/'Nitrous Oxide Information'!$B$1*1000</f>
        <v>13.408408837903051</v>
      </c>
      <c r="N1270" s="3">
        <f>M1270*'Nitrous Oxide Information'!$I$2*($D$13+273)/$F$2/1000</f>
        <v>3328.7323587538408</v>
      </c>
      <c r="O1270" s="3">
        <f t="shared" si="309"/>
        <v>65.477797470922127</v>
      </c>
      <c r="P1270" s="3">
        <f t="shared" si="310"/>
        <v>10.083409518888184</v>
      </c>
      <c r="Q1270" s="3">
        <f t="shared" si="311"/>
        <v>1.8393657252199264E-3</v>
      </c>
      <c r="R1270" s="3">
        <f t="shared" si="312"/>
        <v>0.10935735571926278</v>
      </c>
    </row>
    <row r="1271" spans="1:18" x14ac:dyDescent="0.25">
      <c r="A1271" s="3">
        <f t="shared" si="314"/>
        <v>12.41999999999978</v>
      </c>
      <c r="B1271" s="3">
        <f t="shared" si="301"/>
        <v>1.2986330085237248</v>
      </c>
      <c r="C1271" s="3">
        <f t="shared" si="302"/>
        <v>2.9505704063018796E-2</v>
      </c>
      <c r="D1271" s="3">
        <f t="shared" si="303"/>
        <v>481.89716822646011</v>
      </c>
      <c r="E1271" s="3">
        <f t="shared" si="304"/>
        <v>4.0800706950938208</v>
      </c>
      <c r="F1271" s="3">
        <f t="shared" si="305"/>
        <v>33.073583221953236</v>
      </c>
      <c r="G1271" s="3">
        <f t="shared" si="306"/>
        <v>6.4955361220416466E-2</v>
      </c>
      <c r="H1271" s="3">
        <f t="shared" si="307"/>
        <v>0.24064465639886126</v>
      </c>
      <c r="I1271" s="3">
        <f t="shared" si="313"/>
        <v>2340.7546876080469</v>
      </c>
      <c r="K1271" s="3">
        <f t="shared" si="315"/>
        <v>12.41999999999978</v>
      </c>
      <c r="L1271" s="3">
        <f t="shared" si="308"/>
        <v>0.58905072462543429</v>
      </c>
      <c r="M1271" s="3">
        <f>L1271/'Nitrous Oxide Information'!$B$1*1000</f>
        <v>13.383562234463325</v>
      </c>
      <c r="N1271" s="3">
        <f>M1271*'Nitrous Oxide Information'!$I$2*($D$13+273)/$F$2/1000</f>
        <v>3322.5640136597422</v>
      </c>
      <c r="O1271" s="3">
        <f t="shared" si="309"/>
        <v>65.356463098772934</v>
      </c>
      <c r="P1271" s="3">
        <f t="shared" si="310"/>
        <v>10.083409518888182</v>
      </c>
      <c r="Q1271" s="3">
        <f t="shared" si="311"/>
        <v>1.8393657252199261E-3</v>
      </c>
      <c r="R1271" s="3">
        <f t="shared" si="312"/>
        <v>0.10915470983609932</v>
      </c>
    </row>
    <row r="1272" spans="1:18" x14ac:dyDescent="0.25">
      <c r="A1272" s="3">
        <f t="shared" si="314"/>
        <v>12.429999999999779</v>
      </c>
      <c r="B1272" s="3">
        <f t="shared" si="301"/>
        <v>1.2962265619597362</v>
      </c>
      <c r="C1272" s="3">
        <f t="shared" si="302"/>
        <v>2.9451028184849615E-2</v>
      </c>
      <c r="D1272" s="3">
        <f t="shared" si="303"/>
        <v>481.00418323604111</v>
      </c>
      <c r="E1272" s="3">
        <f t="shared" si="304"/>
        <v>4.0725100740095002</v>
      </c>
      <c r="F1272" s="3">
        <f t="shared" si="305"/>
        <v>33.073583221953243</v>
      </c>
      <c r="G1272" s="3">
        <f t="shared" si="306"/>
        <v>6.495536122041648E-2</v>
      </c>
      <c r="H1272" s="3">
        <f t="shared" si="307"/>
        <v>0.24019872710033563</v>
      </c>
      <c r="I1272" s="3">
        <f t="shared" si="313"/>
        <v>2341.2350850622474</v>
      </c>
      <c r="K1272" s="3">
        <f t="shared" si="315"/>
        <v>12.429999999999779</v>
      </c>
      <c r="L1272" s="3">
        <f t="shared" si="308"/>
        <v>0.58795917752707327</v>
      </c>
      <c r="M1272" s="3">
        <f>L1272/'Nitrous Oxide Information'!$B$1*1000</f>
        <v>13.358761673302736</v>
      </c>
      <c r="N1272" s="3">
        <f>M1272*'Nitrous Oxide Information'!$I$2*($D$13+273)/$F$2/1000</f>
        <v>3316.4070988871904</v>
      </c>
      <c r="O1272" s="3">
        <f t="shared" si="309"/>
        <v>65.235353566652478</v>
      </c>
      <c r="P1272" s="3">
        <f t="shared" si="310"/>
        <v>10.083409518888184</v>
      </c>
      <c r="Q1272" s="3">
        <f t="shared" si="311"/>
        <v>1.8393657252199264E-3</v>
      </c>
      <c r="R1272" s="3">
        <f t="shared" si="312"/>
        <v>0.10895243946817848</v>
      </c>
    </row>
    <row r="1273" spans="1:18" x14ac:dyDescent="0.25">
      <c r="A1273" s="3">
        <f t="shared" si="314"/>
        <v>12.439999999999779</v>
      </c>
      <c r="B1273" s="3">
        <f t="shared" si="301"/>
        <v>1.2938245746887327</v>
      </c>
      <c r="C1273" s="3">
        <f t="shared" si="302"/>
        <v>2.9396453624434021E-2</v>
      </c>
      <c r="D1273" s="3">
        <f t="shared" si="303"/>
        <v>480.11285300154435</v>
      </c>
      <c r="E1273" s="3">
        <f t="shared" si="304"/>
        <v>4.064963463219474</v>
      </c>
      <c r="F1273" s="3">
        <f t="shared" si="305"/>
        <v>33.073583221953236</v>
      </c>
      <c r="G1273" s="3">
        <f t="shared" si="306"/>
        <v>6.4955361220416466E-2</v>
      </c>
      <c r="H1273" s="3">
        <f t="shared" si="307"/>
        <v>0.2397536241361331</v>
      </c>
      <c r="I1273" s="3">
        <f t="shared" si="313"/>
        <v>2341.7145923105195</v>
      </c>
      <c r="K1273" s="3">
        <f t="shared" si="315"/>
        <v>12.439999999999779</v>
      </c>
      <c r="L1273" s="3">
        <f t="shared" si="308"/>
        <v>0.58686965313239148</v>
      </c>
      <c r="M1273" s="3">
        <f>L1273/'Nitrous Oxide Information'!$B$1*1000</f>
        <v>13.334007069102118</v>
      </c>
      <c r="N1273" s="3">
        <f>M1273*'Nitrous Oxide Information'!$I$2*($D$13+273)/$F$2/1000</f>
        <v>3310.2615932550966</v>
      </c>
      <c r="O1273" s="3">
        <f t="shared" si="309"/>
        <v>65.114468457918392</v>
      </c>
      <c r="P1273" s="3">
        <f t="shared" si="310"/>
        <v>10.083409518888182</v>
      </c>
      <c r="Q1273" s="3">
        <f t="shared" si="311"/>
        <v>1.8393657252199261E-3</v>
      </c>
      <c r="R1273" s="3">
        <f t="shared" si="312"/>
        <v>0.10875054391964743</v>
      </c>
    </row>
    <row r="1274" spans="1:18" x14ac:dyDescent="0.25">
      <c r="A1274" s="3">
        <f t="shared" si="314"/>
        <v>12.449999999999779</v>
      </c>
      <c r="B1274" s="3">
        <f t="shared" si="301"/>
        <v>1.2914270384473716</v>
      </c>
      <c r="C1274" s="3">
        <f t="shared" si="302"/>
        <v>2.9341980194024002E-2</v>
      </c>
      <c r="D1274" s="3">
        <f t="shared" si="303"/>
        <v>479.2231744566061</v>
      </c>
      <c r="E1274" s="3">
        <f t="shared" si="304"/>
        <v>4.0574308367618084</v>
      </c>
      <c r="F1274" s="3">
        <f t="shared" si="305"/>
        <v>33.073583221953236</v>
      </c>
      <c r="G1274" s="3">
        <f t="shared" si="306"/>
        <v>6.4955361220416466E-2</v>
      </c>
      <c r="H1274" s="3">
        <f t="shared" si="307"/>
        <v>0.23930934597500578</v>
      </c>
      <c r="I1274" s="3">
        <f t="shared" si="313"/>
        <v>2342.1932110024695</v>
      </c>
      <c r="K1274" s="3">
        <f t="shared" si="315"/>
        <v>12.449999999999779</v>
      </c>
      <c r="L1274" s="3">
        <f t="shared" si="308"/>
        <v>0.58578214769319503</v>
      </c>
      <c r="M1274" s="3">
        <f>L1274/'Nitrous Oxide Information'!$B$1*1000</f>
        <v>13.309298336700408</v>
      </c>
      <c r="N1274" s="3">
        <f>M1274*'Nitrous Oxide Information'!$I$2*($D$13+273)/$F$2/1000</f>
        <v>3304.1274756216267</v>
      </c>
      <c r="O1274" s="3">
        <f t="shared" si="309"/>
        <v>64.993807356700415</v>
      </c>
      <c r="P1274" s="3">
        <f t="shared" si="310"/>
        <v>10.083409518888182</v>
      </c>
      <c r="Q1274" s="3">
        <f t="shared" si="311"/>
        <v>1.8393657252199261E-3</v>
      </c>
      <c r="R1274" s="3">
        <f t="shared" si="312"/>
        <v>0.10854902249594298</v>
      </c>
    </row>
    <row r="1275" spans="1:18" x14ac:dyDescent="0.25">
      <c r="A1275" s="3">
        <f t="shared" si="314"/>
        <v>12.459999999999779</v>
      </c>
      <c r="B1275" s="3">
        <f t="shared" si="301"/>
        <v>1.2890339449876216</v>
      </c>
      <c r="C1275" s="3">
        <f t="shared" si="302"/>
        <v>2.9287607706219465E-2</v>
      </c>
      <c r="D1275" s="3">
        <f t="shared" si="303"/>
        <v>478.33514454054404</v>
      </c>
      <c r="E1275" s="3">
        <f t="shared" si="304"/>
        <v>4.0499121687226785</v>
      </c>
      <c r="F1275" s="3">
        <f t="shared" si="305"/>
        <v>33.073583221953243</v>
      </c>
      <c r="G1275" s="3">
        <f t="shared" si="306"/>
        <v>6.495536122041648E-2</v>
      </c>
      <c r="H1275" s="3">
        <f t="shared" si="307"/>
        <v>0.23886589108854286</v>
      </c>
      <c r="I1275" s="3">
        <f t="shared" si="313"/>
        <v>2342.6709427846467</v>
      </c>
      <c r="K1275" s="3">
        <f t="shared" si="315"/>
        <v>12.459999999999779</v>
      </c>
      <c r="L1275" s="3">
        <f t="shared" si="308"/>
        <v>0.58469665746823563</v>
      </c>
      <c r="M1275" s="3">
        <f>L1275/'Nitrous Oxide Information'!$B$1*1000</f>
        <v>13.284635391094351</v>
      </c>
      <c r="N1275" s="3">
        <f>M1275*'Nitrous Oxide Information'!$I$2*($D$13+273)/$F$2/1000</f>
        <v>3298.0047248841197</v>
      </c>
      <c r="O1275" s="3">
        <f t="shared" si="309"/>
        <v>64.873369847898857</v>
      </c>
      <c r="P1275" s="3">
        <f t="shared" si="310"/>
        <v>10.083409518888184</v>
      </c>
      <c r="Q1275" s="3">
        <f t="shared" si="311"/>
        <v>1.8393657252199264E-3</v>
      </c>
      <c r="R1275" s="3">
        <f t="shared" si="312"/>
        <v>0.10834787450378881</v>
      </c>
    </row>
    <row r="1276" spans="1:18" x14ac:dyDescent="0.25">
      <c r="A1276" s="3">
        <f t="shared" si="314"/>
        <v>12.469999999999779</v>
      </c>
      <c r="B1276" s="3">
        <f t="shared" si="301"/>
        <v>1.2866452860767361</v>
      </c>
      <c r="C1276" s="3">
        <f t="shared" si="302"/>
        <v>2.9233335973967566E-2</v>
      </c>
      <c r="D1276" s="3">
        <f t="shared" si="303"/>
        <v>477.44876019834777</v>
      </c>
      <c r="E1276" s="3">
        <f t="shared" si="304"/>
        <v>4.0424074332362778</v>
      </c>
      <c r="F1276" s="3">
        <f t="shared" si="305"/>
        <v>33.073583221953243</v>
      </c>
      <c r="G1276" s="3">
        <f t="shared" si="306"/>
        <v>6.495536122041648E-2</v>
      </c>
      <c r="H1276" s="3">
        <f t="shared" si="307"/>
        <v>0.23842325795116592</v>
      </c>
      <c r="I1276" s="3">
        <f t="shared" si="313"/>
        <v>2343.147789300549</v>
      </c>
      <c r="K1276" s="3">
        <f t="shared" si="315"/>
        <v>12.469999999999779</v>
      </c>
      <c r="L1276" s="3">
        <f t="shared" si="308"/>
        <v>0.58361317872319773</v>
      </c>
      <c r="M1276" s="3">
        <f>L1276/'Nitrous Oxide Information'!$B$1*1000</f>
        <v>13.260018147438206</v>
      </c>
      <c r="N1276" s="3">
        <f>M1276*'Nitrous Oxide Information'!$I$2*($D$13+273)/$F$2/1000</f>
        <v>3291.8933199790204</v>
      </c>
      <c r="O1276" s="3">
        <f t="shared" si="309"/>
        <v>64.753155517183274</v>
      </c>
      <c r="P1276" s="3">
        <f t="shared" si="310"/>
        <v>10.083409518888184</v>
      </c>
      <c r="Q1276" s="3">
        <f t="shared" si="311"/>
        <v>1.8393657252199264E-3</v>
      </c>
      <c r="R1276" s="3">
        <f t="shared" si="312"/>
        <v>0.10814709925119338</v>
      </c>
    </row>
    <row r="1277" spans="1:18" x14ac:dyDescent="0.25">
      <c r="A1277" s="3">
        <f t="shared" si="314"/>
        <v>12.479999999999778</v>
      </c>
      <c r="B1277" s="3">
        <f t="shared" si="301"/>
        <v>1.2842610534972245</v>
      </c>
      <c r="C1277" s="3">
        <f t="shared" si="302"/>
        <v>2.9179164810562094E-2</v>
      </c>
      <c r="D1277" s="3">
        <f t="shared" si="303"/>
        <v>476.5640183806683</v>
      </c>
      <c r="E1277" s="3">
        <f t="shared" si="304"/>
        <v>4.0349166044847342</v>
      </c>
      <c r="F1277" s="3">
        <f t="shared" si="305"/>
        <v>33.073583221953243</v>
      </c>
      <c r="G1277" s="3">
        <f t="shared" si="306"/>
        <v>6.495536122041648E-2</v>
      </c>
      <c r="H1277" s="3">
        <f t="shared" si="307"/>
        <v>0.23798144504012361</v>
      </c>
      <c r="I1277" s="3">
        <f t="shared" si="313"/>
        <v>2343.6237521906291</v>
      </c>
      <c r="K1277" s="3">
        <f t="shared" si="315"/>
        <v>12.479999999999778</v>
      </c>
      <c r="L1277" s="3">
        <f t="shared" si="308"/>
        <v>0.58253170773068585</v>
      </c>
      <c r="M1277" s="3">
        <f>L1277/'Nitrous Oxide Information'!$B$1*1000</f>
        <v>13.235446521043462</v>
      </c>
      <c r="N1277" s="3">
        <f>M1277*'Nitrous Oxide Information'!$I$2*($D$13+273)/$F$2/1000</f>
        <v>3285.793239881807</v>
      </c>
      <c r="O1277" s="3">
        <f t="shared" si="309"/>
        <v>64.633163950991005</v>
      </c>
      <c r="P1277" s="3">
        <f t="shared" si="310"/>
        <v>10.083409518888184</v>
      </c>
      <c r="Q1277" s="3">
        <f t="shared" si="311"/>
        <v>1.8393657252199264E-3</v>
      </c>
      <c r="R1277" s="3">
        <f t="shared" si="312"/>
        <v>0.10794669604744747</v>
      </c>
    </row>
    <row r="1278" spans="1:18" x14ac:dyDescent="0.25">
      <c r="A1278" s="3">
        <f t="shared" si="314"/>
        <v>12.489999999999778</v>
      </c>
      <c r="B1278" s="3">
        <f t="shared" si="301"/>
        <v>1.2818812390468233</v>
      </c>
      <c r="C1278" s="3">
        <f t="shared" si="302"/>
        <v>2.9125094029642813E-2</v>
      </c>
      <c r="D1278" s="3">
        <f t="shared" si="303"/>
        <v>475.6809160438068</v>
      </c>
      <c r="E1278" s="3">
        <f t="shared" si="304"/>
        <v>4.0274396566980153</v>
      </c>
      <c r="F1278" s="3">
        <f t="shared" si="305"/>
        <v>33.073583221953243</v>
      </c>
      <c r="G1278" s="3">
        <f t="shared" si="306"/>
        <v>6.495536122041648E-2</v>
      </c>
      <c r="H1278" s="3">
        <f t="shared" si="307"/>
        <v>0.23754045083548619</v>
      </c>
      <c r="I1278" s="3">
        <f t="shared" si="313"/>
        <v>2344.0988330923001</v>
      </c>
      <c r="K1278" s="3">
        <f t="shared" si="315"/>
        <v>12.489999999999778</v>
      </c>
      <c r="L1278" s="3">
        <f t="shared" si="308"/>
        <v>0.5814522407702114</v>
      </c>
      <c r="M1278" s="3">
        <f>L1278/'Nitrous Oxide Information'!$B$1*1000</f>
        <v>13.210920427378534</v>
      </c>
      <c r="N1278" s="3">
        <f>M1278*'Nitrous Oxide Information'!$I$2*($D$13+273)/$F$2/1000</f>
        <v>3279.7044636069149</v>
      </c>
      <c r="O1278" s="3">
        <f t="shared" si="309"/>
        <v>64.513394736525726</v>
      </c>
      <c r="P1278" s="3">
        <f t="shared" si="310"/>
        <v>10.083409518888184</v>
      </c>
      <c r="Q1278" s="3">
        <f t="shared" si="311"/>
        <v>1.8393657252199264E-3</v>
      </c>
      <c r="R1278" s="3">
        <f t="shared" si="312"/>
        <v>0.10774666420312172</v>
      </c>
    </row>
    <row r="1279" spans="1:18" x14ac:dyDescent="0.25">
      <c r="A1279" s="3">
        <f t="shared" si="314"/>
        <v>12.499999999999778</v>
      </c>
      <c r="B1279" s="3">
        <f t="shared" si="301"/>
        <v>1.2795058345384684</v>
      </c>
      <c r="C1279" s="3">
        <f t="shared" si="302"/>
        <v>2.9071123445194823E-2</v>
      </c>
      <c r="D1279" s="3">
        <f t="shared" si="303"/>
        <v>474.79945014970491</v>
      </c>
      <c r="E1279" s="3">
        <f t="shared" si="304"/>
        <v>4.0199765641538407</v>
      </c>
      <c r="F1279" s="3">
        <f t="shared" si="305"/>
        <v>33.073583221953243</v>
      </c>
      <c r="G1279" s="3">
        <f t="shared" si="306"/>
        <v>6.495536122041648E-2</v>
      </c>
      <c r="H1279" s="3">
        <f t="shared" si="307"/>
        <v>0.23710027382014048</v>
      </c>
      <c r="I1279" s="3">
        <f t="shared" si="313"/>
        <v>2344.5730336399401</v>
      </c>
      <c r="K1279" s="3">
        <f t="shared" si="315"/>
        <v>12.499999999999778</v>
      </c>
      <c r="L1279" s="3">
        <f t="shared" si="308"/>
        <v>0.58037477412818017</v>
      </c>
      <c r="M1279" s="3">
        <f>L1279/'Nitrous Oxide Information'!$B$1*1000</f>
        <v>13.186439782068485</v>
      </c>
      <c r="N1279" s="3">
        <f>M1279*'Nitrous Oxide Information'!$I$2*($D$13+273)/$F$2/1000</f>
        <v>3273.6269702076697</v>
      </c>
      <c r="O1279" s="3">
        <f t="shared" si="309"/>
        <v>64.393847461756053</v>
      </c>
      <c r="P1279" s="3">
        <f t="shared" si="310"/>
        <v>10.083409518888184</v>
      </c>
      <c r="Q1279" s="3">
        <f t="shared" si="311"/>
        <v>1.8393657252199264E-3</v>
      </c>
      <c r="R1279" s="3">
        <f t="shared" si="312"/>
        <v>0.10754700303006437</v>
      </c>
    </row>
    <row r="1280" spans="1:18" x14ac:dyDescent="0.25">
      <c r="A1280" s="3">
        <f t="shared" si="314"/>
        <v>12.509999999999778</v>
      </c>
      <c r="B1280" s="3">
        <f t="shared" si="301"/>
        <v>1.2771348318002671</v>
      </c>
      <c r="C1280" s="3">
        <f t="shared" si="302"/>
        <v>2.9017252871547917E-2</v>
      </c>
      <c r="D1280" s="3">
        <f t="shared" si="303"/>
        <v>473.91961766593397</v>
      </c>
      <c r="E1280" s="3">
        <f t="shared" si="304"/>
        <v>4.0125273011775979</v>
      </c>
      <c r="F1280" s="3">
        <f t="shared" si="305"/>
        <v>33.073583221953236</v>
      </c>
      <c r="G1280" s="3">
        <f t="shared" si="306"/>
        <v>6.4955361220416466E-2</v>
      </c>
      <c r="H1280" s="3">
        <f t="shared" si="307"/>
        <v>0.23666091247978471</v>
      </c>
      <c r="I1280" s="3">
        <f t="shared" si="313"/>
        <v>2345.0463554648995</v>
      </c>
      <c r="K1280" s="3">
        <f t="shared" si="315"/>
        <v>12.509999999999778</v>
      </c>
      <c r="L1280" s="3">
        <f t="shared" si="308"/>
        <v>0.57929930409787955</v>
      </c>
      <c r="M1280" s="3">
        <f>L1280/'Nitrous Oxide Information'!$B$1*1000</f>
        <v>13.162004500894726</v>
      </c>
      <c r="N1280" s="3">
        <f>M1280*'Nitrous Oxide Information'!$I$2*($D$13+273)/$F$2/1000</f>
        <v>3267.5607387762111</v>
      </c>
      <c r="O1280" s="3">
        <f t="shared" si="309"/>
        <v>64.274521715414139</v>
      </c>
      <c r="P1280" s="3">
        <f t="shared" si="310"/>
        <v>10.083409518888182</v>
      </c>
      <c r="Q1280" s="3">
        <f t="shared" si="311"/>
        <v>1.8393657252199261E-3</v>
      </c>
      <c r="R1280" s="3">
        <f t="shared" si="312"/>
        <v>0.10734771184139885</v>
      </c>
    </row>
    <row r="1281" spans="1:18" x14ac:dyDescent="0.25">
      <c r="A1281" s="3">
        <f t="shared" si="314"/>
        <v>12.519999999999778</v>
      </c>
      <c r="B1281" s="3">
        <f t="shared" si="301"/>
        <v>1.2747682226754693</v>
      </c>
      <c r="C1281" s="3">
        <f t="shared" si="302"/>
        <v>2.8963482123375957E-2</v>
      </c>
      <c r="D1281" s="3">
        <f t="shared" si="303"/>
        <v>473.0414155656843</v>
      </c>
      <c r="E1281" s="3">
        <f t="shared" si="304"/>
        <v>4.0050918421422494</v>
      </c>
      <c r="F1281" s="3">
        <f t="shared" si="305"/>
        <v>33.073583221953236</v>
      </c>
      <c r="G1281" s="3">
        <f t="shared" si="306"/>
        <v>6.4955361220416466E-2</v>
      </c>
      <c r="H1281" s="3">
        <f t="shared" si="307"/>
        <v>0.23622236530292309</v>
      </c>
      <c r="I1281" s="3">
        <f t="shared" si="313"/>
        <v>2345.5188001955053</v>
      </c>
      <c r="K1281" s="3">
        <f t="shared" si="315"/>
        <v>12.519999999999778</v>
      </c>
      <c r="L1281" s="3">
        <f t="shared" si="308"/>
        <v>0.57822582697946556</v>
      </c>
      <c r="M1281" s="3">
        <f>L1281/'Nitrous Oxide Information'!$B$1*1000</f>
        <v>13.137614499794733</v>
      </c>
      <c r="N1281" s="3">
        <f>M1281*'Nitrous Oxide Information'!$I$2*($D$13+273)/$F$2/1000</f>
        <v>3261.5057484434215</v>
      </c>
      <c r="O1281" s="3">
        <f t="shared" si="309"/>
        <v>64.155417086994206</v>
      </c>
      <c r="P1281" s="3">
        <f t="shared" si="310"/>
        <v>10.083409518888182</v>
      </c>
      <c r="Q1281" s="3">
        <f t="shared" si="311"/>
        <v>1.8393657252199261E-3</v>
      </c>
      <c r="R1281" s="3">
        <f t="shared" si="312"/>
        <v>0.1071487899515214</v>
      </c>
    </row>
    <row r="1282" spans="1:18" x14ac:dyDescent="0.25">
      <c r="A1282" s="3">
        <f t="shared" si="314"/>
        <v>12.529999999999777</v>
      </c>
      <c r="B1282" s="3">
        <f t="shared" si="301"/>
        <v>1.2724059990224401</v>
      </c>
      <c r="C1282" s="3">
        <f t="shared" si="302"/>
        <v>2.8909811015696216E-2</v>
      </c>
      <c r="D1282" s="3">
        <f t="shared" si="303"/>
        <v>472.1648408277556</v>
      </c>
      <c r="E1282" s="3">
        <f t="shared" si="304"/>
        <v>3.9976701614682471</v>
      </c>
      <c r="F1282" s="3">
        <f t="shared" si="305"/>
        <v>33.073583221953243</v>
      </c>
      <c r="G1282" s="3">
        <f t="shared" si="306"/>
        <v>6.495536122041648E-2</v>
      </c>
      <c r="H1282" s="3">
        <f t="shared" si="307"/>
        <v>0.23578463078086079</v>
      </c>
      <c r="I1282" s="3">
        <f t="shared" si="313"/>
        <v>2345.9903694570671</v>
      </c>
      <c r="K1282" s="3">
        <f t="shared" si="315"/>
        <v>12.529999999999777</v>
      </c>
      <c r="L1282" s="3">
        <f t="shared" si="308"/>
        <v>0.5771543390799504</v>
      </c>
      <c r="M1282" s="3">
        <f>L1282/'Nitrous Oxide Information'!$B$1*1000</f>
        <v>13.113269694861755</v>
      </c>
      <c r="N1282" s="3">
        <f>M1282*'Nitrous Oxide Information'!$I$2*($D$13+273)/$F$2/1000</f>
        <v>3255.4619783788576</v>
      </c>
      <c r="O1282" s="3">
        <f t="shared" si="309"/>
        <v>64.036533166751212</v>
      </c>
      <c r="P1282" s="3">
        <f t="shared" si="310"/>
        <v>10.083409518888184</v>
      </c>
      <c r="Q1282" s="3">
        <f t="shared" si="311"/>
        <v>1.8393657252199264E-3</v>
      </c>
      <c r="R1282" s="3">
        <f t="shared" si="312"/>
        <v>0.10695023667609874</v>
      </c>
    </row>
    <row r="1283" spans="1:18" x14ac:dyDescent="0.25">
      <c r="A1283" s="3">
        <f t="shared" si="314"/>
        <v>12.539999999999777</v>
      </c>
      <c r="B1283" s="3">
        <f t="shared" si="301"/>
        <v>1.2700481527146317</v>
      </c>
      <c r="C1283" s="3">
        <f t="shared" si="302"/>
        <v>2.8856239363868757E-2</v>
      </c>
      <c r="D1283" s="3">
        <f t="shared" si="303"/>
        <v>471.28989043654548</v>
      </c>
      <c r="E1283" s="3">
        <f t="shared" si="304"/>
        <v>3.9902622336234432</v>
      </c>
      <c r="F1283" s="3">
        <f t="shared" si="305"/>
        <v>33.073583221953236</v>
      </c>
      <c r="G1283" s="3">
        <f t="shared" si="306"/>
        <v>6.4955361220416466E-2</v>
      </c>
      <c r="H1283" s="3">
        <f t="shared" si="307"/>
        <v>0.23534770740769864</v>
      </c>
      <c r="I1283" s="3">
        <f t="shared" si="313"/>
        <v>2346.4610648718826</v>
      </c>
      <c r="K1283" s="3">
        <f t="shared" si="315"/>
        <v>12.539999999999777</v>
      </c>
      <c r="L1283" s="3">
        <f t="shared" si="308"/>
        <v>0.57608483671318944</v>
      </c>
      <c r="M1283" s="3">
        <f>L1283/'Nitrous Oxide Information'!$B$1*1000</f>
        <v>13.088970002344523</v>
      </c>
      <c r="N1283" s="3">
        <f>M1283*'Nitrous Oxide Information'!$I$2*($D$13+273)/$F$2/1000</f>
        <v>3249.4294077906734</v>
      </c>
      <c r="O1283" s="3">
        <f t="shared" si="309"/>
        <v>63.917869545699382</v>
      </c>
      <c r="P1283" s="3">
        <f t="shared" si="310"/>
        <v>10.083409518888182</v>
      </c>
      <c r="Q1283" s="3">
        <f t="shared" si="311"/>
        <v>1.8393657252199261E-3</v>
      </c>
      <c r="R1283" s="3">
        <f t="shared" si="312"/>
        <v>0.10675205133206569</v>
      </c>
    </row>
    <row r="1284" spans="1:18" x14ac:dyDescent="0.25">
      <c r="A1284" s="3">
        <f t="shared" si="314"/>
        <v>12.549999999999777</v>
      </c>
      <c r="B1284" s="3">
        <f t="shared" ref="B1284:B1347" si="316">L1284*2.20462</f>
        <v>1.2676946756405545</v>
      </c>
      <c r="C1284" s="3">
        <f t="shared" ref="C1284:C1347" si="317">M1284/453.59237</f>
        <v>2.8802766983595782E-2</v>
      </c>
      <c r="D1284" s="3">
        <f t="shared" ref="D1284:D1347" si="318">N1284/6.89475729</f>
        <v>470.41656138204002</v>
      </c>
      <c r="E1284" s="3">
        <f t="shared" ref="E1284:E1347" si="319">O1284/16.0184634</f>
        <v>3.9828680331230006</v>
      </c>
      <c r="F1284" s="3">
        <f t="shared" ref="F1284:F1347" si="320">P1284*3.28</f>
        <v>33.073583221953243</v>
      </c>
      <c r="G1284" s="3">
        <f t="shared" ref="G1284:G1347" si="321">Q1284*35.314</f>
        <v>6.495536122041648E-2</v>
      </c>
      <c r="H1284" s="3">
        <f t="shared" ref="H1284:H1347" si="322">R1284*2.20462</f>
        <v>0.23491159368032796</v>
      </c>
      <c r="I1284" s="3">
        <f t="shared" si="313"/>
        <v>2346.9308880592434</v>
      </c>
      <c r="K1284" s="3">
        <f t="shared" si="315"/>
        <v>12.549999999999777</v>
      </c>
      <c r="L1284" s="3">
        <f t="shared" ref="L1284:L1347" si="323">L1283-R1283*$J$1</f>
        <v>0.57501731619986873</v>
      </c>
      <c r="M1284" s="3">
        <f>L1284/'Nitrous Oxide Information'!$B$1*1000</f>
        <v>13.064715338646963</v>
      </c>
      <c r="N1284" s="3">
        <f>M1284*'Nitrous Oxide Information'!$I$2*($D$13+273)/$F$2/1000</f>
        <v>3243.4080159255532</v>
      </c>
      <c r="O1284" s="3">
        <f t="shared" ref="O1284:O1347" si="324">L1284/$F$2</f>
        <v>63.799425815610782</v>
      </c>
      <c r="P1284" s="3">
        <f t="shared" ref="P1284:P1347" si="325">SQRT(2*(N1284)/O1284)</f>
        <v>10.083409518888184</v>
      </c>
      <c r="Q1284" s="3">
        <f t="shared" ref="Q1284:Q1347" si="326">P1284*$F$25</f>
        <v>1.8393657252199264E-3</v>
      </c>
      <c r="R1284" s="3">
        <f t="shared" ref="R1284:R1347" si="327">Q1284*O1284*0.908</f>
        <v>0.10655423323762281</v>
      </c>
    </row>
    <row r="1285" spans="1:18" x14ac:dyDescent="0.25">
      <c r="A1285" s="3">
        <f t="shared" si="314"/>
        <v>12.559999999999777</v>
      </c>
      <c r="B1285" s="3">
        <f t="shared" si="316"/>
        <v>1.2653455597037513</v>
      </c>
      <c r="C1285" s="3">
        <f t="shared" si="317"/>
        <v>2.8749393690921023E-2</v>
      </c>
      <c r="D1285" s="3">
        <f t="shared" si="318"/>
        <v>469.54485065980293</v>
      </c>
      <c r="E1285" s="3">
        <f t="shared" si="319"/>
        <v>3.9754875345293108</v>
      </c>
      <c r="F1285" s="3">
        <f t="shared" si="320"/>
        <v>33.073583221953243</v>
      </c>
      <c r="G1285" s="3">
        <f t="shared" si="321"/>
        <v>6.495536122041648E-2</v>
      </c>
      <c r="H1285" s="3">
        <f t="shared" si="322"/>
        <v>0.23447628809842555</v>
      </c>
      <c r="I1285" s="3">
        <f t="shared" si="313"/>
        <v>2347.3998406354403</v>
      </c>
      <c r="K1285" s="3">
        <f t="shared" si="315"/>
        <v>12.559999999999777</v>
      </c>
      <c r="L1285" s="3">
        <f t="shared" si="323"/>
        <v>0.57395177386749252</v>
      </c>
      <c r="M1285" s="3">
        <f>L1285/'Nitrous Oxide Information'!$B$1*1000</f>
        <v>13.040505620327915</v>
      </c>
      <c r="N1285" s="3">
        <f>M1285*'Nitrous Oxide Information'!$I$2*($D$13+273)/$F$2/1000</f>
        <v>3237.3977820686378</v>
      </c>
      <c r="O1285" s="3">
        <f t="shared" si="324"/>
        <v>63.681201569014007</v>
      </c>
      <c r="P1285" s="3">
        <f t="shared" si="325"/>
        <v>10.083409518888184</v>
      </c>
      <c r="Q1285" s="3">
        <f t="shared" si="326"/>
        <v>1.8393657252199264E-3</v>
      </c>
      <c r="R1285" s="3">
        <f t="shared" si="327"/>
        <v>0.10635678171223412</v>
      </c>
    </row>
    <row r="1286" spans="1:18" x14ac:dyDescent="0.25">
      <c r="A1286" s="3">
        <f t="shared" si="314"/>
        <v>12.569999999999776</v>
      </c>
      <c r="B1286" s="3">
        <f t="shared" si="316"/>
        <v>1.263000796822767</v>
      </c>
      <c r="C1286" s="3">
        <f t="shared" si="317"/>
        <v>2.8696119302229085E-2</v>
      </c>
      <c r="D1286" s="3">
        <f t="shared" si="318"/>
        <v>468.67475527096525</v>
      </c>
      <c r="E1286" s="3">
        <f t="shared" si="319"/>
        <v>3.9681207124518996</v>
      </c>
      <c r="F1286" s="3">
        <f t="shared" si="320"/>
        <v>33.073583221953236</v>
      </c>
      <c r="G1286" s="3">
        <f t="shared" si="321"/>
        <v>6.4955361220416466E-2</v>
      </c>
      <c r="H1286" s="3">
        <f t="shared" si="322"/>
        <v>0.23404178916444826</v>
      </c>
      <c r="I1286" s="3">
        <f t="shared" si="313"/>
        <v>2347.8679242137691</v>
      </c>
      <c r="K1286" s="3">
        <f t="shared" si="315"/>
        <v>12.569999999999776</v>
      </c>
      <c r="L1286" s="3">
        <f t="shared" si="323"/>
        <v>0.57288820605037016</v>
      </c>
      <c r="M1286" s="3">
        <f>L1286/'Nitrous Oxide Information'!$B$1*1000</f>
        <v>13.016340764100837</v>
      </c>
      <c r="N1286" s="3">
        <f>M1286*'Nitrous Oxide Information'!$I$2*($D$13+273)/$F$2/1000</f>
        <v>3231.3986855434537</v>
      </c>
      <c r="O1286" s="3">
        <f t="shared" si="324"/>
        <v>63.563196399192684</v>
      </c>
      <c r="P1286" s="3">
        <f t="shared" si="325"/>
        <v>10.083409518888182</v>
      </c>
      <c r="Q1286" s="3">
        <f t="shared" si="326"/>
        <v>1.8393657252199261E-3</v>
      </c>
      <c r="R1286" s="3">
        <f t="shared" si="327"/>
        <v>0.10615969607662468</v>
      </c>
    </row>
    <row r="1287" spans="1:18" x14ac:dyDescent="0.25">
      <c r="A1287" s="3">
        <f t="shared" si="314"/>
        <v>12.579999999999776</v>
      </c>
      <c r="B1287" s="3">
        <f t="shared" si="316"/>
        <v>1.2606603789311226</v>
      </c>
      <c r="C1287" s="3">
        <f t="shared" si="317"/>
        <v>2.8642943634244827E-2</v>
      </c>
      <c r="D1287" s="3">
        <f t="shared" si="318"/>
        <v>467.80627222221534</v>
      </c>
      <c r="E1287" s="3">
        <f t="shared" si="319"/>
        <v>3.960767541547344</v>
      </c>
      <c r="F1287" s="3">
        <f t="shared" si="320"/>
        <v>33.073583221953243</v>
      </c>
      <c r="G1287" s="3">
        <f t="shared" si="321"/>
        <v>6.495536122041648E-2</v>
      </c>
      <c r="H1287" s="3">
        <f t="shared" si="322"/>
        <v>0.23360809538362809</v>
      </c>
      <c r="I1287" s="3">
        <f t="shared" si="313"/>
        <v>2348.3351404045366</v>
      </c>
      <c r="K1287" s="3">
        <f t="shared" si="315"/>
        <v>12.579999999999776</v>
      </c>
      <c r="L1287" s="3">
        <f t="shared" si="323"/>
        <v>0.57182660908960392</v>
      </c>
      <c r="M1287" s="3">
        <f>L1287/'Nitrous Oxide Information'!$B$1*1000</f>
        <v>12.992220686833525</v>
      </c>
      <c r="N1287" s="3">
        <f>M1287*'Nitrous Oxide Information'!$I$2*($D$13+273)/$F$2/1000</f>
        <v>3225.410705711844</v>
      </c>
      <c r="O1287" s="3">
        <f t="shared" si="324"/>
        <v>63.445409900184117</v>
      </c>
      <c r="P1287" s="3">
        <f t="shared" si="325"/>
        <v>10.083409518888184</v>
      </c>
      <c r="Q1287" s="3">
        <f t="shared" si="326"/>
        <v>1.8393657252199264E-3</v>
      </c>
      <c r="R1287" s="3">
        <f t="shared" si="327"/>
        <v>0.1059629756527783</v>
      </c>
    </row>
    <row r="1288" spans="1:18" x14ac:dyDescent="0.25">
      <c r="A1288" s="3">
        <f t="shared" si="314"/>
        <v>12.589999999999776</v>
      </c>
      <c r="B1288" s="3">
        <f t="shared" si="316"/>
        <v>1.2583242979772864</v>
      </c>
      <c r="C1288" s="3">
        <f t="shared" si="317"/>
        <v>2.8589866504032727E-2</v>
      </c>
      <c r="D1288" s="3">
        <f t="shared" si="318"/>
        <v>466.93939852578802</v>
      </c>
      <c r="E1288" s="3">
        <f t="shared" si="319"/>
        <v>3.9534279965191845</v>
      </c>
      <c r="F1288" s="3">
        <f t="shared" si="320"/>
        <v>33.073583221953236</v>
      </c>
      <c r="G1288" s="3">
        <f t="shared" si="321"/>
        <v>6.4955361220416466E-2</v>
      </c>
      <c r="H1288" s="3">
        <f t="shared" si="322"/>
        <v>0.23317520526396684</v>
      </c>
      <c r="I1288" s="3">
        <f t="shared" si="313"/>
        <v>2348.8014908150644</v>
      </c>
      <c r="K1288" s="3">
        <f t="shared" si="315"/>
        <v>12.589999999999776</v>
      </c>
      <c r="L1288" s="3">
        <f t="shared" si="323"/>
        <v>0.57076697933307619</v>
      </c>
      <c r="M1288" s="3">
        <f>L1288/'Nitrous Oxide Information'!$B$1*1000</f>
        <v>12.96814530554782</v>
      </c>
      <c r="N1288" s="3">
        <f>M1288*'Nitrous Oxide Information'!$I$2*($D$13+273)/$F$2/1000</f>
        <v>3219.4338219738925</v>
      </c>
      <c r="O1288" s="3">
        <f t="shared" si="324"/>
        <v>63.327841666777893</v>
      </c>
      <c r="P1288" s="3">
        <f t="shared" si="325"/>
        <v>10.083409518888182</v>
      </c>
      <c r="Q1288" s="3">
        <f t="shared" si="326"/>
        <v>1.8393657252199261E-3</v>
      </c>
      <c r="R1288" s="3">
        <f t="shared" si="327"/>
        <v>0.10576661976393523</v>
      </c>
    </row>
    <row r="1289" spans="1:18" x14ac:dyDescent="0.25">
      <c r="A1289" s="3">
        <f t="shared" si="314"/>
        <v>12.599999999999776</v>
      </c>
      <c r="B1289" s="3">
        <f t="shared" si="316"/>
        <v>1.2559925459246466</v>
      </c>
      <c r="C1289" s="3">
        <f t="shared" si="317"/>
        <v>2.8536887728996249E-2</v>
      </c>
      <c r="D1289" s="3">
        <f t="shared" si="318"/>
        <v>466.07413119945494</v>
      </c>
      <c r="E1289" s="3">
        <f t="shared" si="319"/>
        <v>3.9461020521178369</v>
      </c>
      <c r="F1289" s="3">
        <f t="shared" si="320"/>
        <v>33.073583221953236</v>
      </c>
      <c r="G1289" s="3">
        <f t="shared" si="321"/>
        <v>6.4955361220416466E-2</v>
      </c>
      <c r="H1289" s="3">
        <f t="shared" si="322"/>
        <v>0.23274311731623121</v>
      </c>
      <c r="I1289" s="3">
        <f t="shared" si="313"/>
        <v>2349.2669770496968</v>
      </c>
      <c r="K1289" s="3">
        <f t="shared" si="315"/>
        <v>12.599999999999776</v>
      </c>
      <c r="L1289" s="3">
        <f t="shared" si="323"/>
        <v>0.56970931313543682</v>
      </c>
      <c r="M1289" s="3">
        <f>L1289/'Nitrous Oxide Information'!$B$1*1000</f>
        <v>12.944114537419328</v>
      </c>
      <c r="N1289" s="3">
        <f>M1289*'Nitrous Oxide Information'!$I$2*($D$13+273)/$F$2/1000</f>
        <v>3213.4680137678583</v>
      </c>
      <c r="O1289" s="3">
        <f t="shared" si="324"/>
        <v>63.210491294514469</v>
      </c>
      <c r="P1289" s="3">
        <f t="shared" si="325"/>
        <v>10.083409518888182</v>
      </c>
      <c r="Q1289" s="3">
        <f t="shared" si="326"/>
        <v>1.8393657252199261E-3</v>
      </c>
      <c r="R1289" s="3">
        <f t="shared" si="327"/>
        <v>0.10557062773458974</v>
      </c>
    </row>
    <row r="1290" spans="1:18" x14ac:dyDescent="0.25">
      <c r="A1290" s="3">
        <f t="shared" si="314"/>
        <v>12.609999999999776</v>
      </c>
      <c r="B1290" s="3">
        <f t="shared" si="316"/>
        <v>1.2536651147514843</v>
      </c>
      <c r="C1290" s="3">
        <f t="shared" si="317"/>
        <v>2.8484007126877226E-2</v>
      </c>
      <c r="D1290" s="3">
        <f t="shared" si="318"/>
        <v>465.21046726651366</v>
      </c>
      <c r="E1290" s="3">
        <f t="shared" si="319"/>
        <v>3.9387896831405054</v>
      </c>
      <c r="F1290" s="3">
        <f t="shared" si="320"/>
        <v>33.073583221953236</v>
      </c>
      <c r="G1290" s="3">
        <f t="shared" si="321"/>
        <v>6.4955361220416466E-2</v>
      </c>
      <c r="H1290" s="3">
        <f t="shared" si="322"/>
        <v>0.23231183005394737</v>
      </c>
      <c r="I1290" s="3">
        <f t="shared" si="313"/>
        <v>2349.7316007098048</v>
      </c>
      <c r="K1290" s="3">
        <f t="shared" si="315"/>
        <v>12.609999999999776</v>
      </c>
      <c r="L1290" s="3">
        <f t="shared" si="323"/>
        <v>0.56865360685809097</v>
      </c>
      <c r="M1290" s="3">
        <f>L1290/'Nitrous Oxide Information'!$B$1*1000</f>
        <v>12.920128299777133</v>
      </c>
      <c r="N1290" s="3">
        <f>M1290*'Nitrous Oxide Information'!$I$2*($D$13+273)/$F$2/1000</f>
        <v>3207.5132605701015</v>
      </c>
      <c r="O1290" s="3">
        <f t="shared" si="324"/>
        <v>63.093358379683792</v>
      </c>
      <c r="P1290" s="3">
        <f t="shared" si="325"/>
        <v>10.083409518888182</v>
      </c>
      <c r="Q1290" s="3">
        <f t="shared" si="326"/>
        <v>1.8393657252199261E-3</v>
      </c>
      <c r="R1290" s="3">
        <f t="shared" si="327"/>
        <v>0.10537499889048788</v>
      </c>
    </row>
    <row r="1291" spans="1:18" x14ac:dyDescent="0.25">
      <c r="A1291" s="3">
        <f t="shared" si="314"/>
        <v>12.619999999999775</v>
      </c>
      <c r="B1291" s="3">
        <f t="shared" si="316"/>
        <v>1.2513419964509449</v>
      </c>
      <c r="C1291" s="3">
        <f t="shared" si="317"/>
        <v>2.8431224515755232E-2</v>
      </c>
      <c r="D1291" s="3">
        <f t="shared" si="318"/>
        <v>464.34840375577824</v>
      </c>
      <c r="E1291" s="3">
        <f t="shared" si="319"/>
        <v>3.9314908644310984</v>
      </c>
      <c r="F1291" s="3">
        <f t="shared" si="320"/>
        <v>33.073583221953243</v>
      </c>
      <c r="G1291" s="3">
        <f t="shared" si="321"/>
        <v>6.495536122041648E-2</v>
      </c>
      <c r="H1291" s="3">
        <f t="shared" si="322"/>
        <v>0.23188134199339613</v>
      </c>
      <c r="I1291" s="3">
        <f t="shared" si="313"/>
        <v>2350.1953633937915</v>
      </c>
      <c r="K1291" s="3">
        <f t="shared" si="315"/>
        <v>12.619999999999775</v>
      </c>
      <c r="L1291" s="3">
        <f t="shared" si="323"/>
        <v>0.56759985686918613</v>
      </c>
      <c r="M1291" s="3">
        <f>L1291/'Nitrous Oxide Information'!$B$1*1000</f>
        <v>12.896186510103519</v>
      </c>
      <c r="N1291" s="3">
        <f>M1291*'Nitrous Oxide Information'!$I$2*($D$13+273)/$F$2/1000</f>
        <v>3201.5695418950154</v>
      </c>
      <c r="O1291" s="3">
        <f t="shared" si="324"/>
        <v>62.976442519323918</v>
      </c>
      <c r="P1291" s="3">
        <f t="shared" si="325"/>
        <v>10.083409518888184</v>
      </c>
      <c r="Q1291" s="3">
        <f t="shared" si="326"/>
        <v>1.8393657252199264E-3</v>
      </c>
      <c r="R1291" s="3">
        <f t="shared" si="327"/>
        <v>0.10517973255862514</v>
      </c>
    </row>
    <row r="1292" spans="1:18" x14ac:dyDescent="0.25">
      <c r="A1292" s="3">
        <f t="shared" si="314"/>
        <v>12.629999999999775</v>
      </c>
      <c r="B1292" s="3">
        <f t="shared" si="316"/>
        <v>1.249023183031011</v>
      </c>
      <c r="C1292" s="3">
        <f t="shared" si="317"/>
        <v>2.837853971404693E-2</v>
      </c>
      <c r="D1292" s="3">
        <f t="shared" si="318"/>
        <v>463.48793770156789</v>
      </c>
      <c r="E1292" s="3">
        <f t="shared" si="319"/>
        <v>3.9242055708801376</v>
      </c>
      <c r="F1292" s="3">
        <f t="shared" si="320"/>
        <v>33.073583221953236</v>
      </c>
      <c r="G1292" s="3">
        <f t="shared" si="321"/>
        <v>6.4955361220416466E-2</v>
      </c>
      <c r="H1292" s="3">
        <f t="shared" si="322"/>
        <v>0.23145165165360765</v>
      </c>
      <c r="I1292" s="3">
        <f t="shared" si="313"/>
        <v>2350.6582666970985</v>
      </c>
      <c r="K1292" s="3">
        <f t="shared" si="315"/>
        <v>12.629999999999775</v>
      </c>
      <c r="L1292" s="3">
        <f t="shared" si="323"/>
        <v>0.56654805954359988</v>
      </c>
      <c r="M1292" s="3">
        <f>L1292/'Nitrous Oxide Information'!$B$1*1000</f>
        <v>12.872289086033669</v>
      </c>
      <c r="N1292" s="3">
        <f>M1292*'Nitrous Oxide Information'!$I$2*($D$13+273)/$F$2/1000</f>
        <v>3195.636837294951</v>
      </c>
      <c r="O1292" s="3">
        <f t="shared" si="324"/>
        <v>62.859743311219596</v>
      </c>
      <c r="P1292" s="3">
        <f t="shared" si="325"/>
        <v>10.083409518888182</v>
      </c>
      <c r="Q1292" s="3">
        <f t="shared" si="326"/>
        <v>1.8393657252199261E-3</v>
      </c>
      <c r="R1292" s="3">
        <f t="shared" si="327"/>
        <v>0.10498482806724409</v>
      </c>
    </row>
    <row r="1293" spans="1:18" x14ac:dyDescent="0.25">
      <c r="A1293" s="3">
        <f t="shared" si="314"/>
        <v>12.639999999999775</v>
      </c>
      <c r="B1293" s="3">
        <f t="shared" si="316"/>
        <v>1.2467086665144749</v>
      </c>
      <c r="C1293" s="3">
        <f t="shared" si="317"/>
        <v>2.8325952540505486E-2</v>
      </c>
      <c r="D1293" s="3">
        <f t="shared" si="318"/>
        <v>462.62906614369786</v>
      </c>
      <c r="E1293" s="3">
        <f t="shared" si="319"/>
        <v>3.916933777424676</v>
      </c>
      <c r="F1293" s="3">
        <f t="shared" si="320"/>
        <v>33.073583221953236</v>
      </c>
      <c r="G1293" s="3">
        <f t="shared" si="321"/>
        <v>6.4955361220416466E-2</v>
      </c>
      <c r="H1293" s="3">
        <f t="shared" si="322"/>
        <v>0.23102275755635654</v>
      </c>
      <c r="I1293" s="3">
        <f t="shared" si="313"/>
        <v>2351.120312212211</v>
      </c>
      <c r="K1293" s="3">
        <f t="shared" si="315"/>
        <v>12.639999999999775</v>
      </c>
      <c r="L1293" s="3">
        <f t="shared" si="323"/>
        <v>0.56549821126292743</v>
      </c>
      <c r="M1293" s="3">
        <f>L1293/'Nitrous Oxide Information'!$B$1*1000</f>
        <v>12.848435945355405</v>
      </c>
      <c r="N1293" s="3">
        <f>M1293*'Nitrous Oxide Information'!$I$2*($D$13+273)/$F$2/1000</f>
        <v>3189.7151263601531</v>
      </c>
      <c r="O1293" s="3">
        <f t="shared" si="324"/>
        <v>62.743260353900922</v>
      </c>
      <c r="P1293" s="3">
        <f t="shared" si="325"/>
        <v>10.083409518888182</v>
      </c>
      <c r="Q1293" s="3">
        <f t="shared" si="326"/>
        <v>1.8393657252199261E-3</v>
      </c>
      <c r="R1293" s="3">
        <f t="shared" si="327"/>
        <v>0.10479028474583219</v>
      </c>
    </row>
    <row r="1294" spans="1:18" x14ac:dyDescent="0.25">
      <c r="A1294" s="3">
        <f t="shared" si="314"/>
        <v>12.649999999999775</v>
      </c>
      <c r="B1294" s="3">
        <f t="shared" si="316"/>
        <v>1.2443984389389113</v>
      </c>
      <c r="C1294" s="3">
        <f t="shared" si="317"/>
        <v>2.8273462814219923E-2</v>
      </c>
      <c r="D1294" s="3">
        <f t="shared" si="318"/>
        <v>461.77178612746877</v>
      </c>
      <c r="E1294" s="3">
        <f t="shared" si="319"/>
        <v>3.9096754590482083</v>
      </c>
      <c r="F1294" s="3">
        <f t="shared" si="320"/>
        <v>33.073583221953236</v>
      </c>
      <c r="G1294" s="3">
        <f t="shared" si="321"/>
        <v>6.4955361220416466E-2</v>
      </c>
      <c r="H1294" s="3">
        <f t="shared" si="322"/>
        <v>0.23059465822615646</v>
      </c>
      <c r="I1294" s="3">
        <f t="shared" si="313"/>
        <v>2351.5815015286635</v>
      </c>
      <c r="K1294" s="3">
        <f t="shared" si="315"/>
        <v>12.649999999999775</v>
      </c>
      <c r="L1294" s="3">
        <f t="shared" si="323"/>
        <v>0.56445030841546906</v>
      </c>
      <c r="M1294" s="3">
        <f>L1294/'Nitrous Oxide Information'!$B$1*1000</f>
        <v>12.824627006008885</v>
      </c>
      <c r="N1294" s="3">
        <f>M1294*'Nitrous Oxide Information'!$I$2*($D$13+273)/$F$2/1000</f>
        <v>3183.8043887186864</v>
      </c>
      <c r="O1294" s="3">
        <f t="shared" si="324"/>
        <v>62.626993246641931</v>
      </c>
      <c r="P1294" s="3">
        <f t="shared" si="325"/>
        <v>10.083409518888182</v>
      </c>
      <c r="Q1294" s="3">
        <f t="shared" si="326"/>
        <v>1.8393657252199261E-3</v>
      </c>
      <c r="R1294" s="3">
        <f t="shared" si="327"/>
        <v>0.10459610192511928</v>
      </c>
    </row>
    <row r="1295" spans="1:18" x14ac:dyDescent="0.25">
      <c r="A1295" s="3">
        <f t="shared" si="314"/>
        <v>12.659999999999775</v>
      </c>
      <c r="B1295" s="3">
        <f t="shared" si="316"/>
        <v>1.2420924923566499</v>
      </c>
      <c r="C1295" s="3">
        <f t="shared" si="317"/>
        <v>2.8221070354614512E-2</v>
      </c>
      <c r="D1295" s="3">
        <f t="shared" si="318"/>
        <v>460.91609470365665</v>
      </c>
      <c r="E1295" s="3">
        <f t="shared" si="319"/>
        <v>3.9024305907805887</v>
      </c>
      <c r="F1295" s="3">
        <f t="shared" si="320"/>
        <v>33.073583221953243</v>
      </c>
      <c r="G1295" s="3">
        <f t="shared" si="321"/>
        <v>6.495536122041648E-2</v>
      </c>
      <c r="H1295" s="3">
        <f t="shared" si="322"/>
        <v>0.2301673521902555</v>
      </c>
      <c r="I1295" s="3">
        <f t="shared" si="313"/>
        <v>2352.0418362330438</v>
      </c>
      <c r="K1295" s="3">
        <f t="shared" si="315"/>
        <v>12.659999999999775</v>
      </c>
      <c r="L1295" s="3">
        <f t="shared" si="323"/>
        <v>0.56340434739621792</v>
      </c>
      <c r="M1295" s="3">
        <f>L1295/'Nitrous Oxide Information'!$B$1*1000</f>
        <v>12.800862186086338</v>
      </c>
      <c r="N1295" s="3">
        <f>M1295*'Nitrous Oxide Information'!$I$2*($D$13+273)/$F$2/1000</f>
        <v>3177.9046040363673</v>
      </c>
      <c r="O1295" s="3">
        <f t="shared" si="324"/>
        <v>62.510941589459243</v>
      </c>
      <c r="P1295" s="3">
        <f t="shared" si="325"/>
        <v>10.083409518888184</v>
      </c>
      <c r="Q1295" s="3">
        <f t="shared" si="326"/>
        <v>1.8393657252199264E-3</v>
      </c>
      <c r="R1295" s="3">
        <f t="shared" si="327"/>
        <v>0.10440227893707556</v>
      </c>
    </row>
    <row r="1296" spans="1:18" x14ac:dyDescent="0.25">
      <c r="A1296" s="3">
        <f t="shared" si="314"/>
        <v>12.669999999999774</v>
      </c>
      <c r="B1296" s="3">
        <f t="shared" si="316"/>
        <v>1.2397908188347473</v>
      </c>
      <c r="C1296" s="3">
        <f t="shared" si="317"/>
        <v>2.8168774981448118E-2</v>
      </c>
      <c r="D1296" s="3">
        <f t="shared" si="318"/>
        <v>460.06198892850182</v>
      </c>
      <c r="E1296" s="3">
        <f t="shared" si="319"/>
        <v>3.8951991476979404</v>
      </c>
      <c r="F1296" s="3">
        <f t="shared" si="320"/>
        <v>33.073583221953236</v>
      </c>
      <c r="G1296" s="3">
        <f t="shared" si="321"/>
        <v>6.4955361220416466E-2</v>
      </c>
      <c r="H1296" s="3">
        <f t="shared" si="322"/>
        <v>0.22974083797863057</v>
      </c>
      <c r="I1296" s="3">
        <f t="shared" si="313"/>
        <v>2352.501317909001</v>
      </c>
      <c r="K1296" s="3">
        <f t="shared" si="315"/>
        <v>12.669999999999774</v>
      </c>
      <c r="L1296" s="3">
        <f t="shared" si="323"/>
        <v>0.56236032460684715</v>
      </c>
      <c r="M1296" s="3">
        <f>L1296/'Nitrous Oxide Information'!$B$1*1000</f>
        <v>12.777141403831758</v>
      </c>
      <c r="N1296" s="3">
        <f>M1296*'Nitrous Oxide Information'!$I$2*($D$13+273)/$F$2/1000</f>
        <v>3172.0157520166872</v>
      </c>
      <c r="O1296" s="3">
        <f t="shared" si="324"/>
        <v>62.395104983110656</v>
      </c>
      <c r="P1296" s="3">
        <f t="shared" si="325"/>
        <v>10.083409518888182</v>
      </c>
      <c r="Q1296" s="3">
        <f t="shared" si="326"/>
        <v>1.8393657252199261E-3</v>
      </c>
      <c r="R1296" s="3">
        <f t="shared" si="327"/>
        <v>0.10420881511490895</v>
      </c>
    </row>
    <row r="1297" spans="1:18" x14ac:dyDescent="0.25">
      <c r="A1297" s="3">
        <f t="shared" si="314"/>
        <v>12.679999999999774</v>
      </c>
      <c r="B1297" s="3">
        <f t="shared" si="316"/>
        <v>1.2374934104549611</v>
      </c>
      <c r="C1297" s="3">
        <f t="shared" si="317"/>
        <v>2.811657651481363E-2</v>
      </c>
      <c r="D1297" s="3">
        <f t="shared" si="318"/>
        <v>459.20946586370059</v>
      </c>
      <c r="E1297" s="3">
        <f t="shared" si="319"/>
        <v>3.8879811049225723</v>
      </c>
      <c r="F1297" s="3">
        <f t="shared" si="320"/>
        <v>33.073583221953243</v>
      </c>
      <c r="G1297" s="3">
        <f t="shared" si="321"/>
        <v>6.495536122041648E-2</v>
      </c>
      <c r="H1297" s="3">
        <f t="shared" si="322"/>
        <v>0.22931511412398281</v>
      </c>
      <c r="I1297" s="3">
        <f t="shared" si="313"/>
        <v>2352.9599481372488</v>
      </c>
      <c r="K1297" s="3">
        <f t="shared" si="315"/>
        <v>12.679999999999774</v>
      </c>
      <c r="L1297" s="3">
        <f t="shared" si="323"/>
        <v>0.56131823645569812</v>
      </c>
      <c r="M1297" s="3">
        <f>L1297/'Nitrous Oxide Information'!$B$1*1000</f>
        <v>12.753464577640655</v>
      </c>
      <c r="N1297" s="3">
        <f>M1297*'Nitrous Oxide Information'!$I$2*($D$13+273)/$F$2/1000</f>
        <v>3166.137812400756</v>
      </c>
      <c r="O1297" s="3">
        <f t="shared" si="324"/>
        <v>62.27948302909379</v>
      </c>
      <c r="P1297" s="3">
        <f t="shared" si="325"/>
        <v>10.083409518888184</v>
      </c>
      <c r="Q1297" s="3">
        <f t="shared" si="326"/>
        <v>1.8393657252199264E-3</v>
      </c>
      <c r="R1297" s="3">
        <f t="shared" si="327"/>
        <v>0.10401570979306313</v>
      </c>
    </row>
    <row r="1298" spans="1:18" x14ac:dyDescent="0.25">
      <c r="A1298" s="3">
        <f t="shared" si="314"/>
        <v>12.689999999999774</v>
      </c>
      <c r="B1298" s="3">
        <f t="shared" si="316"/>
        <v>1.2352002593137212</v>
      </c>
      <c r="C1298" s="3">
        <f t="shared" si="317"/>
        <v>2.8064474775137301E-2</v>
      </c>
      <c r="D1298" s="3">
        <f t="shared" si="318"/>
        <v>458.35852257639351</v>
      </c>
      <c r="E1298" s="3">
        <f t="shared" si="319"/>
        <v>3.8807764376228944</v>
      </c>
      <c r="F1298" s="3">
        <f t="shared" si="320"/>
        <v>33.073583221953243</v>
      </c>
      <c r="G1298" s="3">
        <f t="shared" si="321"/>
        <v>6.495536122041648E-2</v>
      </c>
      <c r="H1298" s="3">
        <f t="shared" si="322"/>
        <v>0.22889017916173229</v>
      </c>
      <c r="I1298" s="3">
        <f t="shared" si="313"/>
        <v>2353.4177284955722</v>
      </c>
      <c r="K1298" s="3">
        <f t="shared" si="315"/>
        <v>12.689999999999774</v>
      </c>
      <c r="L1298" s="3">
        <f t="shared" si="323"/>
        <v>0.56027807935776752</v>
      </c>
      <c r="M1298" s="3">
        <f>L1298/'Nitrous Oxide Information'!$B$1*1000</f>
        <v>12.729831626059745</v>
      </c>
      <c r="N1298" s="3">
        <f>M1298*'Nitrous Oxide Information'!$I$2*($D$13+273)/$F$2/1000</f>
        <v>3160.2707649672188</v>
      </c>
      <c r="O1298" s="3">
        <f t="shared" si="324"/>
        <v>62.164075329644724</v>
      </c>
      <c r="P1298" s="3">
        <f t="shared" si="325"/>
        <v>10.083409518888184</v>
      </c>
      <c r="Q1298" s="3">
        <f t="shared" si="326"/>
        <v>1.8393657252199264E-3</v>
      </c>
      <c r="R1298" s="3">
        <f t="shared" si="327"/>
        <v>0.10382296230721499</v>
      </c>
    </row>
    <row r="1299" spans="1:18" x14ac:dyDescent="0.25">
      <c r="A1299" s="3">
        <f t="shared" si="314"/>
        <v>12.699999999999774</v>
      </c>
      <c r="B1299" s="3">
        <f t="shared" si="316"/>
        <v>1.232911357522104</v>
      </c>
      <c r="C1299" s="3">
        <f t="shared" si="317"/>
        <v>2.8012469583178146E-2</v>
      </c>
      <c r="D1299" s="3">
        <f t="shared" si="318"/>
        <v>457.50915613915606</v>
      </c>
      <c r="E1299" s="3">
        <f t="shared" si="319"/>
        <v>3.8735851210133303</v>
      </c>
      <c r="F1299" s="3">
        <f t="shared" si="320"/>
        <v>33.073583221953243</v>
      </c>
      <c r="G1299" s="3">
        <f t="shared" si="321"/>
        <v>6.495536122041648E-2</v>
      </c>
      <c r="H1299" s="3">
        <f t="shared" si="322"/>
        <v>0.22846603163001308</v>
      </c>
      <c r="I1299" s="3">
        <f t="shared" si="313"/>
        <v>2353.8746605588321</v>
      </c>
      <c r="K1299" s="3">
        <f t="shared" si="315"/>
        <v>12.699999999999774</v>
      </c>
      <c r="L1299" s="3">
        <f t="shared" si="323"/>
        <v>0.55923984973469543</v>
      </c>
      <c r="M1299" s="3">
        <f>L1299/'Nitrous Oxide Information'!$B$1*1000</f>
        <v>12.706242467786687</v>
      </c>
      <c r="N1299" s="3">
        <f>M1299*'Nitrous Oxide Information'!$I$2*($D$13+273)/$F$2/1000</f>
        <v>3154.4145895321944</v>
      </c>
      <c r="O1299" s="3">
        <f t="shared" si="324"/>
        <v>62.048881487736608</v>
      </c>
      <c r="P1299" s="3">
        <f t="shared" si="325"/>
        <v>10.083409518888184</v>
      </c>
      <c r="Q1299" s="3">
        <f t="shared" si="326"/>
        <v>1.8393657252199264E-3</v>
      </c>
      <c r="R1299" s="3">
        <f t="shared" si="327"/>
        <v>0.10363057199427253</v>
      </c>
    </row>
    <row r="1300" spans="1:18" x14ac:dyDescent="0.25">
      <c r="A1300" s="3">
        <f t="shared" si="314"/>
        <v>12.709999999999773</v>
      </c>
      <c r="B1300" s="3">
        <f t="shared" si="316"/>
        <v>1.230626697205804</v>
      </c>
      <c r="C1300" s="3">
        <f t="shared" si="317"/>
        <v>2.7960560760027325E-2</v>
      </c>
      <c r="D1300" s="3">
        <f t="shared" si="318"/>
        <v>456.66136362998833</v>
      </c>
      <c r="E1300" s="3">
        <f t="shared" si="319"/>
        <v>3.866407130354232</v>
      </c>
      <c r="F1300" s="3">
        <f t="shared" si="320"/>
        <v>33.073583221953243</v>
      </c>
      <c r="G1300" s="3">
        <f t="shared" si="321"/>
        <v>6.495536122041648E-2</v>
      </c>
      <c r="H1300" s="3">
        <f t="shared" si="322"/>
        <v>0.22804267006966802</v>
      </c>
      <c r="I1300" s="3">
        <f t="shared" si="313"/>
        <v>2354.3307458989716</v>
      </c>
      <c r="K1300" s="3">
        <f t="shared" si="315"/>
        <v>12.709999999999773</v>
      </c>
      <c r="L1300" s="3">
        <f t="shared" si="323"/>
        <v>0.5582035440147527</v>
      </c>
      <c r="M1300" s="3">
        <f>L1300/'Nitrous Oxide Information'!$B$1*1000</f>
        <v>12.682697021669796</v>
      </c>
      <c r="N1300" s="3">
        <f>M1300*'Nitrous Oxide Information'!$I$2*($D$13+273)/$F$2/1000</f>
        <v>3148.5692659492029</v>
      </c>
      <c r="O1300" s="3">
        <f t="shared" si="324"/>
        <v>61.933901107078299</v>
      </c>
      <c r="P1300" s="3">
        <f t="shared" si="325"/>
        <v>10.083409518888184</v>
      </c>
      <c r="Q1300" s="3">
        <f t="shared" si="326"/>
        <v>1.8393657252199264E-3</v>
      </c>
      <c r="R1300" s="3">
        <f t="shared" si="327"/>
        <v>0.10343853819237241</v>
      </c>
    </row>
    <row r="1301" spans="1:18" x14ac:dyDescent="0.25">
      <c r="A1301" s="3">
        <f t="shared" si="314"/>
        <v>12.719999999999773</v>
      </c>
      <c r="B1301" s="3">
        <f t="shared" si="316"/>
        <v>1.2283462705051074</v>
      </c>
      <c r="C1301" s="3">
        <f t="shared" si="317"/>
        <v>2.7908748127107537E-2</v>
      </c>
      <c r="D1301" s="3">
        <f t="shared" si="318"/>
        <v>455.81514213230514</v>
      </c>
      <c r="E1301" s="3">
        <f t="shared" si="319"/>
        <v>3.8592424409517974</v>
      </c>
      <c r="F1301" s="3">
        <f t="shared" si="320"/>
        <v>33.073583221953236</v>
      </c>
      <c r="G1301" s="3">
        <f t="shared" si="321"/>
        <v>6.4955361220416466E-2</v>
      </c>
      <c r="H1301" s="3">
        <f t="shared" si="322"/>
        <v>0.22762009302424413</v>
      </c>
      <c r="I1301" s="3">
        <f t="shared" si="313"/>
        <v>2354.7859860850199</v>
      </c>
      <c r="K1301" s="3">
        <f t="shared" si="315"/>
        <v>12.719999999999773</v>
      </c>
      <c r="L1301" s="3">
        <f t="shared" si="323"/>
        <v>0.55716915863282901</v>
      </c>
      <c r="M1301" s="3">
        <f>L1301/'Nitrous Oxide Information'!$B$1*1000</f>
        <v>12.65919520670777</v>
      </c>
      <c r="N1301" s="3">
        <f>M1301*'Nitrous Oxide Information'!$I$2*($D$13+273)/$F$2/1000</f>
        <v>3142.7347741090971</v>
      </c>
      <c r="O1301" s="3">
        <f t="shared" si="324"/>
        <v>61.819133792113035</v>
      </c>
      <c r="P1301" s="3">
        <f t="shared" si="325"/>
        <v>10.083409518888182</v>
      </c>
      <c r="Q1301" s="3">
        <f t="shared" si="326"/>
        <v>1.8393657252199261E-3</v>
      </c>
      <c r="R1301" s="3">
        <f t="shared" si="327"/>
        <v>0.10324686024087786</v>
      </c>
    </row>
    <row r="1302" spans="1:18" x14ac:dyDescent="0.25">
      <c r="A1302" s="3">
        <f t="shared" si="314"/>
        <v>12.729999999999773</v>
      </c>
      <c r="B1302" s="3">
        <f t="shared" si="316"/>
        <v>1.226070069574865</v>
      </c>
      <c r="C1302" s="3">
        <f t="shared" si="317"/>
        <v>2.7857031506172379E-2</v>
      </c>
      <c r="D1302" s="3">
        <f t="shared" si="318"/>
        <v>454.97048873492594</v>
      </c>
      <c r="E1302" s="3">
        <f t="shared" si="319"/>
        <v>3.8520910281579819</v>
      </c>
      <c r="F1302" s="3">
        <f t="shared" si="320"/>
        <v>33.073583221953236</v>
      </c>
      <c r="G1302" s="3">
        <f t="shared" si="321"/>
        <v>6.4955361220416466E-2</v>
      </c>
      <c r="H1302" s="3">
        <f t="shared" si="322"/>
        <v>0.22719829903998706</v>
      </c>
      <c r="I1302" s="3">
        <f t="shared" si="313"/>
        <v>2355.2403826831001</v>
      </c>
      <c r="K1302" s="3">
        <f t="shared" si="315"/>
        <v>12.729999999999773</v>
      </c>
      <c r="L1302" s="3">
        <f t="shared" si="323"/>
        <v>0.55613669003042021</v>
      </c>
      <c r="M1302" s="3">
        <f>L1302/'Nitrous Oxide Information'!$B$1*1000</f>
        <v>12.6357369420494</v>
      </c>
      <c r="N1302" s="3">
        <f>M1302*'Nitrous Oxide Information'!$I$2*($D$13+273)/$F$2/1000</f>
        <v>3136.9110939399934</v>
      </c>
      <c r="O1302" s="3">
        <f t="shared" si="324"/>
        <v>61.704579148017011</v>
      </c>
      <c r="P1302" s="3">
        <f t="shared" si="325"/>
        <v>10.083409518888182</v>
      </c>
      <c r="Q1302" s="3">
        <f t="shared" si="326"/>
        <v>1.8393657252199261E-3</v>
      </c>
      <c r="R1302" s="3">
        <f t="shared" si="327"/>
        <v>0.10305553748037624</v>
      </c>
    </row>
    <row r="1303" spans="1:18" x14ac:dyDescent="0.25">
      <c r="A1303" s="3">
        <f t="shared" si="314"/>
        <v>12.739999999999773</v>
      </c>
      <c r="B1303" s="3">
        <f t="shared" si="316"/>
        <v>1.2237980865844649</v>
      </c>
      <c r="C1303" s="3">
        <f t="shared" si="317"/>
        <v>2.7805410719305763E-2</v>
      </c>
      <c r="D1303" s="3">
        <f t="shared" si="318"/>
        <v>454.12740053206488</v>
      </c>
      <c r="E1303" s="3">
        <f t="shared" si="319"/>
        <v>3.8449528673704161</v>
      </c>
      <c r="F1303" s="3">
        <f t="shared" si="320"/>
        <v>33.073583221953243</v>
      </c>
      <c r="G1303" s="3">
        <f t="shared" si="321"/>
        <v>6.495536122041648E-2</v>
      </c>
      <c r="H1303" s="3">
        <f t="shared" si="322"/>
        <v>0.22677728666583652</v>
      </c>
      <c r="I1303" s="3">
        <f t="shared" si="313"/>
        <v>2355.6939372564316</v>
      </c>
      <c r="K1303" s="3">
        <f t="shared" si="315"/>
        <v>12.739999999999773</v>
      </c>
      <c r="L1303" s="3">
        <f t="shared" si="323"/>
        <v>0.55510613465561642</v>
      </c>
      <c r="M1303" s="3">
        <f>L1303/'Nitrous Oxide Information'!$B$1*1000</f>
        <v>12.612322146993307</v>
      </c>
      <c r="N1303" s="3">
        <f>M1303*'Nitrous Oxide Information'!$I$2*($D$13+273)/$F$2/1000</f>
        <v>3131.0982054072042</v>
      </c>
      <c r="O1303" s="3">
        <f t="shared" si="324"/>
        <v>61.590236780698071</v>
      </c>
      <c r="P1303" s="3">
        <f t="shared" si="325"/>
        <v>10.083409518888184</v>
      </c>
      <c r="Q1303" s="3">
        <f t="shared" si="326"/>
        <v>1.8393657252199264E-3</v>
      </c>
      <c r="R1303" s="3">
        <f t="shared" si="327"/>
        <v>0.1028645692526769</v>
      </c>
    </row>
    <row r="1304" spans="1:18" x14ac:dyDescent="0.25">
      <c r="A1304" s="3">
        <f t="shared" si="314"/>
        <v>12.749999999999773</v>
      </c>
      <c r="B1304" s="3">
        <f t="shared" si="316"/>
        <v>1.2215303137178066</v>
      </c>
      <c r="C1304" s="3">
        <f t="shared" si="317"/>
        <v>2.7753885588921289E-2</v>
      </c>
      <c r="D1304" s="3">
        <f t="shared" si="318"/>
        <v>453.2858746233203</v>
      </c>
      <c r="E1304" s="3">
        <f t="shared" si="319"/>
        <v>3.8378279340323207</v>
      </c>
      <c r="F1304" s="3">
        <f t="shared" si="320"/>
        <v>33.073583221953236</v>
      </c>
      <c r="G1304" s="3">
        <f t="shared" si="321"/>
        <v>6.4955361220416466E-2</v>
      </c>
      <c r="H1304" s="3">
        <f t="shared" si="322"/>
        <v>0.226357054453421</v>
      </c>
      <c r="I1304" s="3">
        <f t="shared" si="313"/>
        <v>2356.1466513653386</v>
      </c>
      <c r="K1304" s="3">
        <f t="shared" si="315"/>
        <v>12.749999999999773</v>
      </c>
      <c r="L1304" s="3">
        <f t="shared" si="323"/>
        <v>0.55407748896308961</v>
      </c>
      <c r="M1304" s="3">
        <f>L1304/'Nitrous Oxide Information'!$B$1*1000</f>
        <v>12.588950740987654</v>
      </c>
      <c r="N1304" s="3">
        <f>M1304*'Nitrous Oxide Information'!$I$2*($D$13+273)/$F$2/1000</f>
        <v>3125.2960885131638</v>
      </c>
      <c r="O1304" s="3">
        <f t="shared" si="324"/>
        <v>61.476106296794349</v>
      </c>
      <c r="P1304" s="3">
        <f t="shared" si="325"/>
        <v>10.083409518888182</v>
      </c>
      <c r="Q1304" s="3">
        <f t="shared" si="326"/>
        <v>1.8393657252199261E-3</v>
      </c>
      <c r="R1304" s="3">
        <f t="shared" si="327"/>
        <v>0.10267395490080876</v>
      </c>
    </row>
    <row r="1305" spans="1:18" x14ac:dyDescent="0.25">
      <c r="A1305" s="3">
        <f t="shared" si="314"/>
        <v>12.759999999999772</v>
      </c>
      <c r="B1305" s="3">
        <f t="shared" si="316"/>
        <v>1.2192667431732722</v>
      </c>
      <c r="C1305" s="3">
        <f t="shared" si="317"/>
        <v>2.7702455937761633E-2</v>
      </c>
      <c r="D1305" s="3">
        <f t="shared" si="318"/>
        <v>452.44590811366584</v>
      </c>
      <c r="E1305" s="3">
        <f t="shared" si="319"/>
        <v>3.8307162036324205</v>
      </c>
      <c r="F1305" s="3">
        <f t="shared" si="320"/>
        <v>33.073583221953243</v>
      </c>
      <c r="G1305" s="3">
        <f t="shared" si="321"/>
        <v>6.495536122041648E-2</v>
      </c>
      <c r="H1305" s="3">
        <f t="shared" si="322"/>
        <v>0.22593760095705315</v>
      </c>
      <c r="I1305" s="3">
        <f t="shared" si="313"/>
        <v>2356.5985265672525</v>
      </c>
      <c r="K1305" s="3">
        <f t="shared" si="315"/>
        <v>12.759999999999772</v>
      </c>
      <c r="L1305" s="3">
        <f t="shared" si="323"/>
        <v>0.5530507494140815</v>
      </c>
      <c r="M1305" s="3">
        <f>L1305/'Nitrous Oxide Information'!$B$1*1000</f>
        <v>12.565622643629872</v>
      </c>
      <c r="N1305" s="3">
        <f>M1305*'Nitrous Oxide Information'!$I$2*($D$13+273)/$F$2/1000</f>
        <v>3119.5047232973679</v>
      </c>
      <c r="O1305" s="3">
        <f t="shared" si="324"/>
        <v>61.362187303672883</v>
      </c>
      <c r="P1305" s="3">
        <f t="shared" si="325"/>
        <v>10.083409518888184</v>
      </c>
      <c r="Q1305" s="3">
        <f t="shared" si="326"/>
        <v>1.8393657252199264E-3</v>
      </c>
      <c r="R1305" s="3">
        <f t="shared" si="327"/>
        <v>0.10248369376901832</v>
      </c>
    </row>
    <row r="1306" spans="1:18" x14ac:dyDescent="0.25">
      <c r="A1306" s="3">
        <f t="shared" si="314"/>
        <v>12.769999999999772</v>
      </c>
      <c r="B1306" s="3">
        <f t="shared" si="316"/>
        <v>1.2170073671637018</v>
      </c>
      <c r="C1306" s="3">
        <f t="shared" si="317"/>
        <v>2.7651121588897931E-2</v>
      </c>
      <c r="D1306" s="3">
        <f t="shared" si="318"/>
        <v>451.60749811343896</v>
      </c>
      <c r="E1306" s="3">
        <f t="shared" si="319"/>
        <v>3.8236176517048626</v>
      </c>
      <c r="F1306" s="3">
        <f t="shared" si="320"/>
        <v>33.073583221953236</v>
      </c>
      <c r="G1306" s="3">
        <f t="shared" si="321"/>
        <v>6.4955361220416466E-2</v>
      </c>
      <c r="H1306" s="3">
        <f t="shared" si="322"/>
        <v>0.22551892473372426</v>
      </c>
      <c r="I1306" s="3">
        <f t="shared" si="313"/>
        <v>2357.0495644167199</v>
      </c>
      <c r="K1306" s="3">
        <f t="shared" si="315"/>
        <v>12.769999999999772</v>
      </c>
      <c r="L1306" s="3">
        <f t="shared" si="323"/>
        <v>0.55202591247639132</v>
      </c>
      <c r="M1306" s="3">
        <f>L1306/'Nitrous Oxide Information'!$B$1*1000</f>
        <v>12.542337774666379</v>
      </c>
      <c r="N1306" s="3">
        <f>M1306*'Nitrous Oxide Information'!$I$2*($D$13+273)/$F$2/1000</f>
        <v>3113.7240898362948</v>
      </c>
      <c r="O1306" s="3">
        <f t="shared" si="324"/>
        <v>61.248479409428292</v>
      </c>
      <c r="P1306" s="3">
        <f t="shared" si="325"/>
        <v>10.083409518888182</v>
      </c>
      <c r="Q1306" s="3">
        <f t="shared" si="326"/>
        <v>1.8393657252199261E-3</v>
      </c>
      <c r="R1306" s="3">
        <f t="shared" si="327"/>
        <v>0.10229378520276704</v>
      </c>
    </row>
    <row r="1307" spans="1:18" x14ac:dyDescent="0.25">
      <c r="A1307" s="3">
        <f t="shared" si="314"/>
        <v>12.779999999999772</v>
      </c>
      <c r="B1307" s="3">
        <f t="shared" si="316"/>
        <v>1.2147521779163646</v>
      </c>
      <c r="C1307" s="3">
        <f t="shared" si="317"/>
        <v>2.7599882365729193E-2</v>
      </c>
      <c r="D1307" s="3">
        <f t="shared" si="318"/>
        <v>450.77064173833264</v>
      </c>
      <c r="E1307" s="3">
        <f t="shared" si="319"/>
        <v>3.8165322538291289</v>
      </c>
      <c r="F1307" s="3">
        <f t="shared" si="320"/>
        <v>33.073583221953236</v>
      </c>
      <c r="G1307" s="3">
        <f t="shared" si="321"/>
        <v>6.4955361220416466E-2</v>
      </c>
      <c r="H1307" s="3">
        <f t="shared" si="322"/>
        <v>0.22510102434309978</v>
      </c>
      <c r="I1307" s="3">
        <f t="shared" si="313"/>
        <v>2357.4997664654061</v>
      </c>
      <c r="K1307" s="3">
        <f t="shared" si="315"/>
        <v>12.779999999999772</v>
      </c>
      <c r="L1307" s="3">
        <f t="shared" si="323"/>
        <v>0.55100297462436365</v>
      </c>
      <c r="M1307" s="3">
        <f>L1307/'Nitrous Oxide Information'!$B$1*1000</f>
        <v>12.519096053992312</v>
      </c>
      <c r="N1307" s="3">
        <f>M1307*'Nitrous Oxide Information'!$I$2*($D$13+273)/$F$2/1000</f>
        <v>3107.9541682433473</v>
      </c>
      <c r="O1307" s="3">
        <f t="shared" si="324"/>
        <v>61.134982222881419</v>
      </c>
      <c r="P1307" s="3">
        <f t="shared" si="325"/>
        <v>10.083409518888182</v>
      </c>
      <c r="Q1307" s="3">
        <f t="shared" si="326"/>
        <v>1.8393657252199261E-3</v>
      </c>
      <c r="R1307" s="3">
        <f t="shared" si="327"/>
        <v>0.1021042285487294</v>
      </c>
    </row>
    <row r="1308" spans="1:18" x14ac:dyDescent="0.25">
      <c r="A1308" s="3">
        <f t="shared" si="314"/>
        <v>12.789999999999772</v>
      </c>
      <c r="B1308" s="3">
        <f t="shared" si="316"/>
        <v>1.2125011676729336</v>
      </c>
      <c r="C1308" s="3">
        <f t="shared" si="317"/>
        <v>2.7548738091981679E-2</v>
      </c>
      <c r="D1308" s="3">
        <f t="shared" si="318"/>
        <v>449.9353361093842</v>
      </c>
      <c r="E1308" s="3">
        <f t="shared" si="319"/>
        <v>3.8094599856299558</v>
      </c>
      <c r="F1308" s="3">
        <f t="shared" si="320"/>
        <v>33.073583221953236</v>
      </c>
      <c r="G1308" s="3">
        <f t="shared" si="321"/>
        <v>6.4955361220416466E-2</v>
      </c>
      <c r="H1308" s="3">
        <f t="shared" si="322"/>
        <v>0.2246838983475142</v>
      </c>
      <c r="I1308" s="3">
        <f t="shared" si="313"/>
        <v>2357.9491342621013</v>
      </c>
      <c r="K1308" s="3">
        <f t="shared" si="315"/>
        <v>12.789999999999772</v>
      </c>
      <c r="L1308" s="3">
        <f t="shared" si="323"/>
        <v>0.54998193233887638</v>
      </c>
      <c r="M1308" s="3">
        <f>L1308/'Nitrous Oxide Information'!$B$1*1000</f>
        <v>12.495897401651249</v>
      </c>
      <c r="N1308" s="3">
        <f>M1308*'Nitrous Oxide Information'!$I$2*($D$13+273)/$F$2/1000</f>
        <v>3102.194938668777</v>
      </c>
      <c r="O1308" s="3">
        <f t="shared" si="324"/>
        <v>61.021695353577982</v>
      </c>
      <c r="P1308" s="3">
        <f t="shared" si="325"/>
        <v>10.083409518888182</v>
      </c>
      <c r="Q1308" s="3">
        <f t="shared" si="326"/>
        <v>1.8393657252199261E-3</v>
      </c>
      <c r="R1308" s="3">
        <f t="shared" si="327"/>
        <v>0.10191502315479049</v>
      </c>
    </row>
    <row r="1309" spans="1:18" x14ac:dyDescent="0.25">
      <c r="A1309" s="3">
        <f t="shared" si="314"/>
        <v>12.799999999999772</v>
      </c>
      <c r="B1309" s="3">
        <f t="shared" si="316"/>
        <v>1.2102543286894585</v>
      </c>
      <c r="C1309" s="3">
        <f t="shared" si="317"/>
        <v>2.7497688591708286E-2</v>
      </c>
      <c r="D1309" s="3">
        <f t="shared" si="318"/>
        <v>449.10157835296599</v>
      </c>
      <c r="E1309" s="3">
        <f t="shared" si="319"/>
        <v>3.8024008227772481</v>
      </c>
      <c r="F1309" s="3">
        <f t="shared" si="320"/>
        <v>33.073583221953243</v>
      </c>
      <c r="G1309" s="3">
        <f t="shared" si="321"/>
        <v>6.495536122041648E-2</v>
      </c>
      <c r="H1309" s="3">
        <f t="shared" si="322"/>
        <v>0.22426754531196608</v>
      </c>
      <c r="I1309" s="3">
        <f t="shared" si="313"/>
        <v>2358.3976693527252</v>
      </c>
      <c r="K1309" s="3">
        <f t="shared" si="315"/>
        <v>12.799999999999772</v>
      </c>
      <c r="L1309" s="3">
        <f t="shared" si="323"/>
        <v>0.54896278210732852</v>
      </c>
      <c r="M1309" s="3">
        <f>L1309/'Nitrous Oxide Information'!$B$1*1000</f>
        <v>12.472741737834925</v>
      </c>
      <c r="N1309" s="3">
        <f>M1309*'Nitrous Oxide Information'!$I$2*($D$13+273)/$F$2/1000</f>
        <v>3096.4463812996187</v>
      </c>
      <c r="O1309" s="3">
        <f t="shared" si="324"/>
        <v>60.908618411787245</v>
      </c>
      <c r="P1309" s="3">
        <f t="shared" si="325"/>
        <v>10.083409518888184</v>
      </c>
      <c r="Q1309" s="3">
        <f t="shared" si="326"/>
        <v>1.8393657252199264E-3</v>
      </c>
      <c r="R1309" s="3">
        <f t="shared" si="327"/>
        <v>0.10172616837004386</v>
      </c>
    </row>
    <row r="1310" spans="1:18" x14ac:dyDescent="0.25">
      <c r="A1310" s="3">
        <f t="shared" si="314"/>
        <v>12.809999999999771</v>
      </c>
      <c r="B1310" s="3">
        <f t="shared" si="316"/>
        <v>1.208011653236339</v>
      </c>
      <c r="C1310" s="3">
        <f t="shared" si="317"/>
        <v>2.7446733689287958E-2</v>
      </c>
      <c r="D1310" s="3">
        <f t="shared" si="318"/>
        <v>448.26936560077519</v>
      </c>
      <c r="E1310" s="3">
        <f t="shared" si="319"/>
        <v>3.7953547409859949</v>
      </c>
      <c r="F1310" s="3">
        <f t="shared" si="320"/>
        <v>33.073583221953236</v>
      </c>
      <c r="G1310" s="3">
        <f t="shared" si="321"/>
        <v>6.4955361220416466E-2</v>
      </c>
      <c r="H1310" s="3">
        <f t="shared" si="322"/>
        <v>0.2238519638041129</v>
      </c>
      <c r="I1310" s="3">
        <f t="shared" si="313"/>
        <v>2358.8453732803332</v>
      </c>
      <c r="K1310" s="3">
        <f t="shared" si="315"/>
        <v>12.809999999999771</v>
      </c>
      <c r="L1310" s="3">
        <f t="shared" si="323"/>
        <v>0.5479455204236281</v>
      </c>
      <c r="M1310" s="3">
        <f>L1310/'Nitrous Oxide Information'!$B$1*1000</f>
        <v>12.449628982882968</v>
      </c>
      <c r="N1310" s="3">
        <f>M1310*'Nitrous Oxide Information'!$I$2*($D$13+273)/$F$2/1000</f>
        <v>3090.7084763596199</v>
      </c>
      <c r="O1310" s="3">
        <f t="shared" si="324"/>
        <v>60.795751008500645</v>
      </c>
      <c r="P1310" s="3">
        <f t="shared" si="325"/>
        <v>10.083409518888182</v>
      </c>
      <c r="Q1310" s="3">
        <f t="shared" si="326"/>
        <v>1.8393657252199261E-3</v>
      </c>
      <c r="R1310" s="3">
        <f t="shared" si="327"/>
        <v>0.10153766354478909</v>
      </c>
    </row>
    <row r="1311" spans="1:18" x14ac:dyDescent="0.25">
      <c r="A1311" s="3">
        <f t="shared" si="314"/>
        <v>12.819999999999771</v>
      </c>
      <c r="B1311" s="3">
        <f t="shared" si="316"/>
        <v>1.2057731335982977</v>
      </c>
      <c r="C1311" s="3">
        <f t="shared" si="317"/>
        <v>2.7395873209425072E-2</v>
      </c>
      <c r="D1311" s="3">
        <f t="shared" si="318"/>
        <v>447.43869498982423</v>
      </c>
      <c r="E1311" s="3">
        <f t="shared" si="319"/>
        <v>3.7883217160161871</v>
      </c>
      <c r="F1311" s="3">
        <f t="shared" si="320"/>
        <v>33.073583221953236</v>
      </c>
      <c r="G1311" s="3">
        <f t="shared" si="321"/>
        <v>6.4955361220416466E-2</v>
      </c>
      <c r="H1311" s="3">
        <f t="shared" si="322"/>
        <v>0.2234371523942667</v>
      </c>
      <c r="I1311" s="3">
        <f t="shared" ref="I1311:I1374" si="328">I1310+$N$3*$J$1*H1311</f>
        <v>2359.2922475851219</v>
      </c>
      <c r="K1311" s="3">
        <f t="shared" si="315"/>
        <v>12.819999999999771</v>
      </c>
      <c r="L1311" s="3">
        <f t="shared" si="323"/>
        <v>0.54693014378818017</v>
      </c>
      <c r="M1311" s="3">
        <f>L1311/'Nitrous Oxide Information'!$B$1*1000</f>
        <v>12.426559057282626</v>
      </c>
      <c r="N1311" s="3">
        <f>M1311*'Nitrous Oxide Information'!$I$2*($D$13+273)/$F$2/1000</f>
        <v>3084.9812041091773</v>
      </c>
      <c r="O1311" s="3">
        <f t="shared" si="324"/>
        <v>60.683092755430494</v>
      </c>
      <c r="P1311" s="3">
        <f t="shared" si="325"/>
        <v>10.083409518888182</v>
      </c>
      <c r="Q1311" s="3">
        <f t="shared" si="326"/>
        <v>1.8393657252199261E-3</v>
      </c>
      <c r="R1311" s="3">
        <f t="shared" si="327"/>
        <v>0.10134950803052985</v>
      </c>
    </row>
    <row r="1312" spans="1:18" x14ac:dyDescent="0.25">
      <c r="A1312" s="3">
        <f t="shared" ref="A1312:A1375" si="329">$A$30+A1311</f>
        <v>12.829999999999771</v>
      </c>
      <c r="B1312" s="3">
        <f t="shared" si="316"/>
        <v>1.203538762074355</v>
      </c>
      <c r="C1312" s="3">
        <f t="shared" si="317"/>
        <v>2.7345106977148842E-2</v>
      </c>
      <c r="D1312" s="3">
        <f t="shared" si="318"/>
        <v>446.60956366243107</v>
      </c>
      <c r="E1312" s="3">
        <f t="shared" si="319"/>
        <v>3.7813017236727346</v>
      </c>
      <c r="F1312" s="3">
        <f t="shared" si="320"/>
        <v>33.073583221953236</v>
      </c>
      <c r="G1312" s="3">
        <f t="shared" si="321"/>
        <v>6.4955361220416466E-2</v>
      </c>
      <c r="H1312" s="3">
        <f t="shared" si="322"/>
        <v>0.22302310965538866</v>
      </c>
      <c r="I1312" s="3">
        <f t="shared" si="328"/>
        <v>2359.7382938044325</v>
      </c>
      <c r="K1312" s="3">
        <f t="shared" ref="K1312:K1375" si="330">$A$30+K1311</f>
        <v>12.829999999999771</v>
      </c>
      <c r="L1312" s="3">
        <f t="shared" si="323"/>
        <v>0.54591664870787482</v>
      </c>
      <c r="M1312" s="3">
        <f>L1312/'Nitrous Oxide Information'!$B$1*1000</f>
        <v>12.40353188166848</v>
      </c>
      <c r="N1312" s="3">
        <f>M1312*'Nitrous Oxide Information'!$I$2*($D$13+273)/$F$2/1000</f>
        <v>3079.2645448452658</v>
      </c>
      <c r="O1312" s="3">
        <f t="shared" si="324"/>
        <v>60.57064326500862</v>
      </c>
      <c r="P1312" s="3">
        <f t="shared" si="325"/>
        <v>10.083409518888182</v>
      </c>
      <c r="Q1312" s="3">
        <f t="shared" si="326"/>
        <v>1.8393657252199261E-3</v>
      </c>
      <c r="R1312" s="3">
        <f t="shared" si="327"/>
        <v>0.10116170117997146</v>
      </c>
    </row>
    <row r="1313" spans="1:18" x14ac:dyDescent="0.25">
      <c r="A1313" s="3">
        <f t="shared" si="329"/>
        <v>12.839999999999771</v>
      </c>
      <c r="B1313" s="3">
        <f t="shared" si="316"/>
        <v>1.2013085309778009</v>
      </c>
      <c r="C1313" s="3">
        <f t="shared" si="317"/>
        <v>2.729443481781272E-2</v>
      </c>
      <c r="D1313" s="3">
        <f t="shared" si="318"/>
        <v>445.78196876620888</v>
      </c>
      <c r="E1313" s="3">
        <f t="shared" si="319"/>
        <v>3.7742947398053825</v>
      </c>
      <c r="F1313" s="3">
        <f t="shared" si="320"/>
        <v>33.073583221953236</v>
      </c>
      <c r="G1313" s="3">
        <f t="shared" si="321"/>
        <v>6.4955361220416466E-2</v>
      </c>
      <c r="H1313" s="3">
        <f t="shared" si="322"/>
        <v>0.22260983416308433</v>
      </c>
      <c r="I1313" s="3">
        <f t="shared" si="328"/>
        <v>2360.1835134727585</v>
      </c>
      <c r="K1313" s="3">
        <f t="shared" si="330"/>
        <v>12.839999999999771</v>
      </c>
      <c r="L1313" s="3">
        <f t="shared" si="323"/>
        <v>0.54490503169607507</v>
      </c>
      <c r="M1313" s="3">
        <f>L1313/'Nitrous Oxide Information'!$B$1*1000</f>
        <v>12.380547376822189</v>
      </c>
      <c r="N1313" s="3">
        <f>M1313*'Nitrous Oxide Information'!$I$2*($D$13+273)/$F$2/1000</f>
        <v>3073.558478901371</v>
      </c>
      <c r="O1313" s="3">
        <f t="shared" si="324"/>
        <v>60.458402150385048</v>
      </c>
      <c r="P1313" s="3">
        <f t="shared" si="325"/>
        <v>10.083409518888182</v>
      </c>
      <c r="Q1313" s="3">
        <f t="shared" si="326"/>
        <v>1.8393657252199261E-3</v>
      </c>
      <c r="R1313" s="3">
        <f t="shared" si="327"/>
        <v>0.1009742423470187</v>
      </c>
    </row>
    <row r="1314" spans="1:18" x14ac:dyDescent="0.25">
      <c r="A1314" s="3">
        <f t="shared" si="329"/>
        <v>12.84999999999977</v>
      </c>
      <c r="B1314" s="3">
        <f t="shared" si="316"/>
        <v>1.19908243263617</v>
      </c>
      <c r="C1314" s="3">
        <f t="shared" si="317"/>
        <v>2.7243856557093781E-2</v>
      </c>
      <c r="D1314" s="3">
        <f t="shared" si="318"/>
        <v>444.95590745405656</v>
      </c>
      <c r="E1314" s="3">
        <f t="shared" si="319"/>
        <v>3.7673007403086269</v>
      </c>
      <c r="F1314" s="3">
        <f t="shared" si="320"/>
        <v>33.073583221953243</v>
      </c>
      <c r="G1314" s="3">
        <f t="shared" si="321"/>
        <v>6.495536122041648E-2</v>
      </c>
      <c r="H1314" s="3">
        <f t="shared" si="322"/>
        <v>0.22219732449559887</v>
      </c>
      <c r="I1314" s="3">
        <f t="shared" si="328"/>
        <v>2360.6279081217499</v>
      </c>
      <c r="K1314" s="3">
        <f t="shared" si="330"/>
        <v>12.84999999999977</v>
      </c>
      <c r="L1314" s="3">
        <f t="shared" si="323"/>
        <v>0.54389528927260489</v>
      </c>
      <c r="M1314" s="3">
        <f>L1314/'Nitrous Oxide Information'!$B$1*1000</f>
        <v>12.357605463672209</v>
      </c>
      <c r="N1314" s="3">
        <f>M1314*'Nitrous Oxide Information'!$I$2*($D$13+273)/$F$2/1000</f>
        <v>3067.8629866474221</v>
      </c>
      <c r="O1314" s="3">
        <f t="shared" si="324"/>
        <v>60.346369025426654</v>
      </c>
      <c r="P1314" s="3">
        <f t="shared" si="325"/>
        <v>10.083409518888184</v>
      </c>
      <c r="Q1314" s="3">
        <f t="shared" si="326"/>
        <v>1.8393657252199264E-3</v>
      </c>
      <c r="R1314" s="3">
        <f t="shared" si="327"/>
        <v>0.10078713088677363</v>
      </c>
    </row>
    <row r="1315" spans="1:18" x14ac:dyDescent="0.25">
      <c r="A1315" s="3">
        <f t="shared" si="329"/>
        <v>12.85999999999977</v>
      </c>
      <c r="B1315" s="3">
        <f t="shared" si="316"/>
        <v>1.1968604593912142</v>
      </c>
      <c r="C1315" s="3">
        <f t="shared" si="317"/>
        <v>2.7193372020992125E-2</v>
      </c>
      <c r="D1315" s="3">
        <f t="shared" si="318"/>
        <v>444.13137688414861</v>
      </c>
      <c r="E1315" s="3">
        <f t="shared" si="319"/>
        <v>3.7603197011216341</v>
      </c>
      <c r="F1315" s="3">
        <f t="shared" si="320"/>
        <v>33.073583221953236</v>
      </c>
      <c r="G1315" s="3">
        <f t="shared" si="321"/>
        <v>6.4955361220416466E-2</v>
      </c>
      <c r="H1315" s="3">
        <f t="shared" si="322"/>
        <v>0.22178557923381181</v>
      </c>
      <c r="I1315" s="3">
        <f t="shared" si="328"/>
        <v>2361.0714792802173</v>
      </c>
      <c r="K1315" s="3">
        <f t="shared" si="330"/>
        <v>12.85999999999977</v>
      </c>
      <c r="L1315" s="3">
        <f t="shared" si="323"/>
        <v>0.54288741796373718</v>
      </c>
      <c r="M1315" s="3">
        <f>L1315/'Nitrous Oxide Information'!$B$1*1000</f>
        <v>12.334706063293508</v>
      </c>
      <c r="N1315" s="3">
        <f>M1315*'Nitrous Oxide Information'!$I$2*($D$13+273)/$F$2/1000</f>
        <v>3062.1780484897213</v>
      </c>
      <c r="O1315" s="3">
        <f t="shared" si="324"/>
        <v>60.234543504715838</v>
      </c>
      <c r="P1315" s="3">
        <f t="shared" si="325"/>
        <v>10.083409518888182</v>
      </c>
      <c r="Q1315" s="3">
        <f t="shared" si="326"/>
        <v>1.8393657252199261E-3</v>
      </c>
      <c r="R1315" s="3">
        <f t="shared" si="327"/>
        <v>0.10060036615553331</v>
      </c>
    </row>
    <row r="1316" spans="1:18" x14ac:dyDescent="0.25">
      <c r="A1316" s="3">
        <f t="shared" si="329"/>
        <v>12.86999999999977</v>
      </c>
      <c r="B1316" s="3">
        <f t="shared" si="316"/>
        <v>1.194642603598876</v>
      </c>
      <c r="C1316" s="3">
        <f t="shared" si="317"/>
        <v>2.7142981035830297E-2</v>
      </c>
      <c r="D1316" s="3">
        <f t="shared" si="318"/>
        <v>443.30837421992612</v>
      </c>
      <c r="E1316" s="3">
        <f t="shared" si="319"/>
        <v>3.7533515982281536</v>
      </c>
      <c r="F1316" s="3">
        <f t="shared" si="320"/>
        <v>33.073583221953243</v>
      </c>
      <c r="G1316" s="3">
        <f t="shared" si="321"/>
        <v>6.495536122041648E-2</v>
      </c>
      <c r="H1316" s="3">
        <f t="shared" si="322"/>
        <v>0.22137459696123263</v>
      </c>
      <c r="I1316" s="3">
        <f t="shared" si="328"/>
        <v>2361.5142284741396</v>
      </c>
      <c r="K1316" s="3">
        <f t="shared" si="330"/>
        <v>12.86999999999977</v>
      </c>
      <c r="L1316" s="3">
        <f t="shared" si="323"/>
        <v>0.54188141430218184</v>
      </c>
      <c r="M1316" s="3">
        <f>L1316/'Nitrous Oxide Information'!$B$1*1000</f>
        <v>12.31184909690732</v>
      </c>
      <c r="N1316" s="3">
        <f>M1316*'Nitrous Oxide Information'!$I$2*($D$13+273)/$F$2/1000</f>
        <v>3056.5036448708838</v>
      </c>
      <c r="O1316" s="3">
        <f t="shared" si="324"/>
        <v>60.122925203549187</v>
      </c>
      <c r="P1316" s="3">
        <f t="shared" si="325"/>
        <v>10.083409518888184</v>
      </c>
      <c r="Q1316" s="3">
        <f t="shared" si="326"/>
        <v>1.8393657252199264E-3</v>
      </c>
      <c r="R1316" s="3">
        <f t="shared" si="327"/>
        <v>0.10041394751078764</v>
      </c>
    </row>
    <row r="1317" spans="1:18" x14ac:dyDescent="0.25">
      <c r="A1317" s="3">
        <f t="shared" si="329"/>
        <v>12.87999999999977</v>
      </c>
      <c r="B1317" s="3">
        <f t="shared" si="316"/>
        <v>1.1924288576292636</v>
      </c>
      <c r="C1317" s="3">
        <f t="shared" si="317"/>
        <v>2.7092683428252665E-2</v>
      </c>
      <c r="D1317" s="3">
        <f t="shared" si="318"/>
        <v>442.48689663008588</v>
      </c>
      <c r="E1317" s="3">
        <f t="shared" si="319"/>
        <v>3.7463964076564422</v>
      </c>
      <c r="F1317" s="3">
        <f t="shared" si="320"/>
        <v>33.073583221953236</v>
      </c>
      <c r="G1317" s="3">
        <f t="shared" si="321"/>
        <v>6.4955361220416466E-2</v>
      </c>
      <c r="H1317" s="3">
        <f t="shared" si="322"/>
        <v>0.22096437626399548</v>
      </c>
      <c r="I1317" s="3">
        <f t="shared" si="328"/>
        <v>2361.9561572266675</v>
      </c>
      <c r="K1317" s="3">
        <f t="shared" si="330"/>
        <v>12.87999999999977</v>
      </c>
      <c r="L1317" s="3">
        <f t="shared" si="323"/>
        <v>0.54087727482707393</v>
      </c>
      <c r="M1317" s="3">
        <f>L1317/'Nitrous Oxide Information'!$B$1*1000</f>
        <v>12.289034485880851</v>
      </c>
      <c r="N1317" s="3">
        <f>M1317*'Nitrous Oxide Information'!$I$2*($D$13+273)/$F$2/1000</f>
        <v>3050.839756269761</v>
      </c>
      <c r="O1317" s="3">
        <f t="shared" si="324"/>
        <v>60.011513737936205</v>
      </c>
      <c r="P1317" s="3">
        <f t="shared" si="325"/>
        <v>10.083409518888182</v>
      </c>
      <c r="Q1317" s="3">
        <f t="shared" si="326"/>
        <v>1.8393657252199261E-3</v>
      </c>
      <c r="R1317" s="3">
        <f t="shared" si="327"/>
        <v>0.10022787431121713</v>
      </c>
    </row>
    <row r="1318" spans="1:18" x14ac:dyDescent="0.25">
      <c r="A1318" s="3">
        <f t="shared" si="329"/>
        <v>12.88999999999977</v>
      </c>
      <c r="B1318" s="3">
        <f t="shared" si="316"/>
        <v>1.1902192138666237</v>
      </c>
      <c r="C1318" s="3">
        <f t="shared" si="317"/>
        <v>2.7042479025224851E-2</v>
      </c>
      <c r="D1318" s="3">
        <f t="shared" si="318"/>
        <v>441.66694128857193</v>
      </c>
      <c r="E1318" s="3">
        <f t="shared" si="319"/>
        <v>3.7394541054791754</v>
      </c>
      <c r="F1318" s="3">
        <f t="shared" si="320"/>
        <v>33.073583221953243</v>
      </c>
      <c r="G1318" s="3">
        <f t="shared" si="321"/>
        <v>6.495536122041648E-2</v>
      </c>
      <c r="H1318" s="3">
        <f t="shared" si="322"/>
        <v>0.22055491573085467</v>
      </c>
      <c r="I1318" s="3">
        <f t="shared" si="328"/>
        <v>2362.3972670581293</v>
      </c>
      <c r="K1318" s="3">
        <f t="shared" si="330"/>
        <v>12.88999999999977</v>
      </c>
      <c r="L1318" s="3">
        <f t="shared" si="323"/>
        <v>0.53987499608396172</v>
      </c>
      <c r="M1318" s="3">
        <f>L1318/'Nitrous Oxide Information'!$B$1*1000</f>
        <v>12.26626215172703</v>
      </c>
      <c r="N1318" s="3">
        <f>M1318*'Nitrous Oxide Information'!$I$2*($D$13+273)/$F$2/1000</f>
        <v>3045.1863632013833</v>
      </c>
      <c r="O1318" s="3">
        <f t="shared" si="324"/>
        <v>59.90030872459792</v>
      </c>
      <c r="P1318" s="3">
        <f t="shared" si="325"/>
        <v>10.083409518888184</v>
      </c>
      <c r="Q1318" s="3">
        <f t="shared" si="326"/>
        <v>1.8393657252199264E-3</v>
      </c>
      <c r="R1318" s="3">
        <f t="shared" si="327"/>
        <v>0.10004214591669072</v>
      </c>
    </row>
    <row r="1319" spans="1:18" x14ac:dyDescent="0.25">
      <c r="A1319" s="3">
        <f t="shared" si="329"/>
        <v>12.899999999999769</v>
      </c>
      <c r="B1319" s="3">
        <f t="shared" si="316"/>
        <v>1.1880136647093151</v>
      </c>
      <c r="C1319" s="3">
        <f t="shared" si="317"/>
        <v>2.6992367654033102E-2</v>
      </c>
      <c r="D1319" s="3">
        <f t="shared" si="318"/>
        <v>440.84850537456447</v>
      </c>
      <c r="E1319" s="3">
        <f t="shared" si="319"/>
        <v>3.7325246678133697</v>
      </c>
      <c r="F1319" s="3">
        <f t="shared" si="320"/>
        <v>33.073583221953236</v>
      </c>
      <c r="G1319" s="3">
        <f t="shared" si="321"/>
        <v>6.4955361220416466E-2</v>
      </c>
      <c r="H1319" s="3">
        <f t="shared" si="322"/>
        <v>0.22014621395317949</v>
      </c>
      <c r="I1319" s="3">
        <f t="shared" si="328"/>
        <v>2362.8375594860358</v>
      </c>
      <c r="K1319" s="3">
        <f t="shared" si="330"/>
        <v>12.899999999999769</v>
      </c>
      <c r="L1319" s="3">
        <f t="shared" si="323"/>
        <v>0.53887457462479482</v>
      </c>
      <c r="M1319" s="3">
        <f>L1319/'Nitrous Oxide Information'!$B$1*1000</f>
        <v>12.243532016104215</v>
      </c>
      <c r="N1319" s="3">
        <f>M1319*'Nitrous Oxide Information'!$I$2*($D$13+273)/$F$2/1000</f>
        <v>3039.5434462168828</v>
      </c>
      <c r="O1319" s="3">
        <f t="shared" si="324"/>
        <v>59.789309780965624</v>
      </c>
      <c r="P1319" s="3">
        <f t="shared" si="325"/>
        <v>10.083409518888182</v>
      </c>
      <c r="Q1319" s="3">
        <f t="shared" si="326"/>
        <v>1.8393657252199261E-3</v>
      </c>
      <c r="R1319" s="3">
        <f t="shared" si="327"/>
        <v>9.9856761688263518E-2</v>
      </c>
    </row>
    <row r="1320" spans="1:18" x14ac:dyDescent="0.25">
      <c r="A1320" s="3">
        <f t="shared" si="329"/>
        <v>12.909999999999769</v>
      </c>
      <c r="B1320" s="3">
        <f t="shared" si="316"/>
        <v>1.1858122025697833</v>
      </c>
      <c r="C1320" s="3">
        <f t="shared" si="317"/>
        <v>2.6942349142283727E-2</v>
      </c>
      <c r="D1320" s="3">
        <f t="shared" si="318"/>
        <v>440.03158607247144</v>
      </c>
      <c r="E1320" s="3">
        <f t="shared" si="319"/>
        <v>3.7256080708202952</v>
      </c>
      <c r="F1320" s="3">
        <f t="shared" si="320"/>
        <v>33.073583221953236</v>
      </c>
      <c r="G1320" s="3">
        <f t="shared" si="321"/>
        <v>6.4955361220416466E-2</v>
      </c>
      <c r="H1320" s="3">
        <f t="shared" si="322"/>
        <v>0.21973826952494954</v>
      </c>
      <c r="I1320" s="3">
        <f t="shared" si="328"/>
        <v>2363.2770360250856</v>
      </c>
      <c r="K1320" s="3">
        <f t="shared" si="330"/>
        <v>12.909999999999769</v>
      </c>
      <c r="L1320" s="3">
        <f t="shared" si="323"/>
        <v>0.53787600700791216</v>
      </c>
      <c r="M1320" s="3">
        <f>L1320/'Nitrous Oxide Information'!$B$1*1000</f>
        <v>12.220844000815944</v>
      </c>
      <c r="N1320" s="3">
        <f>M1320*'Nitrous Oxide Information'!$I$2*($D$13+273)/$F$2/1000</f>
        <v>3033.9109859034352</v>
      </c>
      <c r="O1320" s="3">
        <f t="shared" si="324"/>
        <v>59.678516525179511</v>
      </c>
      <c r="P1320" s="3">
        <f t="shared" si="325"/>
        <v>10.083409518888182</v>
      </c>
      <c r="Q1320" s="3">
        <f t="shared" si="326"/>
        <v>1.8393657252199261E-3</v>
      </c>
      <c r="R1320" s="3">
        <f t="shared" si="327"/>
        <v>9.9671720988174631E-2</v>
      </c>
    </row>
    <row r="1321" spans="1:18" x14ac:dyDescent="0.25">
      <c r="A1321" s="3">
        <f t="shared" si="329"/>
        <v>12.919999999999769</v>
      </c>
      <c r="B1321" s="3">
        <f t="shared" si="316"/>
        <v>1.1836148198745338</v>
      </c>
      <c r="C1321" s="3">
        <f t="shared" si="317"/>
        <v>2.6892423317902495E-2</v>
      </c>
      <c r="D1321" s="3">
        <f t="shared" si="318"/>
        <v>439.2161805719179</v>
      </c>
      <c r="E1321" s="3">
        <f t="shared" si="319"/>
        <v>3.7187042907053991</v>
      </c>
      <c r="F1321" s="3">
        <f t="shared" si="320"/>
        <v>33.073583221953228</v>
      </c>
      <c r="G1321" s="3">
        <f t="shared" si="321"/>
        <v>6.4955361220416452E-2</v>
      </c>
      <c r="H1321" s="3">
        <f t="shared" si="322"/>
        <v>0.21933108104274984</v>
      </c>
      <c r="I1321" s="3">
        <f t="shared" si="328"/>
        <v>2363.7156981871713</v>
      </c>
      <c r="K1321" s="3">
        <f t="shared" si="330"/>
        <v>12.919999999999769</v>
      </c>
      <c r="L1321" s="3">
        <f t="shared" si="323"/>
        <v>0.53687928979803046</v>
      </c>
      <c r="M1321" s="3">
        <f>L1321/'Nitrous Oxide Information'!$B$1*1000</f>
        <v>12.198198027810657</v>
      </c>
      <c r="N1321" s="3">
        <f>M1321*'Nitrous Oxide Information'!$I$2*($D$13+273)/$F$2/1000</f>
        <v>3028.2889628841876</v>
      </c>
      <c r="O1321" s="3">
        <f t="shared" si="324"/>
        <v>59.567928576087404</v>
      </c>
      <c r="P1321" s="3">
        <f t="shared" si="325"/>
        <v>10.08340951888818</v>
      </c>
      <c r="Q1321" s="3">
        <f t="shared" si="326"/>
        <v>1.8393657252199257E-3</v>
      </c>
      <c r="R1321" s="3">
        <f t="shared" si="327"/>
        <v>9.9487023179844994E-2</v>
      </c>
    </row>
    <row r="1322" spans="1:18" x14ac:dyDescent="0.25">
      <c r="A1322" s="3">
        <f t="shared" si="329"/>
        <v>12.929999999999769</v>
      </c>
      <c r="B1322" s="3">
        <f t="shared" si="316"/>
        <v>1.1814215090641063</v>
      </c>
      <c r="C1322" s="3">
        <f t="shared" si="317"/>
        <v>2.6842590009134026E-2</v>
      </c>
      <c r="D1322" s="3">
        <f t="shared" si="318"/>
        <v>438.40228606773701</v>
      </c>
      <c r="E1322" s="3">
        <f t="shared" si="319"/>
        <v>3.7118133037182206</v>
      </c>
      <c r="F1322" s="3">
        <f t="shared" si="320"/>
        <v>33.073583221953236</v>
      </c>
      <c r="G1322" s="3">
        <f t="shared" si="321"/>
        <v>6.4955361220416466E-2</v>
      </c>
      <c r="H1322" s="3">
        <f t="shared" si="322"/>
        <v>0.21892464710576626</v>
      </c>
      <c r="I1322" s="3">
        <f t="shared" si="328"/>
        <v>2364.1535474813827</v>
      </c>
      <c r="K1322" s="3">
        <f t="shared" si="330"/>
        <v>12.929999999999769</v>
      </c>
      <c r="L1322" s="3">
        <f t="shared" si="323"/>
        <v>0.53588441956623201</v>
      </c>
      <c r="M1322" s="3">
        <f>L1322/'Nitrous Oxide Information'!$B$1*1000</f>
        <v>12.175594019181425</v>
      </c>
      <c r="N1322" s="3">
        <f>M1322*'Nitrous Oxide Information'!$I$2*($D$13+273)/$F$2/1000</f>
        <v>3022.6773578181951</v>
      </c>
      <c r="O1322" s="3">
        <f t="shared" si="324"/>
        <v>59.457545553243406</v>
      </c>
      <c r="P1322" s="3">
        <f t="shared" si="325"/>
        <v>10.083409518888182</v>
      </c>
      <c r="Q1322" s="3">
        <f t="shared" si="326"/>
        <v>1.8393657252199261E-3</v>
      </c>
      <c r="R1322" s="3">
        <f t="shared" si="327"/>
        <v>9.9302667627875221E-2</v>
      </c>
    </row>
    <row r="1323" spans="1:18" x14ac:dyDescent="0.25">
      <c r="A1323" s="3">
        <f t="shared" si="329"/>
        <v>12.939999999999769</v>
      </c>
      <c r="B1323" s="3">
        <f t="shared" si="316"/>
        <v>1.1792322625930487</v>
      </c>
      <c r="C1323" s="3">
        <f t="shared" si="317"/>
        <v>2.6792849044541212E-2</v>
      </c>
      <c r="D1323" s="3">
        <f t="shared" si="318"/>
        <v>437.58989975995962</v>
      </c>
      <c r="E1323" s="3">
        <f t="shared" si="319"/>
        <v>3.7049350861523096</v>
      </c>
      <c r="F1323" s="3">
        <f t="shared" si="320"/>
        <v>33.073583221953236</v>
      </c>
      <c r="G1323" s="3">
        <f t="shared" si="321"/>
        <v>6.4955361220416466E-2</v>
      </c>
      <c r="H1323" s="3">
        <f t="shared" si="322"/>
        <v>0.21851896631578002</v>
      </c>
      <c r="I1323" s="3">
        <f t="shared" si="328"/>
        <v>2364.5905854140142</v>
      </c>
      <c r="K1323" s="3">
        <f t="shared" si="330"/>
        <v>12.939999999999769</v>
      </c>
      <c r="L1323" s="3">
        <f t="shared" si="323"/>
        <v>0.53489139288995324</v>
      </c>
      <c r="M1323" s="3">
        <f>L1323/'Nitrous Oxide Information'!$B$1*1000</f>
        <v>12.153031897165684</v>
      </c>
      <c r="N1323" s="3">
        <f>M1323*'Nitrous Oxide Information'!$I$2*($D$13+273)/$F$2/1000</f>
        <v>3017.0761514003511</v>
      </c>
      <c r="O1323" s="3">
        <f t="shared" si="324"/>
        <v>59.347367076906622</v>
      </c>
      <c r="P1323" s="3">
        <f t="shared" si="325"/>
        <v>10.083409518888182</v>
      </c>
      <c r="Q1323" s="3">
        <f t="shared" si="326"/>
        <v>1.8393657252199261E-3</v>
      </c>
      <c r="R1323" s="3">
        <f t="shared" si="327"/>
        <v>9.9118653698043221E-2</v>
      </c>
    </row>
    <row r="1324" spans="1:18" x14ac:dyDescent="0.25">
      <c r="A1324" s="3">
        <f t="shared" si="329"/>
        <v>12.949999999999768</v>
      </c>
      <c r="B1324" s="3">
        <f t="shared" si="316"/>
        <v>1.177047072929891</v>
      </c>
      <c r="C1324" s="3">
        <f t="shared" si="317"/>
        <v>2.6743200253004647E-2</v>
      </c>
      <c r="D1324" s="3">
        <f t="shared" si="318"/>
        <v>436.7790188538055</v>
      </c>
      <c r="E1324" s="3">
        <f t="shared" si="319"/>
        <v>3.6980696143451457</v>
      </c>
      <c r="F1324" s="3">
        <f t="shared" si="320"/>
        <v>33.073583221953236</v>
      </c>
      <c r="G1324" s="3">
        <f t="shared" si="321"/>
        <v>6.4955361220416466E-2</v>
      </c>
      <c r="H1324" s="3">
        <f t="shared" si="322"/>
        <v>0.21811403727716372</v>
      </c>
      <c r="I1324" s="3">
        <f t="shared" si="328"/>
        <v>2365.0268134885687</v>
      </c>
      <c r="K1324" s="3">
        <f t="shared" si="330"/>
        <v>12.949999999999768</v>
      </c>
      <c r="L1324" s="3">
        <f t="shared" si="323"/>
        <v>0.53390020635297286</v>
      </c>
      <c r="M1324" s="3">
        <f>L1324/'Nitrous Oxide Information'!$B$1*1000</f>
        <v>12.130511584144978</v>
      </c>
      <c r="N1324" s="3">
        <f>M1324*'Nitrous Oxide Information'!$I$2*($D$13+273)/$F$2/1000</f>
        <v>3011.4853243613229</v>
      </c>
      <c r="O1324" s="3">
        <f t="shared" si="324"/>
        <v>59.23739276803984</v>
      </c>
      <c r="P1324" s="3">
        <f t="shared" si="325"/>
        <v>10.083409518888182</v>
      </c>
      <c r="Q1324" s="3">
        <f t="shared" si="326"/>
        <v>1.8393657252199261E-3</v>
      </c>
      <c r="R1324" s="3">
        <f t="shared" si="327"/>
        <v>9.8934980757302268E-2</v>
      </c>
    </row>
    <row r="1325" spans="1:18" x14ac:dyDescent="0.25">
      <c r="A1325" s="3">
        <f t="shared" si="329"/>
        <v>12.959999999999768</v>
      </c>
      <c r="B1325" s="3">
        <f t="shared" si="316"/>
        <v>1.1748659325571194</v>
      </c>
      <c r="C1325" s="3">
        <f t="shared" si="317"/>
        <v>2.6693643463721994E-2</v>
      </c>
      <c r="D1325" s="3">
        <f t="shared" si="318"/>
        <v>435.969640559673</v>
      </c>
      <c r="E1325" s="3">
        <f t="shared" si="319"/>
        <v>3.691216864678057</v>
      </c>
      <c r="F1325" s="3">
        <f t="shared" si="320"/>
        <v>33.073583221953236</v>
      </c>
      <c r="G1325" s="3">
        <f t="shared" si="321"/>
        <v>6.4955361220416466E-2</v>
      </c>
      <c r="H1325" s="3">
        <f t="shared" si="322"/>
        <v>0.21770985859687592</v>
      </c>
      <c r="I1325" s="3">
        <f t="shared" si="328"/>
        <v>2365.4622332057625</v>
      </c>
      <c r="K1325" s="3">
        <f t="shared" si="330"/>
        <v>12.959999999999768</v>
      </c>
      <c r="L1325" s="3">
        <f t="shared" si="323"/>
        <v>0.53291085654539982</v>
      </c>
      <c r="M1325" s="3">
        <f>L1325/'Nitrous Oxide Information'!$B$1*1000</f>
        <v>12.108033002644669</v>
      </c>
      <c r="N1325" s="3">
        <f>M1325*'Nitrous Oxide Information'!$I$2*($D$13+273)/$F$2/1000</f>
        <v>3005.9048574674853</v>
      </c>
      <c r="O1325" s="3">
        <f t="shared" si="324"/>
        <v>59.127622248308214</v>
      </c>
      <c r="P1325" s="3">
        <f t="shared" si="325"/>
        <v>10.083409518888182</v>
      </c>
      <c r="Q1325" s="3">
        <f t="shared" si="326"/>
        <v>1.8393657252199261E-3</v>
      </c>
      <c r="R1325" s="3">
        <f t="shared" si="327"/>
        <v>9.8751648173778669E-2</v>
      </c>
    </row>
    <row r="1326" spans="1:18" x14ac:dyDescent="0.25">
      <c r="A1326" s="3">
        <f t="shared" si="329"/>
        <v>12.969999999999768</v>
      </c>
      <c r="B1326" s="3">
        <f t="shared" si="316"/>
        <v>1.1726888339711505</v>
      </c>
      <c r="C1326" s="3">
        <f t="shared" si="317"/>
        <v>2.6644178506207448E-2</v>
      </c>
      <c r="D1326" s="3">
        <f t="shared" si="318"/>
        <v>435.16176209313005</v>
      </c>
      <c r="E1326" s="3">
        <f t="shared" si="319"/>
        <v>3.6843768135761374</v>
      </c>
      <c r="F1326" s="3">
        <f t="shared" si="320"/>
        <v>33.073583221953236</v>
      </c>
      <c r="G1326" s="3">
        <f t="shared" si="321"/>
        <v>6.4955361220416466E-2</v>
      </c>
      <c r="H1326" s="3">
        <f t="shared" si="322"/>
        <v>0.21730642888445661</v>
      </c>
      <c r="I1326" s="3">
        <f t="shared" si="328"/>
        <v>2365.8968460635315</v>
      </c>
      <c r="K1326" s="3">
        <f t="shared" si="330"/>
        <v>12.969999999999768</v>
      </c>
      <c r="L1326" s="3">
        <f t="shared" si="323"/>
        <v>0.53192334006366204</v>
      </c>
      <c r="M1326" s="3">
        <f>L1326/'Nitrous Oxide Information'!$B$1*1000</f>
        <v>12.085596075333697</v>
      </c>
      <c r="N1326" s="3">
        <f>M1326*'Nitrous Oxide Information'!$I$2*($D$13+273)/$F$2/1000</f>
        <v>3000.3347315208543</v>
      </c>
      <c r="O1326" s="3">
        <f t="shared" si="324"/>
        <v>59.01805514007799</v>
      </c>
      <c r="P1326" s="3">
        <f t="shared" si="325"/>
        <v>10.083409518888182</v>
      </c>
      <c r="Q1326" s="3">
        <f t="shared" si="326"/>
        <v>1.8393657252199261E-3</v>
      </c>
      <c r="R1326" s="3">
        <f t="shared" si="327"/>
        <v>9.8568655316769616E-2</v>
      </c>
    </row>
    <row r="1327" spans="1:18" x14ac:dyDescent="0.25">
      <c r="A1327" s="3">
        <f t="shared" si="329"/>
        <v>12.979999999999768</v>
      </c>
      <c r="B1327" s="3">
        <f t="shared" si="316"/>
        <v>1.1705157696823061</v>
      </c>
      <c r="C1327" s="3">
        <f t="shared" si="317"/>
        <v>2.6594805210291117E-2</v>
      </c>
      <c r="D1327" s="3">
        <f t="shared" si="318"/>
        <v>434.35538067490421</v>
      </c>
      <c r="E1327" s="3">
        <f t="shared" si="319"/>
        <v>3.6775494375081688</v>
      </c>
      <c r="F1327" s="3">
        <f t="shared" si="320"/>
        <v>33.073583221953236</v>
      </c>
      <c r="G1327" s="3">
        <f t="shared" si="321"/>
        <v>6.4955361220416466E-2</v>
      </c>
      <c r="H1327" s="3">
        <f t="shared" si="322"/>
        <v>0.21690374675202254</v>
      </c>
      <c r="I1327" s="3">
        <f t="shared" si="328"/>
        <v>2366.3306535570355</v>
      </c>
      <c r="K1327" s="3">
        <f t="shared" si="330"/>
        <v>12.979999999999768</v>
      </c>
      <c r="L1327" s="3">
        <f t="shared" si="323"/>
        <v>0.53093765351049438</v>
      </c>
      <c r="M1327" s="3">
        <f>L1327/'Nitrous Oxide Information'!$B$1*1000</f>
        <v>12.063200725024297</v>
      </c>
      <c r="N1327" s="3">
        <f>M1327*'Nitrous Oxide Information'!$I$2*($D$13+273)/$F$2/1000</f>
        <v>2994.7749273590211</v>
      </c>
      <c r="O1327" s="3">
        <f t="shared" si="324"/>
        <v>58.908691066415194</v>
      </c>
      <c r="P1327" s="3">
        <f t="shared" si="325"/>
        <v>10.083409518888182</v>
      </c>
      <c r="Q1327" s="3">
        <f t="shared" si="326"/>
        <v>1.8393657252199261E-3</v>
      </c>
      <c r="R1327" s="3">
        <f t="shared" si="327"/>
        <v>9.8386001556741098E-2</v>
      </c>
    </row>
    <row r="1328" spans="1:18" x14ac:dyDescent="0.25">
      <c r="A1328" s="3">
        <f t="shared" si="329"/>
        <v>12.989999999999768</v>
      </c>
      <c r="B1328" s="3">
        <f t="shared" si="316"/>
        <v>1.1683467322147858</v>
      </c>
      <c r="C1328" s="3">
        <f t="shared" si="317"/>
        <v>2.6545523406118435E-2</v>
      </c>
      <c r="D1328" s="3">
        <f t="shared" si="318"/>
        <v>433.55049353087321</v>
      </c>
      <c r="E1328" s="3">
        <f t="shared" si="319"/>
        <v>3.6707347129865351</v>
      </c>
      <c r="F1328" s="3">
        <f t="shared" si="320"/>
        <v>33.073583221953236</v>
      </c>
      <c r="G1328" s="3">
        <f t="shared" si="321"/>
        <v>6.4955361220416466E-2</v>
      </c>
      <c r="H1328" s="3">
        <f t="shared" si="322"/>
        <v>0.21650181081426209</v>
      </c>
      <c r="I1328" s="3">
        <f t="shared" si="328"/>
        <v>2366.7636571786638</v>
      </c>
      <c r="K1328" s="3">
        <f t="shared" si="330"/>
        <v>12.989999999999768</v>
      </c>
      <c r="L1328" s="3">
        <f t="shared" si="323"/>
        <v>0.52995379349492699</v>
      </c>
      <c r="M1328" s="3">
        <f>L1328/'Nitrous Oxide Information'!$B$1*1000</f>
        <v>12.040846874671734</v>
      </c>
      <c r="N1328" s="3">
        <f>M1328*'Nitrous Oxide Information'!$I$2*($D$13+273)/$F$2/1000</f>
        <v>2989.2254258550861</v>
      </c>
      <c r="O1328" s="3">
        <f t="shared" si="324"/>
        <v>58.79952965108432</v>
      </c>
      <c r="P1328" s="3">
        <f t="shared" si="325"/>
        <v>10.083409518888182</v>
      </c>
      <c r="Q1328" s="3">
        <f t="shared" si="326"/>
        <v>1.8393657252199261E-3</v>
      </c>
      <c r="R1328" s="3">
        <f t="shared" si="327"/>
        <v>9.8203686265325593E-2</v>
      </c>
    </row>
    <row r="1329" spans="1:18" x14ac:dyDescent="0.25">
      <c r="A1329" s="3">
        <f t="shared" si="329"/>
        <v>12.999999999999767</v>
      </c>
      <c r="B1329" s="3">
        <f t="shared" si="316"/>
        <v>1.1661817141066431</v>
      </c>
      <c r="C1329" s="3">
        <f t="shared" si="317"/>
        <v>2.6496332924149584E-2</v>
      </c>
      <c r="D1329" s="3">
        <f t="shared" si="318"/>
        <v>432.74709789205525</v>
      </c>
      <c r="E1329" s="3">
        <f t="shared" si="319"/>
        <v>3.6639326165671453</v>
      </c>
      <c r="F1329" s="3">
        <f t="shared" si="320"/>
        <v>33.073583221953236</v>
      </c>
      <c r="G1329" s="3">
        <f t="shared" si="321"/>
        <v>6.4955361220416466E-2</v>
      </c>
      <c r="H1329" s="3">
        <f t="shared" si="322"/>
        <v>0.21610061968843081</v>
      </c>
      <c r="I1329" s="3">
        <f t="shared" si="328"/>
        <v>2367.1958584180406</v>
      </c>
      <c r="K1329" s="3">
        <f t="shared" si="330"/>
        <v>12.999999999999767</v>
      </c>
      <c r="L1329" s="3">
        <f t="shared" si="323"/>
        <v>0.52897175663227369</v>
      </c>
      <c r="M1329" s="3">
        <f>L1329/'Nitrous Oxide Information'!$B$1*1000</f>
        <v>12.018534447374041</v>
      </c>
      <c r="N1329" s="3">
        <f>M1329*'Nitrous Oxide Information'!$I$2*($D$13+273)/$F$2/1000</f>
        <v>2983.6862079175917</v>
      </c>
      <c r="O1329" s="3">
        <f t="shared" si="324"/>
        <v>58.690570518547055</v>
      </c>
      <c r="P1329" s="3">
        <f t="shared" si="325"/>
        <v>10.083409518888182</v>
      </c>
      <c r="Q1329" s="3">
        <f t="shared" si="326"/>
        <v>1.8393657252199261E-3</v>
      </c>
      <c r="R1329" s="3">
        <f t="shared" si="327"/>
        <v>9.8021708815320019E-2</v>
      </c>
    </row>
    <row r="1330" spans="1:18" x14ac:dyDescent="0.25">
      <c r="A1330" s="3">
        <f t="shared" si="329"/>
        <v>13.009999999999767</v>
      </c>
      <c r="B1330" s="3">
        <f t="shared" si="316"/>
        <v>1.1640207079097589</v>
      </c>
      <c r="C1330" s="3">
        <f t="shared" si="317"/>
        <v>2.644723359515894E-2</v>
      </c>
      <c r="D1330" s="3">
        <f t="shared" si="318"/>
        <v>431.9451909945999</v>
      </c>
      <c r="E1330" s="3">
        <f t="shared" si="319"/>
        <v>3.6571431248493527</v>
      </c>
      <c r="F1330" s="3">
        <f t="shared" si="320"/>
        <v>33.073583221953236</v>
      </c>
      <c r="G1330" s="3">
        <f t="shared" si="321"/>
        <v>6.4955361220416466E-2</v>
      </c>
      <c r="H1330" s="3">
        <f t="shared" si="322"/>
        <v>0.21570017199434655</v>
      </c>
      <c r="I1330" s="3">
        <f t="shared" si="328"/>
        <v>2367.6272587620292</v>
      </c>
      <c r="K1330" s="3">
        <f t="shared" si="330"/>
        <v>13.009999999999767</v>
      </c>
      <c r="L1330" s="3">
        <f t="shared" si="323"/>
        <v>0.52799153954412048</v>
      </c>
      <c r="M1330" s="3">
        <f>L1330/'Nitrous Oxide Information'!$B$1*1000</f>
        <v>11.996263366371764</v>
      </c>
      <c r="N1330" s="3">
        <f>M1330*'Nitrous Oxide Information'!$I$2*($D$13+273)/$F$2/1000</f>
        <v>2978.1572544904602</v>
      </c>
      <c r="O1330" s="3">
        <f t="shared" si="324"/>
        <v>58.581813293960991</v>
      </c>
      <c r="P1330" s="3">
        <f t="shared" si="325"/>
        <v>10.083409518888182</v>
      </c>
      <c r="Q1330" s="3">
        <f t="shared" si="326"/>
        <v>1.8393657252199261E-3</v>
      </c>
      <c r="R1330" s="3">
        <f t="shared" si="327"/>
        <v>9.7840068580683545E-2</v>
      </c>
    </row>
    <row r="1331" spans="1:18" x14ac:dyDescent="0.25">
      <c r="A1331" s="3">
        <f t="shared" si="329"/>
        <v>13.019999999999767</v>
      </c>
      <c r="B1331" s="3">
        <f t="shared" si="316"/>
        <v>1.1618637061898154</v>
      </c>
      <c r="C1331" s="3">
        <f t="shared" si="317"/>
        <v>2.6398225250234438E-2</v>
      </c>
      <c r="D1331" s="3">
        <f t="shared" si="318"/>
        <v>431.14477007977808</v>
      </c>
      <c r="E1331" s="3">
        <f t="shared" si="319"/>
        <v>3.6503662144758726</v>
      </c>
      <c r="F1331" s="3">
        <f t="shared" si="320"/>
        <v>33.073583221953236</v>
      </c>
      <c r="G1331" s="3">
        <f t="shared" si="321"/>
        <v>6.4955361220416466E-2</v>
      </c>
      <c r="H1331" s="3">
        <f t="shared" si="322"/>
        <v>0.21530046635438471</v>
      </c>
      <c r="I1331" s="3">
        <f t="shared" si="328"/>
        <v>2368.057859694738</v>
      </c>
      <c r="K1331" s="3">
        <f t="shared" si="330"/>
        <v>13.019999999999767</v>
      </c>
      <c r="L1331" s="3">
        <f t="shared" si="323"/>
        <v>0.52701313885831369</v>
      </c>
      <c r="M1331" s="3">
        <f>L1331/'Nitrous Oxide Information'!$B$1*1000</f>
        <v>11.974033555047683</v>
      </c>
      <c r="N1331" s="3">
        <f>M1331*'Nitrous Oxide Information'!$I$2*($D$13+273)/$F$2/1000</f>
        <v>2972.6385465529238</v>
      </c>
      <c r="O1331" s="3">
        <f t="shared" si="324"/>
        <v>58.473257603178325</v>
      </c>
      <c r="P1331" s="3">
        <f t="shared" si="325"/>
        <v>10.083409518888182</v>
      </c>
      <c r="Q1331" s="3">
        <f t="shared" si="326"/>
        <v>1.8393657252199261E-3</v>
      </c>
      <c r="R1331" s="3">
        <f t="shared" si="327"/>
        <v>9.7658764936535428E-2</v>
      </c>
    </row>
    <row r="1332" spans="1:18" x14ac:dyDescent="0.25">
      <c r="A1332" s="3">
        <f t="shared" si="329"/>
        <v>13.029999999999767</v>
      </c>
      <c r="B1332" s="3">
        <f t="shared" si="316"/>
        <v>1.1597107015262715</v>
      </c>
      <c r="C1332" s="3">
        <f t="shared" si="317"/>
        <v>2.6349307720777031E-2</v>
      </c>
      <c r="D1332" s="3">
        <f t="shared" si="318"/>
        <v>430.3458323939729</v>
      </c>
      <c r="E1332" s="3">
        <f t="shared" si="319"/>
        <v>3.6436018621327024</v>
      </c>
      <c r="F1332" s="3">
        <f t="shared" si="320"/>
        <v>33.073583221953236</v>
      </c>
      <c r="G1332" s="3">
        <f t="shared" si="321"/>
        <v>6.4955361220416466E-2</v>
      </c>
      <c r="H1332" s="3">
        <f t="shared" si="322"/>
        <v>0.21490150139347353</v>
      </c>
      <c r="I1332" s="3">
        <f t="shared" si="328"/>
        <v>2368.4876626975251</v>
      </c>
      <c r="K1332" s="3">
        <f t="shared" si="330"/>
        <v>13.029999999999767</v>
      </c>
      <c r="L1332" s="3">
        <f t="shared" si="323"/>
        <v>0.52603655120894832</v>
      </c>
      <c r="M1332" s="3">
        <f>L1332/'Nitrous Oxide Information'!$B$1*1000</f>
        <v>11.951844936926552</v>
      </c>
      <c r="N1332" s="3">
        <f>M1332*'Nitrous Oxide Information'!$I$2*($D$13+273)/$F$2/1000</f>
        <v>2967.1300651194629</v>
      </c>
      <c r="O1332" s="3">
        <f t="shared" si="324"/>
        <v>58.364903072744546</v>
      </c>
      <c r="P1332" s="3">
        <f t="shared" si="325"/>
        <v>10.083409518888182</v>
      </c>
      <c r="Q1332" s="3">
        <f t="shared" si="326"/>
        <v>1.8393657252199261E-3</v>
      </c>
      <c r="R1332" s="3">
        <f t="shared" si="327"/>
        <v>9.7477797259152843E-2</v>
      </c>
    </row>
    <row r="1333" spans="1:18" x14ac:dyDescent="0.25">
      <c r="A1333" s="3">
        <f t="shared" si="329"/>
        <v>13.039999999999766</v>
      </c>
      <c r="B1333" s="3">
        <f t="shared" si="316"/>
        <v>1.1575616865123368</v>
      </c>
      <c r="C1333" s="3">
        <f t="shared" si="317"/>
        <v>2.630048083850009E-2</v>
      </c>
      <c r="D1333" s="3">
        <f t="shared" si="318"/>
        <v>429.54837518867021</v>
      </c>
      <c r="E1333" s="3">
        <f t="shared" si="319"/>
        <v>3.636850044549043</v>
      </c>
      <c r="F1333" s="3">
        <f t="shared" si="320"/>
        <v>33.073583221953236</v>
      </c>
      <c r="G1333" s="3">
        <f t="shared" si="321"/>
        <v>6.4955361220416466E-2</v>
      </c>
      <c r="H1333" s="3">
        <f t="shared" si="322"/>
        <v>0.21450327573908934</v>
      </c>
      <c r="I1333" s="3">
        <f t="shared" si="328"/>
        <v>2368.9166692490035</v>
      </c>
      <c r="K1333" s="3">
        <f t="shared" si="330"/>
        <v>13.039999999999766</v>
      </c>
      <c r="L1333" s="3">
        <f t="shared" si="323"/>
        <v>0.52506177323635683</v>
      </c>
      <c r="M1333" s="3">
        <f>L1333/'Nitrous Oxide Information'!$B$1*1000</f>
        <v>11.929697435674843</v>
      </c>
      <c r="N1333" s="3">
        <f>M1333*'Nitrous Oxide Information'!$I$2*($D$13+273)/$F$2/1000</f>
        <v>2961.631791239739</v>
      </c>
      <c r="O1333" s="3">
        <f t="shared" si="324"/>
        <v>58.256749329897218</v>
      </c>
      <c r="P1333" s="3">
        <f t="shared" si="325"/>
        <v>10.083409518888182</v>
      </c>
      <c r="Q1333" s="3">
        <f t="shared" si="326"/>
        <v>1.8393657252199261E-3</v>
      </c>
      <c r="R1333" s="3">
        <f t="shared" si="327"/>
        <v>9.7297164925968807E-2</v>
      </c>
    </row>
    <row r="1334" spans="1:18" x14ac:dyDescent="0.25">
      <c r="A1334" s="3">
        <f t="shared" si="329"/>
        <v>13.049999999999766</v>
      </c>
      <c r="B1334" s="3">
        <f t="shared" si="316"/>
        <v>1.155416653754946</v>
      </c>
      <c r="C1334" s="3">
        <f t="shared" si="317"/>
        <v>2.6251744435428825E-2</v>
      </c>
      <c r="D1334" s="3">
        <f t="shared" si="318"/>
        <v>428.75239572044865</v>
      </c>
      <c r="E1334" s="3">
        <f t="shared" si="319"/>
        <v>3.6301107384972151</v>
      </c>
      <c r="F1334" s="3">
        <f t="shared" si="320"/>
        <v>33.073583221953243</v>
      </c>
      <c r="G1334" s="3">
        <f t="shared" si="321"/>
        <v>6.495536122041648E-2</v>
      </c>
      <c r="H1334" s="3">
        <f t="shared" si="322"/>
        <v>0.21410578802125174</v>
      </c>
      <c r="I1334" s="3">
        <f t="shared" si="328"/>
        <v>2369.3448808250459</v>
      </c>
      <c r="K1334" s="3">
        <f t="shared" si="330"/>
        <v>13.049999999999766</v>
      </c>
      <c r="L1334" s="3">
        <f t="shared" si="323"/>
        <v>0.52408880158709714</v>
      </c>
      <c r="M1334" s="3">
        <f>L1334/'Nitrous Oxide Information'!$B$1*1000</f>
        <v>11.907590975100474</v>
      </c>
      <c r="N1334" s="3">
        <f>M1334*'Nitrous Oxide Information'!$I$2*($D$13+273)/$F$2/1000</f>
        <v>2956.1437059985283</v>
      </c>
      <c r="O1334" s="3">
        <f t="shared" si="324"/>
        <v>58.148796002564616</v>
      </c>
      <c r="P1334" s="3">
        <f t="shared" si="325"/>
        <v>10.083409518888184</v>
      </c>
      <c r="Q1334" s="3">
        <f t="shared" si="326"/>
        <v>1.8393657252199264E-3</v>
      </c>
      <c r="R1334" s="3">
        <f t="shared" si="327"/>
        <v>9.7116867315569927E-2</v>
      </c>
    </row>
    <row r="1335" spans="1:18" x14ac:dyDescent="0.25">
      <c r="A1335" s="3">
        <f t="shared" si="329"/>
        <v>13.059999999999766</v>
      </c>
      <c r="B1335" s="3">
        <f t="shared" si="316"/>
        <v>1.1532755958747334</v>
      </c>
      <c r="C1335" s="3">
        <f t="shared" si="317"/>
        <v>2.6203098343899733E-2</v>
      </c>
      <c r="D1335" s="3">
        <f t="shared" si="318"/>
        <v>427.95789125097099</v>
      </c>
      <c r="E1335" s="3">
        <f t="shared" si="319"/>
        <v>3.6233839207925849</v>
      </c>
      <c r="F1335" s="3">
        <f t="shared" si="320"/>
        <v>33.073583221953236</v>
      </c>
      <c r="G1335" s="3">
        <f t="shared" si="321"/>
        <v>6.4955361220416466E-2</v>
      </c>
      <c r="H1335" s="3">
        <f t="shared" si="322"/>
        <v>0.21370903687251919</v>
      </c>
      <c r="I1335" s="3">
        <f t="shared" si="328"/>
        <v>2369.7722988987912</v>
      </c>
      <c r="K1335" s="3">
        <f t="shared" si="330"/>
        <v>13.059999999999766</v>
      </c>
      <c r="L1335" s="3">
        <f t="shared" si="323"/>
        <v>0.52311763291394142</v>
      </c>
      <c r="M1335" s="3">
        <f>L1335/'Nitrous Oxide Information'!$B$1*1000</f>
        <v>11.885525479152555</v>
      </c>
      <c r="N1335" s="3">
        <f>M1335*'Nitrous Oxide Information'!$I$2*($D$13+273)/$F$2/1000</f>
        <v>2950.6657905156594</v>
      </c>
      <c r="O1335" s="3">
        <f t="shared" si="324"/>
        <v>58.041042719364526</v>
      </c>
      <c r="P1335" s="3">
        <f t="shared" si="325"/>
        <v>10.083409518888182</v>
      </c>
      <c r="Q1335" s="3">
        <f t="shared" si="326"/>
        <v>1.8393657252199261E-3</v>
      </c>
      <c r="R1335" s="3">
        <f t="shared" si="327"/>
        <v>9.6936903807694388E-2</v>
      </c>
    </row>
    <row r="1336" spans="1:18" x14ac:dyDescent="0.25">
      <c r="A1336" s="3">
        <f t="shared" si="329"/>
        <v>13.069999999999766</v>
      </c>
      <c r="B1336" s="3">
        <f t="shared" si="316"/>
        <v>1.1511385055060082</v>
      </c>
      <c r="C1336" s="3">
        <f t="shared" si="317"/>
        <v>2.6154542396559986E-2</v>
      </c>
      <c r="D1336" s="3">
        <f t="shared" si="318"/>
        <v>427.16485904697402</v>
      </c>
      <c r="E1336" s="3">
        <f t="shared" si="319"/>
        <v>3.6166695682934784</v>
      </c>
      <c r="F1336" s="3">
        <f t="shared" si="320"/>
        <v>33.073583221953236</v>
      </c>
      <c r="G1336" s="3">
        <f t="shared" si="321"/>
        <v>6.4955361220416466E-2</v>
      </c>
      <c r="H1336" s="3">
        <f t="shared" si="322"/>
        <v>0.21331302092798385</v>
      </c>
      <c r="I1336" s="3">
        <f t="shared" si="328"/>
        <v>2370.198924940647</v>
      </c>
      <c r="K1336" s="3">
        <f t="shared" si="330"/>
        <v>13.069999999999766</v>
      </c>
      <c r="L1336" s="3">
        <f t="shared" si="323"/>
        <v>0.52214826387586444</v>
      </c>
      <c r="M1336" s="3">
        <f>L1336/'Nitrous Oxide Information'!$B$1*1000</f>
        <v>11.863500871921124</v>
      </c>
      <c r="N1336" s="3">
        <f>M1336*'Nitrous Oxide Information'!$I$2*($D$13+273)/$F$2/1000</f>
        <v>2945.1980259459465</v>
      </c>
      <c r="O1336" s="3">
        <f t="shared" si="324"/>
        <v>57.933489109602888</v>
      </c>
      <c r="P1336" s="3">
        <f t="shared" si="325"/>
        <v>10.083409518888182</v>
      </c>
      <c r="Q1336" s="3">
        <f t="shared" si="326"/>
        <v>1.8393657252199261E-3</v>
      </c>
      <c r="R1336" s="3">
        <f t="shared" si="327"/>
        <v>9.6757273783229708E-2</v>
      </c>
    </row>
    <row r="1337" spans="1:18" x14ac:dyDescent="0.25">
      <c r="A1337" s="3">
        <f t="shared" si="329"/>
        <v>13.079999999999766</v>
      </c>
      <c r="B1337" s="3">
        <f t="shared" si="316"/>
        <v>1.1490053752967282</v>
      </c>
      <c r="C1337" s="3">
        <f t="shared" si="317"/>
        <v>2.6106076426366878E-2</v>
      </c>
      <c r="D1337" s="3">
        <f t="shared" si="318"/>
        <v>426.37329638025966</v>
      </c>
      <c r="E1337" s="3">
        <f t="shared" si="319"/>
        <v>3.6099676579011066</v>
      </c>
      <c r="F1337" s="3">
        <f t="shared" si="320"/>
        <v>33.073583221953236</v>
      </c>
      <c r="G1337" s="3">
        <f t="shared" si="321"/>
        <v>6.4955361220416466E-2</v>
      </c>
      <c r="H1337" s="3">
        <f t="shared" si="322"/>
        <v>0.21291773882526749</v>
      </c>
      <c r="I1337" s="3">
        <f t="shared" si="328"/>
        <v>2370.6247604182977</v>
      </c>
      <c r="K1337" s="3">
        <f t="shared" si="330"/>
        <v>13.079999999999766</v>
      </c>
      <c r="L1337" s="3">
        <f t="shared" si="323"/>
        <v>0.52118069113803212</v>
      </c>
      <c r="M1337" s="3">
        <f>L1337/'Nitrous Oxide Information'!$B$1*1000</f>
        <v>11.841517077636883</v>
      </c>
      <c r="N1337" s="3">
        <f>M1337*'Nitrous Oxide Information'!$I$2*($D$13+273)/$F$2/1000</f>
        <v>2939.7403934791259</v>
      </c>
      <c r="O1337" s="3">
        <f t="shared" si="324"/>
        <v>57.826134803272602</v>
      </c>
      <c r="P1337" s="3">
        <f t="shared" si="325"/>
        <v>10.083409518888182</v>
      </c>
      <c r="Q1337" s="3">
        <f t="shared" si="326"/>
        <v>1.8393657252199261E-3</v>
      </c>
      <c r="R1337" s="3">
        <f t="shared" si="327"/>
        <v>9.6577976624210748E-2</v>
      </c>
    </row>
    <row r="1338" spans="1:18" x14ac:dyDescent="0.25">
      <c r="A1338" s="3">
        <f t="shared" si="329"/>
        <v>13.089999999999765</v>
      </c>
      <c r="B1338" s="3">
        <f t="shared" si="316"/>
        <v>1.1468761979084756</v>
      </c>
      <c r="C1338" s="3">
        <f t="shared" si="317"/>
        <v>2.6057700266587238E-2</v>
      </c>
      <c r="D1338" s="3">
        <f t="shared" si="318"/>
        <v>425.58320052768528</v>
      </c>
      <c r="E1338" s="3">
        <f t="shared" si="319"/>
        <v>3.6032781665594826</v>
      </c>
      <c r="F1338" s="3">
        <f t="shared" si="320"/>
        <v>33.073583221953243</v>
      </c>
      <c r="G1338" s="3">
        <f t="shared" si="321"/>
        <v>6.495536122041648E-2</v>
      </c>
      <c r="H1338" s="3">
        <f t="shared" si="322"/>
        <v>0.21252318920451607</v>
      </c>
      <c r="I1338" s="3">
        <f t="shared" si="328"/>
        <v>2371.0498067967069</v>
      </c>
      <c r="K1338" s="3">
        <f t="shared" si="330"/>
        <v>13.089999999999765</v>
      </c>
      <c r="L1338" s="3">
        <f t="shared" si="323"/>
        <v>0.52021491137178999</v>
      </c>
      <c r="M1338" s="3">
        <f>L1338/'Nitrous Oxide Information'!$B$1*1000</f>
        <v>11.819574020670938</v>
      </c>
      <c r="N1338" s="3">
        <f>M1338*'Nitrous Oxide Information'!$I$2*($D$13+273)/$F$2/1000</f>
        <v>2934.2928743397902</v>
      </c>
      <c r="O1338" s="3">
        <f t="shared" si="324"/>
        <v>57.718979431052183</v>
      </c>
      <c r="P1338" s="3">
        <f t="shared" si="325"/>
        <v>10.083409518888184</v>
      </c>
      <c r="Q1338" s="3">
        <f t="shared" si="326"/>
        <v>1.8393657252199264E-3</v>
      </c>
      <c r="R1338" s="3">
        <f t="shared" si="327"/>
        <v>9.6399011713817387E-2</v>
      </c>
    </row>
    <row r="1339" spans="1:18" x14ac:dyDescent="0.25">
      <c r="A1339" s="3">
        <f t="shared" si="329"/>
        <v>13.099999999999765</v>
      </c>
      <c r="B1339" s="3">
        <f t="shared" si="316"/>
        <v>1.1447509660164303</v>
      </c>
      <c r="C1339" s="3">
        <f t="shared" si="317"/>
        <v>2.6009413750796868E-2</v>
      </c>
      <c r="D1339" s="3">
        <f t="shared" si="318"/>
        <v>424.79456877115427</v>
      </c>
      <c r="E1339" s="3">
        <f t="shared" si="319"/>
        <v>3.5966010712553445</v>
      </c>
      <c r="F1339" s="3">
        <f t="shared" si="320"/>
        <v>33.073583221953236</v>
      </c>
      <c r="G1339" s="3">
        <f t="shared" si="321"/>
        <v>6.4955361220416466E-2</v>
      </c>
      <c r="H1339" s="3">
        <f t="shared" si="322"/>
        <v>0.21212937070839566</v>
      </c>
      <c r="I1339" s="3">
        <f t="shared" si="328"/>
        <v>2371.4740655381238</v>
      </c>
      <c r="K1339" s="3">
        <f t="shared" si="330"/>
        <v>13.099999999999765</v>
      </c>
      <c r="L1339" s="3">
        <f t="shared" si="323"/>
        <v>0.51925092125465178</v>
      </c>
      <c r="M1339" s="3">
        <f>L1339/'Nitrous Oxide Information'!$B$1*1000</f>
        <v>11.797671625534541</v>
      </c>
      <c r="N1339" s="3">
        <f>M1339*'Nitrous Oxide Information'!$I$2*($D$13+273)/$F$2/1000</f>
        <v>2928.8554497873224</v>
      </c>
      <c r="O1339" s="3">
        <f t="shared" si="324"/>
        <v>57.612022624304537</v>
      </c>
      <c r="P1339" s="3">
        <f t="shared" si="325"/>
        <v>10.083409518888182</v>
      </c>
      <c r="Q1339" s="3">
        <f t="shared" si="326"/>
        <v>1.8393657252199261E-3</v>
      </c>
      <c r="R1339" s="3">
        <f t="shared" si="327"/>
        <v>9.6220378436372558E-2</v>
      </c>
    </row>
    <row r="1340" spans="1:18" x14ac:dyDescent="0.25">
      <c r="A1340" s="3">
        <f t="shared" si="329"/>
        <v>13.109999999999765</v>
      </c>
      <c r="B1340" s="3">
        <f t="shared" si="316"/>
        <v>1.1426296723093463</v>
      </c>
      <c r="C1340" s="3">
        <f t="shared" si="317"/>
        <v>2.5961216712879962E-2</v>
      </c>
      <c r="D1340" s="3">
        <f t="shared" si="318"/>
        <v>424.00739839760712</v>
      </c>
      <c r="E1340" s="3">
        <f t="shared" si="319"/>
        <v>3.5899363490180751</v>
      </c>
      <c r="F1340" s="3">
        <f t="shared" si="320"/>
        <v>33.073583221953243</v>
      </c>
      <c r="G1340" s="3">
        <f t="shared" si="321"/>
        <v>6.495536122041648E-2</v>
      </c>
      <c r="H1340" s="3">
        <f t="shared" si="322"/>
        <v>0.21173628198208755</v>
      </c>
      <c r="I1340" s="3">
        <f t="shared" si="328"/>
        <v>2371.8975381020878</v>
      </c>
      <c r="K1340" s="3">
        <f t="shared" si="330"/>
        <v>13.109999999999765</v>
      </c>
      <c r="L1340" s="3">
        <f t="shared" si="323"/>
        <v>0.51828871747028804</v>
      </c>
      <c r="M1340" s="3">
        <f>L1340/'Nitrous Oxide Information'!$B$1*1000</f>
        <v>11.775809816878832</v>
      </c>
      <c r="N1340" s="3">
        <f>M1340*'Nitrous Oxide Information'!$I$2*($D$13+273)/$F$2/1000</f>
        <v>2923.4281011158359</v>
      </c>
      <c r="O1340" s="3">
        <f t="shared" si="324"/>
        <v>57.505264015075667</v>
      </c>
      <c r="P1340" s="3">
        <f t="shared" si="325"/>
        <v>10.083409518888184</v>
      </c>
      <c r="Q1340" s="3">
        <f t="shared" si="326"/>
        <v>1.8393657252199264E-3</v>
      </c>
      <c r="R1340" s="3">
        <f t="shared" si="327"/>
        <v>9.6042076177340119E-2</v>
      </c>
    </row>
    <row r="1341" spans="1:18" x14ac:dyDescent="0.25">
      <c r="A1341" s="3">
        <f t="shared" si="329"/>
        <v>13.119999999999765</v>
      </c>
      <c r="B1341" s="3">
        <f t="shared" si="316"/>
        <v>1.1405123094895255</v>
      </c>
      <c r="C1341" s="3">
        <f t="shared" si="317"/>
        <v>2.5913108987028536E-2</v>
      </c>
      <c r="D1341" s="3">
        <f t="shared" si="318"/>
        <v>423.22168669901129</v>
      </c>
      <c r="E1341" s="3">
        <f t="shared" si="319"/>
        <v>3.5832839769196232</v>
      </c>
      <c r="F1341" s="3">
        <f t="shared" si="320"/>
        <v>33.073583221953236</v>
      </c>
      <c r="G1341" s="3">
        <f t="shared" si="321"/>
        <v>6.4955361220416466E-2</v>
      </c>
      <c r="H1341" s="3">
        <f t="shared" si="322"/>
        <v>0.21134392167328347</v>
      </c>
      <c r="I1341" s="3">
        <f t="shared" si="328"/>
        <v>2372.3202259454342</v>
      </c>
      <c r="K1341" s="3">
        <f t="shared" si="330"/>
        <v>13.119999999999765</v>
      </c>
      <c r="L1341" s="3">
        <f t="shared" si="323"/>
        <v>0.51732829670851466</v>
      </c>
      <c r="M1341" s="3">
        <f>L1341/'Nitrous Oxide Information'!$B$1*1000</f>
        <v>11.753988519494573</v>
      </c>
      <c r="N1341" s="3">
        <f>M1341*'Nitrous Oxide Information'!$I$2*($D$13+273)/$F$2/1000</f>
        <v>2918.0108096541044</v>
      </c>
      <c r="O1341" s="3">
        <f t="shared" si="324"/>
        <v>57.398703236093432</v>
      </c>
      <c r="P1341" s="3">
        <f t="shared" si="325"/>
        <v>10.083409518888182</v>
      </c>
      <c r="Q1341" s="3">
        <f t="shared" si="326"/>
        <v>1.8393657252199261E-3</v>
      </c>
      <c r="R1341" s="3">
        <f t="shared" si="327"/>
        <v>9.586410432332261E-2</v>
      </c>
    </row>
    <row r="1342" spans="1:18" x14ac:dyDescent="0.25">
      <c r="A1342" s="3">
        <f t="shared" si="329"/>
        <v>13.129999999999765</v>
      </c>
      <c r="B1342" s="3">
        <f t="shared" si="316"/>
        <v>1.1383988702727927</v>
      </c>
      <c r="C1342" s="3">
        <f t="shared" si="317"/>
        <v>2.5865090407741858E-2</v>
      </c>
      <c r="D1342" s="3">
        <f t="shared" si="318"/>
        <v>422.43743097235307</v>
      </c>
      <c r="E1342" s="3">
        <f t="shared" si="319"/>
        <v>3.5766439320744241</v>
      </c>
      <c r="F1342" s="3">
        <f t="shared" si="320"/>
        <v>33.073583221953236</v>
      </c>
      <c r="G1342" s="3">
        <f t="shared" si="321"/>
        <v>6.4955361220416466E-2</v>
      </c>
      <c r="H1342" s="3">
        <f t="shared" si="322"/>
        <v>0.2109522884321812</v>
      </c>
      <c r="I1342" s="3">
        <f t="shared" si="328"/>
        <v>2372.7421305222988</v>
      </c>
      <c r="K1342" s="3">
        <f t="shared" si="330"/>
        <v>13.129999999999765</v>
      </c>
      <c r="L1342" s="3">
        <f t="shared" si="323"/>
        <v>0.51636965566528148</v>
      </c>
      <c r="M1342" s="3">
        <f>L1342/'Nitrous Oxide Information'!$B$1*1000</f>
        <v>11.732207658311896</v>
      </c>
      <c r="N1342" s="3">
        <f>M1342*'Nitrous Oxide Information'!$I$2*($D$13+273)/$F$2/1000</f>
        <v>2912.6035567655031</v>
      </c>
      <c r="O1342" s="3">
        <f t="shared" si="324"/>
        <v>57.292339920766253</v>
      </c>
      <c r="P1342" s="3">
        <f t="shared" si="325"/>
        <v>10.083409518888182</v>
      </c>
      <c r="Q1342" s="3">
        <f t="shared" si="326"/>
        <v>1.8393657252199261E-3</v>
      </c>
      <c r="R1342" s="3">
        <f t="shared" si="327"/>
        <v>9.5686462262059319E-2</v>
      </c>
    </row>
    <row r="1343" spans="1:18" x14ac:dyDescent="0.25">
      <c r="A1343" s="3">
        <f t="shared" si="329"/>
        <v>13.139999999999764</v>
      </c>
      <c r="B1343" s="3">
        <f t="shared" si="316"/>
        <v>1.136289347388471</v>
      </c>
      <c r="C1343" s="3">
        <f t="shared" si="317"/>
        <v>2.5817160809825879E-2</v>
      </c>
      <c r="D1343" s="3">
        <f t="shared" si="318"/>
        <v>421.65462851962678</v>
      </c>
      <c r="E1343" s="3">
        <f t="shared" si="319"/>
        <v>3.5700161916393216</v>
      </c>
      <c r="F1343" s="3">
        <f t="shared" si="320"/>
        <v>33.073583221953236</v>
      </c>
      <c r="G1343" s="3">
        <f t="shared" si="321"/>
        <v>6.4955361220416466E-2</v>
      </c>
      <c r="H1343" s="3">
        <f t="shared" si="322"/>
        <v>0.21056138091147969</v>
      </c>
      <c r="I1343" s="3">
        <f t="shared" si="328"/>
        <v>2373.1632532841218</v>
      </c>
      <c r="K1343" s="3">
        <f t="shared" si="330"/>
        <v>13.139999999999764</v>
      </c>
      <c r="L1343" s="3">
        <f t="shared" si="323"/>
        <v>0.51541279104266091</v>
      </c>
      <c r="M1343" s="3">
        <f>L1343/'Nitrous Oxide Information'!$B$1*1000</f>
        <v>11.710467158400039</v>
      </c>
      <c r="N1343" s="3">
        <f>M1343*'Nitrous Oxide Information'!$I$2*($D$13+273)/$F$2/1000</f>
        <v>2907.2063238479386</v>
      </c>
      <c r="O1343" s="3">
        <f t="shared" si="324"/>
        <v>57.186173703181865</v>
      </c>
      <c r="P1343" s="3">
        <f t="shared" si="325"/>
        <v>10.083409518888182</v>
      </c>
      <c r="Q1343" s="3">
        <f t="shared" si="326"/>
        <v>1.8393657252199261E-3</v>
      </c>
      <c r="R1343" s="3">
        <f t="shared" si="327"/>
        <v>9.5509149382424052E-2</v>
      </c>
    </row>
    <row r="1344" spans="1:18" x14ac:dyDescent="0.25">
      <c r="A1344" s="3">
        <f t="shared" si="329"/>
        <v>13.149999999999764</v>
      </c>
      <c r="B1344" s="3">
        <f t="shared" si="316"/>
        <v>1.1341837335793563</v>
      </c>
      <c r="C1344" s="3">
        <f t="shared" si="317"/>
        <v>2.5769320028392658E-2</v>
      </c>
      <c r="D1344" s="3">
        <f t="shared" si="318"/>
        <v>420.87327664782714</v>
      </c>
      <c r="E1344" s="3">
        <f t="shared" si="319"/>
        <v>3.5634007328134905</v>
      </c>
      <c r="F1344" s="3">
        <f t="shared" si="320"/>
        <v>33.073583221953243</v>
      </c>
      <c r="G1344" s="3">
        <f t="shared" si="321"/>
        <v>6.495536122041648E-2</v>
      </c>
      <c r="H1344" s="3">
        <f t="shared" si="322"/>
        <v>0.21017119776637458</v>
      </c>
      <c r="I1344" s="3">
        <f t="shared" si="328"/>
        <v>2373.5835956796545</v>
      </c>
      <c r="K1344" s="3">
        <f t="shared" si="330"/>
        <v>13.149999999999764</v>
      </c>
      <c r="L1344" s="3">
        <f t="shared" si="323"/>
        <v>0.51445769954883669</v>
      </c>
      <c r="M1344" s="3">
        <f>L1344/'Nitrous Oxide Information'!$B$1*1000</f>
        <v>11.688766944967094</v>
      </c>
      <c r="N1344" s="3">
        <f>M1344*'Nitrous Oxide Information'!$I$2*($D$13+273)/$F$2/1000</f>
        <v>2901.8190923337929</v>
      </c>
      <c r="O1344" s="3">
        <f t="shared" si="324"/>
        <v>57.080204218106083</v>
      </c>
      <c r="P1344" s="3">
        <f t="shared" si="325"/>
        <v>10.083409518888184</v>
      </c>
      <c r="Q1344" s="3">
        <f t="shared" si="326"/>
        <v>1.8393657252199264E-3</v>
      </c>
      <c r="R1344" s="3">
        <f t="shared" si="327"/>
        <v>9.5332165074423075E-2</v>
      </c>
    </row>
    <row r="1345" spans="1:18" x14ac:dyDescent="0.25">
      <c r="A1345" s="3">
        <f t="shared" si="329"/>
        <v>13.159999999999764</v>
      </c>
      <c r="B1345" s="3">
        <f t="shared" si="316"/>
        <v>1.1320820216016925</v>
      </c>
      <c r="C1345" s="3">
        <f t="shared" si="317"/>
        <v>2.5721567898859817E-2</v>
      </c>
      <c r="D1345" s="3">
        <f t="shared" si="318"/>
        <v>420.09337266893846</v>
      </c>
      <c r="E1345" s="3">
        <f t="shared" si="319"/>
        <v>3.5567975328383552</v>
      </c>
      <c r="F1345" s="3">
        <f t="shared" si="320"/>
        <v>33.073583221953243</v>
      </c>
      <c r="G1345" s="3">
        <f t="shared" si="321"/>
        <v>6.495536122041648E-2</v>
      </c>
      <c r="H1345" s="3">
        <f t="shared" si="322"/>
        <v>0.20978173765455344</v>
      </c>
      <c r="I1345" s="3">
        <f t="shared" si="328"/>
        <v>2374.0031591549637</v>
      </c>
      <c r="K1345" s="3">
        <f t="shared" si="330"/>
        <v>13.159999999999764</v>
      </c>
      <c r="L1345" s="3">
        <f t="shared" si="323"/>
        <v>0.51350437789809245</v>
      </c>
      <c r="M1345" s="3">
        <f>L1345/'Nitrous Oxide Information'!$B$1*1000</f>
        <v>11.667106943359745</v>
      </c>
      <c r="N1345" s="3">
        <f>M1345*'Nitrous Oxide Information'!$I$2*($D$13+273)/$F$2/1000</f>
        <v>2896.4418436898504</v>
      </c>
      <c r="O1345" s="3">
        <f t="shared" si="324"/>
        <v>56.974431100981498</v>
      </c>
      <c r="P1345" s="3">
        <f t="shared" si="325"/>
        <v>10.083409518888184</v>
      </c>
      <c r="Q1345" s="3">
        <f t="shared" si="326"/>
        <v>1.8393657252199264E-3</v>
      </c>
      <c r="R1345" s="3">
        <f t="shared" si="327"/>
        <v>9.5155508729192997E-2</v>
      </c>
    </row>
    <row r="1346" spans="1:18" x14ac:dyDescent="0.25">
      <c r="A1346" s="3">
        <f t="shared" si="329"/>
        <v>13.169999999999764</v>
      </c>
      <c r="B1346" s="3">
        <f t="shared" si="316"/>
        <v>1.1299842042251469</v>
      </c>
      <c r="C1346" s="3">
        <f t="shared" si="317"/>
        <v>2.5673904256949948E-2</v>
      </c>
      <c r="D1346" s="3">
        <f t="shared" si="318"/>
        <v>419.31491389992658</v>
      </c>
      <c r="E1346" s="3">
        <f t="shared" si="319"/>
        <v>3.5502065689975142</v>
      </c>
      <c r="F1346" s="3">
        <f t="shared" si="320"/>
        <v>33.073583221953243</v>
      </c>
      <c r="G1346" s="3">
        <f t="shared" si="321"/>
        <v>6.495536122041648E-2</v>
      </c>
      <c r="H1346" s="3">
        <f t="shared" si="322"/>
        <v>0.20939299923619134</v>
      </c>
      <c r="I1346" s="3">
        <f t="shared" si="328"/>
        <v>2374.4219451534359</v>
      </c>
      <c r="K1346" s="3">
        <f t="shared" si="330"/>
        <v>13.169999999999764</v>
      </c>
      <c r="L1346" s="3">
        <f t="shared" si="323"/>
        <v>0.5125528228108005</v>
      </c>
      <c r="M1346" s="3">
        <f>L1346/'Nitrous Oxide Information'!$B$1*1000</f>
        <v>11.645487079063017</v>
      </c>
      <c r="N1346" s="3">
        <f>M1346*'Nitrous Oxide Information'!$I$2*($D$13+273)/$F$2/1000</f>
        <v>2891.0745594172413</v>
      </c>
      <c r="O1346" s="3">
        <f t="shared" si="324"/>
        <v>56.868853987926265</v>
      </c>
      <c r="P1346" s="3">
        <f t="shared" si="325"/>
        <v>10.083409518888184</v>
      </c>
      <c r="Q1346" s="3">
        <f t="shared" si="326"/>
        <v>1.8393657252199264E-3</v>
      </c>
      <c r="R1346" s="3">
        <f t="shared" si="327"/>
        <v>9.497917973899872E-2</v>
      </c>
    </row>
    <row r="1347" spans="1:18" x14ac:dyDescent="0.25">
      <c r="A1347" s="3">
        <f t="shared" si="329"/>
        <v>13.179999999999763</v>
      </c>
      <c r="B1347" s="3">
        <f t="shared" si="316"/>
        <v>1.127890274232785</v>
      </c>
      <c r="C1347" s="3">
        <f t="shared" si="317"/>
        <v>2.562632893869006E-2</v>
      </c>
      <c r="D1347" s="3">
        <f t="shared" si="318"/>
        <v>418.53789766272899</v>
      </c>
      <c r="E1347" s="3">
        <f t="shared" si="319"/>
        <v>3.5436278186166614</v>
      </c>
      <c r="F1347" s="3">
        <f t="shared" si="320"/>
        <v>33.073583221953236</v>
      </c>
      <c r="G1347" s="3">
        <f t="shared" si="321"/>
        <v>6.4955361220416466E-2</v>
      </c>
      <c r="H1347" s="3">
        <f t="shared" si="322"/>
        <v>0.209004981173946</v>
      </c>
      <c r="I1347" s="3">
        <f t="shared" si="328"/>
        <v>2374.8399551157836</v>
      </c>
      <c r="K1347" s="3">
        <f t="shared" si="330"/>
        <v>13.179999999999763</v>
      </c>
      <c r="L1347" s="3">
        <f t="shared" si="323"/>
        <v>0.51160303101341054</v>
      </c>
      <c r="M1347" s="3">
        <f>L1347/'Nitrous Oxide Information'!$B$1*1000</f>
        <v>11.62390727770001</v>
      </c>
      <c r="N1347" s="3">
        <f>M1347*'Nitrous Oxide Information'!$I$2*($D$13+273)/$F$2/1000</f>
        <v>2885.717221051375</v>
      </c>
      <c r="O1347" s="3">
        <f t="shared" si="324"/>
        <v>56.763472515732836</v>
      </c>
      <c r="P1347" s="3">
        <f t="shared" si="325"/>
        <v>10.083409518888182</v>
      </c>
      <c r="Q1347" s="3">
        <f t="shared" si="326"/>
        <v>1.8393657252199261E-3</v>
      </c>
      <c r="R1347" s="3">
        <f t="shared" si="327"/>
        <v>9.4803177497231272E-2</v>
      </c>
    </row>
    <row r="1348" spans="1:18" x14ac:dyDescent="0.25">
      <c r="A1348" s="3">
        <f t="shared" si="329"/>
        <v>13.189999999999763</v>
      </c>
      <c r="B1348" s="3">
        <f t="shared" ref="B1348:B1411" si="331">L1348*2.20462</f>
        <v>1.1258002244210457</v>
      </c>
      <c r="C1348" s="3">
        <f t="shared" ref="C1348:C1411" si="332">M1348/453.59237</f>
        <v>2.5578841780411025E-2</v>
      </c>
      <c r="D1348" s="3">
        <f t="shared" ref="D1348:D1411" si="333">N1348/6.89475729</f>
        <v>417.76232128424596</v>
      </c>
      <c r="E1348" s="3">
        <f t="shared" ref="E1348:E1411" si="334">O1348/16.0184634</f>
        <v>3.5370612590635067</v>
      </c>
      <c r="F1348" s="3">
        <f t="shared" ref="F1348:F1411" si="335">P1348*3.28</f>
        <v>33.073583221953236</v>
      </c>
      <c r="G1348" s="3">
        <f t="shared" ref="G1348:G1411" si="336">Q1348*35.314</f>
        <v>6.4955361220416466E-2</v>
      </c>
      <c r="H1348" s="3">
        <f t="shared" ref="H1348:H1411" si="337">R1348*2.20462</f>
        <v>0.20861768213295342</v>
      </c>
      <c r="I1348" s="3">
        <f t="shared" si="328"/>
        <v>2375.2571904800493</v>
      </c>
      <c r="K1348" s="3">
        <f t="shared" si="330"/>
        <v>13.189999999999763</v>
      </c>
      <c r="L1348" s="3">
        <f t="shared" ref="L1348:L1411" si="338">L1347-R1347*$J$1</f>
        <v>0.51065499923843827</v>
      </c>
      <c r="M1348" s="3">
        <f>L1348/'Nitrous Oxide Information'!$B$1*1000</f>
        <v>11.602367465031657</v>
      </c>
      <c r="N1348" s="3">
        <f>M1348*'Nitrous Oxide Information'!$I$2*($D$13+273)/$F$2/1000</f>
        <v>2880.369810161877</v>
      </c>
      <c r="O1348" s="3">
        <f t="shared" ref="O1348:O1411" si="339">L1348/$F$2</f>
        <v>56.658286321866704</v>
      </c>
      <c r="P1348" s="3">
        <f t="shared" ref="P1348:P1411" si="340">SQRT(2*(N1348)/O1348)</f>
        <v>10.083409518888182</v>
      </c>
      <c r="Q1348" s="3">
        <f t="shared" ref="Q1348:Q1411" si="341">P1348*$F$25</f>
        <v>1.8393657252199261E-3</v>
      </c>
      <c r="R1348" s="3">
        <f t="shared" ref="R1348:R1411" si="342">Q1348*O1348*0.908</f>
        <v>9.4627501398405825E-2</v>
      </c>
    </row>
    <row r="1349" spans="1:18" x14ac:dyDescent="0.25">
      <c r="A1349" s="3">
        <f t="shared" si="329"/>
        <v>13.199999999999763</v>
      </c>
      <c r="B1349" s="3">
        <f t="shared" si="331"/>
        <v>1.1237140475997163</v>
      </c>
      <c r="C1349" s="3">
        <f t="shared" si="332"/>
        <v>2.5531442618746982E-2</v>
      </c>
      <c r="D1349" s="3">
        <f t="shared" si="333"/>
        <v>416.98818209633083</v>
      </c>
      <c r="E1349" s="3">
        <f t="shared" si="334"/>
        <v>3.5305068677476981</v>
      </c>
      <c r="F1349" s="3">
        <f t="shared" si="335"/>
        <v>33.073583221953243</v>
      </c>
      <c r="G1349" s="3">
        <f t="shared" si="336"/>
        <v>6.495536122041648E-2</v>
      </c>
      <c r="H1349" s="3">
        <f t="shared" si="337"/>
        <v>0.20823110078082321</v>
      </c>
      <c r="I1349" s="3">
        <f t="shared" si="328"/>
        <v>2375.6736526816107</v>
      </c>
      <c r="K1349" s="3">
        <f t="shared" si="330"/>
        <v>13.199999999999763</v>
      </c>
      <c r="L1349" s="3">
        <f t="shared" si="338"/>
        <v>0.50970872422445423</v>
      </c>
      <c r="M1349" s="3">
        <f>L1349/'Nitrous Oxide Information'!$B$1*1000</f>
        <v>11.580867566956451</v>
      </c>
      <c r="N1349" s="3">
        <f>M1349*'Nitrous Oxide Information'!$I$2*($D$13+273)/$F$2/1000</f>
        <v>2875.0323083525245</v>
      </c>
      <c r="O1349" s="3">
        <f t="shared" si="339"/>
        <v>56.553295044465145</v>
      </c>
      <c r="P1349" s="3">
        <f t="shared" si="340"/>
        <v>10.083409518888184</v>
      </c>
      <c r="Q1349" s="3">
        <f t="shared" si="341"/>
        <v>1.8393657252199264E-3</v>
      </c>
      <c r="R1349" s="3">
        <f t="shared" si="342"/>
        <v>9.4452150838159513E-2</v>
      </c>
    </row>
    <row r="1350" spans="1:18" x14ac:dyDescent="0.25">
      <c r="A1350" s="3">
        <f t="shared" si="329"/>
        <v>13.209999999999763</v>
      </c>
      <c r="B1350" s="3">
        <f t="shared" si="331"/>
        <v>1.121631736591908</v>
      </c>
      <c r="C1350" s="3">
        <f t="shared" si="332"/>
        <v>2.5484131290634812E-2</v>
      </c>
      <c r="D1350" s="3">
        <f t="shared" si="333"/>
        <v>416.21547743578122</v>
      </c>
      <c r="E1350" s="3">
        <f t="shared" si="334"/>
        <v>3.5239646221207455</v>
      </c>
      <c r="F1350" s="3">
        <f t="shared" si="335"/>
        <v>33.073583221953236</v>
      </c>
      <c r="G1350" s="3">
        <f t="shared" si="336"/>
        <v>6.4955361220416466E-2</v>
      </c>
      <c r="H1350" s="3">
        <f t="shared" si="337"/>
        <v>0.2078452357876337</v>
      </c>
      <c r="I1350" s="3">
        <f t="shared" si="328"/>
        <v>2376.0893431531858</v>
      </c>
      <c r="K1350" s="3">
        <f t="shared" si="330"/>
        <v>13.209999999999763</v>
      </c>
      <c r="L1350" s="3">
        <f t="shared" si="338"/>
        <v>0.50876420271607259</v>
      </c>
      <c r="M1350" s="3">
        <f>L1350/'Nitrous Oxide Information'!$B$1*1000</f>
        <v>11.559407509510203</v>
      </c>
      <c r="N1350" s="3">
        <f>M1350*'Nitrous Oxide Information'!$I$2*($D$13+273)/$F$2/1000</f>
        <v>2869.7046972611834</v>
      </c>
      <c r="O1350" s="3">
        <f t="shared" si="339"/>
        <v>56.448498322336</v>
      </c>
      <c r="P1350" s="3">
        <f t="shared" si="340"/>
        <v>10.083409518888182</v>
      </c>
      <c r="Q1350" s="3">
        <f t="shared" si="341"/>
        <v>1.8393657252199261E-3</v>
      </c>
      <c r="R1350" s="3">
        <f t="shared" si="342"/>
        <v>9.4277125213249324E-2</v>
      </c>
    </row>
    <row r="1351" spans="1:18" x14ac:dyDescent="0.25">
      <c r="A1351" s="3">
        <f t="shared" si="329"/>
        <v>13.219999999999763</v>
      </c>
      <c r="B1351" s="3">
        <f t="shared" si="331"/>
        <v>1.1195532842340314</v>
      </c>
      <c r="C1351" s="3">
        <f t="shared" si="332"/>
        <v>2.5436907633313566E-2</v>
      </c>
      <c r="D1351" s="3">
        <f t="shared" si="333"/>
        <v>415.44420464433051</v>
      </c>
      <c r="E1351" s="3">
        <f t="shared" si="334"/>
        <v>3.5174344996759448</v>
      </c>
      <c r="F1351" s="3">
        <f t="shared" si="335"/>
        <v>33.073583221953236</v>
      </c>
      <c r="G1351" s="3">
        <f t="shared" si="336"/>
        <v>6.4955361220416466E-2</v>
      </c>
      <c r="H1351" s="3">
        <f t="shared" si="337"/>
        <v>0.20746008582592809</v>
      </c>
      <c r="I1351" s="3">
        <f t="shared" si="328"/>
        <v>2376.5042633248377</v>
      </c>
      <c r="K1351" s="3">
        <f t="shared" si="330"/>
        <v>13.219999999999763</v>
      </c>
      <c r="L1351" s="3">
        <f t="shared" si="338"/>
        <v>0.5078214314639401</v>
      </c>
      <c r="M1351" s="3">
        <f>L1351/'Nitrous Oxide Information'!$B$1*1000</f>
        <v>11.537987218865792</v>
      </c>
      <c r="N1351" s="3">
        <f>M1351*'Nitrous Oxide Information'!$I$2*($D$13+273)/$F$2/1000</f>
        <v>2864.3869585597499</v>
      </c>
      <c r="O1351" s="3">
        <f t="shared" si="339"/>
        <v>56.343895794956438</v>
      </c>
      <c r="P1351" s="3">
        <f t="shared" si="340"/>
        <v>10.083409518888182</v>
      </c>
      <c r="Q1351" s="3">
        <f t="shared" si="341"/>
        <v>1.8393657252199261E-3</v>
      </c>
      <c r="R1351" s="3">
        <f t="shared" si="342"/>
        <v>9.4102423921550243E-2</v>
      </c>
    </row>
    <row r="1352" spans="1:18" x14ac:dyDescent="0.25">
      <c r="A1352" s="3">
        <f t="shared" si="329"/>
        <v>13.229999999999762</v>
      </c>
      <c r="B1352" s="3">
        <f t="shared" si="331"/>
        <v>1.1174786833757722</v>
      </c>
      <c r="C1352" s="3">
        <f t="shared" si="332"/>
        <v>2.5389771484323895E-2</v>
      </c>
      <c r="D1352" s="3">
        <f t="shared" si="333"/>
        <v>414.67436106863727</v>
      </c>
      <c r="E1352" s="3">
        <f t="shared" si="334"/>
        <v>3.5109164779482955</v>
      </c>
      <c r="F1352" s="3">
        <f t="shared" si="335"/>
        <v>33.073583221953243</v>
      </c>
      <c r="G1352" s="3">
        <f t="shared" si="336"/>
        <v>6.495536122041648E-2</v>
      </c>
      <c r="H1352" s="3">
        <f t="shared" si="337"/>
        <v>0.20707564957070915</v>
      </c>
      <c r="I1352" s="3">
        <f t="shared" si="328"/>
        <v>2376.9184146239791</v>
      </c>
      <c r="K1352" s="3">
        <f t="shared" si="330"/>
        <v>13.229999999999762</v>
      </c>
      <c r="L1352" s="3">
        <f t="shared" si="338"/>
        <v>0.50688040722472461</v>
      </c>
      <c r="M1352" s="3">
        <f>L1352/'Nitrous Oxide Information'!$B$1*1000</f>
        <v>11.516606621332894</v>
      </c>
      <c r="N1352" s="3">
        <f>M1352*'Nitrous Oxide Information'!$I$2*($D$13+273)/$F$2/1000</f>
        <v>2859.0790739540789</v>
      </c>
      <c r="O1352" s="3">
        <f t="shared" si="339"/>
        <v>56.239487102471685</v>
      </c>
      <c r="P1352" s="3">
        <f t="shared" si="340"/>
        <v>10.083409518888184</v>
      </c>
      <c r="Q1352" s="3">
        <f t="shared" si="341"/>
        <v>1.8393657252199264E-3</v>
      </c>
      <c r="R1352" s="3">
        <f t="shared" si="342"/>
        <v>9.3928046362052944E-2</v>
      </c>
    </row>
    <row r="1353" spans="1:18" x14ac:dyDescent="0.25">
      <c r="A1353" s="3">
        <f t="shared" si="329"/>
        <v>13.239999999999762</v>
      </c>
      <c r="B1353" s="3">
        <f t="shared" si="331"/>
        <v>1.1154079268800652</v>
      </c>
      <c r="C1353" s="3">
        <f t="shared" si="332"/>
        <v>2.5342722681507487E-2</v>
      </c>
      <c r="D1353" s="3">
        <f t="shared" si="333"/>
        <v>413.90594406027685</v>
      </c>
      <c r="E1353" s="3">
        <f t="shared" si="334"/>
        <v>3.504410534514427</v>
      </c>
      <c r="F1353" s="3">
        <f t="shared" si="335"/>
        <v>33.073583221953236</v>
      </c>
      <c r="G1353" s="3">
        <f t="shared" si="336"/>
        <v>6.4955361220416466E-2</v>
      </c>
      <c r="H1353" s="3">
        <f t="shared" si="337"/>
        <v>0.20669192569943495</v>
      </c>
      <c r="I1353" s="3">
        <f t="shared" si="328"/>
        <v>2377.331798475378</v>
      </c>
      <c r="K1353" s="3">
        <f t="shared" si="330"/>
        <v>13.239999999999762</v>
      </c>
      <c r="L1353" s="3">
        <f t="shared" si="338"/>
        <v>0.50594112676110403</v>
      </c>
      <c r="M1353" s="3">
        <f>L1353/'Nitrous Oxide Information'!$B$1*1000</f>
        <v>11.495265643357737</v>
      </c>
      <c r="N1353" s="3">
        <f>M1353*'Nitrous Oxide Information'!$I$2*($D$13+273)/$F$2/1000</f>
        <v>2853.781025183926</v>
      </c>
      <c r="O1353" s="3">
        <f t="shared" si="339"/>
        <v>56.13527188569379</v>
      </c>
      <c r="P1353" s="3">
        <f t="shared" si="340"/>
        <v>10.083409518888182</v>
      </c>
      <c r="Q1353" s="3">
        <f t="shared" si="341"/>
        <v>1.8393657252199261E-3</v>
      </c>
      <c r="R1353" s="3">
        <f t="shared" si="342"/>
        <v>9.375399193486178E-2</v>
      </c>
    </row>
    <row r="1354" spans="1:18" x14ac:dyDescent="0.25">
      <c r="A1354" s="3">
        <f t="shared" si="329"/>
        <v>13.249999999999762</v>
      </c>
      <c r="B1354" s="3">
        <f t="shared" si="331"/>
        <v>1.1133410076230708</v>
      </c>
      <c r="C1354" s="3">
        <f t="shared" si="332"/>
        <v>2.5295761063006537E-2</v>
      </c>
      <c r="D1354" s="3">
        <f t="shared" si="333"/>
        <v>413.13895097573283</v>
      </c>
      <c r="E1354" s="3">
        <f t="shared" si="334"/>
        <v>3.4979166469925205</v>
      </c>
      <c r="F1354" s="3">
        <f t="shared" si="335"/>
        <v>33.073583221953243</v>
      </c>
      <c r="G1354" s="3">
        <f t="shared" si="336"/>
        <v>6.495536122041648E-2</v>
      </c>
      <c r="H1354" s="3">
        <f t="shared" si="337"/>
        <v>0.20630891289201447</v>
      </c>
      <c r="I1354" s="3">
        <f t="shared" si="328"/>
        <v>2377.7444163011619</v>
      </c>
      <c r="K1354" s="3">
        <f t="shared" si="330"/>
        <v>13.249999999999762</v>
      </c>
      <c r="L1354" s="3">
        <f t="shared" si="338"/>
        <v>0.50500358684175539</v>
      </c>
      <c r="M1354" s="3">
        <f>L1354/'Nitrous Oxide Information'!$B$1*1000</f>
        <v>11.473964211522855</v>
      </c>
      <c r="N1354" s="3">
        <f>M1354*'Nitrous Oxide Information'!$I$2*($D$13+273)/$F$2/1000</f>
        <v>2848.4927940228868</v>
      </c>
      <c r="O1354" s="3">
        <f t="shared" si="339"/>
        <v>56.031249786100418</v>
      </c>
      <c r="P1354" s="3">
        <f t="shared" si="340"/>
        <v>10.083409518888184</v>
      </c>
      <c r="Q1354" s="3">
        <f t="shared" si="341"/>
        <v>1.8393657252199264E-3</v>
      </c>
      <c r="R1354" s="3">
        <f t="shared" si="342"/>
        <v>9.3580260041192811E-2</v>
      </c>
    </row>
    <row r="1355" spans="1:18" x14ac:dyDescent="0.25">
      <c r="A1355" s="3">
        <f t="shared" si="329"/>
        <v>13.259999999999762</v>
      </c>
      <c r="B1355" s="3">
        <f t="shared" si="331"/>
        <v>1.1112779184941506</v>
      </c>
      <c r="C1355" s="3">
        <f t="shared" si="332"/>
        <v>2.5248886467263167E-2</v>
      </c>
      <c r="D1355" s="3">
        <f t="shared" si="333"/>
        <v>412.373379176387</v>
      </c>
      <c r="E1355" s="3">
        <f t="shared" si="334"/>
        <v>3.4914347930422327</v>
      </c>
      <c r="F1355" s="3">
        <f t="shared" si="335"/>
        <v>33.073583221953243</v>
      </c>
      <c r="G1355" s="3">
        <f t="shared" si="336"/>
        <v>6.495536122041648E-2</v>
      </c>
      <c r="H1355" s="3">
        <f t="shared" si="337"/>
        <v>0.20592660983080274</v>
      </c>
      <c r="I1355" s="3">
        <f t="shared" si="328"/>
        <v>2378.1562695208236</v>
      </c>
      <c r="K1355" s="3">
        <f t="shared" si="330"/>
        <v>13.259999999999762</v>
      </c>
      <c r="L1355" s="3">
        <f t="shared" si="338"/>
        <v>0.50406778424134346</v>
      </c>
      <c r="M1355" s="3">
        <f>L1355/'Nitrous Oxide Information'!$B$1*1000</f>
        <v>11.452702252546828</v>
      </c>
      <c r="N1355" s="3">
        <f>M1355*'Nitrous Oxide Information'!$I$2*($D$13+273)/$F$2/1000</f>
        <v>2843.2143622783287</v>
      </c>
      <c r="O1355" s="3">
        <f t="shared" si="339"/>
        <v>55.927420445833583</v>
      </c>
      <c r="P1355" s="3">
        <f t="shared" si="340"/>
        <v>10.083409518888184</v>
      </c>
      <c r="Q1355" s="3">
        <f t="shared" si="341"/>
        <v>1.8393657252199264E-3</v>
      </c>
      <c r="R1355" s="3">
        <f t="shared" si="342"/>
        <v>9.3406850083371629E-2</v>
      </c>
    </row>
    <row r="1356" spans="1:18" x14ac:dyDescent="0.25">
      <c r="A1356" s="3">
        <f t="shared" si="329"/>
        <v>13.269999999999762</v>
      </c>
      <c r="B1356" s="3">
        <f t="shared" si="331"/>
        <v>1.1092186523958427</v>
      </c>
      <c r="C1356" s="3">
        <f t="shared" si="332"/>
        <v>2.5202098733018867E-2</v>
      </c>
      <c r="D1356" s="3">
        <f t="shared" si="333"/>
        <v>411.60922602851076</v>
      </c>
      <c r="E1356" s="3">
        <f t="shared" si="334"/>
        <v>3.4849649503646178</v>
      </c>
      <c r="F1356" s="3">
        <f t="shared" si="335"/>
        <v>33.073583221953243</v>
      </c>
      <c r="G1356" s="3">
        <f t="shared" si="336"/>
        <v>6.495536122041648E-2</v>
      </c>
      <c r="H1356" s="3">
        <f t="shared" si="337"/>
        <v>0.20554501520059656</v>
      </c>
      <c r="I1356" s="3">
        <f t="shared" si="328"/>
        <v>2378.5673595512249</v>
      </c>
      <c r="K1356" s="3">
        <f t="shared" si="330"/>
        <v>13.269999999999762</v>
      </c>
      <c r="L1356" s="3">
        <f t="shared" si="338"/>
        <v>0.5031337157405098</v>
      </c>
      <c r="M1356" s="3">
        <f>L1356/'Nitrous Oxide Information'!$B$1*1000</f>
        <v>11.431479693284025</v>
      </c>
      <c r="N1356" s="3">
        <f>M1356*'Nitrous Oxide Information'!$I$2*($D$13+273)/$F$2/1000</f>
        <v>2837.9457117913325</v>
      </c>
      <c r="O1356" s="3">
        <f t="shared" si="339"/>
        <v>55.823783507698451</v>
      </c>
      <c r="P1356" s="3">
        <f t="shared" si="340"/>
        <v>10.083409518888184</v>
      </c>
      <c r="Q1356" s="3">
        <f t="shared" si="341"/>
        <v>1.8393657252199264E-3</v>
      </c>
      <c r="R1356" s="3">
        <f t="shared" si="342"/>
        <v>9.3233761464831394E-2</v>
      </c>
    </row>
    <row r="1357" spans="1:18" x14ac:dyDescent="0.25">
      <c r="A1357" s="3">
        <f t="shared" si="329"/>
        <v>13.279999999999761</v>
      </c>
      <c r="B1357" s="3">
        <f t="shared" si="331"/>
        <v>1.1071632022438367</v>
      </c>
      <c r="C1357" s="3">
        <f t="shared" si="332"/>
        <v>2.515539769931396E-2</v>
      </c>
      <c r="D1357" s="3">
        <f t="shared" si="333"/>
        <v>410.8464889032561</v>
      </c>
      <c r="E1357" s="3">
        <f t="shared" si="334"/>
        <v>3.4785070967020504</v>
      </c>
      <c r="F1357" s="3">
        <f t="shared" si="335"/>
        <v>33.073583221953243</v>
      </c>
      <c r="G1357" s="3">
        <f t="shared" si="336"/>
        <v>6.495536122041648E-2</v>
      </c>
      <c r="H1357" s="3">
        <f t="shared" si="337"/>
        <v>0.20516412768862988</v>
      </c>
      <c r="I1357" s="3">
        <f t="shared" si="328"/>
        <v>2378.9776878066023</v>
      </c>
      <c r="K1357" s="3">
        <f t="shared" si="330"/>
        <v>13.279999999999761</v>
      </c>
      <c r="L1357" s="3">
        <f t="shared" si="338"/>
        <v>0.50220137812586152</v>
      </c>
      <c r="M1357" s="3">
        <f>L1357/'Nitrous Oxide Information'!$B$1*1000</f>
        <v>11.410296460724368</v>
      </c>
      <c r="N1357" s="3">
        <f>M1357*'Nitrous Oxide Information'!$I$2*($D$13+273)/$F$2/1000</f>
        <v>2832.6868244366292</v>
      </c>
      <c r="O1357" s="3">
        <f t="shared" si="339"/>
        <v>55.720338615162063</v>
      </c>
      <c r="P1357" s="3">
        <f t="shared" si="340"/>
        <v>10.083409518888184</v>
      </c>
      <c r="Q1357" s="3">
        <f t="shared" si="341"/>
        <v>1.8393657252199264E-3</v>
      </c>
      <c r="R1357" s="3">
        <f t="shared" si="342"/>
        <v>9.3060993590110719E-2</v>
      </c>
    </row>
    <row r="1358" spans="1:18" x14ac:dyDescent="0.25">
      <c r="A1358" s="3">
        <f t="shared" si="329"/>
        <v>13.289999999999761</v>
      </c>
      <c r="B1358" s="3">
        <f t="shared" si="331"/>
        <v>1.1051115609669504</v>
      </c>
      <c r="C1358" s="3">
        <f t="shared" si="332"/>
        <v>2.5108783205487026E-2</v>
      </c>
      <c r="D1358" s="3">
        <f t="shared" si="333"/>
        <v>410.08516517664606</v>
      </c>
      <c r="E1358" s="3">
        <f t="shared" si="334"/>
        <v>3.4720612098381518</v>
      </c>
      <c r="F1358" s="3">
        <f t="shared" si="335"/>
        <v>33.073583221953243</v>
      </c>
      <c r="G1358" s="3">
        <f t="shared" si="336"/>
        <v>6.495536122041648E-2</v>
      </c>
      <c r="H1358" s="3">
        <f t="shared" si="337"/>
        <v>0.2047839459845692</v>
      </c>
      <c r="I1358" s="3">
        <f t="shared" si="328"/>
        <v>2379.3872556985716</v>
      </c>
      <c r="K1358" s="3">
        <f t="shared" si="330"/>
        <v>13.289999999999761</v>
      </c>
      <c r="L1358" s="3">
        <f t="shared" si="338"/>
        <v>0.50127076818996041</v>
      </c>
      <c r="M1358" s="3">
        <f>L1358/'Nitrous Oxide Information'!$B$1*1000</f>
        <v>11.389152481993058</v>
      </c>
      <c r="N1358" s="3">
        <f>M1358*'Nitrous Oxide Information'!$I$2*($D$13+273)/$F$2/1000</f>
        <v>2827.4376821225346</v>
      </c>
      <c r="O1358" s="3">
        <f t="shared" si="339"/>
        <v>55.617085412352161</v>
      </c>
      <c r="P1358" s="3">
        <f t="shared" si="340"/>
        <v>10.083409518888184</v>
      </c>
      <c r="Q1358" s="3">
        <f t="shared" si="341"/>
        <v>1.8393657252199264E-3</v>
      </c>
      <c r="R1358" s="3">
        <f t="shared" si="342"/>
        <v>9.2888545864851638E-2</v>
      </c>
    </row>
    <row r="1359" spans="1:18" x14ac:dyDescent="0.25">
      <c r="A1359" s="3">
        <f t="shared" si="329"/>
        <v>13.299999999999761</v>
      </c>
      <c r="B1359" s="3">
        <f t="shared" si="331"/>
        <v>1.1030637215071046</v>
      </c>
      <c r="C1359" s="3">
        <f t="shared" si="332"/>
        <v>2.5062255091174369E-2</v>
      </c>
      <c r="D1359" s="3">
        <f t="shared" si="333"/>
        <v>409.32525222956633</v>
      </c>
      <c r="E1359" s="3">
        <f t="shared" si="334"/>
        <v>3.4656272675977098</v>
      </c>
      <c r="F1359" s="3">
        <f t="shared" si="335"/>
        <v>33.073583221953228</v>
      </c>
      <c r="G1359" s="3">
        <f t="shared" si="336"/>
        <v>6.4955361220416452E-2</v>
      </c>
      <c r="H1359" s="3">
        <f t="shared" si="337"/>
        <v>0.20440446878050914</v>
      </c>
      <c r="I1359" s="3">
        <f t="shared" si="328"/>
        <v>2379.7960646361325</v>
      </c>
      <c r="K1359" s="3">
        <f t="shared" si="330"/>
        <v>13.299999999999761</v>
      </c>
      <c r="L1359" s="3">
        <f t="shared" si="338"/>
        <v>0.50034188273131186</v>
      </c>
      <c r="M1359" s="3">
        <f>L1359/'Nitrous Oxide Information'!$B$1*1000</f>
        <v>11.368047684350348</v>
      </c>
      <c r="N1359" s="3">
        <f>M1359*'Nitrous Oxide Information'!$I$2*($D$13+273)/$F$2/1000</f>
        <v>2822.1982667908915</v>
      </c>
      <c r="O1359" s="3">
        <f t="shared" si="339"/>
        <v>55.514023544055924</v>
      </c>
      <c r="P1359" s="3">
        <f t="shared" si="340"/>
        <v>10.08340951888818</v>
      </c>
      <c r="Q1359" s="3">
        <f t="shared" si="341"/>
        <v>1.8393657252199257E-3</v>
      </c>
      <c r="R1359" s="3">
        <f t="shared" si="342"/>
        <v>9.2716417695797526E-2</v>
      </c>
    </row>
    <row r="1360" spans="1:18" x14ac:dyDescent="0.25">
      <c r="A1360" s="3">
        <f t="shared" si="329"/>
        <v>13.309999999999761</v>
      </c>
      <c r="B1360" s="3">
        <f t="shared" si="331"/>
        <v>1.1010196768192995</v>
      </c>
      <c r="C1360" s="3">
        <f t="shared" si="332"/>
        <v>2.5015813196309456E-2</v>
      </c>
      <c r="D1360" s="3">
        <f t="shared" si="333"/>
        <v>408.56674744775631</v>
      </c>
      <c r="E1360" s="3">
        <f t="shared" si="334"/>
        <v>3.4592052478466049</v>
      </c>
      <c r="F1360" s="3">
        <f t="shared" si="335"/>
        <v>33.073583221953236</v>
      </c>
      <c r="G1360" s="3">
        <f t="shared" si="336"/>
        <v>6.4955361220416466E-2</v>
      </c>
      <c r="H1360" s="3">
        <f t="shared" si="337"/>
        <v>0.20402569477096816</v>
      </c>
      <c r="I1360" s="3">
        <f t="shared" si="328"/>
        <v>2380.2041160256745</v>
      </c>
      <c r="K1360" s="3">
        <f t="shared" si="330"/>
        <v>13.309999999999761</v>
      </c>
      <c r="L1360" s="3">
        <f t="shared" si="338"/>
        <v>0.49941471855435388</v>
      </c>
      <c r="M1360" s="3">
        <f>L1360/'Nitrous Oxide Information'!$B$1*1000</f>
        <v>11.346981995191282</v>
      </c>
      <c r="N1360" s="3">
        <f>M1360*'Nitrous Oxide Information'!$I$2*($D$13+273)/$F$2/1000</f>
        <v>2816.9685604170068</v>
      </c>
      <c r="O1360" s="3">
        <f t="shared" si="339"/>
        <v>55.411152655718773</v>
      </c>
      <c r="P1360" s="3">
        <f t="shared" si="340"/>
        <v>10.083409518888182</v>
      </c>
      <c r="Q1360" s="3">
        <f t="shared" si="341"/>
        <v>1.8393657252199261E-3</v>
      </c>
      <c r="R1360" s="3">
        <f t="shared" si="342"/>
        <v>9.2544608490791241E-2</v>
      </c>
    </row>
    <row r="1361" spans="1:18" x14ac:dyDescent="0.25">
      <c r="A1361" s="3">
        <f t="shared" si="329"/>
        <v>13.31999999999976</v>
      </c>
      <c r="B1361" s="3">
        <f t="shared" si="331"/>
        <v>1.0989794198715899</v>
      </c>
      <c r="C1361" s="3">
        <f t="shared" si="332"/>
        <v>2.4969457361122369E-2</v>
      </c>
      <c r="D1361" s="3">
        <f t="shared" si="333"/>
        <v>407.80964822179931</v>
      </c>
      <c r="E1361" s="3">
        <f t="shared" si="334"/>
        <v>3.4527951284917342</v>
      </c>
      <c r="F1361" s="3">
        <f t="shared" si="335"/>
        <v>33.073583221953243</v>
      </c>
      <c r="G1361" s="3">
        <f t="shared" si="336"/>
        <v>6.495536122041648E-2</v>
      </c>
      <c r="H1361" s="3">
        <f t="shared" si="337"/>
        <v>0.20364762265288372</v>
      </c>
      <c r="I1361" s="3">
        <f t="shared" si="328"/>
        <v>2380.6114112709802</v>
      </c>
      <c r="K1361" s="3">
        <f t="shared" si="330"/>
        <v>13.31999999999976</v>
      </c>
      <c r="L1361" s="3">
        <f t="shared" si="338"/>
        <v>0.49848927246944597</v>
      </c>
      <c r="M1361" s="3">
        <f>L1361/'Nitrous Oxide Information'!$B$1*1000</f>
        <v>11.325955342045441</v>
      </c>
      <c r="N1361" s="3">
        <f>M1361*'Nitrous Oxide Information'!$I$2*($D$13+273)/$F$2/1000</f>
        <v>2811.7485450095865</v>
      </c>
      <c r="O1361" s="3">
        <f t="shared" si="339"/>
        <v>55.308472393443147</v>
      </c>
      <c r="P1361" s="3">
        <f t="shared" si="340"/>
        <v>10.083409518888184</v>
      </c>
      <c r="Q1361" s="3">
        <f t="shared" si="341"/>
        <v>1.8393657252199264E-3</v>
      </c>
      <c r="R1361" s="3">
        <f t="shared" si="342"/>
        <v>9.2373117658772819E-2</v>
      </c>
    </row>
    <row r="1362" spans="1:18" x14ac:dyDescent="0.25">
      <c r="A1362" s="3">
        <f t="shared" si="329"/>
        <v>13.32999999999976</v>
      </c>
      <c r="B1362" s="3">
        <f t="shared" si="331"/>
        <v>1.0969429436450611</v>
      </c>
      <c r="C1362" s="3">
        <f t="shared" si="332"/>
        <v>2.4923187426139238E-2</v>
      </c>
      <c r="D1362" s="3">
        <f t="shared" si="333"/>
        <v>407.05395194711394</v>
      </c>
      <c r="E1362" s="3">
        <f t="shared" si="334"/>
        <v>3.4463968874809341</v>
      </c>
      <c r="F1362" s="3">
        <f t="shared" si="335"/>
        <v>33.073583221953236</v>
      </c>
      <c r="G1362" s="3">
        <f t="shared" si="336"/>
        <v>6.4955361220416466E-2</v>
      </c>
      <c r="H1362" s="3">
        <f t="shared" si="337"/>
        <v>0.20327025112560781</v>
      </c>
      <c r="I1362" s="3">
        <f t="shared" si="328"/>
        <v>2381.0179517732313</v>
      </c>
      <c r="K1362" s="3">
        <f t="shared" si="330"/>
        <v>13.32999999999976</v>
      </c>
      <c r="L1362" s="3">
        <f t="shared" si="338"/>
        <v>0.49756554129285824</v>
      </c>
      <c r="M1362" s="3">
        <f>L1362/'Nitrous Oxide Information'!$B$1*1000</f>
        <v>11.304967652576698</v>
      </c>
      <c r="N1362" s="3">
        <f>M1362*'Nitrous Oxide Information'!$I$2*($D$13+273)/$F$2/1000</f>
        <v>2806.5382026106736</v>
      </c>
      <c r="O1362" s="3">
        <f t="shared" si="339"/>
        <v>55.205982403987264</v>
      </c>
      <c r="P1362" s="3">
        <f t="shared" si="340"/>
        <v>10.083409518888182</v>
      </c>
      <c r="Q1362" s="3">
        <f t="shared" si="341"/>
        <v>1.8393657252199261E-3</v>
      </c>
      <c r="R1362" s="3">
        <f t="shared" si="342"/>
        <v>9.220194460977757E-2</v>
      </c>
    </row>
    <row r="1363" spans="1:18" x14ac:dyDescent="0.25">
      <c r="A1363" s="3">
        <f t="shared" si="329"/>
        <v>13.33999999999976</v>
      </c>
      <c r="B1363" s="3">
        <f t="shared" si="331"/>
        <v>1.094910241133805</v>
      </c>
      <c r="C1363" s="3">
        <f t="shared" si="332"/>
        <v>2.4877003232181737E-2</v>
      </c>
      <c r="D1363" s="3">
        <f t="shared" si="333"/>
        <v>406.29965602394577</v>
      </c>
      <c r="E1363" s="3">
        <f t="shared" si="334"/>
        <v>3.4400105028029042</v>
      </c>
      <c r="F1363" s="3">
        <f t="shared" si="335"/>
        <v>33.073583221953243</v>
      </c>
      <c r="G1363" s="3">
        <f t="shared" si="336"/>
        <v>6.495536122041648E-2</v>
      </c>
      <c r="H1363" s="3">
        <f t="shared" si="337"/>
        <v>0.20289357889090281</v>
      </c>
      <c r="I1363" s="3">
        <f t="shared" si="328"/>
        <v>2381.4237389310133</v>
      </c>
      <c r="K1363" s="3">
        <f t="shared" si="330"/>
        <v>13.33999999999976</v>
      </c>
      <c r="L1363" s="3">
        <f t="shared" si="338"/>
        <v>0.49664352184676047</v>
      </c>
      <c r="M1363" s="3">
        <f>L1363/'Nitrous Oxide Information'!$B$1*1000</f>
        <v>11.284018854582975</v>
      </c>
      <c r="N1363" s="3">
        <f>M1363*'Nitrous Oxide Information'!$I$2*($D$13+273)/$F$2/1000</f>
        <v>2801.3375152955928</v>
      </c>
      <c r="O1363" s="3">
        <f t="shared" si="339"/>
        <v>55.103682334763924</v>
      </c>
      <c r="P1363" s="3">
        <f t="shared" si="340"/>
        <v>10.083409518888184</v>
      </c>
      <c r="Q1363" s="3">
        <f t="shared" si="341"/>
        <v>1.8393657252199264E-3</v>
      </c>
      <c r="R1363" s="3">
        <f t="shared" si="342"/>
        <v>9.2031088754934112E-2</v>
      </c>
    </row>
    <row r="1364" spans="1:18" x14ac:dyDescent="0.25">
      <c r="A1364" s="3">
        <f t="shared" si="329"/>
        <v>13.34999999999976</v>
      </c>
      <c r="B1364" s="3">
        <f t="shared" si="331"/>
        <v>1.092881305344896</v>
      </c>
      <c r="C1364" s="3">
        <f t="shared" si="332"/>
        <v>2.4830904620366481E-2</v>
      </c>
      <c r="D1364" s="3">
        <f t="shared" si="333"/>
        <v>405.54675785735748</v>
      </c>
      <c r="E1364" s="3">
        <f t="shared" si="334"/>
        <v>3.4336359524871334</v>
      </c>
      <c r="F1364" s="3">
        <f t="shared" si="335"/>
        <v>33.073583221953243</v>
      </c>
      <c r="G1364" s="3">
        <f t="shared" si="336"/>
        <v>6.495536122041648E-2</v>
      </c>
      <c r="H1364" s="3">
        <f t="shared" si="337"/>
        <v>0.20251760465293669</v>
      </c>
      <c r="I1364" s="3">
        <f t="shared" si="328"/>
        <v>2381.8287741403192</v>
      </c>
      <c r="K1364" s="3">
        <f t="shared" si="330"/>
        <v>13.34999999999976</v>
      </c>
      <c r="L1364" s="3">
        <f t="shared" si="338"/>
        <v>0.49572321095921112</v>
      </c>
      <c r="M1364" s="3">
        <f>L1364/'Nitrous Oxide Information'!$B$1*1000</f>
        <v>11.263108875995982</v>
      </c>
      <c r="N1364" s="3">
        <f>M1364*'Nitrous Oxide Information'!$I$2*($D$13+273)/$F$2/1000</f>
        <v>2796.1464651728802</v>
      </c>
      <c r="O1364" s="3">
        <f t="shared" si="339"/>
        <v>55.001571833839293</v>
      </c>
      <c r="P1364" s="3">
        <f t="shared" si="340"/>
        <v>10.083409518888184</v>
      </c>
      <c r="Q1364" s="3">
        <f t="shared" si="341"/>
        <v>1.8393657252199264E-3</v>
      </c>
      <c r="R1364" s="3">
        <f t="shared" si="342"/>
        <v>9.1860549506462205E-2</v>
      </c>
    </row>
    <row r="1365" spans="1:18" x14ac:dyDescent="0.25">
      <c r="A1365" s="3">
        <f t="shared" si="329"/>
        <v>13.35999999999976</v>
      </c>
      <c r="B1365" s="3">
        <f t="shared" si="331"/>
        <v>1.0908561292983665</v>
      </c>
      <c r="C1365" s="3">
        <f t="shared" si="332"/>
        <v>2.4784891432104508E-2</v>
      </c>
      <c r="D1365" s="3">
        <f t="shared" si="333"/>
        <v>404.79525485722036</v>
      </c>
      <c r="E1365" s="3">
        <f t="shared" si="334"/>
        <v>3.4272732146038241</v>
      </c>
      <c r="F1365" s="3">
        <f t="shared" si="335"/>
        <v>33.073583221953236</v>
      </c>
      <c r="G1365" s="3">
        <f t="shared" si="336"/>
        <v>6.4955361220416466E-2</v>
      </c>
      <c r="H1365" s="3">
        <f t="shared" si="337"/>
        <v>0.20214232711827868</v>
      </c>
      <c r="I1365" s="3">
        <f t="shared" si="328"/>
        <v>2382.2330587945557</v>
      </c>
      <c r="K1365" s="3">
        <f t="shared" si="330"/>
        <v>13.35999999999976</v>
      </c>
      <c r="L1365" s="3">
        <f t="shared" si="338"/>
        <v>0.49480460546414651</v>
      </c>
      <c r="M1365" s="3">
        <f>L1365/'Nitrous Oxide Information'!$B$1*1000</f>
        <v>11.242237644880978</v>
      </c>
      <c r="N1365" s="3">
        <f>M1365*'Nitrous Oxide Information'!$I$2*($D$13+273)/$F$2/1000</f>
        <v>2790.9650343842281</v>
      </c>
      <c r="O1365" s="3">
        <f t="shared" si="339"/>
        <v>54.899650549931707</v>
      </c>
      <c r="P1365" s="3">
        <f t="shared" si="340"/>
        <v>10.083409518888182</v>
      </c>
      <c r="Q1365" s="3">
        <f t="shared" si="341"/>
        <v>1.8393657252199261E-3</v>
      </c>
      <c r="R1365" s="3">
        <f t="shared" si="342"/>
        <v>9.1690326277670847E-2</v>
      </c>
    </row>
    <row r="1366" spans="1:18" x14ac:dyDescent="0.25">
      <c r="A1366" s="3">
        <f t="shared" si="329"/>
        <v>13.369999999999759</v>
      </c>
      <c r="B1366" s="3">
        <f t="shared" si="331"/>
        <v>1.0888347060271837</v>
      </c>
      <c r="C1366" s="3">
        <f t="shared" si="332"/>
        <v>2.473896350910075E-2</v>
      </c>
      <c r="D1366" s="3">
        <f t="shared" si="333"/>
        <v>404.04514443820568</v>
      </c>
      <c r="E1366" s="3">
        <f t="shared" si="334"/>
        <v>3.4209222672638133</v>
      </c>
      <c r="F1366" s="3">
        <f t="shared" si="335"/>
        <v>33.073583221953236</v>
      </c>
      <c r="G1366" s="3">
        <f t="shared" si="336"/>
        <v>6.4955361220416466E-2</v>
      </c>
      <c r="H1366" s="3">
        <f t="shared" si="337"/>
        <v>0.20176774499589489</v>
      </c>
      <c r="I1366" s="3">
        <f t="shared" si="328"/>
        <v>2382.6365942845478</v>
      </c>
      <c r="K1366" s="3">
        <f t="shared" si="330"/>
        <v>13.369999999999759</v>
      </c>
      <c r="L1366" s="3">
        <f t="shared" si="338"/>
        <v>0.49388770220136979</v>
      </c>
      <c r="M1366" s="3">
        <f>L1366/'Nitrous Oxide Information'!$B$1*1000</f>
        <v>11.221405089436526</v>
      </c>
      <c r="N1366" s="3">
        <f>M1366*'Nitrous Oxide Information'!$I$2*($D$13+273)/$F$2/1000</f>
        <v>2785.7932051044218</v>
      </c>
      <c r="O1366" s="3">
        <f t="shared" si="339"/>
        <v>54.797918132410416</v>
      </c>
      <c r="P1366" s="3">
        <f t="shared" si="340"/>
        <v>10.083409518888182</v>
      </c>
      <c r="Q1366" s="3">
        <f t="shared" si="341"/>
        <v>1.8393657252199261E-3</v>
      </c>
      <c r="R1366" s="3">
        <f t="shared" si="342"/>
        <v>9.1520418482956209E-2</v>
      </c>
    </row>
    <row r="1367" spans="1:18" x14ac:dyDescent="0.25">
      <c r="A1367" s="3">
        <f t="shared" si="329"/>
        <v>13.379999999999759</v>
      </c>
      <c r="B1367" s="3">
        <f t="shared" si="331"/>
        <v>1.086817028577225</v>
      </c>
      <c r="C1367" s="3">
        <f t="shared" si="332"/>
        <v>2.469312069335345E-2</v>
      </c>
      <c r="D1367" s="3">
        <f t="shared" si="333"/>
        <v>403.2964240197752</v>
      </c>
      <c r="E1367" s="3">
        <f t="shared" si="334"/>
        <v>3.4145830886185027</v>
      </c>
      <c r="F1367" s="3">
        <f t="shared" si="335"/>
        <v>33.073583221953243</v>
      </c>
      <c r="G1367" s="3">
        <f t="shared" si="336"/>
        <v>6.495536122041648E-2</v>
      </c>
      <c r="H1367" s="3">
        <f t="shared" si="337"/>
        <v>0.20139385699714382</v>
      </c>
      <c r="I1367" s="3">
        <f t="shared" si="328"/>
        <v>2383.039381998542</v>
      </c>
      <c r="K1367" s="3">
        <f t="shared" si="330"/>
        <v>13.379999999999759</v>
      </c>
      <c r="L1367" s="3">
        <f t="shared" si="338"/>
        <v>0.49297249801654025</v>
      </c>
      <c r="M1367" s="3">
        <f>L1367/'Nitrous Oxide Information'!$B$1*1000</f>
        <v>11.200611137994235</v>
      </c>
      <c r="N1367" s="3">
        <f>M1367*'Nitrous Oxide Information'!$I$2*($D$13+273)/$F$2/1000</f>
        <v>2780.6309595412763</v>
      </c>
      <c r="O1367" s="3">
        <f t="shared" si="339"/>
        <v>54.696374231294449</v>
      </c>
      <c r="P1367" s="3">
        <f t="shared" si="340"/>
        <v>10.083409518888184</v>
      </c>
      <c r="Q1367" s="3">
        <f t="shared" si="341"/>
        <v>1.8393657252199264E-3</v>
      </c>
      <c r="R1367" s="3">
        <f t="shared" si="342"/>
        <v>9.1350825537799635E-2</v>
      </c>
    </row>
    <row r="1368" spans="1:18" x14ac:dyDescent="0.25">
      <c r="A1368" s="3">
        <f t="shared" si="329"/>
        <v>13.389999999999759</v>
      </c>
      <c r="B1368" s="3">
        <f t="shared" si="331"/>
        <v>1.0848030900072534</v>
      </c>
      <c r="C1368" s="3">
        <f t="shared" si="332"/>
        <v>2.4647362827153647E-2</v>
      </c>
      <c r="D1368" s="3">
        <f t="shared" si="333"/>
        <v>402.5490910261725</v>
      </c>
      <c r="E1368" s="3">
        <f t="shared" si="334"/>
        <v>3.408255656859779</v>
      </c>
      <c r="F1368" s="3">
        <f t="shared" si="335"/>
        <v>33.073583221953243</v>
      </c>
      <c r="G1368" s="3">
        <f t="shared" si="336"/>
        <v>6.495536122041648E-2</v>
      </c>
      <c r="H1368" s="3">
        <f t="shared" si="337"/>
        <v>0.20102066183577166</v>
      </c>
      <c r="I1368" s="3">
        <f t="shared" si="328"/>
        <v>2383.4414233222137</v>
      </c>
      <c r="K1368" s="3">
        <f t="shared" si="330"/>
        <v>13.389999999999759</v>
      </c>
      <c r="L1368" s="3">
        <f t="shared" si="338"/>
        <v>0.49205898976116225</v>
      </c>
      <c r="M1368" s="3">
        <f>L1368/'Nitrous Oxide Information'!$B$1*1000</f>
        <v>11.179855719018523</v>
      </c>
      <c r="N1368" s="3">
        <f>M1368*'Nitrous Oxide Information'!$I$2*($D$13+273)/$F$2/1000</f>
        <v>2775.4782799355767</v>
      </c>
      <c r="O1368" s="3">
        <f t="shared" si="339"/>
        <v>54.595018497251338</v>
      </c>
      <c r="P1368" s="3">
        <f t="shared" si="340"/>
        <v>10.083409518888184</v>
      </c>
      <c r="Q1368" s="3">
        <f t="shared" si="341"/>
        <v>1.8393657252199264E-3</v>
      </c>
      <c r="R1368" s="3">
        <f t="shared" si="342"/>
        <v>9.1181546858765533E-2</v>
      </c>
    </row>
    <row r="1369" spans="1:18" x14ac:dyDescent="0.25">
      <c r="A1369" s="3">
        <f t="shared" si="329"/>
        <v>13.399999999999759</v>
      </c>
      <c r="B1369" s="3">
        <f t="shared" si="331"/>
        <v>1.0827928833888958</v>
      </c>
      <c r="C1369" s="3">
        <f t="shared" si="332"/>
        <v>2.4601689753084622E-2</v>
      </c>
      <c r="D1369" s="3">
        <f t="shared" si="333"/>
        <v>401.80314288641443</v>
      </c>
      <c r="E1369" s="3">
        <f t="shared" si="334"/>
        <v>3.4019399502199423</v>
      </c>
      <c r="F1369" s="3">
        <f t="shared" si="335"/>
        <v>33.073583221953236</v>
      </c>
      <c r="G1369" s="3">
        <f t="shared" si="336"/>
        <v>6.4955361220416466E-2</v>
      </c>
      <c r="H1369" s="3">
        <f t="shared" si="337"/>
        <v>0.20064815822790841</v>
      </c>
      <c r="I1369" s="3">
        <f t="shared" si="328"/>
        <v>2383.8427196386697</v>
      </c>
      <c r="K1369" s="3">
        <f t="shared" si="330"/>
        <v>13.399999999999759</v>
      </c>
      <c r="L1369" s="3">
        <f t="shared" si="338"/>
        <v>0.4911471742925746</v>
      </c>
      <c r="M1369" s="3">
        <f>L1369/'Nitrous Oxide Information'!$B$1*1000</f>
        <v>11.159138761106369</v>
      </c>
      <c r="N1369" s="3">
        <f>M1369*'Nitrous Oxide Information'!$I$2*($D$13+273)/$F$2/1000</f>
        <v>2770.3351485610178</v>
      </c>
      <c r="O1369" s="3">
        <f t="shared" si="339"/>
        <v>54.493850581595972</v>
      </c>
      <c r="P1369" s="3">
        <f t="shared" si="340"/>
        <v>10.083409518888182</v>
      </c>
      <c r="Q1369" s="3">
        <f t="shared" si="341"/>
        <v>1.8393657252199261E-3</v>
      </c>
      <c r="R1369" s="3">
        <f t="shared" si="342"/>
        <v>9.1012581863499573E-2</v>
      </c>
    </row>
    <row r="1370" spans="1:18" x14ac:dyDescent="0.25">
      <c r="A1370" s="3">
        <f t="shared" si="329"/>
        <v>13.409999999999759</v>
      </c>
      <c r="B1370" s="3">
        <f t="shared" si="331"/>
        <v>1.0807864018066167</v>
      </c>
      <c r="C1370" s="3">
        <f t="shared" si="332"/>
        <v>2.4556101314021358E-2</v>
      </c>
      <c r="D1370" s="3">
        <f t="shared" si="333"/>
        <v>401.058577034282</v>
      </c>
      <c r="E1370" s="3">
        <f t="shared" si="334"/>
        <v>3.3956359469716273</v>
      </c>
      <c r="F1370" s="3">
        <f t="shared" si="335"/>
        <v>33.073583221953243</v>
      </c>
      <c r="G1370" s="3">
        <f t="shared" si="336"/>
        <v>6.495536122041648E-2</v>
      </c>
      <c r="H1370" s="3">
        <f t="shared" si="337"/>
        <v>0.20027634489206297</v>
      </c>
      <c r="I1370" s="3">
        <f t="shared" si="328"/>
        <v>2384.2432723284537</v>
      </c>
      <c r="K1370" s="3">
        <f t="shared" si="330"/>
        <v>13.409999999999759</v>
      </c>
      <c r="L1370" s="3">
        <f t="shared" si="338"/>
        <v>0.49023704847393962</v>
      </c>
      <c r="M1370" s="3">
        <f>L1370/'Nitrous Oxide Information'!$B$1*1000</f>
        <v>11.138460192987063</v>
      </c>
      <c r="N1370" s="3">
        <f>M1370*'Nitrous Oxide Information'!$I$2*($D$13+273)/$F$2/1000</f>
        <v>2765.2015477241425</v>
      </c>
      <c r="O1370" s="3">
        <f t="shared" si="339"/>
        <v>54.392870136289361</v>
      </c>
      <c r="P1370" s="3">
        <f t="shared" si="340"/>
        <v>10.083409518888184</v>
      </c>
      <c r="Q1370" s="3">
        <f t="shared" si="341"/>
        <v>1.8393657252199264E-3</v>
      </c>
      <c r="R1370" s="3">
        <f t="shared" si="342"/>
        <v>9.0843929970726475E-2</v>
      </c>
    </row>
    <row r="1371" spans="1:18" x14ac:dyDescent="0.25">
      <c r="A1371" s="3">
        <f t="shared" si="329"/>
        <v>13.419999999999758</v>
      </c>
      <c r="B1371" s="3">
        <f t="shared" si="331"/>
        <v>1.0787836383576961</v>
      </c>
      <c r="C1371" s="3">
        <f t="shared" si="332"/>
        <v>2.451059735313001E-2</v>
      </c>
      <c r="D1371" s="3">
        <f t="shared" si="333"/>
        <v>400.31539090831143</v>
      </c>
      <c r="E1371" s="3">
        <f t="shared" si="334"/>
        <v>3.3893436254277334</v>
      </c>
      <c r="F1371" s="3">
        <f t="shared" si="335"/>
        <v>33.073583221953236</v>
      </c>
      <c r="G1371" s="3">
        <f t="shared" si="336"/>
        <v>6.4955361220416466E-2</v>
      </c>
      <c r="H1371" s="3">
        <f t="shared" si="337"/>
        <v>0.19990522054911902</v>
      </c>
      <c r="I1371" s="3">
        <f t="shared" si="328"/>
        <v>2384.6430827695522</v>
      </c>
      <c r="K1371" s="3">
        <f t="shared" si="330"/>
        <v>13.419999999999758</v>
      </c>
      <c r="L1371" s="3">
        <f t="shared" si="338"/>
        <v>0.48932860917423238</v>
      </c>
      <c r="M1371" s="3">
        <f>L1371/'Nitrous Oxide Information'!$B$1*1000</f>
        <v>11.117819943521969</v>
      </c>
      <c r="N1371" s="3">
        <f>M1371*'Nitrous Oxide Information'!$I$2*($D$13+273)/$F$2/1000</f>
        <v>2760.0774597642799</v>
      </c>
      <c r="O1371" s="3">
        <f t="shared" si="339"/>
        <v>54.292076813937463</v>
      </c>
      <c r="P1371" s="3">
        <f t="shared" si="340"/>
        <v>10.083409518888182</v>
      </c>
      <c r="Q1371" s="3">
        <f t="shared" si="341"/>
        <v>1.8393657252199261E-3</v>
      </c>
      <c r="R1371" s="3">
        <f t="shared" si="342"/>
        <v>9.0675590600248129E-2</v>
      </c>
    </row>
    <row r="1372" spans="1:18" x14ac:dyDescent="0.25">
      <c r="A1372" s="3">
        <f t="shared" si="329"/>
        <v>13.429999999999758</v>
      </c>
      <c r="B1372" s="3">
        <f t="shared" si="331"/>
        <v>1.076784586152205</v>
      </c>
      <c r="C1372" s="3">
        <f t="shared" si="332"/>
        <v>2.4465177713867334E-2</v>
      </c>
      <c r="D1372" s="3">
        <f t="shared" si="333"/>
        <v>399.57358195178546</v>
      </c>
      <c r="E1372" s="3">
        <f t="shared" si="334"/>
        <v>3.3830629639413452</v>
      </c>
      <c r="F1372" s="3">
        <f t="shared" si="335"/>
        <v>33.073583221953236</v>
      </c>
      <c r="G1372" s="3">
        <f t="shared" si="336"/>
        <v>6.4955361220416466E-2</v>
      </c>
      <c r="H1372" s="3">
        <f t="shared" si="337"/>
        <v>0.19953478392233048</v>
      </c>
      <c r="I1372" s="3">
        <f t="shared" si="328"/>
        <v>2385.0421523373966</v>
      </c>
      <c r="K1372" s="3">
        <f t="shared" si="330"/>
        <v>13.429999999999758</v>
      </c>
      <c r="L1372" s="3">
        <f t="shared" si="338"/>
        <v>0.4884218532682299</v>
      </c>
      <c r="M1372" s="3">
        <f>L1372/'Nitrous Oxide Information'!$B$1*1000</f>
        <v>11.097217941704267</v>
      </c>
      <c r="N1372" s="3">
        <f>M1372*'Nitrous Oxide Information'!$I$2*($D$13+273)/$F$2/1000</f>
        <v>2754.9628670534853</v>
      </c>
      <c r="O1372" s="3">
        <f t="shared" si="339"/>
        <v>54.191470267789967</v>
      </c>
      <c r="P1372" s="3">
        <f t="shared" si="340"/>
        <v>10.083409518888182</v>
      </c>
      <c r="Q1372" s="3">
        <f t="shared" si="341"/>
        <v>1.8393657252199261E-3</v>
      </c>
      <c r="R1372" s="3">
        <f t="shared" si="342"/>
        <v>9.0507563172941591E-2</v>
      </c>
    </row>
    <row r="1373" spans="1:18" x14ac:dyDescent="0.25">
      <c r="A1373" s="3">
        <f t="shared" si="329"/>
        <v>13.439999999999758</v>
      </c>
      <c r="B1373" s="3">
        <f t="shared" si="331"/>
        <v>1.0747892383129816</v>
      </c>
      <c r="C1373" s="3">
        <f t="shared" si="332"/>
        <v>2.4419842239980196E-2</v>
      </c>
      <c r="D1373" s="3">
        <f t="shared" si="333"/>
        <v>398.83314761272499</v>
      </c>
      <c r="E1373" s="3">
        <f t="shared" si="334"/>
        <v>3.376793940905662</v>
      </c>
      <c r="F1373" s="3">
        <f t="shared" si="335"/>
        <v>33.073583221953243</v>
      </c>
      <c r="G1373" s="3">
        <f t="shared" si="336"/>
        <v>6.495536122041648E-2</v>
      </c>
      <c r="H1373" s="3">
        <f t="shared" si="337"/>
        <v>0.19916503373731712</v>
      </c>
      <c r="I1373" s="3">
        <f t="shared" si="328"/>
        <v>2385.4404824048711</v>
      </c>
      <c r="K1373" s="3">
        <f t="shared" si="330"/>
        <v>13.439999999999758</v>
      </c>
      <c r="L1373" s="3">
        <f t="shared" si="338"/>
        <v>0.48751677763650048</v>
      </c>
      <c r="M1373" s="3">
        <f>L1373/'Nitrous Oxide Information'!$B$1*1000</f>
        <v>11.076654116658727</v>
      </c>
      <c r="N1373" s="3">
        <f>M1373*'Nitrous Oxide Information'!$I$2*($D$13+273)/$F$2/1000</f>
        <v>2749.857751996482</v>
      </c>
      <c r="O1373" s="3">
        <f t="shared" si="339"/>
        <v>54.091050151739118</v>
      </c>
      <c r="P1373" s="3">
        <f t="shared" si="340"/>
        <v>10.083409518888184</v>
      </c>
      <c r="Q1373" s="3">
        <f t="shared" si="341"/>
        <v>1.8393657252199264E-3</v>
      </c>
      <c r="R1373" s="3">
        <f t="shared" si="342"/>
        <v>9.0339847110757016E-2</v>
      </c>
    </row>
    <row r="1374" spans="1:18" x14ac:dyDescent="0.25">
      <c r="A1374" s="3">
        <f t="shared" si="329"/>
        <v>13.449999999999758</v>
      </c>
      <c r="B1374" s="3">
        <f t="shared" si="331"/>
        <v>1.0727975879756084</v>
      </c>
      <c r="C1374" s="3">
        <f t="shared" si="332"/>
        <v>2.4374590775504985E-2</v>
      </c>
      <c r="D1374" s="3">
        <f t="shared" si="333"/>
        <v>398.09408534387927</v>
      </c>
      <c r="E1374" s="3">
        <f t="shared" si="334"/>
        <v>3.3705365347539211</v>
      </c>
      <c r="F1374" s="3">
        <f t="shared" si="335"/>
        <v>33.073583221953243</v>
      </c>
      <c r="G1374" s="3">
        <f t="shared" si="336"/>
        <v>6.495536122041648E-2</v>
      </c>
      <c r="H1374" s="3">
        <f t="shared" si="337"/>
        <v>0.19879596872206029</v>
      </c>
      <c r="I1374" s="3">
        <f t="shared" si="328"/>
        <v>2385.8380743423154</v>
      </c>
      <c r="K1374" s="3">
        <f t="shared" si="330"/>
        <v>13.449999999999758</v>
      </c>
      <c r="L1374" s="3">
        <f t="shared" si="338"/>
        <v>0.48661337916539288</v>
      </c>
      <c r="M1374" s="3">
        <f>L1374/'Nitrous Oxide Information'!$B$1*1000</f>
        <v>11.056128397641444</v>
      </c>
      <c r="N1374" s="3">
        <f>M1374*'Nitrous Oxide Information'!$I$2*($D$13+273)/$F$2/1000</f>
        <v>2744.7620970305938</v>
      </c>
      <c r="O1374" s="3">
        <f t="shared" si="339"/>
        <v>53.99081612031852</v>
      </c>
      <c r="P1374" s="3">
        <f t="shared" si="340"/>
        <v>10.083409518888184</v>
      </c>
      <c r="Q1374" s="3">
        <f t="shared" si="341"/>
        <v>1.8393657252199264E-3</v>
      </c>
      <c r="R1374" s="3">
        <f t="shared" si="342"/>
        <v>9.0172441836715758E-2</v>
      </c>
    </row>
    <row r="1375" spans="1:18" x14ac:dyDescent="0.25">
      <c r="A1375" s="3">
        <f t="shared" si="329"/>
        <v>13.459999999999757</v>
      </c>
      <c r="B1375" s="3">
        <f t="shared" si="331"/>
        <v>1.0708096282883877</v>
      </c>
      <c r="C1375" s="3">
        <f t="shared" si="332"/>
        <v>2.4329423164767119E-2</v>
      </c>
      <c r="D1375" s="3">
        <f t="shared" si="333"/>
        <v>397.3563926027183</v>
      </c>
      <c r="E1375" s="3">
        <f t="shared" si="334"/>
        <v>3.3642907239593249</v>
      </c>
      <c r="F1375" s="3">
        <f t="shared" si="335"/>
        <v>33.073583221953243</v>
      </c>
      <c r="G1375" s="3">
        <f t="shared" si="336"/>
        <v>6.495536122041648E-2</v>
      </c>
      <c r="H1375" s="3">
        <f t="shared" si="337"/>
        <v>0.19842758760689838</v>
      </c>
      <c r="I1375" s="3">
        <f t="shared" ref="I1375:I1438" si="343">I1374+$N$3*$J$1*H1375</f>
        <v>2386.2349295175291</v>
      </c>
      <c r="K1375" s="3">
        <f t="shared" si="330"/>
        <v>13.459999999999757</v>
      </c>
      <c r="L1375" s="3">
        <f t="shared" si="338"/>
        <v>0.48571165474702571</v>
      </c>
      <c r="M1375" s="3">
        <f>L1375/'Nitrous Oxide Information'!$B$1*1000</f>
        <v>11.035640714039619</v>
      </c>
      <c r="N1375" s="3">
        <f>M1375*'Nitrous Oxide Information'!$I$2*($D$13+273)/$F$2/1000</f>
        <v>2739.6758846256944</v>
      </c>
      <c r="O1375" s="3">
        <f t="shared" si="339"/>
        <v>53.890767828701954</v>
      </c>
      <c r="P1375" s="3">
        <f t="shared" si="340"/>
        <v>10.083409518888184</v>
      </c>
      <c r="Q1375" s="3">
        <f t="shared" si="341"/>
        <v>1.8393657252199264E-3</v>
      </c>
      <c r="R1375" s="3">
        <f t="shared" si="342"/>
        <v>9.0005346774908332E-2</v>
      </c>
    </row>
    <row r="1376" spans="1:18" x14ac:dyDescent="0.25">
      <c r="A1376" s="3">
        <f t="shared" ref="A1376:A1439" si="344">$A$30+A1375</f>
        <v>13.469999999999757</v>
      </c>
      <c r="B1376" s="3">
        <f t="shared" si="331"/>
        <v>1.0688253524123188</v>
      </c>
      <c r="C1376" s="3">
        <f t="shared" si="332"/>
        <v>2.4284339252380483E-2</v>
      </c>
      <c r="D1376" s="3">
        <f t="shared" si="333"/>
        <v>396.62006685142336</v>
      </c>
      <c r="E1376" s="3">
        <f t="shared" si="334"/>
        <v>3.3580564870349652</v>
      </c>
      <c r="F1376" s="3">
        <f t="shared" si="335"/>
        <v>33.073583221953243</v>
      </c>
      <c r="G1376" s="3">
        <f t="shared" si="336"/>
        <v>6.495536122041648E-2</v>
      </c>
      <c r="H1376" s="3">
        <f t="shared" si="337"/>
        <v>0.19805988912452269</v>
      </c>
      <c r="I1376" s="3">
        <f t="shared" si="343"/>
        <v>2386.6310492957782</v>
      </c>
      <c r="K1376" s="3">
        <f t="shared" ref="K1376:K1439" si="345">$A$30+K1375</f>
        <v>13.469999999999757</v>
      </c>
      <c r="L1376" s="3">
        <f t="shared" si="338"/>
        <v>0.48481160127927664</v>
      </c>
      <c r="M1376" s="3">
        <f>L1376/'Nitrous Oxide Information'!$B$1*1000</f>
        <v>11.015190995371292</v>
      </c>
      <c r="N1376" s="3">
        <f>M1376*'Nitrous Oxide Information'!$I$2*($D$13+273)/$F$2/1000</f>
        <v>2734.5990972841387</v>
      </c>
      <c r="O1376" s="3">
        <f t="shared" si="339"/>
        <v>53.790904932702169</v>
      </c>
      <c r="P1376" s="3">
        <f t="shared" si="340"/>
        <v>10.083409518888184</v>
      </c>
      <c r="Q1376" s="3">
        <f t="shared" si="341"/>
        <v>1.8393657252199264E-3</v>
      </c>
      <c r="R1376" s="3">
        <f t="shared" si="342"/>
        <v>8.9838561350492466E-2</v>
      </c>
    </row>
    <row r="1377" spans="1:18" x14ac:dyDescent="0.25">
      <c r="A1377" s="3">
        <f t="shared" si="344"/>
        <v>13.479999999999757</v>
      </c>
      <c r="B1377" s="3">
        <f t="shared" si="331"/>
        <v>1.0668447535210737</v>
      </c>
      <c r="C1377" s="3">
        <f t="shared" si="332"/>
        <v>2.4239338883246895E-2</v>
      </c>
      <c r="D1377" s="3">
        <f t="shared" si="333"/>
        <v>395.88510555687816</v>
      </c>
      <c r="E1377" s="3">
        <f t="shared" si="334"/>
        <v>3.351833802533752</v>
      </c>
      <c r="F1377" s="3">
        <f t="shared" si="335"/>
        <v>33.073583221953236</v>
      </c>
      <c r="G1377" s="3">
        <f t="shared" si="336"/>
        <v>6.4955361220416466E-2</v>
      </c>
      <c r="H1377" s="3">
        <f t="shared" si="337"/>
        <v>0.19769287200997274</v>
      </c>
      <c r="I1377" s="3">
        <f t="shared" si="343"/>
        <v>2387.0264350397983</v>
      </c>
      <c r="K1377" s="3">
        <f t="shared" si="345"/>
        <v>13.479999999999757</v>
      </c>
      <c r="L1377" s="3">
        <f t="shared" si="338"/>
        <v>0.48391321566577172</v>
      </c>
      <c r="M1377" s="3">
        <f>L1377/'Nitrous Oxide Information'!$B$1*1000</f>
        <v>10.994779171285114</v>
      </c>
      <c r="N1377" s="3">
        <f>M1377*'Nitrous Oxide Information'!$I$2*($D$13+273)/$F$2/1000</f>
        <v>2729.5317175407054</v>
      </c>
      <c r="O1377" s="3">
        <f t="shared" si="339"/>
        <v>53.691227088769736</v>
      </c>
      <c r="P1377" s="3">
        <f t="shared" si="340"/>
        <v>10.083409518888182</v>
      </c>
      <c r="Q1377" s="3">
        <f t="shared" si="341"/>
        <v>1.8393657252199261E-3</v>
      </c>
      <c r="R1377" s="3">
        <f t="shared" si="342"/>
        <v>8.9672084989691078E-2</v>
      </c>
    </row>
    <row r="1378" spans="1:18" x14ac:dyDescent="0.25">
      <c r="A1378" s="3">
        <f t="shared" si="344"/>
        <v>13.489999999999757</v>
      </c>
      <c r="B1378" s="3">
        <f t="shared" si="331"/>
        <v>1.064867824800974</v>
      </c>
      <c r="C1378" s="3">
        <f t="shared" si="332"/>
        <v>2.41944219025556E-2</v>
      </c>
      <c r="D1378" s="3">
        <f t="shared" si="333"/>
        <v>395.15150619066111</v>
      </c>
      <c r="E1378" s="3">
        <f t="shared" si="334"/>
        <v>3.3456226490483361</v>
      </c>
      <c r="F1378" s="3">
        <f t="shared" si="335"/>
        <v>33.073583221953236</v>
      </c>
      <c r="G1378" s="3">
        <f t="shared" si="336"/>
        <v>6.4955361220416466E-2</v>
      </c>
      <c r="H1378" s="3">
        <f t="shared" si="337"/>
        <v>0.19732653500063224</v>
      </c>
      <c r="I1378" s="3">
        <f t="shared" si="343"/>
        <v>2387.4210881097997</v>
      </c>
      <c r="K1378" s="3">
        <f t="shared" si="345"/>
        <v>13.489999999999757</v>
      </c>
      <c r="L1378" s="3">
        <f t="shared" si="338"/>
        <v>0.48301649481587483</v>
      </c>
      <c r="M1378" s="3">
        <f>L1378/'Nitrous Oxide Information'!$B$1*1000</f>
        <v>10.974405171560104</v>
      </c>
      <c r="N1378" s="3">
        <f>M1378*'Nitrous Oxide Information'!$I$2*($D$13+273)/$F$2/1000</f>
        <v>2724.473727962541</v>
      </c>
      <c r="O1378" s="3">
        <f t="shared" si="339"/>
        <v>53.59173395399182</v>
      </c>
      <c r="P1378" s="3">
        <f t="shared" si="340"/>
        <v>10.083409518888182</v>
      </c>
      <c r="Q1378" s="3">
        <f t="shared" si="341"/>
        <v>1.8393657252199261E-3</v>
      </c>
      <c r="R1378" s="3">
        <f t="shared" si="342"/>
        <v>8.9505917119790376E-2</v>
      </c>
    </row>
    <row r="1379" spans="1:18" x14ac:dyDescent="0.25">
      <c r="A1379" s="3">
        <f t="shared" si="344"/>
        <v>13.499999999999757</v>
      </c>
      <c r="B1379" s="3">
        <f t="shared" si="331"/>
        <v>1.0628945594509676</v>
      </c>
      <c r="C1379" s="3">
        <f t="shared" si="332"/>
        <v>2.4149588155782688E-2</v>
      </c>
      <c r="D1379" s="3">
        <f t="shared" si="333"/>
        <v>394.41926622903532</v>
      </c>
      <c r="E1379" s="3">
        <f t="shared" si="334"/>
        <v>3.3394230052110387</v>
      </c>
      <c r="F1379" s="3">
        <f t="shared" si="335"/>
        <v>33.073583221953236</v>
      </c>
      <c r="G1379" s="3">
        <f t="shared" si="336"/>
        <v>6.4955361220416466E-2</v>
      </c>
      <c r="H1379" s="3">
        <f t="shared" si="337"/>
        <v>0.19696087683622454</v>
      </c>
      <c r="I1379" s="3">
        <f t="shared" si="343"/>
        <v>2387.8150098634724</v>
      </c>
      <c r="K1379" s="3">
        <f t="shared" si="345"/>
        <v>13.499999999999757</v>
      </c>
      <c r="L1379" s="3">
        <f t="shared" si="338"/>
        <v>0.48212143564467691</v>
      </c>
      <c r="M1379" s="3">
        <f>L1379/'Nitrous Oxide Information'!$B$1*1000</f>
        <v>10.9540689261054</v>
      </c>
      <c r="N1379" s="3">
        <f>M1379*'Nitrous Oxide Information'!$I$2*($D$13+273)/$F$2/1000</f>
        <v>2719.4251111490921</v>
      </c>
      <c r="O1379" s="3">
        <f t="shared" si="339"/>
        <v>53.49242518609104</v>
      </c>
      <c r="P1379" s="3">
        <f t="shared" si="340"/>
        <v>10.083409518888182</v>
      </c>
      <c r="Q1379" s="3">
        <f t="shared" si="341"/>
        <v>1.8393657252199261E-3</v>
      </c>
      <c r="R1379" s="3">
        <f t="shared" si="342"/>
        <v>8.9340057169137788E-2</v>
      </c>
    </row>
    <row r="1380" spans="1:18" x14ac:dyDescent="0.25">
      <c r="A1380" s="3">
        <f t="shared" si="344"/>
        <v>13.509999999999756</v>
      </c>
      <c r="B1380" s="3">
        <f t="shared" si="331"/>
        <v>1.0609249506826053</v>
      </c>
      <c r="C1380" s="3">
        <f t="shared" si="332"/>
        <v>2.4104837488690609E-2</v>
      </c>
      <c r="D1380" s="3">
        <f t="shared" si="333"/>
        <v>393.68838315294067</v>
      </c>
      <c r="E1380" s="3">
        <f t="shared" si="334"/>
        <v>3.3332348496937767</v>
      </c>
      <c r="F1380" s="3">
        <f t="shared" si="335"/>
        <v>33.073583221953236</v>
      </c>
      <c r="G1380" s="3">
        <f t="shared" si="336"/>
        <v>6.4955361220416466E-2</v>
      </c>
      <c r="H1380" s="3">
        <f t="shared" si="337"/>
        <v>0.1965958962588083</v>
      </c>
      <c r="I1380" s="3">
        <f t="shared" si="343"/>
        <v>2388.2082016559898</v>
      </c>
      <c r="K1380" s="3">
        <f t="shared" si="345"/>
        <v>13.509999999999756</v>
      </c>
      <c r="L1380" s="3">
        <f t="shared" si="338"/>
        <v>0.4812280350729855</v>
      </c>
      <c r="M1380" s="3">
        <f>L1380/'Nitrous Oxide Information'!$B$1*1000</f>
        <v>10.933770364960022</v>
      </c>
      <c r="N1380" s="3">
        <f>M1380*'Nitrous Oxide Information'!$I$2*($D$13+273)/$F$2/1000</f>
        <v>2714.3858497320512</v>
      </c>
      <c r="O1380" s="3">
        <f t="shared" si="339"/>
        <v>53.393300443424266</v>
      </c>
      <c r="P1380" s="3">
        <f t="shared" si="340"/>
        <v>10.083409518888182</v>
      </c>
      <c r="Q1380" s="3">
        <f t="shared" si="341"/>
        <v>1.8393657252199261E-3</v>
      </c>
      <c r="R1380" s="3">
        <f t="shared" si="342"/>
        <v>8.9174504567140059E-2</v>
      </c>
    </row>
    <row r="1381" spans="1:18" x14ac:dyDescent="0.25">
      <c r="A1381" s="3">
        <f t="shared" si="344"/>
        <v>13.519999999999756</v>
      </c>
      <c r="B1381" s="3">
        <f t="shared" si="331"/>
        <v>1.0589589917200171</v>
      </c>
      <c r="C1381" s="3">
        <f t="shared" si="332"/>
        <v>2.4060169747327637E-2</v>
      </c>
      <c r="D1381" s="3">
        <f t="shared" si="333"/>
        <v>392.95885444798535</v>
      </c>
      <c r="E1381" s="3">
        <f t="shared" si="334"/>
        <v>3.3270581612079884</v>
      </c>
      <c r="F1381" s="3">
        <f t="shared" si="335"/>
        <v>33.073583221953236</v>
      </c>
      <c r="G1381" s="3">
        <f t="shared" si="336"/>
        <v>6.4955361220416466E-2</v>
      </c>
      <c r="H1381" s="3">
        <f t="shared" si="337"/>
        <v>0.19623159201277343</v>
      </c>
      <c r="I1381" s="3">
        <f t="shared" si="343"/>
        <v>2388.6006648400153</v>
      </c>
      <c r="K1381" s="3">
        <f t="shared" si="345"/>
        <v>13.519999999999756</v>
      </c>
      <c r="L1381" s="3">
        <f t="shared" si="338"/>
        <v>0.48033629002731409</v>
      </c>
      <c r="M1381" s="3">
        <f>L1381/'Nitrous Oxide Information'!$B$1*1000</f>
        <v>10.913509418292644</v>
      </c>
      <c r="N1381" s="3">
        <f>M1381*'Nitrous Oxide Information'!$I$2*($D$13+273)/$F$2/1000</f>
        <v>2709.3559263752959</v>
      </c>
      <c r="O1381" s="3">
        <f t="shared" si="339"/>
        <v>53.294359384981469</v>
      </c>
      <c r="P1381" s="3">
        <f t="shared" si="340"/>
        <v>10.083409518888182</v>
      </c>
      <c r="Q1381" s="3">
        <f t="shared" si="341"/>
        <v>1.8393657252199261E-3</v>
      </c>
      <c r="R1381" s="3">
        <f t="shared" si="342"/>
        <v>8.9009258744261341E-2</v>
      </c>
    </row>
    <row r="1382" spans="1:18" x14ac:dyDescent="0.25">
      <c r="A1382" s="3">
        <f t="shared" si="344"/>
        <v>13.529999999999756</v>
      </c>
      <c r="B1382" s="3">
        <f t="shared" si="331"/>
        <v>1.0569966757998894</v>
      </c>
      <c r="C1382" s="3">
        <f t="shared" si="332"/>
        <v>2.4015584778027295E-2</v>
      </c>
      <c r="D1382" s="3">
        <f t="shared" si="333"/>
        <v>392.23067760443638</v>
      </c>
      <c r="E1382" s="3">
        <f t="shared" si="334"/>
        <v>3.3208929185045624</v>
      </c>
      <c r="F1382" s="3">
        <f t="shared" si="335"/>
        <v>33.073583221953236</v>
      </c>
      <c r="G1382" s="3">
        <f t="shared" si="336"/>
        <v>6.4955361220416466E-2</v>
      </c>
      <c r="H1382" s="3">
        <f t="shared" si="337"/>
        <v>0.19586796284483629</v>
      </c>
      <c r="I1382" s="3">
        <f t="shared" si="343"/>
        <v>2388.992400765705</v>
      </c>
      <c r="K1382" s="3">
        <f t="shared" si="345"/>
        <v>13.529999999999756</v>
      </c>
      <c r="L1382" s="3">
        <f t="shared" si="338"/>
        <v>0.47944619743987149</v>
      </c>
      <c r="M1382" s="3">
        <f>L1382/'Nitrous Oxide Information'!$B$1*1000</f>
        <v>10.893286016401325</v>
      </c>
      <c r="N1382" s="3">
        <f>M1382*'Nitrous Oxide Information'!$I$2*($D$13+273)/$F$2/1000</f>
        <v>2704.3353237748274</v>
      </c>
      <c r="O1382" s="3">
        <f t="shared" si="339"/>
        <v>53.195601670384519</v>
      </c>
      <c r="P1382" s="3">
        <f t="shared" si="340"/>
        <v>10.083409518888182</v>
      </c>
      <c r="Q1382" s="3">
        <f t="shared" si="341"/>
        <v>1.8393657252199261E-3</v>
      </c>
      <c r="R1382" s="3">
        <f t="shared" si="342"/>
        <v>8.884431913202108E-2</v>
      </c>
    </row>
    <row r="1383" spans="1:18" x14ac:dyDescent="0.25">
      <c r="A1383" s="3">
        <f t="shared" si="344"/>
        <v>13.539999999999756</v>
      </c>
      <c r="B1383" s="3">
        <f t="shared" si="331"/>
        <v>1.0550379961714411</v>
      </c>
      <c r="C1383" s="3">
        <f t="shared" si="332"/>
        <v>2.3971082427407885E-2</v>
      </c>
      <c r="D1383" s="3">
        <f t="shared" si="333"/>
        <v>391.50385011721187</v>
      </c>
      <c r="E1383" s="3">
        <f t="shared" si="334"/>
        <v>3.3147391003737621</v>
      </c>
      <c r="F1383" s="3">
        <f t="shared" si="335"/>
        <v>33.073583221953236</v>
      </c>
      <c r="G1383" s="3">
        <f t="shared" si="336"/>
        <v>6.4955361220416466E-2</v>
      </c>
      <c r="H1383" s="3">
        <f t="shared" si="337"/>
        <v>0.19550500750403588</v>
      </c>
      <c r="I1383" s="3">
        <f t="shared" si="343"/>
        <v>2389.3834107807129</v>
      </c>
      <c r="K1383" s="3">
        <f t="shared" si="345"/>
        <v>13.539999999999756</v>
      </c>
      <c r="L1383" s="3">
        <f t="shared" si="338"/>
        <v>0.47855775424855129</v>
      </c>
      <c r="M1383" s="3">
        <f>L1383/'Nitrous Oxide Information'!$B$1*1000</f>
        <v>10.873100089713295</v>
      </c>
      <c r="N1383" s="3">
        <f>M1383*'Nitrous Oxide Information'!$I$2*($D$13+273)/$F$2/1000</f>
        <v>2699.3240246587138</v>
      </c>
      <c r="O1383" s="3">
        <f t="shared" si="339"/>
        <v>53.097026959886037</v>
      </c>
      <c r="P1383" s="3">
        <f t="shared" si="340"/>
        <v>10.083409518888182</v>
      </c>
      <c r="Q1383" s="3">
        <f t="shared" si="341"/>
        <v>1.8393657252199261E-3</v>
      </c>
      <c r="R1383" s="3">
        <f t="shared" si="342"/>
        <v>8.8679685162992211E-2</v>
      </c>
    </row>
    <row r="1384" spans="1:18" x14ac:dyDescent="0.25">
      <c r="A1384" s="3">
        <f t="shared" si="344"/>
        <v>13.549999999999756</v>
      </c>
      <c r="B1384" s="3">
        <f t="shared" si="331"/>
        <v>1.0530829460964009</v>
      </c>
      <c r="C1384" s="3">
        <f t="shared" si="332"/>
        <v>2.392666254237193E-2</v>
      </c>
      <c r="D1384" s="3">
        <f t="shared" si="333"/>
        <v>390.77836948587185</v>
      </c>
      <c r="E1384" s="3">
        <f t="shared" si="334"/>
        <v>3.3085966856451536</v>
      </c>
      <c r="F1384" s="3">
        <f t="shared" si="335"/>
        <v>33.073583221953243</v>
      </c>
      <c r="G1384" s="3">
        <f t="shared" si="336"/>
        <v>6.495536122041648E-2</v>
      </c>
      <c r="H1384" s="3">
        <f t="shared" si="337"/>
        <v>0.19514272474172917</v>
      </c>
      <c r="I1384" s="3">
        <f t="shared" si="343"/>
        <v>2389.7736962301965</v>
      </c>
      <c r="K1384" s="3">
        <f t="shared" si="345"/>
        <v>13.549999999999756</v>
      </c>
      <c r="L1384" s="3">
        <f t="shared" si="338"/>
        <v>0.47767095739692139</v>
      </c>
      <c r="M1384" s="3">
        <f>L1384/'Nitrous Oxide Information'!$B$1*1000</f>
        <v>10.852951568784709</v>
      </c>
      <c r="N1384" s="3">
        <f>M1384*'Nitrous Oxide Information'!$I$2*($D$13+273)/$F$2/1000</f>
        <v>2694.3220117870287</v>
      </c>
      <c r="O1384" s="3">
        <f t="shared" si="339"/>
        <v>52.998634914368203</v>
      </c>
      <c r="P1384" s="3">
        <f t="shared" si="340"/>
        <v>10.083409518888184</v>
      </c>
      <c r="Q1384" s="3">
        <f t="shared" si="341"/>
        <v>1.8393657252199264E-3</v>
      </c>
      <c r="R1384" s="3">
        <f t="shared" si="342"/>
        <v>8.8515356270799136E-2</v>
      </c>
    </row>
    <row r="1385" spans="1:18" x14ac:dyDescent="0.25">
      <c r="A1385" s="3">
        <f t="shared" si="344"/>
        <v>13.559999999999755</v>
      </c>
      <c r="B1385" s="3">
        <f t="shared" si="331"/>
        <v>1.0511315188489834</v>
      </c>
      <c r="C1385" s="3">
        <f t="shared" si="332"/>
        <v>2.3882324970105642E-2</v>
      </c>
      <c r="D1385" s="3">
        <f t="shared" si="333"/>
        <v>390.05423321460961</v>
      </c>
      <c r="E1385" s="3">
        <f t="shared" si="334"/>
        <v>3.302465653187534</v>
      </c>
      <c r="F1385" s="3">
        <f t="shared" si="335"/>
        <v>33.073583221953236</v>
      </c>
      <c r="G1385" s="3">
        <f t="shared" si="336"/>
        <v>6.4955361220416466E-2</v>
      </c>
      <c r="H1385" s="3">
        <f t="shared" si="337"/>
        <v>0.19478111331158696</v>
      </c>
      <c r="I1385" s="3">
        <f t="shared" si="343"/>
        <v>2390.1632584568197</v>
      </c>
      <c r="K1385" s="3">
        <f t="shared" si="345"/>
        <v>13.559999999999755</v>
      </c>
      <c r="L1385" s="3">
        <f t="shared" si="338"/>
        <v>0.47678580383421337</v>
      </c>
      <c r="M1385" s="3">
        <f>L1385/'Nitrous Oxide Information'!$B$1*1000</f>
        <v>10.832840384300397</v>
      </c>
      <c r="N1385" s="3">
        <f>M1385*'Nitrous Oxide Information'!$I$2*($D$13+273)/$F$2/1000</f>
        <v>2689.3292679517899</v>
      </c>
      <c r="O1385" s="3">
        <f t="shared" si="339"/>
        <v>52.900425195341612</v>
      </c>
      <c r="P1385" s="3">
        <f t="shared" si="340"/>
        <v>10.083409518888182</v>
      </c>
      <c r="Q1385" s="3">
        <f t="shared" si="341"/>
        <v>1.8393657252199261E-3</v>
      </c>
      <c r="R1385" s="3">
        <f t="shared" si="342"/>
        <v>8.835133189011575E-2</v>
      </c>
    </row>
    <row r="1386" spans="1:18" x14ac:dyDescent="0.25">
      <c r="A1386" s="3">
        <f t="shared" si="344"/>
        <v>13.569999999999755</v>
      </c>
      <c r="B1386" s="3">
        <f t="shared" si="331"/>
        <v>1.0491837077158677</v>
      </c>
      <c r="C1386" s="3">
        <f t="shared" si="332"/>
        <v>2.383806955807842E-2</v>
      </c>
      <c r="D1386" s="3">
        <f t="shared" si="333"/>
        <v>389.33143881224385</v>
      </c>
      <c r="E1386" s="3">
        <f t="shared" si="334"/>
        <v>3.2963459819088579</v>
      </c>
      <c r="F1386" s="3">
        <f t="shared" si="335"/>
        <v>33.073583221953243</v>
      </c>
      <c r="G1386" s="3">
        <f t="shared" si="336"/>
        <v>6.495536122041648E-2</v>
      </c>
      <c r="H1386" s="3">
        <f t="shared" si="337"/>
        <v>0.19442017196958972</v>
      </c>
      <c r="I1386" s="3">
        <f t="shared" si="343"/>
        <v>2390.5520988007588</v>
      </c>
      <c r="K1386" s="3">
        <f t="shared" si="345"/>
        <v>13.569999999999755</v>
      </c>
      <c r="L1386" s="3">
        <f t="shared" si="338"/>
        <v>0.47590229051531224</v>
      </c>
      <c r="M1386" s="3">
        <f>L1386/'Nitrous Oxide Information'!$B$1*1000</f>
        <v>10.812766467073644</v>
      </c>
      <c r="N1386" s="3">
        <f>M1386*'Nitrous Oxide Information'!$I$2*($D$13+273)/$F$2/1000</f>
        <v>2684.3457759769071</v>
      </c>
      <c r="O1386" s="3">
        <f t="shared" si="339"/>
        <v>52.802397464944107</v>
      </c>
      <c r="P1386" s="3">
        <f t="shared" si="340"/>
        <v>10.083409518888184</v>
      </c>
      <c r="Q1386" s="3">
        <f t="shared" si="341"/>
        <v>1.8393657252199264E-3</v>
      </c>
      <c r="R1386" s="3">
        <f t="shared" si="342"/>
        <v>8.8187611456663609E-2</v>
      </c>
    </row>
    <row r="1387" spans="1:18" x14ac:dyDescent="0.25">
      <c r="A1387" s="3">
        <f t="shared" si="344"/>
        <v>13.579999999999755</v>
      </c>
      <c r="B1387" s="3">
        <f t="shared" si="331"/>
        <v>1.0472395059961717</v>
      </c>
      <c r="C1387" s="3">
        <f t="shared" si="332"/>
        <v>2.3793896154042302E-2</v>
      </c>
      <c r="D1387" s="3">
        <f t="shared" si="333"/>
        <v>388.60998379220888</v>
      </c>
      <c r="E1387" s="3">
        <f t="shared" si="334"/>
        <v>3.2902376507561639</v>
      </c>
      <c r="F1387" s="3">
        <f t="shared" si="335"/>
        <v>33.073583221953243</v>
      </c>
      <c r="G1387" s="3">
        <f t="shared" si="336"/>
        <v>6.495536122041648E-2</v>
      </c>
      <c r="H1387" s="3">
        <f t="shared" si="337"/>
        <v>0.19405989947402294</v>
      </c>
      <c r="I1387" s="3">
        <f t="shared" si="343"/>
        <v>2390.9402185997069</v>
      </c>
      <c r="K1387" s="3">
        <f t="shared" si="345"/>
        <v>13.579999999999755</v>
      </c>
      <c r="L1387" s="3">
        <f t="shared" si="338"/>
        <v>0.47502041440074561</v>
      </c>
      <c r="M1387" s="3">
        <f>L1387/'Nitrous Oxide Information'!$B$1*1000</f>
        <v>10.792729748045932</v>
      </c>
      <c r="N1387" s="3">
        <f>M1387*'Nitrous Oxide Information'!$I$2*($D$13+273)/$F$2/1000</f>
        <v>2679.3715187181142</v>
      </c>
      <c r="O1387" s="3">
        <f t="shared" si="339"/>
        <v>52.704551385939602</v>
      </c>
      <c r="P1387" s="3">
        <f t="shared" si="340"/>
        <v>10.083409518888184</v>
      </c>
      <c r="Q1387" s="3">
        <f t="shared" si="341"/>
        <v>1.8393657252199264E-3</v>
      </c>
      <c r="R1387" s="3">
        <f t="shared" si="342"/>
        <v>8.8024194407209835E-2</v>
      </c>
    </row>
    <row r="1388" spans="1:18" x14ac:dyDescent="0.25">
      <c r="A1388" s="3">
        <f t="shared" si="344"/>
        <v>13.589999999999755</v>
      </c>
      <c r="B1388" s="3">
        <f t="shared" si="331"/>
        <v>1.0452989070014314</v>
      </c>
      <c r="C1388" s="3">
        <f t="shared" si="332"/>
        <v>2.3749804606031454E-2</v>
      </c>
      <c r="D1388" s="3">
        <f t="shared" si="333"/>
        <v>387.88986567254744</v>
      </c>
      <c r="E1388" s="3">
        <f t="shared" si="334"/>
        <v>3.2841406387155039</v>
      </c>
      <c r="F1388" s="3">
        <f t="shared" si="335"/>
        <v>33.073583221953243</v>
      </c>
      <c r="G1388" s="3">
        <f t="shared" si="336"/>
        <v>6.495536122041648E-2</v>
      </c>
      <c r="H1388" s="3">
        <f t="shared" si="337"/>
        <v>0.19370029458547311</v>
      </c>
      <c r="I1388" s="3">
        <f t="shared" si="343"/>
        <v>2391.3276191888776</v>
      </c>
      <c r="K1388" s="3">
        <f t="shared" si="345"/>
        <v>13.589999999999755</v>
      </c>
      <c r="L1388" s="3">
        <f t="shared" si="338"/>
        <v>0.4741401724566735</v>
      </c>
      <c r="M1388" s="3">
        <f>L1388/'Nitrous Oxide Information'!$B$1*1000</f>
        <v>10.772730158286723</v>
      </c>
      <c r="N1388" s="3">
        <f>M1388*'Nitrous Oxide Information'!$I$2*($D$13+273)/$F$2/1000</f>
        <v>2674.4064790629172</v>
      </c>
      <c r="O1388" s="3">
        <f t="shared" si="339"/>
        <v>52.606886621716924</v>
      </c>
      <c r="P1388" s="3">
        <f t="shared" si="340"/>
        <v>10.083409518888184</v>
      </c>
      <c r="Q1388" s="3">
        <f t="shared" si="341"/>
        <v>1.8393657252199264E-3</v>
      </c>
      <c r="R1388" s="3">
        <f t="shared" si="342"/>
        <v>8.7861080179565246E-2</v>
      </c>
    </row>
    <row r="1389" spans="1:18" x14ac:dyDescent="0.25">
      <c r="A1389" s="3">
        <f t="shared" si="344"/>
        <v>13.599999999999755</v>
      </c>
      <c r="B1389" s="3">
        <f t="shared" si="331"/>
        <v>1.0433619040555768</v>
      </c>
      <c r="C1389" s="3">
        <f t="shared" si="332"/>
        <v>2.3705794762361641E-2</v>
      </c>
      <c r="D1389" s="3">
        <f t="shared" si="333"/>
        <v>387.17108197590107</v>
      </c>
      <c r="E1389" s="3">
        <f t="shared" si="334"/>
        <v>3.2780549248118684</v>
      </c>
      <c r="F1389" s="3">
        <f t="shared" si="335"/>
        <v>33.073583221953243</v>
      </c>
      <c r="G1389" s="3">
        <f t="shared" si="336"/>
        <v>6.495536122041648E-2</v>
      </c>
      <c r="H1389" s="3">
        <f t="shared" si="337"/>
        <v>0.19334135606682365</v>
      </c>
      <c r="I1389" s="3">
        <f t="shared" si="343"/>
        <v>2391.7143019010114</v>
      </c>
      <c r="K1389" s="3">
        <f t="shared" si="345"/>
        <v>13.599999999999755</v>
      </c>
      <c r="L1389" s="3">
        <f t="shared" si="338"/>
        <v>0.47326156165487787</v>
      </c>
      <c r="M1389" s="3">
        <f>L1389/'Nitrous Oxide Information'!$B$1*1000</f>
        <v>10.752767628993205</v>
      </c>
      <c r="N1389" s="3">
        <f>M1389*'Nitrous Oxide Information'!$I$2*($D$13+273)/$F$2/1000</f>
        <v>2669.4506399305315</v>
      </c>
      <c r="O1389" s="3">
        <f t="shared" si="339"/>
        <v>52.509402836288672</v>
      </c>
      <c r="P1389" s="3">
        <f t="shared" si="340"/>
        <v>10.083409518888184</v>
      </c>
      <c r="Q1389" s="3">
        <f t="shared" si="341"/>
        <v>1.8393657252199264E-3</v>
      </c>
      <c r="R1389" s="3">
        <f t="shared" si="342"/>
        <v>8.7698268212582517E-2</v>
      </c>
    </row>
    <row r="1390" spans="1:18" x14ac:dyDescent="0.25">
      <c r="A1390" s="3">
        <f t="shared" si="344"/>
        <v>13.609999999999754</v>
      </c>
      <c r="B1390" s="3">
        <f t="shared" si="331"/>
        <v>1.0414284904949085</v>
      </c>
      <c r="C1390" s="3">
        <f t="shared" si="332"/>
        <v>2.3661866471629718E-2</v>
      </c>
      <c r="D1390" s="3">
        <f t="shared" si="333"/>
        <v>386.45363022950204</v>
      </c>
      <c r="E1390" s="3">
        <f t="shared" si="334"/>
        <v>3.2719804881091186</v>
      </c>
      <c r="F1390" s="3">
        <f t="shared" si="335"/>
        <v>33.073583221953236</v>
      </c>
      <c r="G1390" s="3">
        <f t="shared" si="336"/>
        <v>6.4955361220416466E-2</v>
      </c>
      <c r="H1390" s="3">
        <f t="shared" si="337"/>
        <v>0.19298308268325023</v>
      </c>
      <c r="I1390" s="3">
        <f t="shared" si="343"/>
        <v>2392.1002680663778</v>
      </c>
      <c r="K1390" s="3">
        <f t="shared" si="345"/>
        <v>13.609999999999754</v>
      </c>
      <c r="L1390" s="3">
        <f t="shared" si="338"/>
        <v>0.47238457897275205</v>
      </c>
      <c r="M1390" s="3">
        <f>L1390/'Nitrous Oxide Information'!$B$1*1000</f>
        <v>10.732842091490062</v>
      </c>
      <c r="N1390" s="3">
        <f>M1390*'Nitrous Oxide Information'!$I$2*($D$13+273)/$F$2/1000</f>
        <v>2664.5039842718238</v>
      </c>
      <c r="O1390" s="3">
        <f t="shared" si="339"/>
        <v>52.412099694290056</v>
      </c>
      <c r="P1390" s="3">
        <f t="shared" si="340"/>
        <v>10.083409518888182</v>
      </c>
      <c r="Q1390" s="3">
        <f t="shared" si="341"/>
        <v>1.8393657252199261E-3</v>
      </c>
      <c r="R1390" s="3">
        <f t="shared" si="342"/>
        <v>8.7535757946154105E-2</v>
      </c>
    </row>
    <row r="1391" spans="1:18" x14ac:dyDescent="0.25">
      <c r="A1391" s="3">
        <f t="shared" si="344"/>
        <v>13.619999999999754</v>
      </c>
      <c r="B1391" s="3">
        <f t="shared" si="331"/>
        <v>1.039498659668076</v>
      </c>
      <c r="C1391" s="3">
        <f t="shared" si="332"/>
        <v>2.3618019582713087E-2</v>
      </c>
      <c r="D1391" s="3">
        <f t="shared" si="333"/>
        <v>385.73750796516515</v>
      </c>
      <c r="E1391" s="3">
        <f t="shared" si="334"/>
        <v>3.2659173077099082</v>
      </c>
      <c r="F1391" s="3">
        <f t="shared" si="335"/>
        <v>33.073583221953243</v>
      </c>
      <c r="G1391" s="3">
        <f t="shared" si="336"/>
        <v>6.495536122041648E-2</v>
      </c>
      <c r="H1391" s="3">
        <f t="shared" si="337"/>
        <v>0.19262547320221682</v>
      </c>
      <c r="I1391" s="3">
        <f t="shared" si="343"/>
        <v>2392.4855190127823</v>
      </c>
      <c r="K1391" s="3">
        <f t="shared" si="345"/>
        <v>13.619999999999754</v>
      </c>
      <c r="L1391" s="3">
        <f t="shared" si="338"/>
        <v>0.47150922139329049</v>
      </c>
      <c r="M1391" s="3">
        <f>L1391/'Nitrous Oxide Information'!$B$1*1000</f>
        <v>10.71295347722924</v>
      </c>
      <c r="N1391" s="3">
        <f>M1391*'Nitrous Oxide Information'!$I$2*($D$13+273)/$F$2/1000</f>
        <v>2659.5664950692558</v>
      </c>
      <c r="O1391" s="3">
        <f t="shared" si="339"/>
        <v>52.314976860977708</v>
      </c>
      <c r="P1391" s="3">
        <f t="shared" si="340"/>
        <v>10.083409518888184</v>
      </c>
      <c r="Q1391" s="3">
        <f t="shared" si="341"/>
        <v>1.8393657252199264E-3</v>
      </c>
      <c r="R1391" s="3">
        <f t="shared" si="342"/>
        <v>8.7373548821210387E-2</v>
      </c>
    </row>
    <row r="1392" spans="1:18" x14ac:dyDescent="0.25">
      <c r="A1392" s="3">
        <f t="shared" si="344"/>
        <v>13.629999999999754</v>
      </c>
      <c r="B1392" s="3">
        <f t="shared" si="331"/>
        <v>1.0375724049360537</v>
      </c>
      <c r="C1392" s="3">
        <f t="shared" si="332"/>
        <v>2.3574253944769193E-2</v>
      </c>
      <c r="D1392" s="3">
        <f t="shared" si="333"/>
        <v>385.02271271927839</v>
      </c>
      <c r="E1392" s="3">
        <f t="shared" si="334"/>
        <v>3.259865362755618</v>
      </c>
      <c r="F1392" s="3">
        <f t="shared" si="335"/>
        <v>33.073583221953243</v>
      </c>
      <c r="G1392" s="3">
        <f t="shared" si="336"/>
        <v>6.495536122041648E-2</v>
      </c>
      <c r="H1392" s="3">
        <f t="shared" si="337"/>
        <v>0.19226852639347128</v>
      </c>
      <c r="I1392" s="3">
        <f t="shared" si="343"/>
        <v>2392.8700560655693</v>
      </c>
      <c r="K1392" s="3">
        <f t="shared" si="345"/>
        <v>13.629999999999754</v>
      </c>
      <c r="L1392" s="3">
        <f t="shared" si="338"/>
        <v>0.47063548590507837</v>
      </c>
      <c r="M1392" s="3">
        <f>L1392/'Nitrous Oxide Information'!$B$1*1000</f>
        <v>10.693101717789707</v>
      </c>
      <c r="N1392" s="3">
        <f>M1392*'Nitrous Oxide Information'!$I$2*($D$13+273)/$F$2/1000</f>
        <v>2654.6381553368205</v>
      </c>
      <c r="O1392" s="3">
        <f t="shared" si="339"/>
        <v>52.218034002228599</v>
      </c>
      <c r="P1392" s="3">
        <f t="shared" si="340"/>
        <v>10.083409518888184</v>
      </c>
      <c r="Q1392" s="3">
        <f t="shared" si="341"/>
        <v>1.8393657252199264E-3</v>
      </c>
      <c r="R1392" s="3">
        <f t="shared" si="342"/>
        <v>8.7211640279717728E-2</v>
      </c>
    </row>
    <row r="1393" spans="1:18" x14ac:dyDescent="0.25">
      <c r="A1393" s="3">
        <f t="shared" si="344"/>
        <v>13.639999999999754</v>
      </c>
      <c r="B1393" s="3">
        <f t="shared" si="331"/>
        <v>1.0356497196721191</v>
      </c>
      <c r="C1393" s="3">
        <f t="shared" si="332"/>
        <v>2.3530569407235007E-2</v>
      </c>
      <c r="D1393" s="3">
        <f t="shared" si="333"/>
        <v>384.3092420327954</v>
      </c>
      <c r="E1393" s="3">
        <f t="shared" si="334"/>
        <v>3.2538246324262805</v>
      </c>
      <c r="F1393" s="3">
        <f t="shared" si="335"/>
        <v>33.073583221953243</v>
      </c>
      <c r="G1393" s="3">
        <f t="shared" si="336"/>
        <v>6.495536122041648E-2</v>
      </c>
      <c r="H1393" s="3">
        <f t="shared" si="337"/>
        <v>0.19191224102904125</v>
      </c>
      <c r="I1393" s="3">
        <f t="shared" si="343"/>
        <v>2393.2538805476274</v>
      </c>
      <c r="K1393" s="3">
        <f t="shared" si="345"/>
        <v>13.639999999999754</v>
      </c>
      <c r="L1393" s="3">
        <f t="shared" si="338"/>
        <v>0.4697633695022812</v>
      </c>
      <c r="M1393" s="3">
        <f>L1393/'Nitrous Oxide Information'!$B$1*1000</f>
        <v>10.673286744877222</v>
      </c>
      <c r="N1393" s="3">
        <f>M1393*'Nitrous Oxide Information'!$I$2*($D$13+273)/$F$2/1000</f>
        <v>2649.7189481199907</v>
      </c>
      <c r="O1393" s="3">
        <f t="shared" si="339"/>
        <v>52.121270784538829</v>
      </c>
      <c r="P1393" s="3">
        <f t="shared" si="340"/>
        <v>10.083409518888184</v>
      </c>
      <c r="Q1393" s="3">
        <f t="shared" si="341"/>
        <v>1.8393657252199264E-3</v>
      </c>
      <c r="R1393" s="3">
        <f t="shared" si="342"/>
        <v>8.7050031764676572E-2</v>
      </c>
    </row>
    <row r="1394" spans="1:18" x14ac:dyDescent="0.25">
      <c r="A1394" s="3">
        <f t="shared" si="344"/>
        <v>13.649999999999753</v>
      </c>
      <c r="B1394" s="3">
        <f t="shared" si="331"/>
        <v>1.0337305972618287</v>
      </c>
      <c r="C1394" s="3">
        <f t="shared" si="332"/>
        <v>2.34869658198265E-2</v>
      </c>
      <c r="D1394" s="3">
        <f t="shared" si="333"/>
        <v>383.59709345122644</v>
      </c>
      <c r="E1394" s="3">
        <f t="shared" si="334"/>
        <v>3.2477950959405071</v>
      </c>
      <c r="F1394" s="3">
        <f t="shared" si="335"/>
        <v>33.073583221953243</v>
      </c>
      <c r="G1394" s="3">
        <f t="shared" si="336"/>
        <v>6.495536122041648E-2</v>
      </c>
      <c r="H1394" s="3">
        <f t="shared" si="337"/>
        <v>0.19155661588322992</v>
      </c>
      <c r="I1394" s="3">
        <f t="shared" si="343"/>
        <v>2393.6369937793938</v>
      </c>
      <c r="K1394" s="3">
        <f t="shared" si="345"/>
        <v>13.649999999999753</v>
      </c>
      <c r="L1394" s="3">
        <f t="shared" si="338"/>
        <v>0.46889286918463446</v>
      </c>
      <c r="M1394" s="3">
        <f>L1394/'Nitrous Oxide Information'!$B$1*1000</f>
        <v>10.653508490324096</v>
      </c>
      <c r="N1394" s="3">
        <f>M1394*'Nitrous Oxide Information'!$I$2*($D$13+273)/$F$2/1000</f>
        <v>2644.8088564956547</v>
      </c>
      <c r="O1394" s="3">
        <f t="shared" si="339"/>
        <v>52.024686875022503</v>
      </c>
      <c r="P1394" s="3">
        <f t="shared" si="340"/>
        <v>10.083409518888184</v>
      </c>
      <c r="Q1394" s="3">
        <f t="shared" si="341"/>
        <v>1.8393657252199264E-3</v>
      </c>
      <c r="R1394" s="3">
        <f t="shared" si="342"/>
        <v>8.6888722720119535E-2</v>
      </c>
    </row>
    <row r="1395" spans="1:18" x14ac:dyDescent="0.25">
      <c r="A1395" s="3">
        <f t="shared" si="344"/>
        <v>13.659999999999753</v>
      </c>
      <c r="B1395" s="3">
        <f t="shared" si="331"/>
        <v>1.0318150311029965</v>
      </c>
      <c r="C1395" s="3">
        <f t="shared" si="332"/>
        <v>2.344344303253813E-2</v>
      </c>
      <c r="D1395" s="3">
        <f t="shared" si="333"/>
        <v>382.88626452463001</v>
      </c>
      <c r="E1395" s="3">
        <f t="shared" si="334"/>
        <v>3.2417767325554196</v>
      </c>
      <c r="F1395" s="3">
        <f t="shared" si="335"/>
        <v>33.073583221953243</v>
      </c>
      <c r="G1395" s="3">
        <f t="shared" si="336"/>
        <v>6.495536122041648E-2</v>
      </c>
      <c r="H1395" s="3">
        <f t="shared" si="337"/>
        <v>0.19120164973261164</v>
      </c>
      <c r="I1395" s="3">
        <f t="shared" si="343"/>
        <v>2394.0193970788591</v>
      </c>
      <c r="K1395" s="3">
        <f t="shared" si="345"/>
        <v>13.659999999999753</v>
      </c>
      <c r="L1395" s="3">
        <f t="shared" si="338"/>
        <v>0.46802398195743328</v>
      </c>
      <c r="M1395" s="3">
        <f>L1395/'Nitrous Oxide Information'!$B$1*1000</f>
        <v>10.633766886088958</v>
      </c>
      <c r="N1395" s="3">
        <f>M1395*'Nitrous Oxide Information'!$I$2*($D$13+273)/$F$2/1000</f>
        <v>2639.9078635720612</v>
      </c>
      <c r="O1395" s="3">
        <f t="shared" si="339"/>
        <v>51.928281941410582</v>
      </c>
      <c r="P1395" s="3">
        <f t="shared" si="340"/>
        <v>10.083409518888184</v>
      </c>
      <c r="Q1395" s="3">
        <f t="shared" si="341"/>
        <v>1.8393657252199264E-3</v>
      </c>
      <c r="R1395" s="3">
        <f t="shared" si="342"/>
        <v>8.6727712591109424E-2</v>
      </c>
    </row>
    <row r="1396" spans="1:18" x14ac:dyDescent="0.25">
      <c r="A1396" s="3">
        <f t="shared" si="344"/>
        <v>13.669999999999753</v>
      </c>
      <c r="B1396" s="3">
        <f t="shared" si="331"/>
        <v>1.0299030146056702</v>
      </c>
      <c r="C1396" s="3">
        <f t="shared" si="332"/>
        <v>2.3400000895642314E-2</v>
      </c>
      <c r="D1396" s="3">
        <f t="shared" si="333"/>
        <v>382.17675280760443</v>
      </c>
      <c r="E1396" s="3">
        <f t="shared" si="334"/>
        <v>3.2357695215665778</v>
      </c>
      <c r="F1396" s="3">
        <f t="shared" si="335"/>
        <v>33.073583221953243</v>
      </c>
      <c r="G1396" s="3">
        <f t="shared" si="336"/>
        <v>6.495536122041648E-2</v>
      </c>
      <c r="H1396" s="3">
        <f t="shared" si="337"/>
        <v>0.19084734135602799</v>
      </c>
      <c r="I1396" s="3">
        <f t="shared" si="343"/>
        <v>2394.401091761571</v>
      </c>
      <c r="K1396" s="3">
        <f t="shared" si="345"/>
        <v>13.669999999999753</v>
      </c>
      <c r="L1396" s="3">
        <f t="shared" si="338"/>
        <v>0.46715670483152216</v>
      </c>
      <c r="M1396" s="3">
        <f>L1396/'Nitrous Oxide Information'!$B$1*1000</f>
        <v>10.61406186425652</v>
      </c>
      <c r="N1396" s="3">
        <f>M1396*'Nitrous Oxide Information'!$I$2*($D$13+273)/$F$2/1000</f>
        <v>2635.0159524887586</v>
      </c>
      <c r="O1396" s="3">
        <f t="shared" si="339"/>
        <v>51.832055652049746</v>
      </c>
      <c r="P1396" s="3">
        <f t="shared" si="340"/>
        <v>10.083409518888184</v>
      </c>
      <c r="Q1396" s="3">
        <f t="shared" si="341"/>
        <v>1.8393657252199264E-3</v>
      </c>
      <c r="R1396" s="3">
        <f t="shared" si="342"/>
        <v>8.6567000823737431E-2</v>
      </c>
    </row>
    <row r="1397" spans="1:18" x14ac:dyDescent="0.25">
      <c r="A1397" s="3">
        <f t="shared" si="344"/>
        <v>13.679999999999753</v>
      </c>
      <c r="B1397" s="3">
        <f t="shared" si="331"/>
        <v>1.0279945411921099</v>
      </c>
      <c r="C1397" s="3">
        <f t="shared" si="332"/>
        <v>2.3356639259688929E-2</v>
      </c>
      <c r="D1397" s="3">
        <f t="shared" si="333"/>
        <v>381.46855585927966</v>
      </c>
      <c r="E1397" s="3">
        <f t="shared" si="334"/>
        <v>3.2297734423079079</v>
      </c>
      <c r="F1397" s="3">
        <f t="shared" si="335"/>
        <v>33.073583221953236</v>
      </c>
      <c r="G1397" s="3">
        <f t="shared" si="336"/>
        <v>6.4955361220416466E-2</v>
      </c>
      <c r="H1397" s="3">
        <f t="shared" si="337"/>
        <v>0.19049368953458332</v>
      </c>
      <c r="I1397" s="3">
        <f t="shared" si="343"/>
        <v>2394.7820791406402</v>
      </c>
      <c r="K1397" s="3">
        <f t="shared" si="345"/>
        <v>13.679999999999753</v>
      </c>
      <c r="L1397" s="3">
        <f t="shared" si="338"/>
        <v>0.46629103482328477</v>
      </c>
      <c r="M1397" s="3">
        <f>L1397/'Nitrous Oxide Information'!$B$1*1000</f>
        <v>10.594393357037347</v>
      </c>
      <c r="N1397" s="3">
        <f>M1397*'Nitrous Oxide Information'!$I$2*($D$13+273)/$F$2/1000</f>
        <v>2630.1331064165406</v>
      </c>
      <c r="O1397" s="3">
        <f t="shared" si="339"/>
        <v>51.736007675901241</v>
      </c>
      <c r="P1397" s="3">
        <f t="shared" si="340"/>
        <v>10.083409518888182</v>
      </c>
      <c r="Q1397" s="3">
        <f t="shared" si="341"/>
        <v>1.8393657252199261E-3</v>
      </c>
      <c r="R1397" s="3">
        <f t="shared" si="342"/>
        <v>8.6406586865121121E-2</v>
      </c>
    </row>
    <row r="1398" spans="1:18" x14ac:dyDescent="0.25">
      <c r="A1398" s="3">
        <f t="shared" si="344"/>
        <v>13.689999999999753</v>
      </c>
      <c r="B1398" s="3">
        <f t="shared" si="331"/>
        <v>1.026089604296764</v>
      </c>
      <c r="C1398" s="3">
        <f t="shared" si="332"/>
        <v>2.3313357975504802E-2</v>
      </c>
      <c r="D1398" s="3">
        <f t="shared" si="333"/>
        <v>380.76167124330885</v>
      </c>
      <c r="E1398" s="3">
        <f t="shared" si="334"/>
        <v>3.2237884741516321</v>
      </c>
      <c r="F1398" s="3">
        <f t="shared" si="335"/>
        <v>33.073583221953236</v>
      </c>
      <c r="G1398" s="3">
        <f t="shared" si="336"/>
        <v>6.4955361220416466E-2</v>
      </c>
      <c r="H1398" s="3">
        <f t="shared" si="337"/>
        <v>0.19014069305164072</v>
      </c>
      <c r="I1398" s="3">
        <f t="shared" si="343"/>
        <v>2395.1623605267437</v>
      </c>
      <c r="K1398" s="3">
        <f t="shared" si="345"/>
        <v>13.689999999999753</v>
      </c>
      <c r="L1398" s="3">
        <f t="shared" si="338"/>
        <v>0.46542696895463354</v>
      </c>
      <c r="M1398" s="3">
        <f>L1398/'Nitrous Oxide Information'!$B$1*1000</f>
        <v>10.574761296767626</v>
      </c>
      <c r="N1398" s="3">
        <f>M1398*'Nitrous Oxide Information'!$I$2*($D$13+273)/$F$2/1000</f>
        <v>2625.2593085573872</v>
      </c>
      <c r="O1398" s="3">
        <f t="shared" si="339"/>
        <v>51.640137682539766</v>
      </c>
      <c r="P1398" s="3">
        <f t="shared" si="340"/>
        <v>10.083409518888182</v>
      </c>
      <c r="Q1398" s="3">
        <f t="shared" si="341"/>
        <v>1.8393657252199261E-3</v>
      </c>
      <c r="R1398" s="3">
        <f t="shared" si="342"/>
        <v>8.6246470163402644E-2</v>
      </c>
    </row>
    <row r="1399" spans="1:18" x14ac:dyDescent="0.25">
      <c r="A1399" s="3">
        <f t="shared" si="344"/>
        <v>13.699999999999752</v>
      </c>
      <c r="B1399" s="3">
        <f t="shared" si="331"/>
        <v>1.0241881973662477</v>
      </c>
      <c r="C1399" s="3">
        <f t="shared" si="332"/>
        <v>2.3270156894193181E-2</v>
      </c>
      <c r="D1399" s="3">
        <f t="shared" si="333"/>
        <v>380.05609652785967</v>
      </c>
      <c r="E1399" s="3">
        <f t="shared" si="334"/>
        <v>3.2178145965081955</v>
      </c>
      <c r="F1399" s="3">
        <f t="shared" si="335"/>
        <v>33.073583221953236</v>
      </c>
      <c r="G1399" s="3">
        <f t="shared" si="336"/>
        <v>6.4955361220416466E-2</v>
      </c>
      <c r="H1399" s="3">
        <f t="shared" si="337"/>
        <v>0.18978835069281783</v>
      </c>
      <c r="I1399" s="3">
        <f t="shared" si="343"/>
        <v>2395.5419372281294</v>
      </c>
      <c r="K1399" s="3">
        <f t="shared" si="345"/>
        <v>13.699999999999752</v>
      </c>
      <c r="L1399" s="3">
        <f t="shared" si="338"/>
        <v>0.4645645042529995</v>
      </c>
      <c r="M1399" s="3">
        <f>L1399/'Nitrous Oxide Information'!$B$1*1000</f>
        <v>10.555165615908924</v>
      </c>
      <c r="N1399" s="3">
        <f>M1399*'Nitrous Oxide Information'!$I$2*($D$13+273)/$F$2/1000</f>
        <v>2620.3945421444041</v>
      </c>
      <c r="O1399" s="3">
        <f t="shared" si="339"/>
        <v>51.544445342152301</v>
      </c>
      <c r="P1399" s="3">
        <f t="shared" si="340"/>
        <v>10.083409518888182</v>
      </c>
      <c r="Q1399" s="3">
        <f t="shared" si="341"/>
        <v>1.8393657252199261E-3</v>
      </c>
      <c r="R1399" s="3">
        <f t="shared" si="342"/>
        <v>8.6086650167746748E-2</v>
      </c>
    </row>
    <row r="1400" spans="1:18" x14ac:dyDescent="0.25">
      <c r="A1400" s="3">
        <f t="shared" si="344"/>
        <v>13.709999999999752</v>
      </c>
      <c r="B1400" s="3">
        <f t="shared" si="331"/>
        <v>1.0222903138593193</v>
      </c>
      <c r="C1400" s="3">
        <f t="shared" si="332"/>
        <v>2.3227035867133223E-2</v>
      </c>
      <c r="D1400" s="3">
        <f t="shared" si="333"/>
        <v>379.35182928560619</v>
      </c>
      <c r="E1400" s="3">
        <f t="shared" si="334"/>
        <v>3.2118517888261988</v>
      </c>
      <c r="F1400" s="3">
        <f t="shared" si="335"/>
        <v>33.073583221953243</v>
      </c>
      <c r="G1400" s="3">
        <f t="shared" si="336"/>
        <v>6.495536122041648E-2</v>
      </c>
      <c r="H1400" s="3">
        <f t="shared" si="337"/>
        <v>0.18943666124598252</v>
      </c>
      <c r="I1400" s="3">
        <f t="shared" si="343"/>
        <v>2395.9208105506214</v>
      </c>
      <c r="K1400" s="3">
        <f t="shared" si="345"/>
        <v>13.709999999999752</v>
      </c>
      <c r="L1400" s="3">
        <f t="shared" si="338"/>
        <v>0.46370363775132201</v>
      </c>
      <c r="M1400" s="3">
        <f>L1400/'Nitrous Oxide Information'!$B$1*1000</f>
        <v>10.535606247047964</v>
      </c>
      <c r="N1400" s="3">
        <f>M1400*'Nitrous Oxide Information'!$I$2*($D$13+273)/$F$2/1000</f>
        <v>2615.5387904417689</v>
      </c>
      <c r="O1400" s="3">
        <f t="shared" si="339"/>
        <v>51.448930325536999</v>
      </c>
      <c r="P1400" s="3">
        <f t="shared" si="340"/>
        <v>10.083409518888184</v>
      </c>
      <c r="Q1400" s="3">
        <f t="shared" si="341"/>
        <v>1.8393657252199264E-3</v>
      </c>
      <c r="R1400" s="3">
        <f t="shared" si="342"/>
        <v>8.5927126328338918E-2</v>
      </c>
    </row>
    <row r="1401" spans="1:18" x14ac:dyDescent="0.25">
      <c r="A1401" s="3">
        <f t="shared" si="344"/>
        <v>13.719999999999752</v>
      </c>
      <c r="B1401" s="3">
        <f t="shared" si="331"/>
        <v>1.0203959472468596</v>
      </c>
      <c r="C1401" s="3">
        <f t="shared" si="332"/>
        <v>2.3183994745979493E-2</v>
      </c>
      <c r="D1401" s="3">
        <f t="shared" si="333"/>
        <v>378.64886709372036</v>
      </c>
      <c r="E1401" s="3">
        <f t="shared" si="334"/>
        <v>3.2059000305923249</v>
      </c>
      <c r="F1401" s="3">
        <f t="shared" si="335"/>
        <v>33.073583221953243</v>
      </c>
      <c r="G1401" s="3">
        <f t="shared" si="336"/>
        <v>6.495536122041648E-2</v>
      </c>
      <c r="H1401" s="3">
        <f t="shared" si="337"/>
        <v>0.18908562350124886</v>
      </c>
      <c r="I1401" s="3">
        <f t="shared" si="343"/>
        <v>2396.298981797624</v>
      </c>
      <c r="K1401" s="3">
        <f t="shared" si="345"/>
        <v>13.719999999999752</v>
      </c>
      <c r="L1401" s="3">
        <f t="shared" si="338"/>
        <v>0.46284436648803862</v>
      </c>
      <c r="M1401" s="3">
        <f>L1401/'Nitrous Oxide Information'!$B$1*1000</f>
        <v>10.516083122896386</v>
      </c>
      <c r="N1401" s="3">
        <f>M1401*'Nitrous Oxide Information'!$I$2*($D$13+273)/$F$2/1000</f>
        <v>2610.6920367446696</v>
      </c>
      <c r="O1401" s="3">
        <f t="shared" si="339"/>
        <v>51.353592304102044</v>
      </c>
      <c r="P1401" s="3">
        <f t="shared" si="340"/>
        <v>10.083409518888184</v>
      </c>
      <c r="Q1401" s="3">
        <f t="shared" si="341"/>
        <v>1.8393657252199264E-3</v>
      </c>
      <c r="R1401" s="3">
        <f t="shared" si="342"/>
        <v>8.5767898096383452E-2</v>
      </c>
    </row>
    <row r="1402" spans="1:18" x14ac:dyDescent="0.25">
      <c r="A1402" s="3">
        <f t="shared" si="344"/>
        <v>13.729999999999752</v>
      </c>
      <c r="B1402" s="3">
        <f t="shared" si="331"/>
        <v>1.0185050910118472</v>
      </c>
      <c r="C1402" s="3">
        <f t="shared" si="332"/>
        <v>2.3141033382661446E-2</v>
      </c>
      <c r="D1402" s="3">
        <f t="shared" si="333"/>
        <v>377.94720753386378</v>
      </c>
      <c r="E1402" s="3">
        <f t="shared" si="334"/>
        <v>3.199959301331269</v>
      </c>
      <c r="F1402" s="3">
        <f t="shared" si="335"/>
        <v>33.073583221953236</v>
      </c>
      <c r="G1402" s="3">
        <f t="shared" si="336"/>
        <v>6.4955361220416466E-2</v>
      </c>
      <c r="H1402" s="3">
        <f t="shared" si="337"/>
        <v>0.18873523625097288</v>
      </c>
      <c r="I1402" s="3">
        <f t="shared" si="343"/>
        <v>2396.676452270126</v>
      </c>
      <c r="K1402" s="3">
        <f t="shared" si="345"/>
        <v>13.729999999999752</v>
      </c>
      <c r="L1402" s="3">
        <f t="shared" si="338"/>
        <v>0.46198668750707478</v>
      </c>
      <c r="M1402" s="3">
        <f>L1402/'Nitrous Oxide Information'!$B$1*1000</f>
        <v>10.496596176290522</v>
      </c>
      <c r="N1402" s="3">
        <f>M1402*'Nitrous Oxide Information'!$I$2*($D$13+273)/$F$2/1000</f>
        <v>2605.8542643792503</v>
      </c>
      <c r="O1402" s="3">
        <f t="shared" si="339"/>
        <v>51.258430949864511</v>
      </c>
      <c r="P1402" s="3">
        <f t="shared" si="340"/>
        <v>10.083409518888182</v>
      </c>
      <c r="Q1402" s="3">
        <f t="shared" si="341"/>
        <v>1.8393657252199261E-3</v>
      </c>
      <c r="R1402" s="3">
        <f t="shared" si="342"/>
        <v>8.560896492410161E-2</v>
      </c>
    </row>
    <row r="1403" spans="1:18" x14ac:dyDescent="0.25">
      <c r="A1403" s="3">
        <f t="shared" si="344"/>
        <v>13.739999999999752</v>
      </c>
      <c r="B1403" s="3">
        <f t="shared" si="331"/>
        <v>1.0166177386493374</v>
      </c>
      <c r="C1403" s="3">
        <f t="shared" si="332"/>
        <v>2.3098151629382932E-2</v>
      </c>
      <c r="D1403" s="3">
        <f t="shared" si="333"/>
        <v>377.2468481921797</v>
      </c>
      <c r="E1403" s="3">
        <f t="shared" si="334"/>
        <v>3.1940295806056689</v>
      </c>
      <c r="F1403" s="3">
        <f t="shared" si="335"/>
        <v>33.073583221953236</v>
      </c>
      <c r="G1403" s="3">
        <f t="shared" si="336"/>
        <v>6.4955361220416466E-2</v>
      </c>
      <c r="H1403" s="3">
        <f t="shared" si="337"/>
        <v>0.18838549828974854</v>
      </c>
      <c r="I1403" s="3">
        <f t="shared" si="343"/>
        <v>2397.0532232667056</v>
      </c>
      <c r="K1403" s="3">
        <f t="shared" si="345"/>
        <v>13.739999999999752</v>
      </c>
      <c r="L1403" s="3">
        <f t="shared" si="338"/>
        <v>0.46113059785783378</v>
      </c>
      <c r="M1403" s="3">
        <f>L1403/'Nitrous Oxide Information'!$B$1*1000</f>
        <v>10.477145340191166</v>
      </c>
      <c r="N1403" s="3">
        <f>M1403*'Nitrous Oxide Information'!$I$2*($D$13+273)/$F$2/1000</f>
        <v>2601.0254567025545</v>
      </c>
      <c r="O1403" s="3">
        <f t="shared" si="339"/>
        <v>51.163445935449261</v>
      </c>
      <c r="P1403" s="3">
        <f t="shared" si="340"/>
        <v>10.083409518888182</v>
      </c>
      <c r="Q1403" s="3">
        <f t="shared" si="341"/>
        <v>1.8393657252199261E-3</v>
      </c>
      <c r="R1403" s="3">
        <f t="shared" si="342"/>
        <v>8.5450326264729773E-2</v>
      </c>
    </row>
    <row r="1404" spans="1:18" x14ac:dyDescent="0.25">
      <c r="A1404" s="3">
        <f t="shared" si="344"/>
        <v>13.749999999999751</v>
      </c>
      <c r="B1404" s="3">
        <f t="shared" si="331"/>
        <v>1.0147338836664399</v>
      </c>
      <c r="C1404" s="3">
        <f t="shared" si="332"/>
        <v>2.3055349338621665E-2</v>
      </c>
      <c r="D1404" s="3">
        <f t="shared" si="333"/>
        <v>376.54778665928393</v>
      </c>
      <c r="E1404" s="3">
        <f t="shared" si="334"/>
        <v>3.1881108480160325</v>
      </c>
      <c r="F1404" s="3">
        <f t="shared" si="335"/>
        <v>33.073583221953236</v>
      </c>
      <c r="G1404" s="3">
        <f t="shared" si="336"/>
        <v>6.4955361220416466E-2</v>
      </c>
      <c r="H1404" s="3">
        <f t="shared" si="337"/>
        <v>0.18803640841440336</v>
      </c>
      <c r="I1404" s="3">
        <f t="shared" si="343"/>
        <v>2397.4292960835342</v>
      </c>
      <c r="K1404" s="3">
        <f t="shared" si="345"/>
        <v>13.749999999999751</v>
      </c>
      <c r="L1404" s="3">
        <f t="shared" si="338"/>
        <v>0.46027609459518648</v>
      </c>
      <c r="M1404" s="3">
        <f>L1404/'Nitrous Oxide Information'!$B$1*1000</f>
        <v>10.457730547683333</v>
      </c>
      <c r="N1404" s="3">
        <f>M1404*'Nitrous Oxide Information'!$I$2*($D$13+273)/$F$2/1000</f>
        <v>2596.2055971024629</v>
      </c>
      <c r="O1404" s="3">
        <f t="shared" si="339"/>
        <v>51.068636934087785</v>
      </c>
      <c r="P1404" s="3">
        <f t="shared" si="340"/>
        <v>10.083409518888182</v>
      </c>
      <c r="Q1404" s="3">
        <f t="shared" si="341"/>
        <v>1.8393657252199261E-3</v>
      </c>
      <c r="R1404" s="3">
        <f t="shared" si="342"/>
        <v>8.5291981572517425E-2</v>
      </c>
    </row>
    <row r="1405" spans="1:18" x14ac:dyDescent="0.25">
      <c r="A1405" s="3">
        <f t="shared" si="344"/>
        <v>13.759999999999751</v>
      </c>
      <c r="B1405" s="3">
        <f t="shared" si="331"/>
        <v>1.0128535195822959</v>
      </c>
      <c r="C1405" s="3">
        <f t="shared" si="332"/>
        <v>2.3012626363128723E-2</v>
      </c>
      <c r="D1405" s="3">
        <f t="shared" si="333"/>
        <v>375.85002053025738</v>
      </c>
      <c r="E1405" s="3">
        <f t="shared" si="334"/>
        <v>3.1822030832006716</v>
      </c>
      <c r="F1405" s="3">
        <f t="shared" si="335"/>
        <v>33.073583221953243</v>
      </c>
      <c r="G1405" s="3">
        <f t="shared" si="336"/>
        <v>6.495536122041648E-2</v>
      </c>
      <c r="H1405" s="3">
        <f t="shared" si="337"/>
        <v>0.18768796542399457</v>
      </c>
      <c r="I1405" s="3">
        <f t="shared" si="343"/>
        <v>2397.804672014382</v>
      </c>
      <c r="K1405" s="3">
        <f t="shared" si="345"/>
        <v>13.759999999999751</v>
      </c>
      <c r="L1405" s="3">
        <f t="shared" si="338"/>
        <v>0.45942317477946132</v>
      </c>
      <c r="M1405" s="3">
        <f>L1405/'Nitrous Oxide Information'!$B$1*1000</f>
        <v>10.438351731976038</v>
      </c>
      <c r="N1405" s="3">
        <f>M1405*'Nitrous Oxide Information'!$I$2*($D$13+273)/$F$2/1000</f>
        <v>2591.3946689976419</v>
      </c>
      <c r="O1405" s="3">
        <f t="shared" si="339"/>
        <v>50.974003619617115</v>
      </c>
      <c r="P1405" s="3">
        <f t="shared" si="340"/>
        <v>10.083409518888184</v>
      </c>
      <c r="Q1405" s="3">
        <f t="shared" si="341"/>
        <v>1.8393657252199264E-3</v>
      </c>
      <c r="R1405" s="3">
        <f t="shared" si="342"/>
        <v>8.5133930302725452E-2</v>
      </c>
    </row>
    <row r="1406" spans="1:18" x14ac:dyDescent="0.25">
      <c r="A1406" s="3">
        <f t="shared" si="344"/>
        <v>13.769999999999751</v>
      </c>
      <c r="B1406" s="3">
        <f t="shared" si="331"/>
        <v>1.010976639928056</v>
      </c>
      <c r="C1406" s="3">
        <f t="shared" si="332"/>
        <v>2.2969982555928057E-2</v>
      </c>
      <c r="D1406" s="3">
        <f t="shared" si="333"/>
        <v>375.15354740463715</v>
      </c>
      <c r="E1406" s="3">
        <f t="shared" si="334"/>
        <v>3.1763062658356271</v>
      </c>
      <c r="F1406" s="3">
        <f t="shared" si="335"/>
        <v>33.073583221953236</v>
      </c>
      <c r="G1406" s="3">
        <f t="shared" si="336"/>
        <v>6.4955361220416466E-2</v>
      </c>
      <c r="H1406" s="3">
        <f t="shared" si="337"/>
        <v>0.18734016811980464</v>
      </c>
      <c r="I1406" s="3">
        <f t="shared" si="343"/>
        <v>2398.1793523506217</v>
      </c>
      <c r="K1406" s="3">
        <f t="shared" si="345"/>
        <v>13.769999999999751</v>
      </c>
      <c r="L1406" s="3">
        <f t="shared" si="338"/>
        <v>0.45857183547643404</v>
      </c>
      <c r="M1406" s="3">
        <f>L1406/'Nitrous Oxide Information'!$B$1*1000</f>
        <v>10.419008826402065</v>
      </c>
      <c r="N1406" s="3">
        <f>M1406*'Nitrous Oxide Information'!$I$2*($D$13+273)/$F$2/1000</f>
        <v>2586.5926558374827</v>
      </c>
      <c r="O1406" s="3">
        <f t="shared" si="339"/>
        <v>50.87954566647867</v>
      </c>
      <c r="P1406" s="3">
        <f t="shared" si="340"/>
        <v>10.083409518888182</v>
      </c>
      <c r="Q1406" s="3">
        <f t="shared" si="341"/>
        <v>1.8393657252199261E-3</v>
      </c>
      <c r="R1406" s="3">
        <f t="shared" si="342"/>
        <v>8.4976171911624071E-2</v>
      </c>
    </row>
    <row r="1407" spans="1:18" x14ac:dyDescent="0.25">
      <c r="A1407" s="3">
        <f t="shared" si="344"/>
        <v>13.779999999999751</v>
      </c>
      <c r="B1407" s="3">
        <f t="shared" si="331"/>
        <v>1.0091032382468579</v>
      </c>
      <c r="C1407" s="3">
        <f t="shared" si="332"/>
        <v>2.2927417770315969E-2</v>
      </c>
      <c r="D1407" s="3">
        <f t="shared" si="333"/>
        <v>374.45836488640879</v>
      </c>
      <c r="E1407" s="3">
        <f t="shared" si="334"/>
        <v>3.1704203756346034</v>
      </c>
      <c r="F1407" s="3">
        <f t="shared" si="335"/>
        <v>33.073583221953236</v>
      </c>
      <c r="G1407" s="3">
        <f t="shared" si="336"/>
        <v>6.4955361220416466E-2</v>
      </c>
      <c r="H1407" s="3">
        <f t="shared" si="337"/>
        <v>0.18699301530533746</v>
      </c>
      <c r="I1407" s="3">
        <f t="shared" si="343"/>
        <v>2398.5533383812322</v>
      </c>
      <c r="K1407" s="3">
        <f t="shared" si="345"/>
        <v>13.779999999999751</v>
      </c>
      <c r="L1407" s="3">
        <f t="shared" si="338"/>
        <v>0.45772207375731783</v>
      </c>
      <c r="M1407" s="3">
        <f>L1407/'Nitrous Oxide Information'!$B$1*1000</f>
        <v>10.399701764417737</v>
      </c>
      <c r="N1407" s="3">
        <f>M1407*'Nitrous Oxide Information'!$I$2*($D$13+273)/$F$2/1000</f>
        <v>2581.799541102047</v>
      </c>
      <c r="O1407" s="3">
        <f t="shared" si="339"/>
        <v>50.785262749717155</v>
      </c>
      <c r="P1407" s="3">
        <f t="shared" si="340"/>
        <v>10.083409518888182</v>
      </c>
      <c r="Q1407" s="3">
        <f t="shared" si="341"/>
        <v>1.8393657252199261E-3</v>
      </c>
      <c r="R1407" s="3">
        <f t="shared" si="342"/>
        <v>8.4818705856491136E-2</v>
      </c>
    </row>
    <row r="1408" spans="1:18" x14ac:dyDescent="0.25">
      <c r="A1408" s="3">
        <f t="shared" si="344"/>
        <v>13.78999999999975</v>
      </c>
      <c r="B1408" s="3">
        <f t="shared" si="331"/>
        <v>1.0072333080938045</v>
      </c>
      <c r="C1408" s="3">
        <f t="shared" si="332"/>
        <v>2.2884931859860614E-2</v>
      </c>
      <c r="D1408" s="3">
        <f t="shared" si="333"/>
        <v>373.76447058399759</v>
      </c>
      <c r="E1408" s="3">
        <f t="shared" si="334"/>
        <v>3.164545392348896</v>
      </c>
      <c r="F1408" s="3">
        <f t="shared" si="335"/>
        <v>33.073583221953236</v>
      </c>
      <c r="G1408" s="3">
        <f t="shared" si="336"/>
        <v>6.4955361220416466E-2</v>
      </c>
      <c r="H1408" s="3">
        <f t="shared" si="337"/>
        <v>0.18664650578631414</v>
      </c>
      <c r="I1408" s="3">
        <f t="shared" si="343"/>
        <v>2398.9266313928047</v>
      </c>
      <c r="K1408" s="3">
        <f t="shared" si="345"/>
        <v>13.78999999999975</v>
      </c>
      <c r="L1408" s="3">
        <f t="shared" si="338"/>
        <v>0.4568738866987529</v>
      </c>
      <c r="M1408" s="3">
        <f>L1408/'Nitrous Oxide Information'!$B$1*1000</f>
        <v>10.380430479602683</v>
      </c>
      <c r="N1408" s="3">
        <f>M1408*'Nitrous Oxide Information'!$I$2*($D$13+273)/$F$2/1000</f>
        <v>2577.0153083020082</v>
      </c>
      <c r="O1408" s="3">
        <f t="shared" si="339"/>
        <v>50.691154544979433</v>
      </c>
      <c r="P1408" s="3">
        <f t="shared" si="340"/>
        <v>10.083409518888182</v>
      </c>
      <c r="Q1408" s="3">
        <f t="shared" si="341"/>
        <v>1.8393657252199261E-3</v>
      </c>
      <c r="R1408" s="3">
        <f t="shared" si="342"/>
        <v>8.4661531595610198E-2</v>
      </c>
    </row>
    <row r="1409" spans="1:18" x14ac:dyDescent="0.25">
      <c r="A1409" s="3">
        <f t="shared" si="344"/>
        <v>13.79999999999975</v>
      </c>
      <c r="B1409" s="3">
        <f t="shared" si="331"/>
        <v>1.0053668430359415</v>
      </c>
      <c r="C1409" s="3">
        <f t="shared" si="332"/>
        <v>2.2842524678401487E-2</v>
      </c>
      <c r="D1409" s="3">
        <f t="shared" si="333"/>
        <v>373.07186211026078</v>
      </c>
      <c r="E1409" s="3">
        <f t="shared" si="334"/>
        <v>3.1586812957673209</v>
      </c>
      <c r="F1409" s="3">
        <f t="shared" si="335"/>
        <v>33.073583221953236</v>
      </c>
      <c r="G1409" s="3">
        <f t="shared" si="336"/>
        <v>6.4955361220416466E-2</v>
      </c>
      <c r="H1409" s="3">
        <f t="shared" si="337"/>
        <v>0.18630063837066868</v>
      </c>
      <c r="I1409" s="3">
        <f t="shared" si="343"/>
        <v>2399.2992326695462</v>
      </c>
      <c r="K1409" s="3">
        <f t="shared" si="345"/>
        <v>13.79999999999975</v>
      </c>
      <c r="L1409" s="3">
        <f t="shared" si="338"/>
        <v>0.45602727138279681</v>
      </c>
      <c r="M1409" s="3">
        <f>L1409/'Nitrous Oxide Information'!$B$1*1000</f>
        <v>10.36119490565962</v>
      </c>
      <c r="N1409" s="3">
        <f>M1409*'Nitrous Oxide Information'!$I$2*($D$13+273)/$F$2/1000</f>
        <v>2572.2399409785953</v>
      </c>
      <c r="O1409" s="3">
        <f t="shared" si="339"/>
        <v>50.597220728513413</v>
      </c>
      <c r="P1409" s="3">
        <f t="shared" si="340"/>
        <v>10.083409518888182</v>
      </c>
      <c r="Q1409" s="3">
        <f t="shared" si="341"/>
        <v>1.8393657252199261E-3</v>
      </c>
      <c r="R1409" s="3">
        <f t="shared" si="342"/>
        <v>8.4504648588268588E-2</v>
      </c>
    </row>
    <row r="1410" spans="1:18" x14ac:dyDescent="0.25">
      <c r="A1410" s="3">
        <f t="shared" si="344"/>
        <v>13.80999999999975</v>
      </c>
      <c r="B1410" s="3">
        <f t="shared" si="331"/>
        <v>1.0035038366522346</v>
      </c>
      <c r="C1410" s="3">
        <f t="shared" si="332"/>
        <v>2.2800196080048938E-2</v>
      </c>
      <c r="D1410" s="3">
        <f t="shared" si="333"/>
        <v>372.38053708247901</v>
      </c>
      <c r="E1410" s="3">
        <f t="shared" si="334"/>
        <v>3.1528280657161498</v>
      </c>
      <c r="F1410" s="3">
        <f t="shared" si="335"/>
        <v>33.073583221953243</v>
      </c>
      <c r="G1410" s="3">
        <f t="shared" si="336"/>
        <v>6.495536122041648E-2</v>
      </c>
      <c r="H1410" s="3">
        <f t="shared" si="337"/>
        <v>0.18595541186854428</v>
      </c>
      <c r="I1410" s="3">
        <f t="shared" si="343"/>
        <v>2399.6711434932831</v>
      </c>
      <c r="K1410" s="3">
        <f t="shared" si="345"/>
        <v>13.80999999999975</v>
      </c>
      <c r="L1410" s="3">
        <f t="shared" si="338"/>
        <v>0.45518222489691412</v>
      </c>
      <c r="M1410" s="3">
        <f>L1410/'Nitrous Oxide Information'!$B$1*1000</f>
        <v>10.341994976414108</v>
      </c>
      <c r="N1410" s="3">
        <f>M1410*'Nitrous Oxide Information'!$I$2*($D$13+273)/$F$2/1000</f>
        <v>2567.4734227035374</v>
      </c>
      <c r="O1410" s="3">
        <f t="shared" si="339"/>
        <v>50.503460977166945</v>
      </c>
      <c r="P1410" s="3">
        <f t="shared" si="340"/>
        <v>10.083409518888184</v>
      </c>
      <c r="Q1410" s="3">
        <f t="shared" si="341"/>
        <v>1.8393657252199264E-3</v>
      </c>
      <c r="R1410" s="3">
        <f t="shared" si="342"/>
        <v>8.4348056294755697E-2</v>
      </c>
    </row>
    <row r="1411" spans="1:18" x14ac:dyDescent="0.25">
      <c r="A1411" s="3">
        <f t="shared" si="344"/>
        <v>13.81999999999975</v>
      </c>
      <c r="B1411" s="3">
        <f t="shared" si="331"/>
        <v>1.0016442825335494</v>
      </c>
      <c r="C1411" s="3">
        <f t="shared" si="332"/>
        <v>2.2757945919183651E-2</v>
      </c>
      <c r="D1411" s="3">
        <f t="shared" si="333"/>
        <v>371.69049312234807</v>
      </c>
      <c r="E1411" s="3">
        <f t="shared" si="334"/>
        <v>3.1469856820590345</v>
      </c>
      <c r="F1411" s="3">
        <f t="shared" si="335"/>
        <v>33.073583221953236</v>
      </c>
      <c r="G1411" s="3">
        <f t="shared" si="336"/>
        <v>6.4955361220416466E-2</v>
      </c>
      <c r="H1411" s="3">
        <f t="shared" si="337"/>
        <v>0.18561082509228879</v>
      </c>
      <c r="I1411" s="3">
        <f t="shared" si="343"/>
        <v>2400.0423651434676</v>
      </c>
      <c r="K1411" s="3">
        <f t="shared" si="345"/>
        <v>13.81999999999975</v>
      </c>
      <c r="L1411" s="3">
        <f t="shared" si="338"/>
        <v>0.45433874433396659</v>
      </c>
      <c r="M1411" s="3">
        <f>L1411/'Nitrous Oxide Information'!$B$1*1000</f>
        <v>10.322830625814341</v>
      </c>
      <c r="N1411" s="3">
        <f>M1411*'Nitrous Oxide Information'!$I$2*($D$13+273)/$F$2/1000</f>
        <v>2562.7157370790042</v>
      </c>
      <c r="O1411" s="3">
        <f t="shared" si="339"/>
        <v>50.409874968386688</v>
      </c>
      <c r="P1411" s="3">
        <f t="shared" si="340"/>
        <v>10.083409518888182</v>
      </c>
      <c r="Q1411" s="3">
        <f t="shared" si="341"/>
        <v>1.8393657252199261E-3</v>
      </c>
      <c r="R1411" s="3">
        <f t="shared" si="342"/>
        <v>8.419175417636092E-2</v>
      </c>
    </row>
    <row r="1412" spans="1:18" x14ac:dyDescent="0.25">
      <c r="A1412" s="3">
        <f t="shared" si="344"/>
        <v>13.82999999999975</v>
      </c>
      <c r="B1412" s="3">
        <f t="shared" ref="B1412:B1475" si="346">L1412*2.20462</f>
        <v>0.99978817428262645</v>
      </c>
      <c r="C1412" s="3">
        <f t="shared" ref="C1412:C1475" si="347">M1412/453.59237</f>
        <v>2.2715774050456154E-2</v>
      </c>
      <c r="D1412" s="3">
        <f t="shared" ref="D1412:D1475" si="348">N1412/6.89475729</f>
        <v>371.00172785597135</v>
      </c>
      <c r="E1412" s="3">
        <f t="shared" ref="E1412:E1475" si="349">O1412/16.0184634</f>
        <v>3.1411541246969423</v>
      </c>
      <c r="F1412" s="3">
        <f t="shared" ref="F1412:F1475" si="350">P1412*3.28</f>
        <v>33.073583221953243</v>
      </c>
      <c r="G1412" s="3">
        <f t="shared" ref="G1412:G1475" si="351">Q1412*35.314</f>
        <v>6.495536122041648E-2</v>
      </c>
      <c r="H1412" s="3">
        <f t="shared" ref="H1412:H1475" si="352">R1412*2.20462</f>
        <v>0.18526687685645105</v>
      </c>
      <c r="I1412" s="3">
        <f t="shared" si="343"/>
        <v>2400.4128988971806</v>
      </c>
      <c r="K1412" s="3">
        <f t="shared" si="345"/>
        <v>13.82999999999975</v>
      </c>
      <c r="L1412" s="3">
        <f t="shared" ref="L1412:L1475" si="353">L1411-R1411*$J$1</f>
        <v>0.45349682679220299</v>
      </c>
      <c r="M1412" s="3">
        <f>L1412/'Nitrous Oxide Information'!$B$1*1000</f>
        <v>10.303701787930907</v>
      </c>
      <c r="N1412" s="3">
        <f>M1412*'Nitrous Oxide Information'!$I$2*($D$13+273)/$F$2/1000</f>
        <v>2557.9668677375548</v>
      </c>
      <c r="O1412" s="3">
        <f t="shared" ref="O1412:O1475" si="354">L1412/$F$2</f>
        <v>50.316462380217011</v>
      </c>
      <c r="P1412" s="3">
        <f t="shared" ref="P1412:P1475" si="355">SQRT(2*(N1412)/O1412)</f>
        <v>10.083409518888184</v>
      </c>
      <c r="Q1412" s="3">
        <f t="shared" ref="Q1412:Q1475" si="356">P1412*$F$25</f>
        <v>1.8393657252199264E-3</v>
      </c>
      <c r="R1412" s="3">
        <f t="shared" ref="R1412:R1475" si="357">Q1412*O1412*0.908</f>
        <v>8.4035741695372021E-2</v>
      </c>
    </row>
    <row r="1413" spans="1:18" x14ac:dyDescent="0.25">
      <c r="A1413" s="3">
        <f t="shared" si="344"/>
        <v>13.839999999999749</v>
      </c>
      <c r="B1413" s="3">
        <f t="shared" si="346"/>
        <v>0.99793550551406196</v>
      </c>
      <c r="C1413" s="3">
        <f t="shared" si="347"/>
        <v>2.2673680328786319E-2</v>
      </c>
      <c r="D1413" s="3">
        <f t="shared" si="348"/>
        <v>370.31423891385083</v>
      </c>
      <c r="E1413" s="3">
        <f t="shared" si="349"/>
        <v>3.1353333735680855</v>
      </c>
      <c r="F1413" s="3">
        <f t="shared" si="350"/>
        <v>33.073583221953243</v>
      </c>
      <c r="G1413" s="3">
        <f t="shared" si="351"/>
        <v>6.495536122041648E-2</v>
      </c>
      <c r="H1413" s="3">
        <f t="shared" si="352"/>
        <v>0.18492356597777646</v>
      </c>
      <c r="I1413" s="3">
        <f t="shared" si="343"/>
        <v>2400.782746029136</v>
      </c>
      <c r="K1413" s="3">
        <f t="shared" si="345"/>
        <v>13.839999999999749</v>
      </c>
      <c r="L1413" s="3">
        <f t="shared" si="353"/>
        <v>0.45265646937524928</v>
      </c>
      <c r="M1413" s="3">
        <f>L1413/'Nitrous Oxide Information'!$B$1*1000</f>
        <v>10.284608396956566</v>
      </c>
      <c r="N1413" s="3">
        <f>M1413*'Nitrous Oxide Information'!$I$2*($D$13+273)/$F$2/1000</f>
        <v>2553.2267983420747</v>
      </c>
      <c r="O1413" s="3">
        <f t="shared" si="354"/>
        <v>50.22322289129891</v>
      </c>
      <c r="P1413" s="3">
        <f t="shared" si="355"/>
        <v>10.083409518888184</v>
      </c>
      <c r="Q1413" s="3">
        <f t="shared" si="356"/>
        <v>1.8393657252199264E-3</v>
      </c>
      <c r="R1413" s="3">
        <f t="shared" si="357"/>
        <v>8.3880018315073107E-2</v>
      </c>
    </row>
    <row r="1414" spans="1:18" x14ac:dyDescent="0.25">
      <c r="A1414" s="3">
        <f t="shared" si="344"/>
        <v>13.849999999999749</v>
      </c>
      <c r="B1414" s="3">
        <f t="shared" si="346"/>
        <v>0.99608626985428417</v>
      </c>
      <c r="C1414" s="3">
        <f t="shared" si="347"/>
        <v>2.2631664609362855E-2</v>
      </c>
      <c r="D1414" s="3">
        <f t="shared" si="348"/>
        <v>369.62802393087935</v>
      </c>
      <c r="E1414" s="3">
        <f t="shared" si="349"/>
        <v>3.1295234086478505</v>
      </c>
      <c r="F1414" s="3">
        <f t="shared" si="350"/>
        <v>33.073583221953243</v>
      </c>
      <c r="G1414" s="3">
        <f t="shared" si="351"/>
        <v>6.495536122041648E-2</v>
      </c>
      <c r="H1414" s="3">
        <f t="shared" si="352"/>
        <v>0.18458089127520319</v>
      </c>
      <c r="I1414" s="3">
        <f t="shared" si="343"/>
        <v>2401.1519078116862</v>
      </c>
      <c r="K1414" s="3">
        <f t="shared" si="345"/>
        <v>13.849999999999749</v>
      </c>
      <c r="L1414" s="3">
        <f t="shared" si="353"/>
        <v>0.45181766919209854</v>
      </c>
      <c r="M1414" s="3">
        <f>L1414/'Nitrous Oxide Information'!$B$1*1000</f>
        <v>10.265550387206021</v>
      </c>
      <c r="N1414" s="3">
        <f>M1414*'Nitrous Oxide Information'!$I$2*($D$13+273)/$F$2/1000</f>
        <v>2548.495512585725</v>
      </c>
      <c r="O1414" s="3">
        <f t="shared" si="354"/>
        <v>50.130156180868845</v>
      </c>
      <c r="P1414" s="3">
        <f t="shared" si="355"/>
        <v>10.083409518888184</v>
      </c>
      <c r="Q1414" s="3">
        <f t="shared" si="356"/>
        <v>1.8393657252199264E-3</v>
      </c>
      <c r="R1414" s="3">
        <f t="shared" si="357"/>
        <v>8.3724583499742905E-2</v>
      </c>
    </row>
    <row r="1415" spans="1:18" x14ac:dyDescent="0.25">
      <c r="A1415" s="3">
        <f t="shared" si="344"/>
        <v>13.859999999999749</v>
      </c>
      <c r="B1415" s="3">
        <f t="shared" si="346"/>
        <v>0.99424046094153207</v>
      </c>
      <c r="C1415" s="3">
        <f t="shared" si="347"/>
        <v>2.258972674764281E-2</v>
      </c>
      <c r="D1415" s="3">
        <f t="shared" si="348"/>
        <v>368.94308054633251</v>
      </c>
      <c r="E1415" s="3">
        <f t="shared" si="349"/>
        <v>3.1237242099487328</v>
      </c>
      <c r="F1415" s="3">
        <f t="shared" si="350"/>
        <v>33.073583221953236</v>
      </c>
      <c r="G1415" s="3">
        <f t="shared" si="351"/>
        <v>6.4955361220416466E-2</v>
      </c>
      <c r="H1415" s="3">
        <f t="shared" si="352"/>
        <v>0.18423885156985781</v>
      </c>
      <c r="I1415" s="3">
        <f t="shared" si="343"/>
        <v>2401.5203855148261</v>
      </c>
      <c r="K1415" s="3">
        <f t="shared" si="345"/>
        <v>13.859999999999749</v>
      </c>
      <c r="L1415" s="3">
        <f t="shared" si="353"/>
        <v>0.45098042335710109</v>
      </c>
      <c r="M1415" s="3">
        <f>L1415/'Nitrous Oxide Information'!$B$1*1000</f>
        <v>10.246527693115695</v>
      </c>
      <c r="N1415" s="3">
        <f>M1415*'Nitrous Oxide Information'!$I$2*($D$13+273)/$F$2/1000</f>
        <v>2543.7729941918833</v>
      </c>
      <c r="O1415" s="3">
        <f t="shared" si="354"/>
        <v>50.037261928757694</v>
      </c>
      <c r="P1415" s="3">
        <f t="shared" si="355"/>
        <v>10.083409518888182</v>
      </c>
      <c r="Q1415" s="3">
        <f t="shared" si="356"/>
        <v>1.8393657252199261E-3</v>
      </c>
      <c r="R1415" s="3">
        <f t="shared" si="357"/>
        <v>8.3569436714652792E-2</v>
      </c>
    </row>
    <row r="1416" spans="1:18" x14ac:dyDescent="0.25">
      <c r="A1416" s="3">
        <f t="shared" si="344"/>
        <v>13.869999999999749</v>
      </c>
      <c r="B1416" s="3">
        <f t="shared" si="346"/>
        <v>0.99239807242583356</v>
      </c>
      <c r="C1416" s="3">
        <f t="shared" si="347"/>
        <v>2.254786659935111E-2</v>
      </c>
      <c r="D1416" s="3">
        <f t="shared" si="348"/>
        <v>368.25940640386074</v>
      </c>
      <c r="E1416" s="3">
        <f t="shared" si="349"/>
        <v>3.1179357575202635</v>
      </c>
      <c r="F1416" s="3">
        <f t="shared" si="350"/>
        <v>33.073583221953243</v>
      </c>
      <c r="G1416" s="3">
        <f t="shared" si="351"/>
        <v>6.495536122041648E-2</v>
      </c>
      <c r="H1416" s="3">
        <f t="shared" si="352"/>
        <v>0.1838974456850517</v>
      </c>
      <c r="I1416" s="3">
        <f t="shared" si="343"/>
        <v>2401.8881804061962</v>
      </c>
      <c r="K1416" s="3">
        <f t="shared" si="345"/>
        <v>13.869999999999749</v>
      </c>
      <c r="L1416" s="3">
        <f t="shared" si="353"/>
        <v>0.45014472898995456</v>
      </c>
      <c r="M1416" s="3">
        <f>L1416/'Nitrous Oxide Information'!$B$1*1000</f>
        <v>10.227540249243511</v>
      </c>
      <c r="N1416" s="3">
        <f>M1416*'Nitrous Oxide Information'!$I$2*($D$13+273)/$F$2/1000</f>
        <v>2539.0592269140916</v>
      </c>
      <c r="O1416" s="3">
        <f t="shared" si="354"/>
        <v>49.944539815389618</v>
      </c>
      <c r="P1416" s="3">
        <f t="shared" si="355"/>
        <v>10.083409518888184</v>
      </c>
      <c r="Q1416" s="3">
        <f t="shared" si="356"/>
        <v>1.8393657252199264E-3</v>
      </c>
      <c r="R1416" s="3">
        <f t="shared" si="357"/>
        <v>8.3414577426065131E-2</v>
      </c>
    </row>
    <row r="1417" spans="1:18" x14ac:dyDescent="0.25">
      <c r="A1417" s="3">
        <f t="shared" si="344"/>
        <v>13.879999999999749</v>
      </c>
      <c r="B1417" s="3">
        <f t="shared" si="346"/>
        <v>0.990559097968983</v>
      </c>
      <c r="C1417" s="3">
        <f t="shared" si="347"/>
        <v>2.2506084020479988E-2</v>
      </c>
      <c r="D1417" s="3">
        <f t="shared" si="348"/>
        <v>367.57699915148038</v>
      </c>
      <c r="E1417" s="3">
        <f t="shared" si="349"/>
        <v>3.1121580314489448</v>
      </c>
      <c r="F1417" s="3">
        <f t="shared" si="350"/>
        <v>33.073583221953243</v>
      </c>
      <c r="G1417" s="3">
        <f t="shared" si="351"/>
        <v>6.495536122041648E-2</v>
      </c>
      <c r="H1417" s="3">
        <f t="shared" si="352"/>
        <v>0.18355667244627644</v>
      </c>
      <c r="I1417" s="3">
        <f t="shared" si="343"/>
        <v>2402.2552937510886</v>
      </c>
      <c r="K1417" s="3">
        <f t="shared" si="345"/>
        <v>13.879999999999749</v>
      </c>
      <c r="L1417" s="3">
        <f t="shared" si="353"/>
        <v>0.44931058321569389</v>
      </c>
      <c r="M1417" s="3">
        <f>L1417/'Nitrous Oxide Information'!$B$1*1000</f>
        <v>10.208587990268647</v>
      </c>
      <c r="N1417" s="3">
        <f>M1417*'Nitrous Oxide Information'!$I$2*($D$13+273)/$F$2/1000</f>
        <v>2534.3541945359934</v>
      </c>
      <c r="O1417" s="3">
        <f t="shared" si="354"/>
        <v>49.851989521780979</v>
      </c>
      <c r="P1417" s="3">
        <f t="shared" si="355"/>
        <v>10.083409518888184</v>
      </c>
      <c r="Q1417" s="3">
        <f t="shared" si="356"/>
        <v>1.8393657252199264E-3</v>
      </c>
      <c r="R1417" s="3">
        <f t="shared" si="357"/>
        <v>8.3260005101231258E-2</v>
      </c>
    </row>
    <row r="1418" spans="1:18" x14ac:dyDescent="0.25">
      <c r="A1418" s="3">
        <f t="shared" si="344"/>
        <v>13.889999999999748</v>
      </c>
      <c r="B1418" s="3">
        <f t="shared" si="346"/>
        <v>0.98872353124452017</v>
      </c>
      <c r="C1418" s="3">
        <f t="shared" si="347"/>
        <v>2.2464378867288561E-2</v>
      </c>
      <c r="D1418" s="3">
        <f t="shared" si="348"/>
        <v>366.89585644156654</v>
      </c>
      <c r="E1418" s="3">
        <f t="shared" si="349"/>
        <v>3.1063910118581801</v>
      </c>
      <c r="F1418" s="3">
        <f t="shared" si="350"/>
        <v>33.073583221953236</v>
      </c>
      <c r="G1418" s="3">
        <f t="shared" si="351"/>
        <v>6.4955361220416466E-2</v>
      </c>
      <c r="H1418" s="3">
        <f t="shared" si="352"/>
        <v>0.18321653068120017</v>
      </c>
      <c r="I1418" s="3">
        <f t="shared" si="343"/>
        <v>2402.621726812451</v>
      </c>
      <c r="K1418" s="3">
        <f t="shared" si="345"/>
        <v>13.889999999999748</v>
      </c>
      <c r="L1418" s="3">
        <f t="shared" si="353"/>
        <v>0.44847798316468157</v>
      </c>
      <c r="M1418" s="3">
        <f>L1418/'Nitrous Oxide Information'!$B$1*1000</f>
        <v>10.189670850991334</v>
      </c>
      <c r="N1418" s="3">
        <f>M1418*'Nitrous Oxide Information'!$I$2*($D$13+273)/$F$2/1000</f>
        <v>2529.6578808712843</v>
      </c>
      <c r="O1418" s="3">
        <f t="shared" si="354"/>
        <v>49.759610729539233</v>
      </c>
      <c r="P1418" s="3">
        <f t="shared" si="355"/>
        <v>10.083409518888182</v>
      </c>
      <c r="Q1418" s="3">
        <f t="shared" si="356"/>
        <v>1.8393657252199261E-3</v>
      </c>
      <c r="R1418" s="3">
        <f t="shared" si="357"/>
        <v>8.3105719208389744E-2</v>
      </c>
    </row>
    <row r="1419" spans="1:18" x14ac:dyDescent="0.25">
      <c r="A1419" s="3">
        <f t="shared" si="344"/>
        <v>13.899999999999748</v>
      </c>
      <c r="B1419" s="3">
        <f t="shared" si="346"/>
        <v>0.98689136593770821</v>
      </c>
      <c r="C1419" s="3">
        <f t="shared" si="347"/>
        <v>2.2422750996302299E-2</v>
      </c>
      <c r="D1419" s="3">
        <f t="shared" si="348"/>
        <v>366.21597593084465</v>
      </c>
      <c r="E1419" s="3">
        <f t="shared" si="349"/>
        <v>3.1006346789082047</v>
      </c>
      <c r="F1419" s="3">
        <f t="shared" si="350"/>
        <v>33.073583221953236</v>
      </c>
      <c r="G1419" s="3">
        <f t="shared" si="351"/>
        <v>6.4955361220416466E-2</v>
      </c>
      <c r="H1419" s="3">
        <f t="shared" si="352"/>
        <v>0.18287701921966348</v>
      </c>
      <c r="I1419" s="3">
        <f t="shared" si="343"/>
        <v>2402.9874808508903</v>
      </c>
      <c r="K1419" s="3">
        <f t="shared" si="345"/>
        <v>13.899999999999748</v>
      </c>
      <c r="L1419" s="3">
        <f t="shared" si="353"/>
        <v>0.4476469259725977</v>
      </c>
      <c r="M1419" s="3">
        <f>L1419/'Nitrous Oxide Information'!$B$1*1000</f>
        <v>10.170788766332622</v>
      </c>
      <c r="N1419" s="3">
        <f>M1419*'Nitrous Oxide Information'!$I$2*($D$13+273)/$F$2/1000</f>
        <v>2524.9702697636558</v>
      </c>
      <c r="O1419" s="3">
        <f t="shared" si="354"/>
        <v>49.667403120861835</v>
      </c>
      <c r="P1419" s="3">
        <f t="shared" si="355"/>
        <v>10.083409518888182</v>
      </c>
      <c r="Q1419" s="3">
        <f t="shared" si="356"/>
        <v>1.8393657252199261E-3</v>
      </c>
      <c r="R1419" s="3">
        <f t="shared" si="357"/>
        <v>8.2951719216764572E-2</v>
      </c>
    </row>
    <row r="1420" spans="1:18" x14ac:dyDescent="0.25">
      <c r="A1420" s="3">
        <f t="shared" si="344"/>
        <v>13.909999999999748</v>
      </c>
      <c r="B1420" s="3">
        <f t="shared" si="346"/>
        <v>0.98506259574551158</v>
      </c>
      <c r="C1420" s="3">
        <f t="shared" si="347"/>
        <v>2.2381200264312544E-2</v>
      </c>
      <c r="D1420" s="3">
        <f t="shared" si="348"/>
        <v>365.53735528038214</v>
      </c>
      <c r="E1420" s="3">
        <f t="shared" si="349"/>
        <v>3.0948890127960174</v>
      </c>
      <c r="F1420" s="3">
        <f t="shared" si="350"/>
        <v>33.073583221953243</v>
      </c>
      <c r="G1420" s="3">
        <f t="shared" si="351"/>
        <v>6.495536122041648E-2</v>
      </c>
      <c r="H1420" s="3">
        <f t="shared" si="352"/>
        <v>0.18253813689367523</v>
      </c>
      <c r="I1420" s="3">
        <f t="shared" si="343"/>
        <v>2403.3525571246778</v>
      </c>
      <c r="K1420" s="3">
        <f t="shared" si="345"/>
        <v>13.909999999999748</v>
      </c>
      <c r="L1420" s="3">
        <f t="shared" si="353"/>
        <v>0.44681740878043003</v>
      </c>
      <c r="M1420" s="3">
        <f>L1420/'Nitrous Oxide Information'!$B$1*1000</f>
        <v>10.151941671334153</v>
      </c>
      <c r="N1420" s="3">
        <f>M1420*'Nitrous Oxide Information'!$I$2*($D$13+273)/$F$2/1000</f>
        <v>2520.291345086735</v>
      </c>
      <c r="O1420" s="3">
        <f t="shared" si="354"/>
        <v>49.575366378535143</v>
      </c>
      <c r="P1420" s="3">
        <f t="shared" si="355"/>
        <v>10.083409518888184</v>
      </c>
      <c r="Q1420" s="3">
        <f t="shared" si="356"/>
        <v>1.8393657252199264E-3</v>
      </c>
      <c r="R1420" s="3">
        <f t="shared" si="357"/>
        <v>8.2798004596563238E-2</v>
      </c>
    </row>
    <row r="1421" spans="1:18" x14ac:dyDescent="0.25">
      <c r="A1421" s="3">
        <f t="shared" si="344"/>
        <v>13.919999999999748</v>
      </c>
      <c r="B1421" s="3">
        <f t="shared" si="346"/>
        <v>0.98323721437657485</v>
      </c>
      <c r="C1421" s="3">
        <f t="shared" si="347"/>
        <v>2.2339726528375996E-2</v>
      </c>
      <c r="D1421" s="3">
        <f t="shared" si="348"/>
        <v>364.85999215558064</v>
      </c>
      <c r="E1421" s="3">
        <f t="shared" si="349"/>
        <v>3.0891539937553145</v>
      </c>
      <c r="F1421" s="3">
        <f t="shared" si="350"/>
        <v>33.073583221953243</v>
      </c>
      <c r="G1421" s="3">
        <f t="shared" si="351"/>
        <v>6.495536122041648E-2</v>
      </c>
      <c r="H1421" s="3">
        <f t="shared" si="352"/>
        <v>0.18219988253740871</v>
      </c>
      <c r="I1421" s="3">
        <f t="shared" si="343"/>
        <v>2403.7169568897525</v>
      </c>
      <c r="K1421" s="3">
        <f t="shared" si="345"/>
        <v>13.919999999999748</v>
      </c>
      <c r="L1421" s="3">
        <f t="shared" si="353"/>
        <v>0.4459894287344644</v>
      </c>
      <c r="M1421" s="3">
        <f>L1421/'Nitrous Oxide Information'!$B$1*1000</f>
        <v>10.13312950115794</v>
      </c>
      <c r="N1421" s="3">
        <f>M1421*'Nitrous Oxide Information'!$I$2*($D$13+273)/$F$2/1000</f>
        <v>2515.6210907440327</v>
      </c>
      <c r="O1421" s="3">
        <f t="shared" si="354"/>
        <v>49.483500185933337</v>
      </c>
      <c r="P1421" s="3">
        <f t="shared" si="355"/>
        <v>10.083409518888184</v>
      </c>
      <c r="Q1421" s="3">
        <f t="shared" si="356"/>
        <v>1.8393657252199264E-3</v>
      </c>
      <c r="R1421" s="3">
        <f t="shared" si="357"/>
        <v>8.2644574818975025E-2</v>
      </c>
    </row>
    <row r="1422" spans="1:18" x14ac:dyDescent="0.25">
      <c r="A1422" s="3">
        <f t="shared" si="344"/>
        <v>13.929999999999747</v>
      </c>
      <c r="B1422" s="3">
        <f t="shared" si="346"/>
        <v>0.9814152155512007</v>
      </c>
      <c r="C1422" s="3">
        <f t="shared" si="347"/>
        <v>2.2298329645814251E-2</v>
      </c>
      <c r="D1422" s="3">
        <f t="shared" si="348"/>
        <v>364.18388422616806</v>
      </c>
      <c r="E1422" s="3">
        <f t="shared" si="349"/>
        <v>3.0834296020564196</v>
      </c>
      <c r="F1422" s="3">
        <f t="shared" si="350"/>
        <v>33.073583221953236</v>
      </c>
      <c r="G1422" s="3">
        <f t="shared" si="351"/>
        <v>6.4955361220416466E-2</v>
      </c>
      <c r="H1422" s="3">
        <f t="shared" si="352"/>
        <v>0.18186225498719746</v>
      </c>
      <c r="I1422" s="3">
        <f t="shared" si="343"/>
        <v>2404.0806813997269</v>
      </c>
      <c r="K1422" s="3">
        <f t="shared" si="345"/>
        <v>13.929999999999747</v>
      </c>
      <c r="L1422" s="3">
        <f t="shared" si="353"/>
        <v>0.44516298298627466</v>
      </c>
      <c r="M1422" s="3">
        <f>L1422/'Nitrous Oxide Information'!$B$1*1000</f>
        <v>10.114352191086148</v>
      </c>
      <c r="N1422" s="3">
        <f>M1422*'Nitrous Oxide Information'!$I$2*($D$13+273)/$F$2/1000</f>
        <v>2510.9594906688885</v>
      </c>
      <c r="O1422" s="3">
        <f t="shared" si="354"/>
        <v>49.391804227017325</v>
      </c>
      <c r="P1422" s="3">
        <f t="shared" si="355"/>
        <v>10.083409518888182</v>
      </c>
      <c r="Q1422" s="3">
        <f t="shared" si="356"/>
        <v>1.8393657252199261E-3</v>
      </c>
      <c r="R1422" s="3">
        <f t="shared" si="357"/>
        <v>8.2491429356169085E-2</v>
      </c>
    </row>
    <row r="1423" spans="1:18" x14ac:dyDescent="0.25">
      <c r="A1423" s="3">
        <f t="shared" si="344"/>
        <v>13.939999999999747</v>
      </c>
      <c r="B1423" s="3">
        <f t="shared" si="346"/>
        <v>0.97959659300132884</v>
      </c>
      <c r="C1423" s="3">
        <f t="shared" si="347"/>
        <v>2.2257009474213309E-2</v>
      </c>
      <c r="D1423" s="3">
        <f t="shared" si="348"/>
        <v>363.5090291661906</v>
      </c>
      <c r="E1423" s="3">
        <f t="shared" si="349"/>
        <v>3.0777158180062174</v>
      </c>
      <c r="F1423" s="3">
        <f t="shared" si="350"/>
        <v>33.073583221953236</v>
      </c>
      <c r="G1423" s="3">
        <f t="shared" si="351"/>
        <v>6.4955361220416466E-2</v>
      </c>
      <c r="H1423" s="3">
        <f t="shared" si="352"/>
        <v>0.18152525308153156</v>
      </c>
      <c r="I1423" s="3">
        <f t="shared" si="343"/>
        <v>2404.4437319058902</v>
      </c>
      <c r="K1423" s="3">
        <f t="shared" si="345"/>
        <v>13.939999999999747</v>
      </c>
      <c r="L1423" s="3">
        <f t="shared" si="353"/>
        <v>0.44433806869271297</v>
      </c>
      <c r="M1423" s="3">
        <f>L1423/'Nitrous Oxide Information'!$B$1*1000</f>
        <v>10.095609676520869</v>
      </c>
      <c r="N1423" s="3">
        <f>M1423*'Nitrous Oxide Information'!$I$2*($D$13+273)/$F$2/1000</f>
        <v>2506.3065288244152</v>
      </c>
      <c r="O1423" s="3">
        <f t="shared" si="354"/>
        <v>49.300278186333657</v>
      </c>
      <c r="P1423" s="3">
        <f t="shared" si="355"/>
        <v>10.083409518888182</v>
      </c>
      <c r="Q1423" s="3">
        <f t="shared" si="356"/>
        <v>1.8393657252199261E-3</v>
      </c>
      <c r="R1423" s="3">
        <f t="shared" si="357"/>
        <v>8.2338567681292732E-2</v>
      </c>
    </row>
    <row r="1424" spans="1:18" x14ac:dyDescent="0.25">
      <c r="A1424" s="3">
        <f t="shared" si="344"/>
        <v>13.949999999999747</v>
      </c>
      <c r="B1424" s="3">
        <f t="shared" si="346"/>
        <v>0.97778134047051346</v>
      </c>
      <c r="C1424" s="3">
        <f t="shared" si="347"/>
        <v>2.221576587142304E-2</v>
      </c>
      <c r="D1424" s="3">
        <f t="shared" si="348"/>
        <v>362.83542465400421</v>
      </c>
      <c r="E1424" s="3">
        <f t="shared" si="349"/>
        <v>3.0720126219480832</v>
      </c>
      <c r="F1424" s="3">
        <f t="shared" si="350"/>
        <v>33.073583221953243</v>
      </c>
      <c r="G1424" s="3">
        <f t="shared" si="351"/>
        <v>6.495536122041648E-2</v>
      </c>
      <c r="H1424" s="3">
        <f t="shared" si="352"/>
        <v>0.18118887566105324</v>
      </c>
      <c r="I1424" s="3">
        <f t="shared" si="343"/>
        <v>2404.8061096572123</v>
      </c>
      <c r="K1424" s="3">
        <f t="shared" si="345"/>
        <v>13.949999999999747</v>
      </c>
      <c r="L1424" s="3">
        <f t="shared" si="353"/>
        <v>0.44351468301590002</v>
      </c>
      <c r="M1424" s="3">
        <f>L1424/'Nitrous Oxide Information'!$B$1*1000</f>
        <v>10.076901892983892</v>
      </c>
      <c r="N1424" s="3">
        <f>M1424*'Nitrous Oxide Information'!$I$2*($D$13+273)/$F$2/1000</f>
        <v>2501.6621892034414</v>
      </c>
      <c r="O1424" s="3">
        <f t="shared" si="354"/>
        <v>49.208921749013413</v>
      </c>
      <c r="P1424" s="3">
        <f t="shared" si="355"/>
        <v>10.083409518888184</v>
      </c>
      <c r="Q1424" s="3">
        <f t="shared" si="356"/>
        <v>1.8393657252199264E-3</v>
      </c>
      <c r="R1424" s="3">
        <f t="shared" si="357"/>
        <v>8.2185989268469511E-2</v>
      </c>
    </row>
    <row r="1425" spans="1:18" x14ac:dyDescent="0.25">
      <c r="A1425" s="3">
        <f t="shared" si="344"/>
        <v>13.959999999999747</v>
      </c>
      <c r="B1425" s="3">
        <f t="shared" si="346"/>
        <v>0.97596945171390292</v>
      </c>
      <c r="C1425" s="3">
        <f t="shared" si="347"/>
        <v>2.2174598695556755E-2</v>
      </c>
      <c r="D1425" s="3">
        <f t="shared" si="348"/>
        <v>362.16306837226716</v>
      </c>
      <c r="E1425" s="3">
        <f t="shared" si="349"/>
        <v>3.0663199942618209</v>
      </c>
      <c r="F1425" s="3">
        <f t="shared" si="350"/>
        <v>33.073583221953243</v>
      </c>
      <c r="G1425" s="3">
        <f t="shared" si="351"/>
        <v>6.495536122041648E-2</v>
      </c>
      <c r="H1425" s="3">
        <f t="shared" si="352"/>
        <v>0.18085312156855324</v>
      </c>
      <c r="I1425" s="3">
        <f t="shared" si="343"/>
        <v>2405.1678159003495</v>
      </c>
      <c r="K1425" s="3">
        <f t="shared" si="345"/>
        <v>13.959999999999747</v>
      </c>
      <c r="L1425" s="3">
        <f t="shared" si="353"/>
        <v>0.44269282312321534</v>
      </c>
      <c r="M1425" s="3">
        <f>L1425/'Nitrous Oxide Information'!$B$1*1000</f>
        <v>10.058228776116497</v>
      </c>
      <c r="N1425" s="3">
        <f>M1425*'Nitrous Oxide Information'!$I$2*($D$13+273)/$F$2/1000</f>
        <v>2497.0264558284575</v>
      </c>
      <c r="O1425" s="3">
        <f t="shared" si="354"/>
        <v>49.117734600771193</v>
      </c>
      <c r="P1425" s="3">
        <f t="shared" si="355"/>
        <v>10.083409518888184</v>
      </c>
      <c r="Q1425" s="3">
        <f t="shared" si="356"/>
        <v>1.8393657252199264E-3</v>
      </c>
      <c r="R1425" s="3">
        <f t="shared" si="357"/>
        <v>8.203369359279751E-2</v>
      </c>
    </row>
    <row r="1426" spans="1:18" x14ac:dyDescent="0.25">
      <c r="A1426" s="3">
        <f t="shared" si="344"/>
        <v>13.969999999999747</v>
      </c>
      <c r="B1426" s="3">
        <f t="shared" si="346"/>
        <v>0.97416092049821734</v>
      </c>
      <c r="C1426" s="3">
        <f t="shared" si="347"/>
        <v>2.2133507804990672E-2</v>
      </c>
      <c r="D1426" s="3">
        <f t="shared" si="348"/>
        <v>361.49195800793194</v>
      </c>
      <c r="E1426" s="3">
        <f t="shared" si="349"/>
        <v>3.0606379153635883</v>
      </c>
      <c r="F1426" s="3">
        <f t="shared" si="350"/>
        <v>33.073583221953236</v>
      </c>
      <c r="G1426" s="3">
        <f t="shared" si="351"/>
        <v>6.4955361220416466E-2</v>
      </c>
      <c r="H1426" s="3">
        <f t="shared" si="352"/>
        <v>0.18051798964896643</v>
      </c>
      <c r="I1426" s="3">
        <f t="shared" si="343"/>
        <v>2405.5288518796474</v>
      </c>
      <c r="K1426" s="3">
        <f t="shared" si="345"/>
        <v>13.969999999999747</v>
      </c>
      <c r="L1426" s="3">
        <f t="shared" si="353"/>
        <v>0.44187248618728736</v>
      </c>
      <c r="M1426" s="3">
        <f>L1426/'Nitrous Oxide Information'!$B$1*1000</f>
        <v>10.039590261679217</v>
      </c>
      <c r="N1426" s="3">
        <f>M1426*'Nitrous Oxide Information'!$I$2*($D$13+273)/$F$2/1000</f>
        <v>2492.3993127515628</v>
      </c>
      <c r="O1426" s="3">
        <f t="shared" si="354"/>
        <v>49.026716427903942</v>
      </c>
      <c r="P1426" s="3">
        <f t="shared" si="355"/>
        <v>10.083409518888182</v>
      </c>
      <c r="Q1426" s="3">
        <f t="shared" si="356"/>
        <v>1.8393657252199261E-3</v>
      </c>
      <c r="R1426" s="3">
        <f t="shared" si="357"/>
        <v>8.1881680130347384E-2</v>
      </c>
    </row>
    <row r="1427" spans="1:18" x14ac:dyDescent="0.25">
      <c r="A1427" s="3">
        <f t="shared" si="344"/>
        <v>13.979999999999746</v>
      </c>
      <c r="B1427" s="3">
        <f t="shared" si="346"/>
        <v>0.97235574060172769</v>
      </c>
      <c r="C1427" s="3">
        <f t="shared" si="347"/>
        <v>2.2092493058363458E-2</v>
      </c>
      <c r="D1427" s="3">
        <f t="shared" si="348"/>
        <v>360.82209125223739</v>
      </c>
      <c r="E1427" s="3">
        <f t="shared" si="349"/>
        <v>3.0549663657058348</v>
      </c>
      <c r="F1427" s="3">
        <f t="shared" si="350"/>
        <v>33.073583221953236</v>
      </c>
      <c r="G1427" s="3">
        <f t="shared" si="351"/>
        <v>6.4955361220416466E-2</v>
      </c>
      <c r="H1427" s="3">
        <f t="shared" si="352"/>
        <v>0.18018347874936846</v>
      </c>
      <c r="I1427" s="3">
        <f t="shared" si="343"/>
        <v>2405.889218837146</v>
      </c>
      <c r="K1427" s="3">
        <f t="shared" si="345"/>
        <v>13.979999999999746</v>
      </c>
      <c r="L1427" s="3">
        <f t="shared" si="353"/>
        <v>0.44105366938598389</v>
      </c>
      <c r="M1427" s="3">
        <f>L1427/'Nitrous Oxide Information'!$B$1*1000</f>
        <v>10.020986285551629</v>
      </c>
      <c r="N1427" s="3">
        <f>M1427*'Nitrous Oxide Information'!$I$2*($D$13+273)/$F$2/1000</f>
        <v>2487.7807440544088</v>
      </c>
      <c r="O1427" s="3">
        <f t="shared" si="354"/>
        <v>48.935866917289935</v>
      </c>
      <c r="P1427" s="3">
        <f t="shared" si="355"/>
        <v>10.083409518888182</v>
      </c>
      <c r="Q1427" s="3">
        <f t="shared" si="356"/>
        <v>1.8393657252199261E-3</v>
      </c>
      <c r="R1427" s="3">
        <f t="shared" si="357"/>
        <v>8.1729948358160803E-2</v>
      </c>
    </row>
    <row r="1428" spans="1:18" x14ac:dyDescent="0.25">
      <c r="A1428" s="3">
        <f t="shared" si="344"/>
        <v>13.989999999999746</v>
      </c>
      <c r="B1428" s="3">
        <f t="shared" si="346"/>
        <v>0.97055390581423406</v>
      </c>
      <c r="C1428" s="3">
        <f t="shared" si="347"/>
        <v>2.2051554314575731E-2</v>
      </c>
      <c r="D1428" s="3">
        <f t="shared" si="348"/>
        <v>360.1534658007003</v>
      </c>
      <c r="E1428" s="3">
        <f t="shared" si="349"/>
        <v>3.0493053257772327</v>
      </c>
      <c r="F1428" s="3">
        <f t="shared" si="350"/>
        <v>33.073583221953236</v>
      </c>
      <c r="G1428" s="3">
        <f t="shared" si="351"/>
        <v>6.4955361220416466E-2</v>
      </c>
      <c r="H1428" s="3">
        <f t="shared" si="352"/>
        <v>0.17984958771897119</v>
      </c>
      <c r="I1428" s="3">
        <f t="shared" si="343"/>
        <v>2406.248918012584</v>
      </c>
      <c r="K1428" s="3">
        <f t="shared" si="345"/>
        <v>13.989999999999746</v>
      </c>
      <c r="L1428" s="3">
        <f t="shared" si="353"/>
        <v>0.44023636990240228</v>
      </c>
      <c r="M1428" s="3">
        <f>L1428/'Nitrous Oxide Information'!$B$1*1000</f>
        <v>10.002416783732132</v>
      </c>
      <c r="N1428" s="3">
        <f>M1428*'Nitrous Oxide Information'!$I$2*($D$13+273)/$F$2/1000</f>
        <v>2483.1707338481442</v>
      </c>
      <c r="O1428" s="3">
        <f t="shared" si="354"/>
        <v>48.845185756387686</v>
      </c>
      <c r="P1428" s="3">
        <f t="shared" si="355"/>
        <v>10.083409518888182</v>
      </c>
      <c r="Q1428" s="3">
        <f t="shared" si="356"/>
        <v>1.8393657252199261E-3</v>
      </c>
      <c r="R1428" s="3">
        <f t="shared" si="357"/>
        <v>8.1578497754248441E-2</v>
      </c>
    </row>
    <row r="1429" spans="1:18" x14ac:dyDescent="0.25">
      <c r="A1429" s="3">
        <f t="shared" si="344"/>
        <v>13.999999999999746</v>
      </c>
      <c r="B1429" s="3">
        <f t="shared" si="346"/>
        <v>0.96875540993704434</v>
      </c>
      <c r="C1429" s="3">
        <f t="shared" si="347"/>
        <v>2.2010691432789563E-2</v>
      </c>
      <c r="D1429" s="3">
        <f t="shared" si="348"/>
        <v>359.4860793531081</v>
      </c>
      <c r="E1429" s="3">
        <f t="shared" si="349"/>
        <v>3.0436547761026094</v>
      </c>
      <c r="F1429" s="3">
        <f t="shared" si="350"/>
        <v>33.073583221953243</v>
      </c>
      <c r="G1429" s="3">
        <f t="shared" si="351"/>
        <v>6.495536122041648E-2</v>
      </c>
      <c r="H1429" s="3">
        <f t="shared" si="352"/>
        <v>0.17951631540911894</v>
      </c>
      <c r="I1429" s="3">
        <f t="shared" si="343"/>
        <v>2406.6079506434021</v>
      </c>
      <c r="K1429" s="3">
        <f t="shared" si="345"/>
        <v>13.999999999999746</v>
      </c>
      <c r="L1429" s="3">
        <f t="shared" si="353"/>
        <v>0.4394205849248598</v>
      </c>
      <c r="M1429" s="3">
        <f>L1429/'Nitrous Oxide Information'!$B$1*1000</f>
        <v>9.9838816923377145</v>
      </c>
      <c r="N1429" s="3">
        <f>M1429*'Nitrous Oxide Information'!$I$2*($D$13+273)/$F$2/1000</f>
        <v>2478.5692662733604</v>
      </c>
      <c r="O1429" s="3">
        <f t="shared" si="354"/>
        <v>48.754672633234847</v>
      </c>
      <c r="P1429" s="3">
        <f t="shared" si="355"/>
        <v>10.083409518888184</v>
      </c>
      <c r="Q1429" s="3">
        <f t="shared" si="356"/>
        <v>1.8393657252199264E-3</v>
      </c>
      <c r="R1429" s="3">
        <f t="shared" si="357"/>
        <v>8.1427327797588225E-2</v>
      </c>
    </row>
    <row r="1430" spans="1:18" x14ac:dyDescent="0.25">
      <c r="A1430" s="3">
        <f t="shared" si="344"/>
        <v>14.009999999999746</v>
      </c>
      <c r="B1430" s="3">
        <f t="shared" si="346"/>
        <v>0.96696024678295311</v>
      </c>
      <c r="C1430" s="3">
        <f t="shared" si="347"/>
        <v>2.196990427242802E-2</v>
      </c>
      <c r="D1430" s="3">
        <f t="shared" si="348"/>
        <v>358.81992961351034</v>
      </c>
      <c r="E1430" s="3">
        <f t="shared" si="349"/>
        <v>3.0380146972428812</v>
      </c>
      <c r="F1430" s="3">
        <f t="shared" si="350"/>
        <v>33.073583221953243</v>
      </c>
      <c r="G1430" s="3">
        <f t="shared" si="351"/>
        <v>6.495536122041648E-2</v>
      </c>
      <c r="H1430" s="3">
        <f t="shared" si="352"/>
        <v>0.17918366067328464</v>
      </c>
      <c r="I1430" s="3">
        <f t="shared" si="343"/>
        <v>2406.9663179647487</v>
      </c>
      <c r="K1430" s="3">
        <f t="shared" si="345"/>
        <v>14.009999999999746</v>
      </c>
      <c r="L1430" s="3">
        <f t="shared" si="353"/>
        <v>0.43860631164688391</v>
      </c>
      <c r="M1430" s="3">
        <f>L1430/'Nitrous Oxide Information'!$B$1*1000</f>
        <v>9.9653809476037516</v>
      </c>
      <c r="N1430" s="3">
        <f>M1430*'Nitrous Oxide Information'!$I$2*($D$13+273)/$F$2/1000</f>
        <v>2473.9763255000375</v>
      </c>
      <c r="O1430" s="3">
        <f t="shared" si="354"/>
        <v>48.664327236447178</v>
      </c>
      <c r="P1430" s="3">
        <f t="shared" si="355"/>
        <v>10.083409518888184</v>
      </c>
      <c r="Q1430" s="3">
        <f t="shared" si="356"/>
        <v>1.8393657252199264E-3</v>
      </c>
      <c r="R1430" s="3">
        <f t="shared" si="357"/>
        <v>8.1276437968123602E-2</v>
      </c>
    </row>
    <row r="1431" spans="1:18" x14ac:dyDescent="0.25">
      <c r="A1431" s="3">
        <f t="shared" si="344"/>
        <v>14.019999999999746</v>
      </c>
      <c r="B1431" s="3">
        <f t="shared" si="346"/>
        <v>0.96516841017622024</v>
      </c>
      <c r="C1431" s="3">
        <f t="shared" si="347"/>
        <v>2.192919269317466E-2</v>
      </c>
      <c r="D1431" s="3">
        <f t="shared" si="348"/>
        <v>358.15501429021157</v>
      </c>
      <c r="E1431" s="3">
        <f t="shared" si="349"/>
        <v>3.0323850697949868</v>
      </c>
      <c r="F1431" s="3">
        <f t="shared" si="350"/>
        <v>33.073583221953236</v>
      </c>
      <c r="G1431" s="3">
        <f t="shared" si="351"/>
        <v>6.4955361220416466E-2</v>
      </c>
      <c r="H1431" s="3">
        <f t="shared" si="352"/>
        <v>0.17885162236706578</v>
      </c>
      <c r="I1431" s="3">
        <f t="shared" si="343"/>
        <v>2407.3240212094829</v>
      </c>
      <c r="K1431" s="3">
        <f t="shared" si="345"/>
        <v>14.019999999999746</v>
      </c>
      <c r="L1431" s="3">
        <f t="shared" si="353"/>
        <v>0.43779354726720265</v>
      </c>
      <c r="M1431" s="3">
        <f>L1431/'Nitrous Oxide Information'!$B$1*1000</f>
        <v>9.9469144858837772</v>
      </c>
      <c r="N1431" s="3">
        <f>M1431*'Nitrous Oxide Information'!$I$2*($D$13+273)/$F$2/1000</f>
        <v>2469.3918957274905</v>
      </c>
      <c r="O1431" s="3">
        <f t="shared" si="354"/>
        <v>48.574149255217449</v>
      </c>
      <c r="P1431" s="3">
        <f t="shared" si="355"/>
        <v>10.083409518888182</v>
      </c>
      <c r="Q1431" s="3">
        <f t="shared" si="356"/>
        <v>1.8393657252199261E-3</v>
      </c>
      <c r="R1431" s="3">
        <f t="shared" si="357"/>
        <v>8.1125827746761706E-2</v>
      </c>
    </row>
    <row r="1432" spans="1:18" x14ac:dyDescent="0.25">
      <c r="A1432" s="3">
        <f t="shared" si="344"/>
        <v>14.029999999999745</v>
      </c>
      <c r="B1432" s="3">
        <f t="shared" si="346"/>
        <v>0.96337989395254953</v>
      </c>
      <c r="C1432" s="3">
        <f t="shared" si="347"/>
        <v>2.1888556554973054E-2</v>
      </c>
      <c r="D1432" s="3">
        <f t="shared" si="348"/>
        <v>357.49133109576246</v>
      </c>
      <c r="E1432" s="3">
        <f t="shared" si="349"/>
        <v>3.0267658743918187</v>
      </c>
      <c r="F1432" s="3">
        <f t="shared" si="350"/>
        <v>33.073583221953236</v>
      </c>
      <c r="G1432" s="3">
        <f t="shared" si="351"/>
        <v>6.4955361220416466E-2</v>
      </c>
      <c r="H1432" s="3">
        <f t="shared" si="352"/>
        <v>0.17852019934818045</v>
      </c>
      <c r="I1432" s="3">
        <f t="shared" si="343"/>
        <v>2407.6810616081793</v>
      </c>
      <c r="K1432" s="3">
        <f t="shared" si="345"/>
        <v>14.029999999999745</v>
      </c>
      <c r="L1432" s="3">
        <f t="shared" si="353"/>
        <v>0.43698228898973501</v>
      </c>
      <c r="M1432" s="3">
        <f>L1432/'Nitrous Oxide Information'!$B$1*1000</f>
        <v>9.9284822436492632</v>
      </c>
      <c r="N1432" s="3">
        <f>M1432*'Nitrous Oxide Information'!$I$2*($D$13+273)/$F$2/1000</f>
        <v>2464.8159611843121</v>
      </c>
      <c r="O1432" s="3">
        <f t="shared" si="354"/>
        <v>48.484138379314352</v>
      </c>
      <c r="P1432" s="3">
        <f t="shared" si="355"/>
        <v>10.083409518888182</v>
      </c>
      <c r="Q1432" s="3">
        <f t="shared" si="356"/>
        <v>1.8393657252199261E-3</v>
      </c>
      <c r="R1432" s="3">
        <f t="shared" si="357"/>
        <v>8.0975496615371567E-2</v>
      </c>
    </row>
    <row r="1433" spans="1:18" x14ac:dyDescent="0.25">
      <c r="A1433" s="3">
        <f t="shared" si="344"/>
        <v>14.039999999999745</v>
      </c>
      <c r="B1433" s="3">
        <f t="shared" si="346"/>
        <v>0.96159469195906777</v>
      </c>
      <c r="C1433" s="3">
        <f t="shared" si="347"/>
        <v>2.1847995718026314E-2</v>
      </c>
      <c r="D1433" s="3">
        <f t="shared" si="348"/>
        <v>356.82887774695303</v>
      </c>
      <c r="E1433" s="3">
        <f t="shared" si="349"/>
        <v>3.0211570917021593</v>
      </c>
      <c r="F1433" s="3">
        <f t="shared" si="350"/>
        <v>33.073583221953243</v>
      </c>
      <c r="G1433" s="3">
        <f t="shared" si="351"/>
        <v>6.495536122041648E-2</v>
      </c>
      <c r="H1433" s="3">
        <f t="shared" si="352"/>
        <v>0.17818939047646362</v>
      </c>
      <c r="I1433" s="3">
        <f t="shared" si="343"/>
        <v>2408.0374403891324</v>
      </c>
      <c r="K1433" s="3">
        <f t="shared" si="345"/>
        <v>14.039999999999745</v>
      </c>
      <c r="L1433" s="3">
        <f t="shared" si="353"/>
        <v>0.4361725340235813</v>
      </c>
      <c r="M1433" s="3">
        <f>L1433/'Nitrous Oxide Information'!$B$1*1000</f>
        <v>9.9100841574894076</v>
      </c>
      <c r="N1433" s="3">
        <f>M1433*'Nitrous Oxide Information'!$I$2*($D$13+273)/$F$2/1000</f>
        <v>2460.2485061283232</v>
      </c>
      <c r="O1433" s="3">
        <f t="shared" si="354"/>
        <v>48.394294299081487</v>
      </c>
      <c r="P1433" s="3">
        <f t="shared" si="355"/>
        <v>10.083409518888184</v>
      </c>
      <c r="Q1433" s="3">
        <f t="shared" si="356"/>
        <v>1.8393657252199264E-3</v>
      </c>
      <c r="R1433" s="3">
        <f t="shared" si="357"/>
        <v>8.0825444056782408E-2</v>
      </c>
    </row>
    <row r="1434" spans="1:18" x14ac:dyDescent="0.25">
      <c r="A1434" s="3">
        <f t="shared" si="344"/>
        <v>14.049999999999745</v>
      </c>
      <c r="B1434" s="3">
        <f t="shared" si="346"/>
        <v>0.95981279805430308</v>
      </c>
      <c r="C1434" s="3">
        <f t="shared" si="347"/>
        <v>2.1807510042796598E-2</v>
      </c>
      <c r="D1434" s="3">
        <f t="shared" si="348"/>
        <v>356.16765196480372</v>
      </c>
      <c r="E1434" s="3">
        <f t="shared" si="349"/>
        <v>3.0155587024306119</v>
      </c>
      <c r="F1434" s="3">
        <f t="shared" si="350"/>
        <v>33.073583221953243</v>
      </c>
      <c r="G1434" s="3">
        <f t="shared" si="351"/>
        <v>6.495536122041648E-2</v>
      </c>
      <c r="H1434" s="3">
        <f t="shared" si="352"/>
        <v>0.17785919461386285</v>
      </c>
      <c r="I1434" s="3">
        <f t="shared" si="343"/>
        <v>2408.39315877836</v>
      </c>
      <c r="K1434" s="3">
        <f t="shared" si="345"/>
        <v>14.049999999999745</v>
      </c>
      <c r="L1434" s="3">
        <f t="shared" si="353"/>
        <v>0.43536427958301349</v>
      </c>
      <c r="M1434" s="3">
        <f>L1434/'Nitrous Oxide Information'!$B$1*1000</f>
        <v>9.8917201641109109</v>
      </c>
      <c r="N1434" s="3">
        <f>M1434*'Nitrous Oxide Information'!$I$2*($D$13+273)/$F$2/1000</f>
        <v>2455.6895148465132</v>
      </c>
      <c r="O1434" s="3">
        <f t="shared" si="354"/>
        <v>48.304616705436253</v>
      </c>
      <c r="P1434" s="3">
        <f t="shared" si="355"/>
        <v>10.083409518888184</v>
      </c>
      <c r="Q1434" s="3">
        <f t="shared" si="356"/>
        <v>1.8393657252199264E-3</v>
      </c>
      <c r="R1434" s="3">
        <f t="shared" si="357"/>
        <v>8.0675669554781712E-2</v>
      </c>
    </row>
    <row r="1435" spans="1:18" x14ac:dyDescent="0.25">
      <c r="A1435" s="3">
        <f t="shared" si="344"/>
        <v>14.059999999999745</v>
      </c>
      <c r="B1435" s="3">
        <f t="shared" si="346"/>
        <v>0.95803420610816448</v>
      </c>
      <c r="C1435" s="3">
        <f t="shared" si="347"/>
        <v>2.1767099390004638E-2</v>
      </c>
      <c r="D1435" s="3">
        <f t="shared" si="348"/>
        <v>355.50765147455826</v>
      </c>
      <c r="E1435" s="3">
        <f t="shared" si="349"/>
        <v>3.0099706873175363</v>
      </c>
      <c r="F1435" s="3">
        <f t="shared" si="350"/>
        <v>33.073583221953243</v>
      </c>
      <c r="G1435" s="3">
        <f t="shared" si="351"/>
        <v>6.495536122041648E-2</v>
      </c>
      <c r="H1435" s="3">
        <f t="shared" si="352"/>
        <v>0.17752961062443473</v>
      </c>
      <c r="I1435" s="3">
        <f t="shared" si="343"/>
        <v>2408.7482179996086</v>
      </c>
      <c r="K1435" s="3">
        <f t="shared" si="345"/>
        <v>14.059999999999745</v>
      </c>
      <c r="L1435" s="3">
        <f t="shared" si="353"/>
        <v>0.43455752288746569</v>
      </c>
      <c r="M1435" s="3">
        <f>L1435/'Nitrous Oxide Information'!$B$1*1000</f>
        <v>9.8733902003377576</v>
      </c>
      <c r="N1435" s="3">
        <f>M1435*'Nitrous Oxide Information'!$I$2*($D$13+273)/$F$2/1000</f>
        <v>2451.1389716549897</v>
      </c>
      <c r="O1435" s="3">
        <f t="shared" si="354"/>
        <v>48.215105289868802</v>
      </c>
      <c r="P1435" s="3">
        <f t="shared" si="355"/>
        <v>10.083409518888184</v>
      </c>
      <c r="Q1435" s="3">
        <f t="shared" si="356"/>
        <v>1.8393657252199264E-3</v>
      </c>
      <c r="R1435" s="3">
        <f t="shared" si="357"/>
        <v>8.0526172594113613E-2</v>
      </c>
    </row>
    <row r="1436" spans="1:18" x14ac:dyDescent="0.25">
      <c r="A1436" s="3">
        <f t="shared" si="344"/>
        <v>14.069999999999744</v>
      </c>
      <c r="B1436" s="3">
        <f t="shared" si="346"/>
        <v>0.9562589100019202</v>
      </c>
      <c r="C1436" s="3">
        <f t="shared" si="347"/>
        <v>2.1726763620629246E-2</v>
      </c>
      <c r="D1436" s="3">
        <f t="shared" si="348"/>
        <v>354.84887400567555</v>
      </c>
      <c r="E1436" s="3">
        <f t="shared" si="349"/>
        <v>3.0043930271389794</v>
      </c>
      <c r="F1436" s="3">
        <f t="shared" si="350"/>
        <v>33.073583221953236</v>
      </c>
      <c r="G1436" s="3">
        <f t="shared" si="351"/>
        <v>6.4955361220416466E-2</v>
      </c>
      <c r="H1436" s="3">
        <f t="shared" si="352"/>
        <v>0.17720063737434072</v>
      </c>
      <c r="I1436" s="3">
        <f t="shared" si="343"/>
        <v>2409.1026192743575</v>
      </c>
      <c r="K1436" s="3">
        <f t="shared" si="345"/>
        <v>14.069999999999744</v>
      </c>
      <c r="L1436" s="3">
        <f t="shared" si="353"/>
        <v>0.43375226116152454</v>
      </c>
      <c r="M1436" s="3">
        <f>L1436/'Nitrous Oxide Information'!$B$1*1000</f>
        <v>9.8550942031110011</v>
      </c>
      <c r="N1436" s="3">
        <f>M1436*'Nitrous Oxide Information'!$I$2*($D$13+273)/$F$2/1000</f>
        <v>2446.5968608989233</v>
      </c>
      <c r="O1436" s="3">
        <f t="shared" si="354"/>
        <v>48.125759744440956</v>
      </c>
      <c r="P1436" s="3">
        <f t="shared" si="355"/>
        <v>10.083409518888182</v>
      </c>
      <c r="Q1436" s="3">
        <f t="shared" si="356"/>
        <v>1.8393657252199261E-3</v>
      </c>
      <c r="R1436" s="3">
        <f t="shared" si="357"/>
        <v>8.0376952660476966E-2</v>
      </c>
    </row>
    <row r="1437" spans="1:18" x14ac:dyDescent="0.25">
      <c r="A1437" s="3">
        <f t="shared" si="344"/>
        <v>14.079999999999744</v>
      </c>
      <c r="B1437" s="3">
        <f t="shared" si="346"/>
        <v>0.95448690362817679</v>
      </c>
      <c r="C1437" s="3">
        <f t="shared" si="347"/>
        <v>2.1686502595906883E-2</v>
      </c>
      <c r="D1437" s="3">
        <f t="shared" si="348"/>
        <v>354.19131729182243</v>
      </c>
      <c r="E1437" s="3">
        <f t="shared" si="349"/>
        <v>2.9988257027066147</v>
      </c>
      <c r="F1437" s="3">
        <f t="shared" si="350"/>
        <v>33.073583221953243</v>
      </c>
      <c r="G1437" s="3">
        <f t="shared" si="351"/>
        <v>6.495536122041648E-2</v>
      </c>
      <c r="H1437" s="3">
        <f t="shared" si="352"/>
        <v>0.17687227373184344</v>
      </c>
      <c r="I1437" s="3">
        <f t="shared" si="343"/>
        <v>2409.456363821821</v>
      </c>
      <c r="K1437" s="3">
        <f t="shared" si="345"/>
        <v>14.079999999999744</v>
      </c>
      <c r="L1437" s="3">
        <f t="shared" si="353"/>
        <v>0.43294849163491977</v>
      </c>
      <c r="M1437" s="3">
        <f>L1437/'Nitrous Oxide Information'!$B$1*1000</f>
        <v>9.8368321094885562</v>
      </c>
      <c r="N1437" s="3">
        <f>M1437*'Nitrous Oxide Information'!$I$2*($D$13+273)/$F$2/1000</f>
        <v>2442.063166952496</v>
      </c>
      <c r="O1437" s="3">
        <f t="shared" si="354"/>
        <v>48.036579761785191</v>
      </c>
      <c r="P1437" s="3">
        <f t="shared" si="355"/>
        <v>10.083409518888184</v>
      </c>
      <c r="Q1437" s="3">
        <f t="shared" si="356"/>
        <v>1.8393657252199264E-3</v>
      </c>
      <c r="R1437" s="3">
        <f t="shared" si="357"/>
        <v>8.0228009240523743E-2</v>
      </c>
    </row>
    <row r="1438" spans="1:18" x14ac:dyDescent="0.25">
      <c r="A1438" s="3">
        <f t="shared" si="344"/>
        <v>14.089999999999744</v>
      </c>
      <c r="B1438" s="3">
        <f t="shared" si="346"/>
        <v>0.95271818089085836</v>
      </c>
      <c r="C1438" s="3">
        <f t="shared" si="347"/>
        <v>2.164631617733111E-2</v>
      </c>
      <c r="D1438" s="3">
        <f t="shared" si="348"/>
        <v>353.53497907086461</v>
      </c>
      <c r="E1438" s="3">
        <f t="shared" si="349"/>
        <v>2.9932686948676697</v>
      </c>
      <c r="F1438" s="3">
        <f t="shared" si="350"/>
        <v>33.073583221953236</v>
      </c>
      <c r="G1438" s="3">
        <f t="shared" si="351"/>
        <v>6.4955361220416466E-2</v>
      </c>
      <c r="H1438" s="3">
        <f t="shared" si="352"/>
        <v>0.17654451856730258</v>
      </c>
      <c r="I1438" s="3">
        <f t="shared" si="343"/>
        <v>2409.8094528589554</v>
      </c>
      <c r="K1438" s="3">
        <f t="shared" si="345"/>
        <v>14.089999999999744</v>
      </c>
      <c r="L1438" s="3">
        <f t="shared" si="353"/>
        <v>0.43214621154251454</v>
      </c>
      <c r="M1438" s="3">
        <f>L1438/'Nitrous Oxide Information'!$B$1*1000</f>
        <v>9.8186038566449589</v>
      </c>
      <c r="N1438" s="3">
        <f>M1438*'Nitrous Oxide Information'!$I$2*($D$13+273)/$F$2/1000</f>
        <v>2437.5378742188414</v>
      </c>
      <c r="O1438" s="3">
        <f t="shared" si="354"/>
        <v>47.947565035103537</v>
      </c>
      <c r="P1438" s="3">
        <f t="shared" si="355"/>
        <v>10.083409518888182</v>
      </c>
      <c r="Q1438" s="3">
        <f t="shared" si="356"/>
        <v>1.8393657252199261E-3</v>
      </c>
      <c r="R1438" s="3">
        <f t="shared" si="357"/>
        <v>8.0079341821857095E-2</v>
      </c>
    </row>
    <row r="1439" spans="1:18" x14ac:dyDescent="0.25">
      <c r="A1439" s="3">
        <f t="shared" si="344"/>
        <v>14.099999999999744</v>
      </c>
      <c r="B1439" s="3">
        <f t="shared" si="346"/>
        <v>0.95095273570518524</v>
      </c>
      <c r="C1439" s="3">
        <f t="shared" si="347"/>
        <v>2.1606204226652166E-2</v>
      </c>
      <c r="D1439" s="3">
        <f t="shared" si="348"/>
        <v>352.87985708486025</v>
      </c>
      <c r="E1439" s="3">
        <f t="shared" si="349"/>
        <v>2.9877219845048644</v>
      </c>
      <c r="F1439" s="3">
        <f t="shared" si="350"/>
        <v>33.073583221953243</v>
      </c>
      <c r="G1439" s="3">
        <f t="shared" si="351"/>
        <v>6.495536122041648E-2</v>
      </c>
      <c r="H1439" s="3">
        <f t="shared" si="352"/>
        <v>0.17621737075317126</v>
      </c>
      <c r="I1439" s="3">
        <f t="shared" ref="I1439:I1502" si="358">I1438+$N$3*$J$1*H1439</f>
        <v>2410.1618876004618</v>
      </c>
      <c r="K1439" s="3">
        <f t="shared" si="345"/>
        <v>14.099999999999744</v>
      </c>
      <c r="L1439" s="3">
        <f t="shared" si="353"/>
        <v>0.43134541812429594</v>
      </c>
      <c r="M1439" s="3">
        <f>L1439/'Nitrous Oxide Information'!$B$1*1000</f>
        <v>9.8004093818711731</v>
      </c>
      <c r="N1439" s="3">
        <f>M1439*'Nitrous Oxide Information'!$I$2*($D$13+273)/$F$2/1000</f>
        <v>2433.0209671299986</v>
      </c>
      <c r="O1439" s="3">
        <f t="shared" si="354"/>
        <v>47.858715258166541</v>
      </c>
      <c r="P1439" s="3">
        <f t="shared" si="355"/>
        <v>10.083409518888184</v>
      </c>
      <c r="Q1439" s="3">
        <f t="shared" si="356"/>
        <v>1.8393657252199264E-3</v>
      </c>
      <c r="R1439" s="3">
        <f t="shared" si="357"/>
        <v>7.9930949893029762E-2</v>
      </c>
    </row>
    <row r="1440" spans="1:18" x14ac:dyDescent="0.25">
      <c r="A1440" s="3">
        <f t="shared" ref="A1440:A1503" si="359">$A$30+A1439</f>
        <v>14.109999999999744</v>
      </c>
      <c r="B1440" s="3">
        <f t="shared" si="346"/>
        <v>0.9491905619976535</v>
      </c>
      <c r="C1440" s="3">
        <f t="shared" si="347"/>
        <v>2.1566166605876479E-2</v>
      </c>
      <c r="D1440" s="3">
        <f t="shared" si="348"/>
        <v>352.22594908005146</v>
      </c>
      <c r="E1440" s="3">
        <f t="shared" si="349"/>
        <v>2.982185552536345</v>
      </c>
      <c r="F1440" s="3">
        <f t="shared" si="350"/>
        <v>33.073583221953243</v>
      </c>
      <c r="G1440" s="3">
        <f t="shared" si="351"/>
        <v>6.495536122041648E-2</v>
      </c>
      <c r="H1440" s="3">
        <f t="shared" si="352"/>
        <v>0.17589082916399193</v>
      </c>
      <c r="I1440" s="3">
        <f t="shared" si="358"/>
        <v>2410.5136692587898</v>
      </c>
      <c r="K1440" s="3">
        <f t="shared" ref="K1440:K1503" si="360">$A$30+K1439</f>
        <v>14.109999999999744</v>
      </c>
      <c r="L1440" s="3">
        <f t="shared" si="353"/>
        <v>0.43054610862536563</v>
      </c>
      <c r="M1440" s="3">
        <f>L1440/'Nitrous Oxide Information'!$B$1*1000</f>
        <v>9.7822486225743681</v>
      </c>
      <c r="N1440" s="3">
        <f>M1440*'Nitrous Oxide Information'!$I$2*($D$13+273)/$F$2/1000</f>
        <v>2428.5124301468536</v>
      </c>
      <c r="O1440" s="3">
        <f t="shared" si="354"/>
        <v>47.770030125312225</v>
      </c>
      <c r="P1440" s="3">
        <f t="shared" si="355"/>
        <v>10.083409518888184</v>
      </c>
      <c r="Q1440" s="3">
        <f t="shared" si="356"/>
        <v>1.8393657252199264E-3</v>
      </c>
      <c r="R1440" s="3">
        <f t="shared" si="357"/>
        <v>7.9782832943542173E-2</v>
      </c>
    </row>
    <row r="1441" spans="1:18" x14ac:dyDescent="0.25">
      <c r="A1441" s="3">
        <f t="shared" si="359"/>
        <v>14.119999999999743</v>
      </c>
      <c r="B1441" s="3">
        <f t="shared" si="346"/>
        <v>0.94743165370601357</v>
      </c>
      <c r="C1441" s="3">
        <f t="shared" si="347"/>
        <v>2.1526203177266182E-2</v>
      </c>
      <c r="D1441" s="3">
        <f t="shared" si="348"/>
        <v>351.57325280685654</v>
      </c>
      <c r="E1441" s="3">
        <f t="shared" si="349"/>
        <v>2.9766593799156174</v>
      </c>
      <c r="F1441" s="3">
        <f t="shared" si="350"/>
        <v>33.073583221953243</v>
      </c>
      <c r="G1441" s="3">
        <f t="shared" si="351"/>
        <v>6.495536122041648E-2</v>
      </c>
      <c r="H1441" s="3">
        <f t="shared" si="352"/>
        <v>0.17556489267639258</v>
      </c>
      <c r="I1441" s="3">
        <f t="shared" si="358"/>
        <v>2410.8647990441427</v>
      </c>
      <c r="K1441" s="3">
        <f t="shared" si="360"/>
        <v>14.119999999999743</v>
      </c>
      <c r="L1441" s="3">
        <f t="shared" si="353"/>
        <v>0.42974828029593021</v>
      </c>
      <c r="M1441" s="3">
        <f>L1441/'Nitrous Oxide Information'!$B$1*1000</f>
        <v>9.7641215162776973</v>
      </c>
      <c r="N1441" s="3">
        <f>M1441*'Nitrous Oxide Information'!$I$2*($D$13+273)/$F$2/1000</f>
        <v>2424.0122477590871</v>
      </c>
      <c r="O1441" s="3">
        <f t="shared" si="354"/>
        <v>47.681509331445014</v>
      </c>
      <c r="P1441" s="3">
        <f t="shared" si="355"/>
        <v>10.083409518888184</v>
      </c>
      <c r="Q1441" s="3">
        <f t="shared" si="356"/>
        <v>1.8393657252199264E-3</v>
      </c>
      <c r="R1441" s="3">
        <f t="shared" si="357"/>
        <v>7.9634990463840746E-2</v>
      </c>
    </row>
    <row r="1442" spans="1:18" x14ac:dyDescent="0.25">
      <c r="A1442" s="3">
        <f t="shared" si="359"/>
        <v>14.129999999999743</v>
      </c>
      <c r="B1442" s="3">
        <f t="shared" si="346"/>
        <v>0.94567600477924962</v>
      </c>
      <c r="C1442" s="3">
        <f t="shared" si="347"/>
        <v>2.1486313803338635E-2</v>
      </c>
      <c r="D1442" s="3">
        <f t="shared" si="348"/>
        <v>350.92176601986267</v>
      </c>
      <c r="E1442" s="3">
        <f t="shared" si="349"/>
        <v>2.97114344763148</v>
      </c>
      <c r="F1442" s="3">
        <f t="shared" si="350"/>
        <v>33.073583221953243</v>
      </c>
      <c r="G1442" s="3">
        <f t="shared" si="351"/>
        <v>6.495536122041648E-2</v>
      </c>
      <c r="H1442" s="3">
        <f t="shared" si="352"/>
        <v>0.17523956016908293</v>
      </c>
      <c r="I1442" s="3">
        <f t="shared" si="358"/>
        <v>2411.2152781644809</v>
      </c>
      <c r="K1442" s="3">
        <f t="shared" si="360"/>
        <v>14.129999999999743</v>
      </c>
      <c r="L1442" s="3">
        <f t="shared" si="353"/>
        <v>0.42895193039129181</v>
      </c>
      <c r="M1442" s="3">
        <f>L1442/'Nitrous Oxide Information'!$B$1*1000</f>
        <v>9.7460280006200861</v>
      </c>
      <c r="N1442" s="3">
        <f>M1442*'Nitrous Oxide Information'!$I$2*($D$13+273)/$F$2/1000</f>
        <v>2419.5204044851225</v>
      </c>
      <c r="O1442" s="3">
        <f t="shared" si="354"/>
        <v>47.593152572034683</v>
      </c>
      <c r="P1442" s="3">
        <f t="shared" si="355"/>
        <v>10.083409518888184</v>
      </c>
      <c r="Q1442" s="3">
        <f t="shared" si="356"/>
        <v>1.8393657252199264E-3</v>
      </c>
      <c r="R1442" s="3">
        <f t="shared" si="357"/>
        <v>7.9487421945316175E-2</v>
      </c>
    </row>
    <row r="1443" spans="1:18" x14ac:dyDescent="0.25">
      <c r="A1443" s="3">
        <f t="shared" si="359"/>
        <v>14.139999999999743</v>
      </c>
      <c r="B1443" s="3">
        <f t="shared" si="346"/>
        <v>0.9439236091775588</v>
      </c>
      <c r="C1443" s="3">
        <f t="shared" si="347"/>
        <v>2.1446498346865982E-2</v>
      </c>
      <c r="D1443" s="3">
        <f t="shared" si="348"/>
        <v>350.27148647781758</v>
      </c>
      <c r="E1443" s="3">
        <f t="shared" si="349"/>
        <v>2.9656377367079618</v>
      </c>
      <c r="F1443" s="3">
        <f t="shared" si="350"/>
        <v>33.073583221953236</v>
      </c>
      <c r="G1443" s="3">
        <f t="shared" si="351"/>
        <v>6.4955361220416466E-2</v>
      </c>
      <c r="H1443" s="3">
        <f t="shared" si="352"/>
        <v>0.17491483052285037</v>
      </c>
      <c r="I1443" s="3">
        <f t="shared" si="358"/>
        <v>2411.5651078255264</v>
      </c>
      <c r="K1443" s="3">
        <f t="shared" si="360"/>
        <v>14.139999999999743</v>
      </c>
      <c r="L1443" s="3">
        <f t="shared" si="353"/>
        <v>0.42815705617183863</v>
      </c>
      <c r="M1443" s="3">
        <f>L1443/'Nitrous Oxide Information'!$B$1*1000</f>
        <v>9.7279680133560227</v>
      </c>
      <c r="N1443" s="3">
        <f>M1443*'Nitrous Oxide Information'!$I$2*($D$13+273)/$F$2/1000</f>
        <v>2415.0368848720691</v>
      </c>
      <c r="O1443" s="3">
        <f t="shared" si="354"/>
        <v>47.504959543115326</v>
      </c>
      <c r="P1443" s="3">
        <f t="shared" si="355"/>
        <v>10.083409518888182</v>
      </c>
      <c r="Q1443" s="3">
        <f t="shared" si="356"/>
        <v>1.8393657252199261E-3</v>
      </c>
      <c r="R1443" s="3">
        <f t="shared" si="357"/>
        <v>7.9340126880301537E-2</v>
      </c>
    </row>
    <row r="1444" spans="1:18" x14ac:dyDescent="0.25">
      <c r="A1444" s="3">
        <f t="shared" si="359"/>
        <v>14.149999999999743</v>
      </c>
      <c r="B1444" s="3">
        <f t="shared" si="346"/>
        <v>0.94217446087233037</v>
      </c>
      <c r="C1444" s="3">
        <f t="shared" si="347"/>
        <v>2.1406756670874647E-2</v>
      </c>
      <c r="D1444" s="3">
        <f t="shared" si="348"/>
        <v>349.62241194362264</v>
      </c>
      <c r="E1444" s="3">
        <f t="shared" si="349"/>
        <v>2.9601422282042558</v>
      </c>
      <c r="F1444" s="3">
        <f t="shared" si="350"/>
        <v>33.073583221953236</v>
      </c>
      <c r="G1444" s="3">
        <f t="shared" si="351"/>
        <v>6.4955361220416466E-2</v>
      </c>
      <c r="H1444" s="3">
        <f t="shared" si="352"/>
        <v>0.17459070262055654</v>
      </c>
      <c r="I1444" s="3">
        <f t="shared" si="358"/>
        <v>2411.9142892307677</v>
      </c>
      <c r="K1444" s="3">
        <f t="shared" si="360"/>
        <v>14.149999999999743</v>
      </c>
      <c r="L1444" s="3">
        <f t="shared" si="353"/>
        <v>0.42736365490303563</v>
      </c>
      <c r="M1444" s="3">
        <f>L1444/'Nitrous Oxide Information'!$B$1*1000</f>
        <v>9.7099414923553411</v>
      </c>
      <c r="N1444" s="3">
        <f>M1444*'Nitrous Oxide Information'!$I$2*($D$13+273)/$F$2/1000</f>
        <v>2410.5616734956752</v>
      </c>
      <c r="O1444" s="3">
        <f t="shared" si="354"/>
        <v>47.416929941284323</v>
      </c>
      <c r="P1444" s="3">
        <f t="shared" si="355"/>
        <v>10.083409518888182</v>
      </c>
      <c r="Q1444" s="3">
        <f t="shared" si="356"/>
        <v>1.8393657252199261E-3</v>
      </c>
      <c r="R1444" s="3">
        <f t="shared" si="357"/>
        <v>7.919310476207081E-2</v>
      </c>
    </row>
    <row r="1445" spans="1:18" x14ac:dyDescent="0.25">
      <c r="A1445" s="3">
        <f t="shared" si="359"/>
        <v>14.159999999999743</v>
      </c>
      <c r="B1445" s="3">
        <f t="shared" si="346"/>
        <v>0.94042855384612478</v>
      </c>
      <c r="C1445" s="3">
        <f t="shared" si="347"/>
        <v>2.1367088638644876E-2</v>
      </c>
      <c r="D1445" s="3">
        <f t="shared" si="348"/>
        <v>348.97454018432433</v>
      </c>
      <c r="E1445" s="3">
        <f t="shared" si="349"/>
        <v>2.9546569032146519</v>
      </c>
      <c r="F1445" s="3">
        <f t="shared" si="350"/>
        <v>33.073583221953243</v>
      </c>
      <c r="G1445" s="3">
        <f t="shared" si="351"/>
        <v>6.495536122041648E-2</v>
      </c>
      <c r="H1445" s="3">
        <f t="shared" si="352"/>
        <v>0.17426717534713293</v>
      </c>
      <c r="I1445" s="3">
        <f t="shared" si="358"/>
        <v>2412.2628235814618</v>
      </c>
      <c r="K1445" s="3">
        <f t="shared" si="360"/>
        <v>14.159999999999743</v>
      </c>
      <c r="L1445" s="3">
        <f t="shared" si="353"/>
        <v>0.42657172385541492</v>
      </c>
      <c r="M1445" s="3">
        <f>L1445/'Nitrous Oxide Information'!$B$1*1000</f>
        <v>9.6919483756030029</v>
      </c>
      <c r="N1445" s="3">
        <f>M1445*'Nitrous Oxide Information'!$I$2*($D$13+273)/$F$2/1000</f>
        <v>2406.0947549602683</v>
      </c>
      <c r="O1445" s="3">
        <f t="shared" si="354"/>
        <v>47.329063463701246</v>
      </c>
      <c r="P1445" s="3">
        <f t="shared" si="355"/>
        <v>10.083409518888184</v>
      </c>
      <c r="Q1445" s="3">
        <f t="shared" si="356"/>
        <v>1.8393657252199264E-3</v>
      </c>
      <c r="R1445" s="3">
        <f t="shared" si="357"/>
        <v>7.9046355084836817E-2</v>
      </c>
    </row>
    <row r="1446" spans="1:18" x14ac:dyDescent="0.25">
      <c r="A1446" s="3">
        <f t="shared" si="359"/>
        <v>14.169999999999742</v>
      </c>
      <c r="B1446" s="3">
        <f t="shared" si="346"/>
        <v>0.93868588209265336</v>
      </c>
      <c r="C1446" s="3">
        <f t="shared" si="347"/>
        <v>2.1327494113710259E-2</v>
      </c>
      <c r="D1446" s="3">
        <f t="shared" si="348"/>
        <v>348.32786897110708</v>
      </c>
      <c r="E1446" s="3">
        <f t="shared" si="349"/>
        <v>2.9491817428684741</v>
      </c>
      <c r="F1446" s="3">
        <f t="shared" si="350"/>
        <v>33.073583221953243</v>
      </c>
      <c r="G1446" s="3">
        <f t="shared" si="351"/>
        <v>6.495536122041648E-2</v>
      </c>
      <c r="H1446" s="3">
        <f t="shared" si="352"/>
        <v>0.17394424758957741</v>
      </c>
      <c r="I1446" s="3">
        <f t="shared" si="358"/>
        <v>2412.610712076641</v>
      </c>
      <c r="K1446" s="3">
        <f t="shared" si="360"/>
        <v>14.169999999999742</v>
      </c>
      <c r="L1446" s="3">
        <f t="shared" si="353"/>
        <v>0.42578126030456653</v>
      </c>
      <c r="M1446" s="3">
        <f>L1446/'Nitrous Oxide Information'!$B$1*1000</f>
        <v>9.6739886011988858</v>
      </c>
      <c r="N1446" s="3">
        <f>M1446*'Nitrous Oxide Information'!$I$2*($D$13+273)/$F$2/1000</f>
        <v>2401.6361138987054</v>
      </c>
      <c r="O1446" s="3">
        <f t="shared" si="354"/>
        <v>47.24135980808687</v>
      </c>
      <c r="P1446" s="3">
        <f t="shared" si="355"/>
        <v>10.083409518888184</v>
      </c>
      <c r="Q1446" s="3">
        <f t="shared" si="356"/>
        <v>1.8393657252199264E-3</v>
      </c>
      <c r="R1446" s="3">
        <f t="shared" si="357"/>
        <v>7.8899877343749689E-2</v>
      </c>
    </row>
    <row r="1447" spans="1:18" x14ac:dyDescent="0.25">
      <c r="A1447" s="3">
        <f t="shared" si="359"/>
        <v>14.179999999999742</v>
      </c>
      <c r="B1447" s="3">
        <f t="shared" si="346"/>
        <v>0.93694643961675761</v>
      </c>
      <c r="C1447" s="3">
        <f t="shared" si="347"/>
        <v>2.1287972959857276E-2</v>
      </c>
      <c r="D1447" s="3">
        <f t="shared" si="348"/>
        <v>347.68239607928524</v>
      </c>
      <c r="E1447" s="3">
        <f t="shared" si="349"/>
        <v>2.9437167283300156</v>
      </c>
      <c r="F1447" s="3">
        <f t="shared" si="350"/>
        <v>33.073583221953243</v>
      </c>
      <c r="G1447" s="3">
        <f t="shared" si="351"/>
        <v>6.495536122041648E-2</v>
      </c>
      <c r="H1447" s="3">
        <f t="shared" si="352"/>
        <v>0.17362191823695039</v>
      </c>
      <c r="I1447" s="3">
        <f t="shared" si="358"/>
        <v>2412.9579559131148</v>
      </c>
      <c r="K1447" s="3">
        <f t="shared" si="360"/>
        <v>14.179999999999742</v>
      </c>
      <c r="L1447" s="3">
        <f t="shared" si="353"/>
        <v>0.42499226153112901</v>
      </c>
      <c r="M1447" s="3">
        <f>L1447/'Nitrous Oxide Information'!$B$1*1000</f>
        <v>9.6560621073575774</v>
      </c>
      <c r="N1447" s="3">
        <f>M1447*'Nitrous Oxide Information'!$I$2*($D$13+273)/$F$2/1000</f>
        <v>2397.1857349723196</v>
      </c>
      <c r="O1447" s="3">
        <f t="shared" si="354"/>
        <v>47.153818672722103</v>
      </c>
      <c r="P1447" s="3">
        <f t="shared" si="355"/>
        <v>10.083409518888184</v>
      </c>
      <c r="Q1447" s="3">
        <f t="shared" si="356"/>
        <v>1.8393657252199264E-3</v>
      </c>
      <c r="R1447" s="3">
        <f t="shared" si="357"/>
        <v>7.8753671034895084E-2</v>
      </c>
    </row>
    <row r="1448" spans="1:18" x14ac:dyDescent="0.25">
      <c r="A1448" s="3">
        <f t="shared" si="359"/>
        <v>14.189999999999742</v>
      </c>
      <c r="B1448" s="3">
        <f t="shared" si="346"/>
        <v>0.93521022043438806</v>
      </c>
      <c r="C1448" s="3">
        <f t="shared" si="347"/>
        <v>2.124852504112482E-2</v>
      </c>
      <c r="D1448" s="3">
        <f t="shared" si="348"/>
        <v>347.03811928829606</v>
      </c>
      <c r="E1448" s="3">
        <f t="shared" si="349"/>
        <v>2.9382618407984737</v>
      </c>
      <c r="F1448" s="3">
        <f t="shared" si="350"/>
        <v>33.073583221953236</v>
      </c>
      <c r="G1448" s="3">
        <f t="shared" si="351"/>
        <v>6.4955361220416466E-2</v>
      </c>
      <c r="H1448" s="3">
        <f t="shared" si="352"/>
        <v>0.17330018618037085</v>
      </c>
      <c r="I1448" s="3">
        <f t="shared" si="358"/>
        <v>2413.3045562854754</v>
      </c>
      <c r="K1448" s="3">
        <f t="shared" si="360"/>
        <v>14.189999999999742</v>
      </c>
      <c r="L1448" s="3">
        <f t="shared" si="353"/>
        <v>0.42420472482078009</v>
      </c>
      <c r="M1448" s="3">
        <f>L1448/'Nitrous Oxide Information'!$B$1*1000</f>
        <v>9.6381688324081551</v>
      </c>
      <c r="N1448" s="3">
        <f>M1448*'Nitrous Oxide Information'!$I$2*($D$13+273)/$F$2/1000</f>
        <v>2392.7436028708689</v>
      </c>
      <c r="O1448" s="3">
        <f t="shared" si="354"/>
        <v>47.066439756446982</v>
      </c>
      <c r="P1448" s="3">
        <f t="shared" si="355"/>
        <v>10.083409518888182</v>
      </c>
      <c r="Q1448" s="3">
        <f t="shared" si="356"/>
        <v>1.8393657252199261E-3</v>
      </c>
      <c r="R1448" s="3">
        <f t="shared" si="357"/>
        <v>7.8607735655292457E-2</v>
      </c>
    </row>
    <row r="1449" spans="1:18" x14ac:dyDescent="0.25">
      <c r="A1449" s="3">
        <f t="shared" si="359"/>
        <v>14.199999999999742</v>
      </c>
      <c r="B1449" s="3">
        <f t="shared" si="346"/>
        <v>0.93347721857258437</v>
      </c>
      <c r="C1449" s="3">
        <f t="shared" si="347"/>
        <v>2.1209150221803714E-2</v>
      </c>
      <c r="D1449" s="3">
        <f t="shared" si="348"/>
        <v>346.39503638169123</v>
      </c>
      <c r="E1449" s="3">
        <f t="shared" si="349"/>
        <v>2.9328170615078819</v>
      </c>
      <c r="F1449" s="3">
        <f t="shared" si="350"/>
        <v>33.073583221953243</v>
      </c>
      <c r="G1449" s="3">
        <f t="shared" si="351"/>
        <v>6.495536122041648E-2</v>
      </c>
      <c r="H1449" s="3">
        <f t="shared" si="352"/>
        <v>0.17297905031301256</v>
      </c>
      <c r="I1449" s="3">
        <f t="shared" si="358"/>
        <v>2413.6505143861013</v>
      </c>
      <c r="K1449" s="3">
        <f t="shared" si="360"/>
        <v>14.199999999999742</v>
      </c>
      <c r="L1449" s="3">
        <f t="shared" si="353"/>
        <v>0.42341864746422714</v>
      </c>
      <c r="M1449" s="3">
        <f>L1449/'Nitrous Oxide Information'!$B$1*1000</f>
        <v>9.620308714793973</v>
      </c>
      <c r="N1449" s="3">
        <f>M1449*'Nitrous Oxide Information'!$I$2*($D$13+273)/$F$2/1000</f>
        <v>2388.309702312481</v>
      </c>
      <c r="O1449" s="3">
        <f t="shared" si="354"/>
        <v>46.97922275865956</v>
      </c>
      <c r="P1449" s="3">
        <f t="shared" si="355"/>
        <v>10.083409518888184</v>
      </c>
      <c r="Q1449" s="3">
        <f t="shared" si="356"/>
        <v>1.8393657252199264E-3</v>
      </c>
      <c r="R1449" s="3">
        <f t="shared" si="357"/>
        <v>7.846207070289328E-2</v>
      </c>
    </row>
    <row r="1450" spans="1:18" x14ac:dyDescent="0.25">
      <c r="A1450" s="3">
        <f t="shared" si="359"/>
        <v>14.209999999999742</v>
      </c>
      <c r="B1450" s="3">
        <f t="shared" si="346"/>
        <v>0.93174742806945421</v>
      </c>
      <c r="C1450" s="3">
        <f t="shared" si="347"/>
        <v>2.1169848366436279E-2</v>
      </c>
      <c r="D1450" s="3">
        <f t="shared" si="348"/>
        <v>345.75314514712977</v>
      </c>
      <c r="E1450" s="3">
        <f t="shared" si="349"/>
        <v>2.9273823717270515</v>
      </c>
      <c r="F1450" s="3">
        <f t="shared" si="350"/>
        <v>33.073583221953236</v>
      </c>
      <c r="G1450" s="3">
        <f t="shared" si="351"/>
        <v>6.4955361220416466E-2</v>
      </c>
      <c r="H1450" s="3">
        <f t="shared" si="352"/>
        <v>0.1726585095301004</v>
      </c>
      <c r="I1450" s="3">
        <f t="shared" si="358"/>
        <v>2413.9958314051614</v>
      </c>
      <c r="K1450" s="3">
        <f t="shared" si="360"/>
        <v>14.209999999999742</v>
      </c>
      <c r="L1450" s="3">
        <f t="shared" si="353"/>
        <v>0.42263402675719819</v>
      </c>
      <c r="M1450" s="3">
        <f>L1450/'Nitrous Oxide Information'!$B$1*1000</f>
        <v>9.6024816930724608</v>
      </c>
      <c r="N1450" s="3">
        <f>M1450*'Nitrous Oxide Information'!$I$2*($D$13+273)/$F$2/1000</f>
        <v>2383.8840180436014</v>
      </c>
      <c r="O1450" s="3">
        <f t="shared" si="354"/>
        <v>46.892167379314976</v>
      </c>
      <c r="P1450" s="3">
        <f t="shared" si="355"/>
        <v>10.083409518888182</v>
      </c>
      <c r="Q1450" s="3">
        <f t="shared" si="356"/>
        <v>1.8393657252199261E-3</v>
      </c>
      <c r="R1450" s="3">
        <f t="shared" si="357"/>
        <v>7.8316675676579364E-2</v>
      </c>
    </row>
    <row r="1451" spans="1:18" x14ac:dyDescent="0.25">
      <c r="A1451" s="3">
        <f t="shared" si="359"/>
        <v>14.219999999999741</v>
      </c>
      <c r="B1451" s="3">
        <f t="shared" si="346"/>
        <v>0.93002084297415311</v>
      </c>
      <c r="C1451" s="3">
        <f t="shared" si="347"/>
        <v>2.1130619339815828E-2</v>
      </c>
      <c r="D1451" s="3">
        <f t="shared" si="348"/>
        <v>345.11244337637055</v>
      </c>
      <c r="E1451" s="3">
        <f t="shared" si="349"/>
        <v>2.9219577527595018</v>
      </c>
      <c r="F1451" s="3">
        <f t="shared" si="350"/>
        <v>33.073583221953236</v>
      </c>
      <c r="G1451" s="3">
        <f t="shared" si="351"/>
        <v>6.4955361220416466E-2</v>
      </c>
      <c r="H1451" s="3">
        <f t="shared" si="352"/>
        <v>0.17233856272890638</v>
      </c>
      <c r="I1451" s="3">
        <f t="shared" si="358"/>
        <v>2414.3405085306194</v>
      </c>
      <c r="K1451" s="3">
        <f t="shared" si="360"/>
        <v>14.219999999999741</v>
      </c>
      <c r="L1451" s="3">
        <f t="shared" si="353"/>
        <v>0.42185086000043237</v>
      </c>
      <c r="M1451" s="3">
        <f>L1451/'Nitrous Oxide Information'!$B$1*1000</f>
        <v>9.5846877059148969</v>
      </c>
      <c r="N1451" s="3">
        <f>M1451*'Nitrous Oxide Information'!$I$2*($D$13+273)/$F$2/1000</f>
        <v>2379.4665348389431</v>
      </c>
      <c r="O1451" s="3">
        <f t="shared" si="354"/>
        <v>46.805273318924336</v>
      </c>
      <c r="P1451" s="3">
        <f t="shared" si="355"/>
        <v>10.083409518888182</v>
      </c>
      <c r="Q1451" s="3">
        <f t="shared" si="356"/>
        <v>1.8393657252199261E-3</v>
      </c>
      <c r="R1451" s="3">
        <f t="shared" si="357"/>
        <v>7.8171550076161153E-2</v>
      </c>
    </row>
    <row r="1452" spans="1:18" x14ac:dyDescent="0.25">
      <c r="A1452" s="3">
        <f t="shared" si="359"/>
        <v>14.229999999999741</v>
      </c>
      <c r="B1452" s="3">
        <f t="shared" si="346"/>
        <v>0.92829745734686409</v>
      </c>
      <c r="C1452" s="3">
        <f t="shared" si="347"/>
        <v>2.1091463006986239E-2</v>
      </c>
      <c r="D1452" s="3">
        <f t="shared" si="348"/>
        <v>344.47292886526412</v>
      </c>
      <c r="E1452" s="3">
        <f t="shared" si="349"/>
        <v>2.9165431859433997</v>
      </c>
      <c r="F1452" s="3">
        <f t="shared" si="350"/>
        <v>33.073583221953243</v>
      </c>
      <c r="G1452" s="3">
        <f t="shared" si="351"/>
        <v>6.495536122041648E-2</v>
      </c>
      <c r="H1452" s="3">
        <f t="shared" si="352"/>
        <v>0.17201920880874605</v>
      </c>
      <c r="I1452" s="3">
        <f t="shared" si="358"/>
        <v>2414.6845469482369</v>
      </c>
      <c r="K1452" s="3">
        <f t="shared" si="360"/>
        <v>14.229999999999741</v>
      </c>
      <c r="L1452" s="3">
        <f t="shared" si="353"/>
        <v>0.42106914449967076</v>
      </c>
      <c r="M1452" s="3">
        <f>L1452/'Nitrous Oxide Information'!$B$1*1000</f>
        <v>9.5669266921062146</v>
      </c>
      <c r="N1452" s="3">
        <f>M1452*'Nitrous Oxide Information'!$I$2*($D$13+273)/$F$2/1000</f>
        <v>2375.0572375014312</v>
      </c>
      <c r="O1452" s="3">
        <f t="shared" si="354"/>
        <v>46.718540278553746</v>
      </c>
      <c r="P1452" s="3">
        <f t="shared" si="355"/>
        <v>10.083409518888184</v>
      </c>
      <c r="Q1452" s="3">
        <f t="shared" si="356"/>
        <v>1.8393657252199264E-3</v>
      </c>
      <c r="R1452" s="3">
        <f t="shared" si="357"/>
        <v>7.8026693402375946E-2</v>
      </c>
    </row>
    <row r="1453" spans="1:18" x14ac:dyDescent="0.25">
      <c r="A1453" s="3">
        <f t="shared" si="359"/>
        <v>14.239999999999741</v>
      </c>
      <c r="B1453" s="3">
        <f t="shared" si="346"/>
        <v>0.92657726525877659</v>
      </c>
      <c r="C1453" s="3">
        <f t="shared" si="347"/>
        <v>2.1052379233241447E-2</v>
      </c>
      <c r="D1453" s="3">
        <f t="shared" si="348"/>
        <v>343.83459941374554</v>
      </c>
      <c r="E1453" s="3">
        <f t="shared" si="349"/>
        <v>2.9111386526514909</v>
      </c>
      <c r="F1453" s="3">
        <f t="shared" si="350"/>
        <v>33.073583221953243</v>
      </c>
      <c r="G1453" s="3">
        <f t="shared" si="351"/>
        <v>6.495536122041648E-2</v>
      </c>
      <c r="H1453" s="3">
        <f t="shared" si="352"/>
        <v>0.17170044667097437</v>
      </c>
      <c r="I1453" s="3">
        <f t="shared" si="358"/>
        <v>2415.0279478415787</v>
      </c>
      <c r="K1453" s="3">
        <f t="shared" si="360"/>
        <v>14.239999999999741</v>
      </c>
      <c r="L1453" s="3">
        <f t="shared" si="353"/>
        <v>0.42028887756564698</v>
      </c>
      <c r="M1453" s="3">
        <f>L1453/'Nitrous Oxide Information'!$B$1*1000</f>
        <v>9.5491985905447709</v>
      </c>
      <c r="N1453" s="3">
        <f>M1453*'Nitrous Oxide Information'!$I$2*($D$13+273)/$F$2/1000</f>
        <v>2370.6561108621518</v>
      </c>
      <c r="O1453" s="3">
        <f t="shared" si="354"/>
        <v>46.631967959823221</v>
      </c>
      <c r="P1453" s="3">
        <f t="shared" si="355"/>
        <v>10.083409518888184</v>
      </c>
      <c r="Q1453" s="3">
        <f t="shared" si="356"/>
        <v>1.8393657252199264E-3</v>
      </c>
      <c r="R1453" s="3">
        <f t="shared" si="357"/>
        <v>7.7882105156886164E-2</v>
      </c>
    </row>
    <row r="1454" spans="1:18" x14ac:dyDescent="0.25">
      <c r="A1454" s="3">
        <f t="shared" si="359"/>
        <v>14.249999999999741</v>
      </c>
      <c r="B1454" s="3">
        <f t="shared" si="346"/>
        <v>0.92486026079206685</v>
      </c>
      <c r="C1454" s="3">
        <f t="shared" si="347"/>
        <v>2.1013367884125032E-2</v>
      </c>
      <c r="D1454" s="3">
        <f t="shared" si="348"/>
        <v>343.1974528258267</v>
      </c>
      <c r="E1454" s="3">
        <f t="shared" si="349"/>
        <v>2.9057441342910408</v>
      </c>
      <c r="F1454" s="3">
        <f t="shared" si="350"/>
        <v>33.073583221953243</v>
      </c>
      <c r="G1454" s="3">
        <f t="shared" si="351"/>
        <v>6.495536122041648E-2</v>
      </c>
      <c r="H1454" s="3">
        <f t="shared" si="352"/>
        <v>0.17138227521898239</v>
      </c>
      <c r="I1454" s="3">
        <f t="shared" si="358"/>
        <v>2415.3707123920167</v>
      </c>
      <c r="K1454" s="3">
        <f t="shared" si="360"/>
        <v>14.249999999999741</v>
      </c>
      <c r="L1454" s="3">
        <f t="shared" si="353"/>
        <v>0.41951005651407813</v>
      </c>
      <c r="M1454" s="3">
        <f>L1454/'Nitrous Oxide Information'!$B$1*1000</f>
        <v>9.5315033402421587</v>
      </c>
      <c r="N1454" s="3">
        <f>M1454*'Nitrous Oxide Information'!$I$2*($D$13+273)/$F$2/1000</f>
        <v>2366.2631397802998</v>
      </c>
      <c r="O1454" s="3">
        <f t="shared" si="354"/>
        <v>46.545556064905725</v>
      </c>
      <c r="P1454" s="3">
        <f t="shared" si="355"/>
        <v>10.083409518888184</v>
      </c>
      <c r="Q1454" s="3">
        <f t="shared" si="356"/>
        <v>1.8393657252199264E-3</v>
      </c>
      <c r="R1454" s="3">
        <f t="shared" si="357"/>
        <v>7.7737784842277766E-2</v>
      </c>
    </row>
    <row r="1455" spans="1:18" x14ac:dyDescent="0.25">
      <c r="A1455" s="3">
        <f t="shared" si="359"/>
        <v>14.25999999999974</v>
      </c>
      <c r="B1455" s="3">
        <f t="shared" si="346"/>
        <v>0.92314643803987695</v>
      </c>
      <c r="C1455" s="3">
        <f t="shared" si="347"/>
        <v>2.0974428825429714E-2</v>
      </c>
      <c r="D1455" s="3">
        <f t="shared" si="348"/>
        <v>342.56148690958895</v>
      </c>
      <c r="E1455" s="3">
        <f t="shared" si="349"/>
        <v>2.9003596123037672</v>
      </c>
      <c r="F1455" s="3">
        <f t="shared" si="350"/>
        <v>33.073583221953243</v>
      </c>
      <c r="G1455" s="3">
        <f t="shared" si="351"/>
        <v>6.495536122041648E-2</v>
      </c>
      <c r="H1455" s="3">
        <f t="shared" si="352"/>
        <v>0.17106469335819319</v>
      </c>
      <c r="I1455" s="3">
        <f t="shared" si="358"/>
        <v>2415.712841778733</v>
      </c>
      <c r="K1455" s="3">
        <f t="shared" si="360"/>
        <v>14.25999999999974</v>
      </c>
      <c r="L1455" s="3">
        <f t="shared" si="353"/>
        <v>0.41873267866565533</v>
      </c>
      <c r="M1455" s="3">
        <f>L1455/'Nitrous Oxide Information'!$B$1*1000</f>
        <v>9.5138408803229808</v>
      </c>
      <c r="N1455" s="3">
        <f>M1455*'Nitrous Oxide Information'!$I$2*($D$13+273)/$F$2/1000</f>
        <v>2361.8783091431283</v>
      </c>
      <c r="O1455" s="3">
        <f t="shared" si="354"/>
        <v>46.459304296526092</v>
      </c>
      <c r="P1455" s="3">
        <f t="shared" si="355"/>
        <v>10.083409518888184</v>
      </c>
      <c r="Q1455" s="3">
        <f t="shared" si="356"/>
        <v>1.8393657252199264E-3</v>
      </c>
      <c r="R1455" s="3">
        <f t="shared" si="357"/>
        <v>7.7593731962058404E-2</v>
      </c>
    </row>
    <row r="1456" spans="1:18" x14ac:dyDescent="0.25">
      <c r="A1456" s="3">
        <f t="shared" si="359"/>
        <v>14.26999999999974</v>
      </c>
      <c r="B1456" s="3">
        <f t="shared" si="346"/>
        <v>0.92143579110629514</v>
      </c>
      <c r="C1456" s="3">
        <f t="shared" si="347"/>
        <v>2.0935561923196913E-2</v>
      </c>
      <c r="D1456" s="3">
        <f t="shared" si="348"/>
        <v>341.92669947717525</v>
      </c>
      <c r="E1456" s="3">
        <f t="shared" si="349"/>
        <v>2.8949850681657789</v>
      </c>
      <c r="F1456" s="3">
        <f t="shared" si="350"/>
        <v>33.073583221953236</v>
      </c>
      <c r="G1456" s="3">
        <f t="shared" si="351"/>
        <v>6.4955361220416466E-2</v>
      </c>
      <c r="H1456" s="3">
        <f t="shared" si="352"/>
        <v>0.17074769999605804</v>
      </c>
      <c r="I1456" s="3">
        <f t="shared" si="358"/>
        <v>2416.0543371787253</v>
      </c>
      <c r="K1456" s="3">
        <f t="shared" si="360"/>
        <v>14.26999999999974</v>
      </c>
      <c r="L1456" s="3">
        <f t="shared" si="353"/>
        <v>0.41795674134603478</v>
      </c>
      <c r="M1456" s="3">
        <f>L1456/'Nitrous Oxide Information'!$B$1*1000</f>
        <v>9.4962111500246458</v>
      </c>
      <c r="N1456" s="3">
        <f>M1456*'Nitrous Oxide Information'!$I$2*($D$13+273)/$F$2/1000</f>
        <v>2357.5016038658932</v>
      </c>
      <c r="O1456" s="3">
        <f t="shared" si="354"/>
        <v>46.373212357960043</v>
      </c>
      <c r="P1456" s="3">
        <f t="shared" si="355"/>
        <v>10.083409518888182</v>
      </c>
      <c r="Q1456" s="3">
        <f t="shared" si="356"/>
        <v>1.8393657252199261E-3</v>
      </c>
      <c r="R1456" s="3">
        <f t="shared" si="357"/>
        <v>7.7449946020655747E-2</v>
      </c>
    </row>
    <row r="1457" spans="1:18" x14ac:dyDescent="0.25">
      <c r="A1457" s="3">
        <f t="shared" si="359"/>
        <v>14.27999999999974</v>
      </c>
      <c r="B1457" s="3">
        <f t="shared" si="346"/>
        <v>0.91972831410633449</v>
      </c>
      <c r="C1457" s="3">
        <f t="shared" si="347"/>
        <v>2.0896767043716281E-2</v>
      </c>
      <c r="D1457" s="3">
        <f t="shared" si="348"/>
        <v>341.29308834478292</v>
      </c>
      <c r="E1457" s="3">
        <f t="shared" si="349"/>
        <v>2.8896204833875085</v>
      </c>
      <c r="F1457" s="3">
        <f t="shared" si="350"/>
        <v>33.073583221953236</v>
      </c>
      <c r="G1457" s="3">
        <f t="shared" si="351"/>
        <v>6.4955361220416466E-2</v>
      </c>
      <c r="H1457" s="3">
        <f t="shared" si="352"/>
        <v>0.17043129404205298</v>
      </c>
      <c r="I1457" s="3">
        <f t="shared" si="358"/>
        <v>2416.3951997668096</v>
      </c>
      <c r="K1457" s="3">
        <f t="shared" si="360"/>
        <v>14.27999999999974</v>
      </c>
      <c r="L1457" s="3">
        <f t="shared" si="353"/>
        <v>0.4171822418858282</v>
      </c>
      <c r="M1457" s="3">
        <f>L1457/'Nitrous Oxide Information'!$B$1*1000</f>
        <v>9.4786140886971619</v>
      </c>
      <c r="N1457" s="3">
        <f>M1457*'Nitrous Oxide Information'!$I$2*($D$13+273)/$F$2/1000</f>
        <v>2353.1330088918062</v>
      </c>
      <c r="O1457" s="3">
        <f t="shared" si="354"/>
        <v>46.287279953033121</v>
      </c>
      <c r="P1457" s="3">
        <f t="shared" si="355"/>
        <v>10.083409518888182</v>
      </c>
      <c r="Q1457" s="3">
        <f t="shared" si="356"/>
        <v>1.8393657252199261E-3</v>
      </c>
      <c r="R1457" s="3">
        <f t="shared" si="357"/>
        <v>7.7306426523415822E-2</v>
      </c>
    </row>
    <row r="1458" spans="1:18" x14ac:dyDescent="0.25">
      <c r="A1458" s="3">
        <f t="shared" si="359"/>
        <v>14.28999999999974</v>
      </c>
      <c r="B1458" s="3">
        <f t="shared" si="346"/>
        <v>0.91802400116591398</v>
      </c>
      <c r="C1458" s="3">
        <f t="shared" si="347"/>
        <v>2.0858044053525246E-2</v>
      </c>
      <c r="D1458" s="3">
        <f t="shared" si="348"/>
        <v>340.66065133265579</v>
      </c>
      <c r="E1458" s="3">
        <f t="shared" si="349"/>
        <v>2.884265839513652</v>
      </c>
      <c r="F1458" s="3">
        <f t="shared" si="350"/>
        <v>33.073583221953243</v>
      </c>
      <c r="G1458" s="3">
        <f t="shared" si="351"/>
        <v>6.495536122041648E-2</v>
      </c>
      <c r="H1458" s="3">
        <f t="shared" si="352"/>
        <v>0.17011547440767461</v>
      </c>
      <c r="I1458" s="3">
        <f t="shared" si="358"/>
        <v>2416.7354307156247</v>
      </c>
      <c r="K1458" s="3">
        <f t="shared" si="360"/>
        <v>14.28999999999974</v>
      </c>
      <c r="L1458" s="3">
        <f t="shared" si="353"/>
        <v>0.41640917762059404</v>
      </c>
      <c r="M1458" s="3">
        <f>L1458/'Nitrous Oxide Information'!$B$1*1000</f>
        <v>9.4610496358029241</v>
      </c>
      <c r="N1458" s="3">
        <f>M1458*'Nitrous Oxide Information'!$I$2*($D$13+273)/$F$2/1000</f>
        <v>2348.772509191977</v>
      </c>
      <c r="O1458" s="3">
        <f t="shared" si="354"/>
        <v>46.201506786119715</v>
      </c>
      <c r="P1458" s="3">
        <f t="shared" si="355"/>
        <v>10.083409518888184</v>
      </c>
      <c r="Q1458" s="3">
        <f t="shared" si="356"/>
        <v>1.8393657252199264E-3</v>
      </c>
      <c r="R1458" s="3">
        <f t="shared" si="357"/>
        <v>7.7163172976601233E-2</v>
      </c>
    </row>
    <row r="1459" spans="1:18" x14ac:dyDescent="0.25">
      <c r="A1459" s="3">
        <f t="shared" si="359"/>
        <v>14.29999999999974</v>
      </c>
      <c r="B1459" s="3">
        <f t="shared" si="346"/>
        <v>0.91632284642183714</v>
      </c>
      <c r="C1459" s="3">
        <f t="shared" si="347"/>
        <v>2.081939281940854E-2</v>
      </c>
      <c r="D1459" s="3">
        <f t="shared" si="348"/>
        <v>340.02938626507716</v>
      </c>
      <c r="E1459" s="3">
        <f t="shared" si="349"/>
        <v>2.8789211181231051</v>
      </c>
      <c r="F1459" s="3">
        <f t="shared" si="350"/>
        <v>33.073583221953236</v>
      </c>
      <c r="G1459" s="3">
        <f t="shared" si="351"/>
        <v>6.4955361220416466E-2</v>
      </c>
      <c r="H1459" s="3">
        <f t="shared" si="352"/>
        <v>0.16980024000643679</v>
      </c>
      <c r="I1459" s="3">
        <f t="shared" si="358"/>
        <v>2417.0750311956376</v>
      </c>
      <c r="K1459" s="3">
        <f t="shared" si="360"/>
        <v>14.29999999999974</v>
      </c>
      <c r="L1459" s="3">
        <f t="shared" si="353"/>
        <v>0.41563754589082802</v>
      </c>
      <c r="M1459" s="3">
        <f>L1459/'Nitrous Oxide Information'!$B$1*1000</f>
        <v>9.4435177309165024</v>
      </c>
      <c r="N1459" s="3">
        <f>M1459*'Nitrous Oxide Information'!$I$2*($D$13+273)/$F$2/1000</f>
        <v>2344.4200897653668</v>
      </c>
      <c r="O1459" s="3">
        <f t="shared" si="354"/>
        <v>46.115892562142044</v>
      </c>
      <c r="P1459" s="3">
        <f t="shared" si="355"/>
        <v>10.083409518888182</v>
      </c>
      <c r="Q1459" s="3">
        <f t="shared" si="356"/>
        <v>1.8393657252199261E-3</v>
      </c>
      <c r="R1459" s="3">
        <f t="shared" si="357"/>
        <v>7.702018488738957E-2</v>
      </c>
    </row>
    <row r="1460" spans="1:18" x14ac:dyDescent="0.25">
      <c r="A1460" s="3">
        <f t="shared" si="359"/>
        <v>14.309999999999739</v>
      </c>
      <c r="B1460" s="3">
        <f t="shared" si="346"/>
        <v>0.9146248440217728</v>
      </c>
      <c r="C1460" s="3">
        <f t="shared" si="347"/>
        <v>2.078081320839777E-2</v>
      </c>
      <c r="D1460" s="3">
        <f t="shared" si="348"/>
        <v>339.3992909703619</v>
      </c>
      <c r="E1460" s="3">
        <f t="shared" si="349"/>
        <v>2.8735863008288973</v>
      </c>
      <c r="F1460" s="3">
        <f t="shared" si="350"/>
        <v>33.073583221953243</v>
      </c>
      <c r="G1460" s="3">
        <f t="shared" si="351"/>
        <v>6.495536122041648E-2</v>
      </c>
      <c r="H1460" s="3">
        <f t="shared" si="352"/>
        <v>0.16948558975386663</v>
      </c>
      <c r="I1460" s="3">
        <f t="shared" si="358"/>
        <v>2417.4140023751452</v>
      </c>
      <c r="K1460" s="3">
        <f t="shared" si="360"/>
        <v>14.309999999999739</v>
      </c>
      <c r="L1460" s="3">
        <f t="shared" si="353"/>
        <v>0.41486734404195413</v>
      </c>
      <c r="M1460" s="3">
        <f>L1460/'Nitrous Oxide Information'!$B$1*1000</f>
        <v>9.4260183137244482</v>
      </c>
      <c r="N1460" s="3">
        <f>M1460*'Nitrous Oxide Information'!$I$2*($D$13+273)/$F$2/1000</f>
        <v>2340.0757356387339</v>
      </c>
      <c r="O1460" s="3">
        <f t="shared" si="354"/>
        <v>46.030436986569086</v>
      </c>
      <c r="P1460" s="3">
        <f t="shared" si="355"/>
        <v>10.083409518888184</v>
      </c>
      <c r="Q1460" s="3">
        <f t="shared" si="356"/>
        <v>1.8393657252199264E-3</v>
      </c>
      <c r="R1460" s="3">
        <f t="shared" si="357"/>
        <v>7.6877461763871613E-2</v>
      </c>
    </row>
    <row r="1461" spans="1:18" x14ac:dyDescent="0.25">
      <c r="A1461" s="3">
        <f t="shared" si="359"/>
        <v>14.319999999999739</v>
      </c>
      <c r="B1461" s="3">
        <f t="shared" si="346"/>
        <v>0.9129299881242342</v>
      </c>
      <c r="C1461" s="3">
        <f t="shared" si="347"/>
        <v>2.0742305087770925E-2</v>
      </c>
      <c r="D1461" s="3">
        <f t="shared" si="348"/>
        <v>338.77036328084921</v>
      </c>
      <c r="E1461" s="3">
        <f t="shared" si="349"/>
        <v>2.8682613692781311</v>
      </c>
      <c r="F1461" s="3">
        <f t="shared" si="350"/>
        <v>33.073583221953243</v>
      </c>
      <c r="G1461" s="3">
        <f t="shared" si="351"/>
        <v>6.495536122041648E-2</v>
      </c>
      <c r="H1461" s="3">
        <f t="shared" si="352"/>
        <v>0.16917152256750087</v>
      </c>
      <c r="I1461" s="3">
        <f t="shared" si="358"/>
        <v>2417.7523454202801</v>
      </c>
      <c r="K1461" s="3">
        <f t="shared" si="360"/>
        <v>14.319999999999739</v>
      </c>
      <c r="L1461" s="3">
        <f t="shared" si="353"/>
        <v>0.41409856942431544</v>
      </c>
      <c r="M1461" s="3">
        <f>L1461/'Nitrous Oxide Information'!$B$1*1000</f>
        <v>9.4085513240250727</v>
      </c>
      <c r="N1461" s="3">
        <f>M1461*'Nitrous Oxide Information'!$I$2*($D$13+273)/$F$2/1000</f>
        <v>2335.7394318665833</v>
      </c>
      <c r="O1461" s="3">
        <f t="shared" si="354"/>
        <v>45.945139765415632</v>
      </c>
      <c r="P1461" s="3">
        <f t="shared" si="355"/>
        <v>10.083409518888184</v>
      </c>
      <c r="Q1461" s="3">
        <f t="shared" si="356"/>
        <v>1.8393657252199264E-3</v>
      </c>
      <c r="R1461" s="3">
        <f t="shared" si="357"/>
        <v>7.6735003115049702E-2</v>
      </c>
    </row>
    <row r="1462" spans="1:18" x14ac:dyDescent="0.25">
      <c r="A1462" s="3">
        <f t="shared" si="359"/>
        <v>14.329999999999739</v>
      </c>
      <c r="B1462" s="3">
        <f t="shared" si="346"/>
        <v>0.9112382728985593</v>
      </c>
      <c r="C1462" s="3">
        <f t="shared" si="347"/>
        <v>2.070386832505194E-2</v>
      </c>
      <c r="D1462" s="3">
        <f t="shared" si="348"/>
        <v>338.14260103289496</v>
      </c>
      <c r="E1462" s="3">
        <f t="shared" si="349"/>
        <v>2.8629463051519184</v>
      </c>
      <c r="F1462" s="3">
        <f t="shared" si="350"/>
        <v>33.073583221953236</v>
      </c>
      <c r="G1462" s="3">
        <f t="shared" si="351"/>
        <v>6.4955361220416466E-2</v>
      </c>
      <c r="H1462" s="3">
        <f t="shared" si="352"/>
        <v>0.16885803736688204</v>
      </c>
      <c r="I1462" s="3">
        <f t="shared" si="358"/>
        <v>2418.0900614950137</v>
      </c>
      <c r="K1462" s="3">
        <f t="shared" si="360"/>
        <v>14.329999999999739</v>
      </c>
      <c r="L1462" s="3">
        <f t="shared" si="353"/>
        <v>0.41333121939316497</v>
      </c>
      <c r="M1462" s="3">
        <f>L1462/'Nitrous Oxide Information'!$B$1*1000</f>
        <v>9.3911167017282402</v>
      </c>
      <c r="N1462" s="3">
        <f>M1462*'Nitrous Oxide Information'!$I$2*($D$13+273)/$F$2/1000</f>
        <v>2331.4111635311142</v>
      </c>
      <c r="O1462" s="3">
        <f t="shared" si="354"/>
        <v>45.86000060524124</v>
      </c>
      <c r="P1462" s="3">
        <f t="shared" si="355"/>
        <v>10.083409518888182</v>
      </c>
      <c r="Q1462" s="3">
        <f t="shared" si="356"/>
        <v>1.8393657252199261E-3</v>
      </c>
      <c r="R1462" s="3">
        <f t="shared" si="357"/>
        <v>7.6592808450835992E-2</v>
      </c>
    </row>
    <row r="1463" spans="1:18" x14ac:dyDescent="0.25">
      <c r="A1463" s="3">
        <f t="shared" si="359"/>
        <v>14.339999999999739</v>
      </c>
      <c r="B1463" s="3">
        <f t="shared" si="346"/>
        <v>0.90954969252489049</v>
      </c>
      <c r="C1463" s="3">
        <f t="shared" si="347"/>
        <v>2.0665502788010239E-2</v>
      </c>
      <c r="D1463" s="3">
        <f t="shared" si="348"/>
        <v>337.5160020668647</v>
      </c>
      <c r="E1463" s="3">
        <f t="shared" si="349"/>
        <v>2.8576410901653158</v>
      </c>
      <c r="F1463" s="3">
        <f t="shared" si="350"/>
        <v>33.073583221953243</v>
      </c>
      <c r="G1463" s="3">
        <f t="shared" si="351"/>
        <v>6.495536122041648E-2</v>
      </c>
      <c r="H1463" s="3">
        <f t="shared" si="352"/>
        <v>0.16854513307355495</v>
      </c>
      <c r="I1463" s="3">
        <f t="shared" si="358"/>
        <v>2418.427151761161</v>
      </c>
      <c r="K1463" s="3">
        <f t="shared" si="360"/>
        <v>14.339999999999739</v>
      </c>
      <c r="L1463" s="3">
        <f t="shared" si="353"/>
        <v>0.4125652913086566</v>
      </c>
      <c r="M1463" s="3">
        <f>L1463/'Nitrous Oxide Information'!$B$1*1000</f>
        <v>9.3737143868551716</v>
      </c>
      <c r="N1463" s="3">
        <f>M1463*'Nitrous Oxide Information'!$I$2*($D$13+273)/$F$2/1000</f>
        <v>2327.0909157421706</v>
      </c>
      <c r="O1463" s="3">
        <f t="shared" si="354"/>
        <v>45.775019213149214</v>
      </c>
      <c r="P1463" s="3">
        <f t="shared" si="355"/>
        <v>10.083409518888184</v>
      </c>
      <c r="Q1463" s="3">
        <f t="shared" si="356"/>
        <v>1.8393657252199264E-3</v>
      </c>
      <c r="R1463" s="3">
        <f t="shared" si="357"/>
        <v>7.6450877282050855E-2</v>
      </c>
    </row>
    <row r="1464" spans="1:18" x14ac:dyDescent="0.25">
      <c r="A1464" s="3">
        <f t="shared" si="359"/>
        <v>14.349999999999739</v>
      </c>
      <c r="B1464" s="3">
        <f t="shared" si="346"/>
        <v>0.90786424119415488</v>
      </c>
      <c r="C1464" s="3">
        <f t="shared" si="347"/>
        <v>2.0627208344660274E-2</v>
      </c>
      <c r="D1464" s="3">
        <f t="shared" si="348"/>
        <v>336.89056422712565</v>
      </c>
      <c r="E1464" s="3">
        <f t="shared" si="349"/>
        <v>2.8523457060672643</v>
      </c>
      <c r="F1464" s="3">
        <f t="shared" si="350"/>
        <v>33.073583221953243</v>
      </c>
      <c r="G1464" s="3">
        <f t="shared" si="351"/>
        <v>6.495536122041648E-2</v>
      </c>
      <c r="H1464" s="3">
        <f t="shared" si="352"/>
        <v>0.16823280861106268</v>
      </c>
      <c r="I1464" s="3">
        <f t="shared" si="358"/>
        <v>2418.7636173783831</v>
      </c>
      <c r="K1464" s="3">
        <f t="shared" si="360"/>
        <v>14.349999999999739</v>
      </c>
      <c r="L1464" s="3">
        <f t="shared" si="353"/>
        <v>0.41180078253583607</v>
      </c>
      <c r="M1464" s="3">
        <f>L1464/'Nitrous Oxide Information'!$B$1*1000</f>
        <v>9.3563443195382305</v>
      </c>
      <c r="N1464" s="3">
        <f>M1464*'Nitrous Oxide Information'!$I$2*($D$13+273)/$F$2/1000</f>
        <v>2322.7786736371877</v>
      </c>
      <c r="O1464" s="3">
        <f t="shared" si="354"/>
        <v>45.690195296785639</v>
      </c>
      <c r="P1464" s="3">
        <f t="shared" si="355"/>
        <v>10.083409518888184</v>
      </c>
      <c r="Q1464" s="3">
        <f t="shared" si="356"/>
        <v>1.8393657252199264E-3</v>
      </c>
      <c r="R1464" s="3">
        <f t="shared" si="357"/>
        <v>7.6309209120421065E-2</v>
      </c>
    </row>
    <row r="1465" spans="1:18" x14ac:dyDescent="0.25">
      <c r="A1465" s="3">
        <f t="shared" si="359"/>
        <v>14.359999999999738</v>
      </c>
      <c r="B1465" s="3">
        <f t="shared" si="346"/>
        <v>0.90618191310804419</v>
      </c>
      <c r="C1465" s="3">
        <f t="shared" si="347"/>
        <v>2.0588984863261075E-2</v>
      </c>
      <c r="D1465" s="3">
        <f t="shared" si="348"/>
        <v>336.26628536203941</v>
      </c>
      <c r="E1465" s="3">
        <f t="shared" si="349"/>
        <v>2.8470601346405253</v>
      </c>
      <c r="F1465" s="3">
        <f t="shared" si="350"/>
        <v>33.073583221953236</v>
      </c>
      <c r="G1465" s="3">
        <f t="shared" si="351"/>
        <v>6.4955361220416466E-2</v>
      </c>
      <c r="H1465" s="3">
        <f t="shared" si="352"/>
        <v>0.16792106290494319</v>
      </c>
      <c r="I1465" s="3">
        <f t="shared" si="358"/>
        <v>2419.099459504193</v>
      </c>
      <c r="K1465" s="3">
        <f t="shared" si="360"/>
        <v>14.359999999999738</v>
      </c>
      <c r="L1465" s="3">
        <f t="shared" si="353"/>
        <v>0.41103769044463184</v>
      </c>
      <c r="M1465" s="3">
        <f>L1465/'Nitrous Oxide Information'!$B$1*1000</f>
        <v>9.339006440020718</v>
      </c>
      <c r="N1465" s="3">
        <f>M1465*'Nitrous Oxide Information'!$I$2*($D$13+273)/$F$2/1000</f>
        <v>2318.4744223811417</v>
      </c>
      <c r="O1465" s="3">
        <f t="shared" si="354"/>
        <v>45.605528564338329</v>
      </c>
      <c r="P1465" s="3">
        <f t="shared" si="355"/>
        <v>10.083409518888182</v>
      </c>
      <c r="Q1465" s="3">
        <f t="shared" si="356"/>
        <v>1.8393657252199261E-3</v>
      </c>
      <c r="R1465" s="3">
        <f t="shared" si="357"/>
        <v>7.6167803478578253E-2</v>
      </c>
    </row>
    <row r="1466" spans="1:18" x14ac:dyDescent="0.25">
      <c r="A1466" s="3">
        <f t="shared" si="359"/>
        <v>14.369999999999738</v>
      </c>
      <c r="B1466" s="3">
        <f t="shared" si="346"/>
        <v>0.90450270247899478</v>
      </c>
      <c r="C1466" s="3">
        <f t="shared" si="347"/>
        <v>2.0550832212315812E-2</v>
      </c>
      <c r="D1466" s="3">
        <f t="shared" si="348"/>
        <v>335.64316332395532</v>
      </c>
      <c r="E1466" s="3">
        <f t="shared" si="349"/>
        <v>2.8417843577016169</v>
      </c>
      <c r="F1466" s="3">
        <f t="shared" si="350"/>
        <v>33.073583221953243</v>
      </c>
      <c r="G1466" s="3">
        <f t="shared" si="351"/>
        <v>6.495536122041648E-2</v>
      </c>
      <c r="H1466" s="3">
        <f t="shared" si="352"/>
        <v>0.16760989488272557</v>
      </c>
      <c r="I1466" s="3">
        <f t="shared" si="358"/>
        <v>2419.4346792939582</v>
      </c>
      <c r="K1466" s="3">
        <f t="shared" si="360"/>
        <v>14.369999999999738</v>
      </c>
      <c r="L1466" s="3">
        <f t="shared" si="353"/>
        <v>0.41027601240984607</v>
      </c>
      <c r="M1466" s="3">
        <f>L1466/'Nitrous Oxide Information'!$B$1*1000</f>
        <v>9.3217006886566729</v>
      </c>
      <c r="N1466" s="3">
        <f>M1466*'Nitrous Oxide Information'!$I$2*($D$13+273)/$F$2/1000</f>
        <v>2314.1781471665017</v>
      </c>
      <c r="O1466" s="3">
        <f t="shared" si="354"/>
        <v>45.521018724535864</v>
      </c>
      <c r="P1466" s="3">
        <f t="shared" si="355"/>
        <v>10.083409518888184</v>
      </c>
      <c r="Q1466" s="3">
        <f t="shared" si="356"/>
        <v>1.8393657252199264E-3</v>
      </c>
      <c r="R1466" s="3">
        <f t="shared" si="357"/>
        <v>7.6026659870057231E-2</v>
      </c>
    </row>
    <row r="1467" spans="1:18" x14ac:dyDescent="0.25">
      <c r="A1467" s="3">
        <f t="shared" si="359"/>
        <v>14.379999999999738</v>
      </c>
      <c r="B1467" s="3">
        <f t="shared" si="346"/>
        <v>0.90282660353016742</v>
      </c>
      <c r="C1467" s="3">
        <f t="shared" si="347"/>
        <v>2.0512750260571293E-2</v>
      </c>
      <c r="D1467" s="3">
        <f t="shared" si="348"/>
        <v>335.02119596920164</v>
      </c>
      <c r="E1467" s="3">
        <f t="shared" si="349"/>
        <v>2.8365183571007524</v>
      </c>
      <c r="F1467" s="3">
        <f t="shared" si="350"/>
        <v>33.073583221953243</v>
      </c>
      <c r="G1467" s="3">
        <f t="shared" si="351"/>
        <v>6.495536122041648E-2</v>
      </c>
      <c r="H1467" s="3">
        <f t="shared" si="352"/>
        <v>0.16729930347392596</v>
      </c>
      <c r="I1467" s="3">
        <f t="shared" si="358"/>
        <v>2419.7692779009062</v>
      </c>
      <c r="K1467" s="3">
        <f t="shared" si="360"/>
        <v>14.379999999999738</v>
      </c>
      <c r="L1467" s="3">
        <f t="shared" si="353"/>
        <v>0.40951574581114547</v>
      </c>
      <c r="M1467" s="3">
        <f>L1467/'Nitrous Oxide Information'!$B$1*1000</f>
        <v>9.3044270059106502</v>
      </c>
      <c r="N1467" s="3">
        <f>M1467*'Nitrous Oxide Information'!$I$2*($D$13+273)/$F$2/1000</f>
        <v>2309.8898332131716</v>
      </c>
      <c r="O1467" s="3">
        <f t="shared" si="354"/>
        <v>45.43666548664654</v>
      </c>
      <c r="P1467" s="3">
        <f t="shared" si="355"/>
        <v>10.083409518888184</v>
      </c>
      <c r="Q1467" s="3">
        <f t="shared" si="356"/>
        <v>1.8393657252199264E-3</v>
      </c>
      <c r="R1467" s="3">
        <f t="shared" si="357"/>
        <v>7.5885777809294105E-2</v>
      </c>
    </row>
    <row r="1468" spans="1:18" x14ac:dyDescent="0.25">
      <c r="A1468" s="3">
        <f t="shared" si="359"/>
        <v>14.389999999999738</v>
      </c>
      <c r="B1468" s="3">
        <f t="shared" si="346"/>
        <v>0.90115361049542819</v>
      </c>
      <c r="C1468" s="3">
        <f t="shared" si="347"/>
        <v>2.0474738877017579E-2</v>
      </c>
      <c r="D1468" s="3">
        <f t="shared" si="348"/>
        <v>334.4003811580796</v>
      </c>
      <c r="E1468" s="3">
        <f t="shared" si="349"/>
        <v>2.8312621147217798</v>
      </c>
      <c r="F1468" s="3">
        <f t="shared" si="350"/>
        <v>33.073583221953236</v>
      </c>
      <c r="G1468" s="3">
        <f t="shared" si="351"/>
        <v>6.4955361220416466E-2</v>
      </c>
      <c r="H1468" s="3">
        <f t="shared" si="352"/>
        <v>0.16698928761004445</v>
      </c>
      <c r="I1468" s="3">
        <f t="shared" si="358"/>
        <v>2420.1032564761263</v>
      </c>
      <c r="K1468" s="3">
        <f t="shared" si="360"/>
        <v>14.389999999999738</v>
      </c>
      <c r="L1468" s="3">
        <f t="shared" si="353"/>
        <v>0.40875688803305255</v>
      </c>
      <c r="M1468" s="3">
        <f>L1468/'Nitrous Oxide Information'!$B$1*1000</f>
        <v>9.2871853323575433</v>
      </c>
      <c r="N1468" s="3">
        <f>M1468*'Nitrous Oxide Information'!$I$2*($D$13+273)/$F$2/1000</f>
        <v>2305.609465768448</v>
      </c>
      <c r="O1468" s="3">
        <f t="shared" si="354"/>
        <v>45.352468560477433</v>
      </c>
      <c r="P1468" s="3">
        <f t="shared" si="355"/>
        <v>10.083409518888182</v>
      </c>
      <c r="Q1468" s="3">
        <f t="shared" si="356"/>
        <v>1.8393657252199261E-3</v>
      </c>
      <c r="R1468" s="3">
        <f t="shared" si="357"/>
        <v>7.5745156811624886E-2</v>
      </c>
    </row>
    <row r="1469" spans="1:18" x14ac:dyDescent="0.25">
      <c r="A1469" s="3">
        <f t="shared" si="359"/>
        <v>14.399999999999737</v>
      </c>
      <c r="B1469" s="3">
        <f t="shared" si="346"/>
        <v>0.89948371761932777</v>
      </c>
      <c r="C1469" s="3">
        <f t="shared" si="347"/>
        <v>2.0436797930887485E-2</v>
      </c>
      <c r="D1469" s="3">
        <f t="shared" si="348"/>
        <v>333.78071675485523</v>
      </c>
      <c r="E1469" s="3">
        <f t="shared" si="349"/>
        <v>2.8260156124821143</v>
      </c>
      <c r="F1469" s="3">
        <f t="shared" si="350"/>
        <v>33.073583221953236</v>
      </c>
      <c r="G1469" s="3">
        <f t="shared" si="351"/>
        <v>6.4955361220416466E-2</v>
      </c>
      <c r="H1469" s="3">
        <f t="shared" si="352"/>
        <v>0.166679846224561</v>
      </c>
      <c r="I1469" s="3">
        <f t="shared" si="358"/>
        <v>2420.4366161685753</v>
      </c>
      <c r="K1469" s="3">
        <f t="shared" si="360"/>
        <v>14.399999999999737</v>
      </c>
      <c r="L1469" s="3">
        <f t="shared" si="353"/>
        <v>0.4079994364649363</v>
      </c>
      <c r="M1469" s="3">
        <f>L1469/'Nitrous Oxide Information'!$B$1*1000</f>
        <v>9.2699756086823513</v>
      </c>
      <c r="N1469" s="3">
        <f>M1469*'Nitrous Oxide Information'!$I$2*($D$13+273)/$F$2/1000</f>
        <v>2301.3370301069635</v>
      </c>
      <c r="O1469" s="3">
        <f t="shared" si="354"/>
        <v>45.268427656373333</v>
      </c>
      <c r="P1469" s="3">
        <f t="shared" si="355"/>
        <v>10.083409518888182</v>
      </c>
      <c r="Q1469" s="3">
        <f t="shared" si="356"/>
        <v>1.8393657252199261E-3</v>
      </c>
      <c r="R1469" s="3">
        <f t="shared" si="357"/>
        <v>7.5604796393283658E-2</v>
      </c>
    </row>
    <row r="1470" spans="1:18" x14ac:dyDescent="0.25">
      <c r="A1470" s="3">
        <f t="shared" si="359"/>
        <v>14.409999999999737</v>
      </c>
      <c r="B1470" s="3">
        <f t="shared" si="346"/>
        <v>0.89781691915708217</v>
      </c>
      <c r="C1470" s="3">
        <f t="shared" si="347"/>
        <v>2.0398927291656141E-2</v>
      </c>
      <c r="D1470" s="3">
        <f t="shared" si="348"/>
        <v>333.1622006277521</v>
      </c>
      <c r="E1470" s="3">
        <f t="shared" si="349"/>
        <v>2.8207788323326812</v>
      </c>
      <c r="F1470" s="3">
        <f t="shared" si="350"/>
        <v>33.073583221953236</v>
      </c>
      <c r="G1470" s="3">
        <f t="shared" si="351"/>
        <v>6.4955361220416466E-2</v>
      </c>
      <c r="H1470" s="3">
        <f t="shared" si="352"/>
        <v>0.16637097825293196</v>
      </c>
      <c r="I1470" s="3">
        <f t="shared" si="358"/>
        <v>2420.769358125081</v>
      </c>
      <c r="K1470" s="3">
        <f t="shared" si="360"/>
        <v>14.409999999999737</v>
      </c>
      <c r="L1470" s="3">
        <f t="shared" si="353"/>
        <v>0.40724338850100344</v>
      </c>
      <c r="M1470" s="3">
        <f>L1470/'Nitrous Oxide Information'!$B$1*1000</f>
        <v>9.2527977756799906</v>
      </c>
      <c r="N1470" s="3">
        <f>M1470*'Nitrous Oxide Information'!$I$2*($D$13+273)/$F$2/1000</f>
        <v>2297.0725115306363</v>
      </c>
      <c r="O1470" s="3">
        <f t="shared" si="354"/>
        <v>45.184542485215793</v>
      </c>
      <c r="P1470" s="3">
        <f t="shared" si="355"/>
        <v>10.083409518888182</v>
      </c>
      <c r="Q1470" s="3">
        <f t="shared" si="356"/>
        <v>1.8393657252199261E-3</v>
      </c>
      <c r="R1470" s="3">
        <f t="shared" si="357"/>
        <v>7.5464696071400952E-2</v>
      </c>
    </row>
    <row r="1471" spans="1:18" x14ac:dyDescent="0.25">
      <c r="A1471" s="3">
        <f t="shared" si="359"/>
        <v>14.419999999999737</v>
      </c>
      <c r="B1471" s="3">
        <f t="shared" si="346"/>
        <v>0.89615320937455278</v>
      </c>
      <c r="C1471" s="3">
        <f t="shared" si="347"/>
        <v>2.0361126829040559E-2</v>
      </c>
      <c r="D1471" s="3">
        <f t="shared" si="348"/>
        <v>332.54483064894418</v>
      </c>
      <c r="E1471" s="3">
        <f t="shared" si="349"/>
        <v>2.8155517562578507</v>
      </c>
      <c r="F1471" s="3">
        <f t="shared" si="350"/>
        <v>33.073583221953236</v>
      </c>
      <c r="G1471" s="3">
        <f t="shared" si="351"/>
        <v>6.4955361220416466E-2</v>
      </c>
      <c r="H1471" s="3">
        <f t="shared" si="352"/>
        <v>0.16606268263258628</v>
      </c>
      <c r="I1471" s="3">
        <f t="shared" si="358"/>
        <v>2421.1014834903463</v>
      </c>
      <c r="K1471" s="3">
        <f t="shared" si="360"/>
        <v>14.419999999999737</v>
      </c>
      <c r="L1471" s="3">
        <f t="shared" si="353"/>
        <v>0.40648874154028941</v>
      </c>
      <c r="M1471" s="3">
        <f>L1471/'Nitrous Oxide Information'!$B$1*1000</f>
        <v>9.2356517742550928</v>
      </c>
      <c r="N1471" s="3">
        <f>M1471*'Nitrous Oxide Information'!$I$2*($D$13+273)/$F$2/1000</f>
        <v>2292.8158953686234</v>
      </c>
      <c r="O1471" s="3">
        <f t="shared" si="354"/>
        <v>45.100812758422109</v>
      </c>
      <c r="P1471" s="3">
        <f t="shared" si="355"/>
        <v>10.083409518888182</v>
      </c>
      <c r="Q1471" s="3">
        <f t="shared" si="356"/>
        <v>1.8393657252199261E-3</v>
      </c>
      <c r="R1471" s="3">
        <f t="shared" si="357"/>
        <v>7.5324855364002088E-2</v>
      </c>
    </row>
    <row r="1472" spans="1:18" x14ac:dyDescent="0.25">
      <c r="A1472" s="3">
        <f t="shared" si="359"/>
        <v>14.429999999999737</v>
      </c>
      <c r="B1472" s="3">
        <f t="shared" si="346"/>
        <v>0.89449258254822694</v>
      </c>
      <c r="C1472" s="3">
        <f t="shared" si="347"/>
        <v>2.032339641299917E-2</v>
      </c>
      <c r="D1472" s="3">
        <f t="shared" si="348"/>
        <v>331.92860469454848</v>
      </c>
      <c r="E1472" s="3">
        <f t="shared" si="349"/>
        <v>2.810334366275379</v>
      </c>
      <c r="F1472" s="3">
        <f t="shared" si="350"/>
        <v>33.073583221953236</v>
      </c>
      <c r="G1472" s="3">
        <f t="shared" si="351"/>
        <v>6.4955361220416466E-2</v>
      </c>
      <c r="H1472" s="3">
        <f t="shared" si="352"/>
        <v>0.16575495830292195</v>
      </c>
      <c r="I1472" s="3">
        <f t="shared" si="358"/>
        <v>2421.4329934069519</v>
      </c>
      <c r="K1472" s="3">
        <f t="shared" si="360"/>
        <v>14.429999999999737</v>
      </c>
      <c r="L1472" s="3">
        <f t="shared" si="353"/>
        <v>0.4057354929866494</v>
      </c>
      <c r="M1472" s="3">
        <f>L1472/'Nitrous Oxide Information'!$B$1*1000</f>
        <v>9.2185375454217926</v>
      </c>
      <c r="N1472" s="3">
        <f>M1472*'Nitrous Oxide Information'!$I$2*($D$13+273)/$F$2/1000</f>
        <v>2288.5671669772664</v>
      </c>
      <c r="O1472" s="3">
        <f t="shared" si="354"/>
        <v>45.017238187944358</v>
      </c>
      <c r="P1472" s="3">
        <f t="shared" si="355"/>
        <v>10.083409518888182</v>
      </c>
      <c r="Q1472" s="3">
        <f t="shared" si="356"/>
        <v>1.8393657252199261E-3</v>
      </c>
      <c r="R1472" s="3">
        <f t="shared" si="357"/>
        <v>7.5185273790005516E-2</v>
      </c>
    </row>
    <row r="1473" spans="1:18" x14ac:dyDescent="0.25">
      <c r="A1473" s="3">
        <f t="shared" si="359"/>
        <v>14.439999999999737</v>
      </c>
      <c r="B1473" s="3">
        <f t="shared" si="346"/>
        <v>0.89283503296519773</v>
      </c>
      <c r="C1473" s="3">
        <f t="shared" si="347"/>
        <v>2.0285735913731378E-2</v>
      </c>
      <c r="D1473" s="3">
        <f t="shared" si="348"/>
        <v>331.31352064461754</v>
      </c>
      <c r="E1473" s="3">
        <f t="shared" si="349"/>
        <v>2.8051266444363425</v>
      </c>
      <c r="F1473" s="3">
        <f t="shared" si="350"/>
        <v>33.073583221953236</v>
      </c>
      <c r="G1473" s="3">
        <f t="shared" si="351"/>
        <v>6.4955361220416466E-2</v>
      </c>
      <c r="H1473" s="3">
        <f t="shared" si="352"/>
        <v>0.16544780420530233</v>
      </c>
      <c r="I1473" s="3">
        <f t="shared" si="358"/>
        <v>2421.7638890153626</v>
      </c>
      <c r="K1473" s="3">
        <f t="shared" si="360"/>
        <v>14.439999999999737</v>
      </c>
      <c r="L1473" s="3">
        <f t="shared" si="353"/>
        <v>0.40498364024874933</v>
      </c>
      <c r="M1473" s="3">
        <f>L1473/'Nitrous Oxide Information'!$B$1*1000</f>
        <v>9.2014550303035314</v>
      </c>
      <c r="N1473" s="3">
        <f>M1473*'Nitrous Oxide Information'!$I$2*($D$13+273)/$F$2/1000</f>
        <v>2284.3263117400425</v>
      </c>
      <c r="O1473" s="3">
        <f t="shared" si="354"/>
        <v>44.933818486268372</v>
      </c>
      <c r="P1473" s="3">
        <f t="shared" si="355"/>
        <v>10.083409518888182</v>
      </c>
      <c r="Q1473" s="3">
        <f t="shared" si="356"/>
        <v>1.8393657252199261E-3</v>
      </c>
      <c r="R1473" s="3">
        <f t="shared" si="357"/>
        <v>7.5045950869221154E-2</v>
      </c>
    </row>
    <row r="1474" spans="1:18" x14ac:dyDescent="0.25">
      <c r="A1474" s="3">
        <f t="shared" si="359"/>
        <v>14.449999999999736</v>
      </c>
      <c r="B1474" s="3">
        <f t="shared" si="346"/>
        <v>0.89118055492314463</v>
      </c>
      <c r="C1474" s="3">
        <f t="shared" si="347"/>
        <v>2.0248145201677111E-2</v>
      </c>
      <c r="D1474" s="3">
        <f t="shared" si="348"/>
        <v>330.69957638313247</v>
      </c>
      <c r="E1474" s="3">
        <f t="shared" si="349"/>
        <v>2.7999285728250789</v>
      </c>
      <c r="F1474" s="3">
        <f t="shared" si="350"/>
        <v>33.073583221953236</v>
      </c>
      <c r="G1474" s="3">
        <f t="shared" si="351"/>
        <v>6.4955361220416466E-2</v>
      </c>
      <c r="H1474" s="3">
        <f t="shared" si="352"/>
        <v>0.16514121928305248</v>
      </c>
      <c r="I1474" s="3">
        <f t="shared" si="358"/>
        <v>2422.0941714539285</v>
      </c>
      <c r="K1474" s="3">
        <f t="shared" si="360"/>
        <v>14.449999999999736</v>
      </c>
      <c r="L1474" s="3">
        <f t="shared" si="353"/>
        <v>0.4042331807400571</v>
      </c>
      <c r="M1474" s="3">
        <f>L1474/'Nitrous Oxide Information'!$B$1*1000</f>
        <v>9.1844041701328489</v>
      </c>
      <c r="N1474" s="3">
        <f>M1474*'Nitrous Oxide Information'!$I$2*($D$13+273)/$F$2/1000</f>
        <v>2280.0933150675146</v>
      </c>
      <c r="O1474" s="3">
        <f t="shared" si="354"/>
        <v>44.850553366412768</v>
      </c>
      <c r="P1474" s="3">
        <f t="shared" si="355"/>
        <v>10.083409518888182</v>
      </c>
      <c r="Q1474" s="3">
        <f t="shared" si="356"/>
        <v>1.8393657252199261E-3</v>
      </c>
      <c r="R1474" s="3">
        <f t="shared" si="357"/>
        <v>7.4906886122348748E-2</v>
      </c>
    </row>
    <row r="1475" spans="1:18" x14ac:dyDescent="0.25">
      <c r="A1475" s="3">
        <f t="shared" si="359"/>
        <v>14.459999999999736</v>
      </c>
      <c r="B1475" s="3">
        <f t="shared" si="346"/>
        <v>0.88952914273031403</v>
      </c>
      <c r="C1475" s="3">
        <f t="shared" si="347"/>
        <v>2.0210624147516391E-2</v>
      </c>
      <c r="D1475" s="3">
        <f t="shared" si="348"/>
        <v>330.08676979799549</v>
      </c>
      <c r="E1475" s="3">
        <f t="shared" si="349"/>
        <v>2.7947401335591251</v>
      </c>
      <c r="F1475" s="3">
        <f t="shared" si="350"/>
        <v>33.073583221953243</v>
      </c>
      <c r="G1475" s="3">
        <f t="shared" si="351"/>
        <v>6.495536122041648E-2</v>
      </c>
      <c r="H1475" s="3">
        <f t="shared" si="352"/>
        <v>0.16483520248145561</v>
      </c>
      <c r="I1475" s="3">
        <f t="shared" si="358"/>
        <v>2422.4238418588916</v>
      </c>
      <c r="K1475" s="3">
        <f t="shared" si="360"/>
        <v>14.459999999999736</v>
      </c>
      <c r="L1475" s="3">
        <f t="shared" si="353"/>
        <v>0.4034841118788336</v>
      </c>
      <c r="M1475" s="3">
        <f>L1475/'Nitrous Oxide Information'!$B$1*1000</f>
        <v>9.1673849062511898</v>
      </c>
      <c r="N1475" s="3">
        <f>M1475*'Nitrous Oxide Information'!$I$2*($D$13+273)/$F$2/1000</f>
        <v>2275.8681623972811</v>
      </c>
      <c r="O1475" s="3">
        <f t="shared" si="354"/>
        <v>44.767442541927963</v>
      </c>
      <c r="P1475" s="3">
        <f t="shared" si="355"/>
        <v>10.083409518888184</v>
      </c>
      <c r="Q1475" s="3">
        <f t="shared" si="356"/>
        <v>1.8393657252199264E-3</v>
      </c>
      <c r="R1475" s="3">
        <f t="shared" si="357"/>
        <v>7.476807907097624E-2</v>
      </c>
    </row>
    <row r="1476" spans="1:18" x14ac:dyDescent="0.25">
      <c r="A1476" s="3">
        <f t="shared" si="359"/>
        <v>14.469999999999736</v>
      </c>
      <c r="B1476" s="3">
        <f t="shared" ref="B1476:B1539" si="361">L1476*2.20462</f>
        <v>0.88788079070549952</v>
      </c>
      <c r="C1476" s="3">
        <f t="shared" ref="C1476:C1539" si="362">M1476/453.59237</f>
        <v>2.0173172622168868E-2</v>
      </c>
      <c r="D1476" s="3">
        <f t="shared" ref="D1476:D1539" si="363">N1476/6.89475729</f>
        <v>329.47509878102238</v>
      </c>
      <c r="E1476" s="3">
        <f t="shared" ref="E1476:E1539" si="364">O1476/16.0184634</f>
        <v>2.7895613087891542</v>
      </c>
      <c r="F1476" s="3">
        <f t="shared" ref="F1476:F1539" si="365">P1476*3.28</f>
        <v>33.073583221953236</v>
      </c>
      <c r="G1476" s="3">
        <f t="shared" ref="G1476:G1539" si="366">Q1476*35.314</f>
        <v>6.4955361220416466E-2</v>
      </c>
      <c r="H1476" s="3">
        <f t="shared" ref="H1476:H1539" si="367">R1476*2.20462</f>
        <v>0.16452975274774925</v>
      </c>
      <c r="I1476" s="3">
        <f t="shared" si="358"/>
        <v>2422.7529013643871</v>
      </c>
      <c r="K1476" s="3">
        <f t="shared" si="360"/>
        <v>14.469999999999736</v>
      </c>
      <c r="L1476" s="3">
        <f t="shared" ref="L1476:L1539" si="368">L1475-R1475*$J$1</f>
        <v>0.40273643108812385</v>
      </c>
      <c r="M1476" s="3">
        <f>L1476/'Nitrous Oxide Information'!$B$1*1000</f>
        <v>9.1503971801086923</v>
      </c>
      <c r="N1476" s="3">
        <f>M1476*'Nitrous Oxide Information'!$I$2*($D$13+273)/$F$2/1000</f>
        <v>2271.6508391939242</v>
      </c>
      <c r="O1476" s="3">
        <f t="shared" ref="O1476:O1539" si="369">L1476/$F$2</f>
        <v>44.684485726895169</v>
      </c>
      <c r="P1476" s="3">
        <f t="shared" ref="P1476:P1539" si="370">SQRT(2*(N1476)/O1476)</f>
        <v>10.083409518888182</v>
      </c>
      <c r="Q1476" s="3">
        <f t="shared" ref="Q1476:Q1539" si="371">P1476*$F$25</f>
        <v>1.8393657252199261E-3</v>
      </c>
      <c r="R1476" s="3">
        <f t="shared" ref="R1476:R1539" si="372">Q1476*O1476*0.908</f>
        <v>7.4629529237578027E-2</v>
      </c>
    </row>
    <row r="1477" spans="1:18" x14ac:dyDescent="0.25">
      <c r="A1477" s="3">
        <f t="shared" si="359"/>
        <v>14.479999999999736</v>
      </c>
      <c r="B1477" s="3">
        <f t="shared" si="361"/>
        <v>0.88623549317802197</v>
      </c>
      <c r="C1477" s="3">
        <f t="shared" si="362"/>
        <v>2.0135790496793392E-2</v>
      </c>
      <c r="D1477" s="3">
        <f t="shared" si="363"/>
        <v>328.86456122793589</v>
      </c>
      <c r="E1477" s="3">
        <f t="shared" si="364"/>
        <v>2.784392080698916</v>
      </c>
      <c r="F1477" s="3">
        <f t="shared" si="365"/>
        <v>33.073583221953236</v>
      </c>
      <c r="G1477" s="3">
        <f t="shared" si="366"/>
        <v>6.4955361220416466E-2</v>
      </c>
      <c r="H1477" s="3">
        <f t="shared" si="367"/>
        <v>0.16422486903112185</v>
      </c>
      <c r="I1477" s="3">
        <f t="shared" si="358"/>
        <v>2423.0813511024494</v>
      </c>
      <c r="K1477" s="3">
        <f t="shared" si="360"/>
        <v>14.479999999999736</v>
      </c>
      <c r="L1477" s="3">
        <f t="shared" si="368"/>
        <v>0.40199013579574805</v>
      </c>
      <c r="M1477" s="3">
        <f>L1477/'Nitrous Oxide Information'!$B$1*1000</f>
        <v>9.1334409332639925</v>
      </c>
      <c r="N1477" s="3">
        <f>M1477*'Nitrous Oxide Information'!$I$2*($D$13+273)/$F$2/1000</f>
        <v>2267.4413309489623</v>
      </c>
      <c r="O1477" s="3">
        <f t="shared" si="369"/>
        <v>44.601682635925435</v>
      </c>
      <c r="P1477" s="3">
        <f t="shared" si="370"/>
        <v>10.083409518888182</v>
      </c>
      <c r="Q1477" s="3">
        <f t="shared" si="371"/>
        <v>1.8393657252199261E-3</v>
      </c>
      <c r="R1477" s="3">
        <f t="shared" si="372"/>
        <v>7.4491236145513451E-2</v>
      </c>
    </row>
    <row r="1478" spans="1:18" x14ac:dyDescent="0.25">
      <c r="A1478" s="3">
        <f t="shared" si="359"/>
        <v>14.489999999999736</v>
      </c>
      <c r="B1478" s="3">
        <f t="shared" si="361"/>
        <v>0.88459324448771082</v>
      </c>
      <c r="C1478" s="3">
        <f t="shared" si="362"/>
        <v>2.0098477642787559E-2</v>
      </c>
      <c r="D1478" s="3">
        <f t="shared" si="363"/>
        <v>328.255155038358</v>
      </c>
      <c r="E1478" s="3">
        <f t="shared" si="364"/>
        <v>2.7792324315051751</v>
      </c>
      <c r="F1478" s="3">
        <f t="shared" si="365"/>
        <v>33.073583221953243</v>
      </c>
      <c r="G1478" s="3">
        <f t="shared" si="366"/>
        <v>6.495536122041648E-2</v>
      </c>
      <c r="H1478" s="3">
        <f t="shared" si="367"/>
        <v>0.1639205502827091</v>
      </c>
      <c r="I1478" s="3">
        <f t="shared" si="358"/>
        <v>2423.4091922030148</v>
      </c>
      <c r="K1478" s="3">
        <f t="shared" si="360"/>
        <v>14.489999999999736</v>
      </c>
      <c r="L1478" s="3">
        <f t="shared" si="368"/>
        <v>0.40124522343429292</v>
      </c>
      <c r="M1478" s="3">
        <f>L1478/'Nitrous Oxide Information'!$B$1*1000</f>
        <v>9.1165161073840224</v>
      </c>
      <c r="N1478" s="3">
        <f>M1478*'Nitrous Oxide Information'!$I$2*($D$13+273)/$F$2/1000</f>
        <v>2263.2396231807993</v>
      </c>
      <c r="O1478" s="3">
        <f t="shared" si="369"/>
        <v>44.519032984158656</v>
      </c>
      <c r="P1478" s="3">
        <f t="shared" si="370"/>
        <v>10.083409518888184</v>
      </c>
      <c r="Q1478" s="3">
        <f t="shared" si="371"/>
        <v>1.8393657252199264E-3</v>
      </c>
      <c r="R1478" s="3">
        <f t="shared" si="372"/>
        <v>7.4353199319025107E-2</v>
      </c>
    </row>
    <row r="1479" spans="1:18" x14ac:dyDescent="0.25">
      <c r="A1479" s="3">
        <f t="shared" si="359"/>
        <v>14.499999999999735</v>
      </c>
      <c r="B1479" s="3">
        <f t="shared" si="361"/>
        <v>0.88295403898488367</v>
      </c>
      <c r="C1479" s="3">
        <f t="shared" si="362"/>
        <v>2.006123393178727E-2</v>
      </c>
      <c r="D1479" s="3">
        <f t="shared" si="363"/>
        <v>327.64687811580262</v>
      </c>
      <c r="E1479" s="3">
        <f t="shared" si="364"/>
        <v>2.774082343457648</v>
      </c>
      <c r="F1479" s="3">
        <f t="shared" si="365"/>
        <v>33.073583221953243</v>
      </c>
      <c r="G1479" s="3">
        <f t="shared" si="366"/>
        <v>6.495536122041648E-2</v>
      </c>
      <c r="H1479" s="3">
        <f t="shared" si="367"/>
        <v>0.16361679545559024</v>
      </c>
      <c r="I1479" s="3">
        <f t="shared" si="358"/>
        <v>2423.7364257939257</v>
      </c>
      <c r="K1479" s="3">
        <f t="shared" si="360"/>
        <v>14.499999999999735</v>
      </c>
      <c r="L1479" s="3">
        <f t="shared" si="368"/>
        <v>0.40050169144110265</v>
      </c>
      <c r="M1479" s="3">
        <f>L1479/'Nitrous Oxide Information'!$B$1*1000</f>
        <v>9.0996226442438068</v>
      </c>
      <c r="N1479" s="3">
        <f>M1479*'Nitrous Oxide Information'!$I$2*($D$13+273)/$F$2/1000</f>
        <v>2259.0457014346716</v>
      </c>
      <c r="O1479" s="3">
        <f t="shared" si="369"/>
        <v>44.436536487262572</v>
      </c>
      <c r="P1479" s="3">
        <f t="shared" si="370"/>
        <v>10.083409518888184</v>
      </c>
      <c r="Q1479" s="3">
        <f t="shared" si="371"/>
        <v>1.8393657252199264E-3</v>
      </c>
      <c r="R1479" s="3">
        <f t="shared" si="372"/>
        <v>7.4215418283237133E-2</v>
      </c>
    </row>
    <row r="1480" spans="1:18" x14ac:dyDescent="0.25">
      <c r="A1480" s="3">
        <f t="shared" si="359"/>
        <v>14.509999999999735</v>
      </c>
      <c r="B1480" s="3">
        <f t="shared" si="361"/>
        <v>0.88131787103032777</v>
      </c>
      <c r="C1480" s="3">
        <f t="shared" si="362"/>
        <v>2.002405923566631E-2</v>
      </c>
      <c r="D1480" s="3">
        <f t="shared" si="363"/>
        <v>327.03972836766889</v>
      </c>
      <c r="E1480" s="3">
        <f t="shared" si="364"/>
        <v>2.7689417988389464</v>
      </c>
      <c r="F1480" s="3">
        <f t="shared" si="365"/>
        <v>33.073583221953243</v>
      </c>
      <c r="G1480" s="3">
        <f t="shared" si="366"/>
        <v>6.495536122041648E-2</v>
      </c>
      <c r="H1480" s="3">
        <f t="shared" si="367"/>
        <v>0.16331360350478458</v>
      </c>
      <c r="I1480" s="3">
        <f t="shared" si="358"/>
        <v>2424.0630530009353</v>
      </c>
      <c r="K1480" s="3">
        <f t="shared" si="360"/>
        <v>14.509999999999735</v>
      </c>
      <c r="L1480" s="3">
        <f t="shared" si="368"/>
        <v>0.39975953725827029</v>
      </c>
      <c r="M1480" s="3">
        <f>L1480/'Nitrous Oxide Information'!$B$1*1000</f>
        <v>9.0827604857262703</v>
      </c>
      <c r="N1480" s="3">
        <f>M1480*'Nitrous Oxide Information'!$I$2*($D$13+273)/$F$2/1000</f>
        <v>2254.859551282605</v>
      </c>
      <c r="O1480" s="3">
        <f t="shared" si="369"/>
        <v>44.354192861431834</v>
      </c>
      <c r="P1480" s="3">
        <f t="shared" si="370"/>
        <v>10.083409518888184</v>
      </c>
      <c r="Q1480" s="3">
        <f t="shared" si="371"/>
        <v>1.8393657252199264E-3</v>
      </c>
      <c r="R1480" s="3">
        <f t="shared" si="372"/>
        <v>7.407789256415373E-2</v>
      </c>
    </row>
    <row r="1481" spans="1:18" x14ac:dyDescent="0.25">
      <c r="A1481" s="3">
        <f t="shared" si="359"/>
        <v>14.519999999999735</v>
      </c>
      <c r="B1481" s="3">
        <f t="shared" si="361"/>
        <v>0.87968473499527988</v>
      </c>
      <c r="C1481" s="3">
        <f t="shared" si="362"/>
        <v>1.9986953426535867E-2</v>
      </c>
      <c r="D1481" s="3">
        <f t="shared" si="363"/>
        <v>326.43370370523343</v>
      </c>
      <c r="E1481" s="3">
        <f t="shared" si="364"/>
        <v>2.7638107799645106</v>
      </c>
      <c r="F1481" s="3">
        <f t="shared" si="365"/>
        <v>33.073583221953243</v>
      </c>
      <c r="G1481" s="3">
        <f t="shared" si="366"/>
        <v>6.495536122041648E-2</v>
      </c>
      <c r="H1481" s="3">
        <f t="shared" si="367"/>
        <v>0.16301097338724779</v>
      </c>
      <c r="I1481" s="3">
        <f t="shared" si="358"/>
        <v>2424.3890749477096</v>
      </c>
      <c r="K1481" s="3">
        <f t="shared" si="360"/>
        <v>14.519999999999735</v>
      </c>
      <c r="L1481" s="3">
        <f t="shared" si="368"/>
        <v>0.39901875833262873</v>
      </c>
      <c r="M1481" s="3">
        <f>L1481/'Nitrous Oxide Information'!$B$1*1000</f>
        <v>9.0659295738220251</v>
      </c>
      <c r="N1481" s="3">
        <f>M1481*'Nitrous Oxide Information'!$I$2*($D$13+273)/$F$2/1000</f>
        <v>2250.6811583233584</v>
      </c>
      <c r="O1481" s="3">
        <f t="shared" si="369"/>
        <v>44.272001823386972</v>
      </c>
      <c r="P1481" s="3">
        <f t="shared" si="370"/>
        <v>10.083409518888184</v>
      </c>
      <c r="Q1481" s="3">
        <f t="shared" si="371"/>
        <v>1.8393657252199264E-3</v>
      </c>
      <c r="R1481" s="3">
        <f t="shared" si="372"/>
        <v>7.3940621688657365E-2</v>
      </c>
    </row>
    <row r="1482" spans="1:18" x14ac:dyDescent="0.25">
      <c r="A1482" s="3">
        <f t="shared" si="359"/>
        <v>14.529999999999735</v>
      </c>
      <c r="B1482" s="3">
        <f t="shared" si="361"/>
        <v>0.87805462526140743</v>
      </c>
      <c r="C1482" s="3">
        <f t="shared" si="362"/>
        <v>1.9949916376744127E-2</v>
      </c>
      <c r="D1482" s="3">
        <f t="shared" si="363"/>
        <v>325.82880204364346</v>
      </c>
      <c r="E1482" s="3">
        <f t="shared" si="364"/>
        <v>2.7586892691825531</v>
      </c>
      <c r="F1482" s="3">
        <f t="shared" si="365"/>
        <v>33.073583221953243</v>
      </c>
      <c r="G1482" s="3">
        <f t="shared" si="366"/>
        <v>6.495536122041648E-2</v>
      </c>
      <c r="H1482" s="3">
        <f t="shared" si="367"/>
        <v>0.16270890406186839</v>
      </c>
      <c r="I1482" s="3">
        <f t="shared" si="358"/>
        <v>2424.7144927558334</v>
      </c>
      <c r="K1482" s="3">
        <f t="shared" si="360"/>
        <v>14.529999999999735</v>
      </c>
      <c r="L1482" s="3">
        <f t="shared" si="368"/>
        <v>0.39827935211574217</v>
      </c>
      <c r="M1482" s="3">
        <f>L1482/'Nitrous Oxide Information'!$B$1*1000</f>
        <v>9.049129850629182</v>
      </c>
      <c r="N1482" s="3">
        <f>M1482*'Nitrous Oxide Information'!$I$2*($D$13+273)/$F$2/1000</f>
        <v>2246.5105081823776</v>
      </c>
      <c r="O1482" s="3">
        <f t="shared" si="369"/>
        <v>44.189963090373482</v>
      </c>
      <c r="P1482" s="3">
        <f t="shared" si="370"/>
        <v>10.083409518888184</v>
      </c>
      <c r="Q1482" s="3">
        <f t="shared" si="371"/>
        <v>1.8393657252199264E-3</v>
      </c>
      <c r="R1482" s="3">
        <f t="shared" si="372"/>
        <v>7.3803605184507265E-2</v>
      </c>
    </row>
    <row r="1483" spans="1:18" x14ac:dyDescent="0.25">
      <c r="A1483" s="3">
        <f t="shared" si="359"/>
        <v>14.539999999999734</v>
      </c>
      <c r="B1483" s="3">
        <f t="shared" si="361"/>
        <v>0.87642753622078873</v>
      </c>
      <c r="C1483" s="3">
        <f t="shared" si="362"/>
        <v>1.9912947958875826E-2</v>
      </c>
      <c r="D1483" s="3">
        <f t="shared" si="363"/>
        <v>325.22502130190969</v>
      </c>
      <c r="E1483" s="3">
        <f t="shared" si="364"/>
        <v>2.7535772488739956</v>
      </c>
      <c r="F1483" s="3">
        <f t="shared" si="365"/>
        <v>33.073583221953243</v>
      </c>
      <c r="G1483" s="3">
        <f t="shared" si="366"/>
        <v>6.495536122041648E-2</v>
      </c>
      <c r="H1483" s="3">
        <f t="shared" si="367"/>
        <v>0.16240739448946415</v>
      </c>
      <c r="I1483" s="3">
        <f t="shared" si="358"/>
        <v>2425.0393075448123</v>
      </c>
      <c r="K1483" s="3">
        <f t="shared" si="360"/>
        <v>14.539999999999734</v>
      </c>
      <c r="L1483" s="3">
        <f t="shared" si="368"/>
        <v>0.39754131606389709</v>
      </c>
      <c r="M1483" s="3">
        <f>L1483/'Nitrous Oxide Information'!$B$1*1000</f>
        <v>9.0323612583531485</v>
      </c>
      <c r="N1483" s="3">
        <f>M1483*'Nitrous Oxide Information'!$I$2*($D$13+273)/$F$2/1000</f>
        <v>2242.3475865117471</v>
      </c>
      <c r="O1483" s="3">
        <f t="shared" si="369"/>
        <v>44.108076380160796</v>
      </c>
      <c r="P1483" s="3">
        <f t="shared" si="370"/>
        <v>10.083409518888184</v>
      </c>
      <c r="Q1483" s="3">
        <f t="shared" si="371"/>
        <v>1.8393657252199264E-3</v>
      </c>
      <c r="R1483" s="3">
        <f t="shared" si="372"/>
        <v>7.3666842580337732E-2</v>
      </c>
    </row>
    <row r="1484" spans="1:18" x14ac:dyDescent="0.25">
      <c r="A1484" s="3">
        <f t="shared" si="359"/>
        <v>14.549999999999734</v>
      </c>
      <c r="B1484" s="3">
        <f t="shared" si="361"/>
        <v>0.87480346227589401</v>
      </c>
      <c r="C1484" s="3">
        <f t="shared" si="362"/>
        <v>1.9876048045751795E-2</v>
      </c>
      <c r="D1484" s="3">
        <f t="shared" si="363"/>
        <v>324.62235940289872</v>
      </c>
      <c r="E1484" s="3">
        <f t="shared" si="364"/>
        <v>2.7484747014524089</v>
      </c>
      <c r="F1484" s="3">
        <f t="shared" si="365"/>
        <v>33.073583221953236</v>
      </c>
      <c r="G1484" s="3">
        <f t="shared" si="366"/>
        <v>6.4955361220416466E-2</v>
      </c>
      <c r="H1484" s="3">
        <f t="shared" si="367"/>
        <v>0.16210644363277849</v>
      </c>
      <c r="I1484" s="3">
        <f t="shared" si="358"/>
        <v>2425.3635204320781</v>
      </c>
      <c r="K1484" s="3">
        <f t="shared" si="360"/>
        <v>14.549999999999734</v>
      </c>
      <c r="L1484" s="3">
        <f t="shared" si="368"/>
        <v>0.3968046476380937</v>
      </c>
      <c r="M1484" s="3">
        <f>L1484/'Nitrous Oxide Information'!$B$1*1000</f>
        <v>9.0156237393064256</v>
      </c>
      <c r="N1484" s="3">
        <f>M1484*'Nitrous Oxide Information'!$I$2*($D$13+273)/$F$2/1000</f>
        <v>2238.1923789901361</v>
      </c>
      <c r="O1484" s="3">
        <f t="shared" si="369"/>
        <v>44.026341411041344</v>
      </c>
      <c r="P1484" s="3">
        <f t="shared" si="370"/>
        <v>10.083409518888182</v>
      </c>
      <c r="Q1484" s="3">
        <f t="shared" si="371"/>
        <v>1.8393657252199261E-3</v>
      </c>
      <c r="R1484" s="3">
        <f t="shared" si="372"/>
        <v>7.3530333405656526E-2</v>
      </c>
    </row>
    <row r="1485" spans="1:18" x14ac:dyDescent="0.25">
      <c r="A1485" s="3">
        <f t="shared" si="359"/>
        <v>14.559999999999734</v>
      </c>
      <c r="B1485" s="3">
        <f t="shared" si="361"/>
        <v>0.87318239783956619</v>
      </c>
      <c r="C1485" s="3">
        <f t="shared" si="362"/>
        <v>1.9839216510428553E-2</v>
      </c>
      <c r="D1485" s="3">
        <f t="shared" si="363"/>
        <v>324.02081427332666</v>
      </c>
      <c r="E1485" s="3">
        <f t="shared" si="364"/>
        <v>2.7433816093639529</v>
      </c>
      <c r="F1485" s="3">
        <f t="shared" si="365"/>
        <v>33.073583221953236</v>
      </c>
      <c r="G1485" s="3">
        <f t="shared" si="366"/>
        <v>6.4955361220416466E-2</v>
      </c>
      <c r="H1485" s="3">
        <f t="shared" si="367"/>
        <v>0.16180605045647689</v>
      </c>
      <c r="I1485" s="3">
        <f t="shared" si="358"/>
        <v>2425.6871325329912</v>
      </c>
      <c r="K1485" s="3">
        <f t="shared" si="360"/>
        <v>14.559999999999734</v>
      </c>
      <c r="L1485" s="3">
        <f t="shared" si="368"/>
        <v>0.39606934430403712</v>
      </c>
      <c r="M1485" s="3">
        <f>L1485/'Nitrous Oxide Information'!$B$1*1000</f>
        <v>8.9989172359084169</v>
      </c>
      <c r="N1485" s="3">
        <f>M1485*'Nitrous Oxide Information'!$I$2*($D$13+273)/$F$2/1000</f>
        <v>2234.0448713227552</v>
      </c>
      <c r="O1485" s="3">
        <f t="shared" si="369"/>
        <v>43.944757901829583</v>
      </c>
      <c r="P1485" s="3">
        <f t="shared" si="370"/>
        <v>10.083409518888182</v>
      </c>
      <c r="Q1485" s="3">
        <f t="shared" si="371"/>
        <v>1.8393657252199261E-3</v>
      </c>
      <c r="R1485" s="3">
        <f t="shared" si="372"/>
        <v>7.3394077190843274E-2</v>
      </c>
    </row>
    <row r="1486" spans="1:18" x14ac:dyDescent="0.25">
      <c r="A1486" s="3">
        <f t="shared" si="359"/>
        <v>14.569999999999734</v>
      </c>
      <c r="B1486" s="3">
        <f t="shared" si="361"/>
        <v>0.87156433733500149</v>
      </c>
      <c r="C1486" s="3">
        <f t="shared" si="362"/>
        <v>1.9802453226197836E-2</v>
      </c>
      <c r="D1486" s="3">
        <f t="shared" si="363"/>
        <v>323.42038384375115</v>
      </c>
      <c r="E1486" s="3">
        <f t="shared" si="364"/>
        <v>2.7382979550873165</v>
      </c>
      <c r="F1486" s="3">
        <f t="shared" si="365"/>
        <v>33.073583221953236</v>
      </c>
      <c r="G1486" s="3">
        <f t="shared" si="366"/>
        <v>6.4955361220416466E-2</v>
      </c>
      <c r="H1486" s="3">
        <f t="shared" si="367"/>
        <v>0.16150621392714345</v>
      </c>
      <c r="I1486" s="3">
        <f t="shared" si="358"/>
        <v>2426.0101449608455</v>
      </c>
      <c r="K1486" s="3">
        <f t="shared" si="360"/>
        <v>14.569999999999734</v>
      </c>
      <c r="L1486" s="3">
        <f t="shared" si="368"/>
        <v>0.3953354035321287</v>
      </c>
      <c r="M1486" s="3">
        <f>L1486/'Nitrous Oxide Information'!$B$1*1000</f>
        <v>8.9822416906852229</v>
      </c>
      <c r="N1486" s="3">
        <f>M1486*'Nitrous Oxide Information'!$I$2*($D$13+273)/$F$2/1000</f>
        <v>2229.9050492413016</v>
      </c>
      <c r="O1486" s="3">
        <f t="shared" si="369"/>
        <v>43.863325571861026</v>
      </c>
      <c r="P1486" s="3">
        <f t="shared" si="370"/>
        <v>10.083409518888182</v>
      </c>
      <c r="Q1486" s="3">
        <f t="shared" si="371"/>
        <v>1.8393657252199261E-3</v>
      </c>
      <c r="R1486" s="3">
        <f t="shared" si="372"/>
        <v>7.3258073467147841E-2</v>
      </c>
    </row>
    <row r="1487" spans="1:18" x14ac:dyDescent="0.25">
      <c r="A1487" s="3">
        <f t="shared" si="359"/>
        <v>14.579999999999734</v>
      </c>
      <c r="B1487" s="3">
        <f t="shared" si="361"/>
        <v>0.86994927519573007</v>
      </c>
      <c r="C1487" s="3">
        <f t="shared" si="362"/>
        <v>1.9765758066586193E-2</v>
      </c>
      <c r="D1487" s="3">
        <f t="shared" si="363"/>
        <v>322.82106604856483</v>
      </c>
      <c r="E1487" s="3">
        <f t="shared" si="364"/>
        <v>2.7332237211336547</v>
      </c>
      <c r="F1487" s="3">
        <f t="shared" si="365"/>
        <v>33.073583221953236</v>
      </c>
      <c r="G1487" s="3">
        <f t="shared" si="366"/>
        <v>6.4955361220416466E-2</v>
      </c>
      <c r="H1487" s="3">
        <f t="shared" si="367"/>
        <v>0.16120693301327729</v>
      </c>
      <c r="I1487" s="3">
        <f t="shared" si="358"/>
        <v>2426.3325588268722</v>
      </c>
      <c r="K1487" s="3">
        <f t="shared" si="360"/>
        <v>14.579999999999734</v>
      </c>
      <c r="L1487" s="3">
        <f t="shared" si="368"/>
        <v>0.39460282279745723</v>
      </c>
      <c r="M1487" s="3">
        <f>L1487/'Nitrous Oxide Information'!$B$1*1000</f>
        <v>8.9655970462694494</v>
      </c>
      <c r="N1487" s="3">
        <f>M1487*'Nitrous Oxide Information'!$I$2*($D$13+273)/$F$2/1000</f>
        <v>2225.7728985039139</v>
      </c>
      <c r="O1487" s="3">
        <f t="shared" si="369"/>
        <v>43.78204414099126</v>
      </c>
      <c r="P1487" s="3">
        <f t="shared" si="370"/>
        <v>10.083409518888182</v>
      </c>
      <c r="Q1487" s="3">
        <f t="shared" si="371"/>
        <v>1.8393657252199261E-3</v>
      </c>
      <c r="R1487" s="3">
        <f t="shared" si="372"/>
        <v>7.312232176668873E-2</v>
      </c>
    </row>
    <row r="1488" spans="1:18" x14ac:dyDescent="0.25">
      <c r="A1488" s="3">
        <f t="shared" si="359"/>
        <v>14.589999999999733</v>
      </c>
      <c r="B1488" s="3">
        <f t="shared" si="361"/>
        <v>0.86833720586559726</v>
      </c>
      <c r="C1488" s="3">
        <f t="shared" si="362"/>
        <v>1.9729130905354521E-2</v>
      </c>
      <c r="D1488" s="3">
        <f t="shared" si="363"/>
        <v>322.22285882598777</v>
      </c>
      <c r="E1488" s="3">
        <f t="shared" si="364"/>
        <v>2.7281588900465321</v>
      </c>
      <c r="F1488" s="3">
        <f t="shared" si="365"/>
        <v>33.073583221953236</v>
      </c>
      <c r="G1488" s="3">
        <f t="shared" si="366"/>
        <v>6.4955361220416466E-2</v>
      </c>
      <c r="H1488" s="3">
        <f t="shared" si="367"/>
        <v>0.1609082066852888</v>
      </c>
      <c r="I1488" s="3">
        <f t="shared" si="358"/>
        <v>2426.6543752402426</v>
      </c>
      <c r="K1488" s="3">
        <f t="shared" si="360"/>
        <v>14.589999999999733</v>
      </c>
      <c r="L1488" s="3">
        <f t="shared" si="368"/>
        <v>0.39387159957979034</v>
      </c>
      <c r="M1488" s="3">
        <f>L1488/'Nitrous Oxide Information'!$B$1*1000</f>
        <v>8.9489832454000027</v>
      </c>
      <c r="N1488" s="3">
        <f>M1488*'Nitrous Oxide Information'!$I$2*($D$13+273)/$F$2/1000</f>
        <v>2221.6484048951202</v>
      </c>
      <c r="O1488" s="3">
        <f t="shared" si="369"/>
        <v>43.700913329595004</v>
      </c>
      <c r="P1488" s="3">
        <f t="shared" si="370"/>
        <v>10.083409518888182</v>
      </c>
      <c r="Q1488" s="3">
        <f t="shared" si="371"/>
        <v>1.8393657252199261E-3</v>
      </c>
      <c r="R1488" s="3">
        <f t="shared" si="372"/>
        <v>7.2986821622451403E-2</v>
      </c>
    </row>
    <row r="1489" spans="1:18" x14ac:dyDescent="0.25">
      <c r="A1489" s="3">
        <f t="shared" si="359"/>
        <v>14.599999999999733</v>
      </c>
      <c r="B1489" s="3">
        <f t="shared" si="361"/>
        <v>0.86672812379874442</v>
      </c>
      <c r="C1489" s="3">
        <f t="shared" si="362"/>
        <v>1.9692571616497664E-2</v>
      </c>
      <c r="D1489" s="3">
        <f t="shared" si="363"/>
        <v>321.62576011806129</v>
      </c>
      <c r="E1489" s="3">
        <f t="shared" si="364"/>
        <v>2.7231034444018611</v>
      </c>
      <c r="F1489" s="3">
        <f t="shared" si="365"/>
        <v>33.073583221953243</v>
      </c>
      <c r="G1489" s="3">
        <f t="shared" si="366"/>
        <v>6.495536122041648E-2</v>
      </c>
      <c r="H1489" s="3">
        <f t="shared" si="367"/>
        <v>0.16061003391549639</v>
      </c>
      <c r="I1489" s="3">
        <f t="shared" si="358"/>
        <v>2426.9755953080735</v>
      </c>
      <c r="K1489" s="3">
        <f t="shared" si="360"/>
        <v>14.599999999999733</v>
      </c>
      <c r="L1489" s="3">
        <f t="shared" si="368"/>
        <v>0.39314173136356584</v>
      </c>
      <c r="M1489" s="3">
        <f>L1489/'Nitrous Oxide Information'!$B$1*1000</f>
        <v>8.9324002309219068</v>
      </c>
      <c r="N1489" s="3">
        <f>M1489*'Nitrous Oxide Information'!$I$2*($D$13+273)/$F$2/1000</f>
        <v>2217.5315542257945</v>
      </c>
      <c r="O1489" s="3">
        <f t="shared" si="369"/>
        <v>43.61993285856515</v>
      </c>
      <c r="P1489" s="3">
        <f t="shared" si="370"/>
        <v>10.083409518888184</v>
      </c>
      <c r="Q1489" s="3">
        <f t="shared" si="371"/>
        <v>1.8393657252199264E-3</v>
      </c>
      <c r="R1489" s="3">
        <f t="shared" si="372"/>
        <v>7.2851572568286782E-2</v>
      </c>
    </row>
    <row r="1490" spans="1:18" x14ac:dyDescent="0.25">
      <c r="A1490" s="3">
        <f t="shared" si="359"/>
        <v>14.609999999999733</v>
      </c>
      <c r="B1490" s="3">
        <f t="shared" si="361"/>
        <v>0.86512202345958944</v>
      </c>
      <c r="C1490" s="3">
        <f t="shared" si="362"/>
        <v>1.965608007424394E-2</v>
      </c>
      <c r="D1490" s="3">
        <f t="shared" si="363"/>
        <v>321.02976787063926</v>
      </c>
      <c r="E1490" s="3">
        <f t="shared" si="364"/>
        <v>2.7180573668078409</v>
      </c>
      <c r="F1490" s="3">
        <f t="shared" si="365"/>
        <v>33.073583221953236</v>
      </c>
      <c r="G1490" s="3">
        <f t="shared" si="366"/>
        <v>6.4955361220416466E-2</v>
      </c>
      <c r="H1490" s="3">
        <f t="shared" si="367"/>
        <v>0.16031241367812274</v>
      </c>
      <c r="I1490" s="3">
        <f t="shared" si="358"/>
        <v>2427.2962201354298</v>
      </c>
      <c r="K1490" s="3">
        <f t="shared" si="360"/>
        <v>14.609999999999733</v>
      </c>
      <c r="L1490" s="3">
        <f t="shared" si="368"/>
        <v>0.39241321563788295</v>
      </c>
      <c r="M1490" s="3">
        <f>L1490/'Nitrous Oxide Information'!$B$1*1000</f>
        <v>8.9158479457860853</v>
      </c>
      <c r="N1490" s="3">
        <f>M1490*'Nitrous Oxide Information'!$I$2*($D$13+273)/$F$2/1000</f>
        <v>2213.422332333098</v>
      </c>
      <c r="O1490" s="3">
        <f t="shared" si="369"/>
        <v>43.539102449311777</v>
      </c>
      <c r="P1490" s="3">
        <f t="shared" si="370"/>
        <v>10.083409518888182</v>
      </c>
      <c r="Q1490" s="3">
        <f t="shared" si="371"/>
        <v>1.8393657252199261E-3</v>
      </c>
      <c r="R1490" s="3">
        <f t="shared" si="372"/>
        <v>7.2716574138909543E-2</v>
      </c>
    </row>
    <row r="1491" spans="1:18" x14ac:dyDescent="0.25">
      <c r="A1491" s="3">
        <f t="shared" si="359"/>
        <v>14.619999999999733</v>
      </c>
      <c r="B1491" s="3">
        <f t="shared" si="361"/>
        <v>0.86351889932280823</v>
      </c>
      <c r="C1491" s="3">
        <f t="shared" si="362"/>
        <v>1.9619656153054752E-2</v>
      </c>
      <c r="D1491" s="3">
        <f t="shared" si="363"/>
        <v>320.43488003338302</v>
      </c>
      <c r="E1491" s="3">
        <f t="shared" si="364"/>
        <v>2.7130206399048999</v>
      </c>
      <c r="F1491" s="3">
        <f t="shared" si="365"/>
        <v>33.073583221953243</v>
      </c>
      <c r="G1491" s="3">
        <f t="shared" si="366"/>
        <v>6.495536122041648E-2</v>
      </c>
      <c r="H1491" s="3">
        <f t="shared" si="367"/>
        <v>0.16001534494929151</v>
      </c>
      <c r="I1491" s="3">
        <f t="shared" si="358"/>
        <v>2427.6162508253283</v>
      </c>
      <c r="K1491" s="3">
        <f t="shared" si="360"/>
        <v>14.619999999999733</v>
      </c>
      <c r="L1491" s="3">
        <f t="shared" si="368"/>
        <v>0.39168604989649386</v>
      </c>
      <c r="M1491" s="3">
        <f>L1491/'Nitrous Oxide Information'!$B$1*1000</f>
        <v>8.8993263330491885</v>
      </c>
      <c r="N1491" s="3">
        <f>M1491*'Nitrous Oxide Information'!$I$2*($D$13+273)/$F$2/1000</f>
        <v>2209.320725080443</v>
      </c>
      <c r="O1491" s="3">
        <f t="shared" si="369"/>
        <v>43.458421823761221</v>
      </c>
      <c r="P1491" s="3">
        <f t="shared" si="370"/>
        <v>10.083409518888184</v>
      </c>
      <c r="Q1491" s="3">
        <f t="shared" si="371"/>
        <v>1.8393657252199264E-3</v>
      </c>
      <c r="R1491" s="3">
        <f t="shared" si="372"/>
        <v>7.2581825869896643E-2</v>
      </c>
    </row>
    <row r="1492" spans="1:18" x14ac:dyDescent="0.25">
      <c r="A1492" s="3">
        <f t="shared" si="359"/>
        <v>14.629999999999733</v>
      </c>
      <c r="B1492" s="3">
        <f t="shared" si="361"/>
        <v>0.86191874587331541</v>
      </c>
      <c r="C1492" s="3">
        <f t="shared" si="362"/>
        <v>1.9583299727624116E-2</v>
      </c>
      <c r="D1492" s="3">
        <f t="shared" si="363"/>
        <v>319.84109455975255</v>
      </c>
      <c r="E1492" s="3">
        <f t="shared" si="364"/>
        <v>2.7079932463656347</v>
      </c>
      <c r="F1492" s="3">
        <f t="shared" si="365"/>
        <v>33.073583221953236</v>
      </c>
      <c r="G1492" s="3">
        <f t="shared" si="366"/>
        <v>6.4955361220416466E-2</v>
      </c>
      <c r="H1492" s="3">
        <f t="shared" si="367"/>
        <v>0.1597188267070235</v>
      </c>
      <c r="I1492" s="3">
        <f t="shared" si="358"/>
        <v>2427.9356884787421</v>
      </c>
      <c r="K1492" s="3">
        <f t="shared" si="360"/>
        <v>14.629999999999733</v>
      </c>
      <c r="L1492" s="3">
        <f t="shared" si="368"/>
        <v>0.39096023163779492</v>
      </c>
      <c r="M1492" s="3">
        <f>L1492/'Nitrous Oxide Information'!$B$1*1000</f>
        <v>8.8828353358733771</v>
      </c>
      <c r="N1492" s="3">
        <f>M1492*'Nitrous Oxide Information'!$I$2*($D$13+273)/$F$2/1000</f>
        <v>2205.2267183574331</v>
      </c>
      <c r="O1492" s="3">
        <f t="shared" si="369"/>
        <v>43.377890704355103</v>
      </c>
      <c r="P1492" s="3">
        <f t="shared" si="370"/>
        <v>10.083409518888182</v>
      </c>
      <c r="Q1492" s="3">
        <f t="shared" si="371"/>
        <v>1.8393657252199261E-3</v>
      </c>
      <c r="R1492" s="3">
        <f t="shared" si="372"/>
        <v>7.2447327297685549E-2</v>
      </c>
    </row>
    <row r="1493" spans="1:18" x14ac:dyDescent="0.25">
      <c r="A1493" s="3">
        <f t="shared" si="359"/>
        <v>14.639999999999732</v>
      </c>
      <c r="B1493" s="3">
        <f t="shared" si="361"/>
        <v>0.86032155760624507</v>
      </c>
      <c r="C1493" s="3">
        <f t="shared" si="362"/>
        <v>1.954701067287825E-2</v>
      </c>
      <c r="D1493" s="3">
        <f t="shared" si="363"/>
        <v>319.24840940700045</v>
      </c>
      <c r="E1493" s="3">
        <f t="shared" si="364"/>
        <v>2.7029751688947488</v>
      </c>
      <c r="F1493" s="3">
        <f t="shared" si="365"/>
        <v>33.073583221953236</v>
      </c>
      <c r="G1493" s="3">
        <f t="shared" si="366"/>
        <v>6.4955361220416466E-2</v>
      </c>
      <c r="H1493" s="3">
        <f t="shared" si="367"/>
        <v>0.15942285793123337</v>
      </c>
      <c r="I1493" s="3">
        <f t="shared" si="358"/>
        <v>2428.2545341946047</v>
      </c>
      <c r="K1493" s="3">
        <f t="shared" si="360"/>
        <v>14.639999999999732</v>
      </c>
      <c r="L1493" s="3">
        <f t="shared" si="368"/>
        <v>0.39023575836481805</v>
      </c>
      <c r="M1493" s="3">
        <f>L1493/'Nitrous Oxide Information'!$B$1*1000</f>
        <v>8.8663748975261409</v>
      </c>
      <c r="N1493" s="3">
        <f>M1493*'Nitrous Oxide Information'!$I$2*($D$13+273)/$F$2/1000</f>
        <v>2201.1402980798212</v>
      </c>
      <c r="O1493" s="3">
        <f t="shared" si="369"/>
        <v>43.297508814049358</v>
      </c>
      <c r="P1493" s="3">
        <f t="shared" si="370"/>
        <v>10.083409518888182</v>
      </c>
      <c r="Q1493" s="3">
        <f t="shared" si="371"/>
        <v>1.8393657252199261E-3</v>
      </c>
      <c r="R1493" s="3">
        <f t="shared" si="372"/>
        <v>7.23130779595728E-2</v>
      </c>
    </row>
    <row r="1494" spans="1:18" x14ac:dyDescent="0.25">
      <c r="A1494" s="3">
        <f t="shared" si="359"/>
        <v>14.649999999999732</v>
      </c>
      <c r="B1494" s="3">
        <f t="shared" si="361"/>
        <v>0.85872732902693272</v>
      </c>
      <c r="C1494" s="3">
        <f t="shared" si="362"/>
        <v>1.9510788863975156E-2</v>
      </c>
      <c r="D1494" s="3">
        <f t="shared" si="363"/>
        <v>318.65682253616501</v>
      </c>
      <c r="E1494" s="3">
        <f t="shared" si="364"/>
        <v>2.6979663902289981</v>
      </c>
      <c r="F1494" s="3">
        <f t="shared" si="365"/>
        <v>33.073583221953243</v>
      </c>
      <c r="G1494" s="3">
        <f t="shared" si="366"/>
        <v>6.495536122041648E-2</v>
      </c>
      <c r="H1494" s="3">
        <f t="shared" si="367"/>
        <v>0.15912743760372611</v>
      </c>
      <c r="I1494" s="3">
        <f t="shared" si="358"/>
        <v>2428.5727890698122</v>
      </c>
      <c r="K1494" s="3">
        <f t="shared" si="360"/>
        <v>14.649999999999732</v>
      </c>
      <c r="L1494" s="3">
        <f t="shared" si="368"/>
        <v>0.38951262758522232</v>
      </c>
      <c r="M1494" s="3">
        <f>L1494/'Nitrous Oxide Information'!$B$1*1000</f>
        <v>8.8499449613800998</v>
      </c>
      <c r="N1494" s="3">
        <f>M1494*'Nitrous Oxide Information'!$I$2*($D$13+273)/$F$2/1000</f>
        <v>2197.0614501894602</v>
      </c>
      <c r="O1494" s="3">
        <f t="shared" si="369"/>
        <v>43.21727587631333</v>
      </c>
      <c r="P1494" s="3">
        <f t="shared" si="370"/>
        <v>10.083409518888184</v>
      </c>
      <c r="Q1494" s="3">
        <f t="shared" si="371"/>
        <v>1.8393657252199264E-3</v>
      </c>
      <c r="R1494" s="3">
        <f t="shared" si="372"/>
        <v>7.2179077393712349E-2</v>
      </c>
    </row>
    <row r="1495" spans="1:18" x14ac:dyDescent="0.25">
      <c r="A1495" s="3">
        <f t="shared" si="359"/>
        <v>14.659999999999732</v>
      </c>
      <c r="B1495" s="3">
        <f t="shared" si="361"/>
        <v>0.85713605465089548</v>
      </c>
      <c r="C1495" s="3">
        <f t="shared" si="362"/>
        <v>1.9474634176304163E-2</v>
      </c>
      <c r="D1495" s="3">
        <f t="shared" si="363"/>
        <v>318.06633191206208</v>
      </c>
      <c r="E1495" s="3">
        <f t="shared" si="364"/>
        <v>2.6929668931371262</v>
      </c>
      <c r="F1495" s="3">
        <f t="shared" si="365"/>
        <v>33.073583221953236</v>
      </c>
      <c r="G1495" s="3">
        <f t="shared" si="366"/>
        <v>6.4955361220416466E-2</v>
      </c>
      <c r="H1495" s="3">
        <f t="shared" si="367"/>
        <v>0.15883256470819332</v>
      </c>
      <c r="I1495" s="3">
        <f t="shared" si="358"/>
        <v>2428.8904541992288</v>
      </c>
      <c r="K1495" s="3">
        <f t="shared" si="360"/>
        <v>14.659999999999732</v>
      </c>
      <c r="L1495" s="3">
        <f t="shared" si="368"/>
        <v>0.38879083681128518</v>
      </c>
      <c r="M1495" s="3">
        <f>L1495/'Nitrous Oxide Information'!$B$1*1000</f>
        <v>8.833545470912803</v>
      </c>
      <c r="N1495" s="3">
        <f>M1495*'Nitrous Oxide Information'!$I$2*($D$13+273)/$F$2/1000</f>
        <v>2192.9901606542498</v>
      </c>
      <c r="O1495" s="3">
        <f t="shared" si="369"/>
        <v>43.137191615128771</v>
      </c>
      <c r="P1495" s="3">
        <f t="shared" si="370"/>
        <v>10.083409518888182</v>
      </c>
      <c r="Q1495" s="3">
        <f t="shared" si="371"/>
        <v>1.8393657252199261E-3</v>
      </c>
      <c r="R1495" s="3">
        <f t="shared" si="372"/>
        <v>7.2045325139113922E-2</v>
      </c>
    </row>
    <row r="1496" spans="1:18" x14ac:dyDescent="0.25">
      <c r="A1496" s="3">
        <f t="shared" si="359"/>
        <v>14.669999999999732</v>
      </c>
      <c r="B1496" s="3">
        <f t="shared" si="361"/>
        <v>0.85554772900381348</v>
      </c>
      <c r="C1496" s="3">
        <f t="shared" si="362"/>
        <v>1.9438546485485507E-2</v>
      </c>
      <c r="D1496" s="3">
        <f t="shared" si="363"/>
        <v>317.47693550327972</v>
      </c>
      <c r="E1496" s="3">
        <f t="shared" si="364"/>
        <v>2.6879766604198077</v>
      </c>
      <c r="F1496" s="3">
        <f t="shared" si="365"/>
        <v>33.073583221953243</v>
      </c>
      <c r="G1496" s="3">
        <f t="shared" si="366"/>
        <v>6.495536122041648E-2</v>
      </c>
      <c r="H1496" s="3">
        <f t="shared" si="367"/>
        <v>0.15853823823021015</v>
      </c>
      <c r="I1496" s="3">
        <f t="shared" si="358"/>
        <v>2429.2075306756892</v>
      </c>
      <c r="K1496" s="3">
        <f t="shared" si="360"/>
        <v>14.669999999999732</v>
      </c>
      <c r="L1496" s="3">
        <f t="shared" si="368"/>
        <v>0.38807038355989404</v>
      </c>
      <c r="M1496" s="3">
        <f>L1496/'Nitrous Oxide Information'!$B$1*1000</f>
        <v>8.8171763697065426</v>
      </c>
      <c r="N1496" s="3">
        <f>M1496*'Nitrous Oxide Information'!$I$2*($D$13+273)/$F$2/1000</f>
        <v>2188.9264154680977</v>
      </c>
      <c r="O1496" s="3">
        <f t="shared" si="369"/>
        <v>43.057255754988923</v>
      </c>
      <c r="P1496" s="3">
        <f t="shared" si="370"/>
        <v>10.083409518888184</v>
      </c>
      <c r="Q1496" s="3">
        <f t="shared" si="371"/>
        <v>1.8393657252199264E-3</v>
      </c>
      <c r="R1496" s="3">
        <f t="shared" si="372"/>
        <v>7.1911820735641591E-2</v>
      </c>
    </row>
    <row r="1497" spans="1:18" x14ac:dyDescent="0.25">
      <c r="A1497" s="3">
        <f t="shared" si="359"/>
        <v>14.679999999999731</v>
      </c>
      <c r="B1497" s="3">
        <f t="shared" si="361"/>
        <v>0.85396234662151138</v>
      </c>
      <c r="C1497" s="3">
        <f t="shared" si="362"/>
        <v>1.9402525667369924E-2</v>
      </c>
      <c r="D1497" s="3">
        <f t="shared" si="363"/>
        <v>316.88863128216957</v>
      </c>
      <c r="E1497" s="3">
        <f t="shared" si="364"/>
        <v>2.6829956749095887</v>
      </c>
      <c r="F1497" s="3">
        <f t="shared" si="365"/>
        <v>33.073583221953243</v>
      </c>
      <c r="G1497" s="3">
        <f t="shared" si="366"/>
        <v>6.495536122041648E-2</v>
      </c>
      <c r="H1497" s="3">
        <f t="shared" si="367"/>
        <v>0.15824445715723123</v>
      </c>
      <c r="I1497" s="3">
        <f t="shared" si="358"/>
        <v>2429.5240195900037</v>
      </c>
      <c r="K1497" s="3">
        <f t="shared" si="360"/>
        <v>14.679999999999731</v>
      </c>
      <c r="L1497" s="3">
        <f t="shared" si="368"/>
        <v>0.38735126535253761</v>
      </c>
      <c r="M1497" s="3">
        <f>L1497/'Nitrous Oxide Information'!$B$1*1000</f>
        <v>8.8008376014481549</v>
      </c>
      <c r="N1497" s="3">
        <f>M1497*'Nitrous Oxide Information'!$I$2*($D$13+273)/$F$2/1000</f>
        <v>2184.8702006508606</v>
      </c>
      <c r="O1497" s="3">
        <f t="shared" si="369"/>
        <v>42.977468020897547</v>
      </c>
      <c r="P1497" s="3">
        <f t="shared" si="370"/>
        <v>10.083409518888184</v>
      </c>
      <c r="Q1497" s="3">
        <f t="shared" si="371"/>
        <v>1.8393657252199264E-3</v>
      </c>
      <c r="R1497" s="3">
        <f t="shared" si="372"/>
        <v>7.1778563724011965E-2</v>
      </c>
    </row>
    <row r="1498" spans="1:18" x14ac:dyDescent="0.25">
      <c r="A1498" s="3">
        <f t="shared" si="359"/>
        <v>14.689999999999731</v>
      </c>
      <c r="B1498" s="3">
        <f t="shared" si="361"/>
        <v>0.85237990204993908</v>
      </c>
      <c r="C1498" s="3">
        <f t="shared" si="362"/>
        <v>1.9366571598038184E-2</v>
      </c>
      <c r="D1498" s="3">
        <f t="shared" si="363"/>
        <v>316.30141722484092</v>
      </c>
      <c r="E1498" s="3">
        <f t="shared" si="364"/>
        <v>2.6780239194708271</v>
      </c>
      <c r="F1498" s="3">
        <f t="shared" si="365"/>
        <v>33.073583221953243</v>
      </c>
      <c r="G1498" s="3">
        <f t="shared" si="366"/>
        <v>6.495536122041648E-2</v>
      </c>
      <c r="H1498" s="3">
        <f t="shared" si="367"/>
        <v>0.15795122047858776</v>
      </c>
      <c r="I1498" s="3">
        <f t="shared" si="358"/>
        <v>2429.8399220309607</v>
      </c>
      <c r="K1498" s="3">
        <f t="shared" si="360"/>
        <v>14.689999999999731</v>
      </c>
      <c r="L1498" s="3">
        <f t="shared" si="368"/>
        <v>0.38663347971529749</v>
      </c>
      <c r="M1498" s="3">
        <f>L1498/'Nitrous Oxide Information'!$B$1*1000</f>
        <v>8.7845291099288279</v>
      </c>
      <c r="N1498" s="3">
        <f>M1498*'Nitrous Oxide Information'!$I$2*($D$13+273)/$F$2/1000</f>
        <v>2180.8215022483037</v>
      </c>
      <c r="O1498" s="3">
        <f t="shared" si="369"/>
        <v>42.897828138367998</v>
      </c>
      <c r="P1498" s="3">
        <f t="shared" si="370"/>
        <v>10.083409518888184</v>
      </c>
      <c r="Q1498" s="3">
        <f t="shared" si="371"/>
        <v>1.8393657252199264E-3</v>
      </c>
      <c r="R1498" s="3">
        <f t="shared" si="372"/>
        <v>7.1645553645792823E-2</v>
      </c>
    </row>
    <row r="1499" spans="1:18" x14ac:dyDescent="0.25">
      <c r="A1499" s="3">
        <f t="shared" si="359"/>
        <v>14.699999999999731</v>
      </c>
      <c r="B1499" s="3">
        <f t="shared" si="361"/>
        <v>0.85080038984515316</v>
      </c>
      <c r="C1499" s="3">
        <f t="shared" si="362"/>
        <v>1.9330684153800709E-2</v>
      </c>
      <c r="D1499" s="3">
        <f t="shared" si="363"/>
        <v>315.71529131115363</v>
      </c>
      <c r="E1499" s="3">
        <f t="shared" si="364"/>
        <v>2.6730613769996361</v>
      </c>
      <c r="F1499" s="3">
        <f t="shared" si="365"/>
        <v>33.073583221953243</v>
      </c>
      <c r="G1499" s="3">
        <f t="shared" si="366"/>
        <v>6.495536122041648E-2</v>
      </c>
      <c r="H1499" s="3">
        <f t="shared" si="367"/>
        <v>0.15765852718548365</v>
      </c>
      <c r="I1499" s="3">
        <f t="shared" si="358"/>
        <v>2430.1552390853317</v>
      </c>
      <c r="K1499" s="3">
        <f t="shared" si="360"/>
        <v>14.699999999999731</v>
      </c>
      <c r="L1499" s="3">
        <f t="shared" si="368"/>
        <v>0.38591702417883955</v>
      </c>
      <c r="M1499" s="3">
        <f>L1499/'Nitrous Oxide Information'!$B$1*1000</f>
        <v>8.7682508390439082</v>
      </c>
      <c r="N1499" s="3">
        <f>M1499*'Nitrous Oxide Information'!$I$2*($D$13+273)/$F$2/1000</f>
        <v>2176.7803063320503</v>
      </c>
      <c r="O1499" s="3">
        <f t="shared" si="369"/>
        <v>42.818335833422275</v>
      </c>
      <c r="P1499" s="3">
        <f t="shared" si="370"/>
        <v>10.083409518888184</v>
      </c>
      <c r="Q1499" s="3">
        <f t="shared" si="371"/>
        <v>1.8393657252199264E-3</v>
      </c>
      <c r="R1499" s="3">
        <f t="shared" si="372"/>
        <v>7.1512790043401428E-2</v>
      </c>
    </row>
    <row r="1500" spans="1:18" x14ac:dyDescent="0.25">
      <c r="A1500" s="3">
        <f t="shared" si="359"/>
        <v>14.709999999999731</v>
      </c>
      <c r="B1500" s="3">
        <f t="shared" si="361"/>
        <v>0.84922380457329838</v>
      </c>
      <c r="C1500" s="3">
        <f t="shared" si="362"/>
        <v>1.9294863211197118E-2</v>
      </c>
      <c r="D1500" s="3">
        <f t="shared" si="363"/>
        <v>315.13025152471084</v>
      </c>
      <c r="E1500" s="3">
        <f t="shared" si="364"/>
        <v>2.6681080304238209</v>
      </c>
      <c r="F1500" s="3">
        <f t="shared" si="365"/>
        <v>33.073583221953243</v>
      </c>
      <c r="G1500" s="3">
        <f t="shared" si="366"/>
        <v>6.495536122041648E-2</v>
      </c>
      <c r="H1500" s="3">
        <f t="shared" si="367"/>
        <v>0.1573663762709922</v>
      </c>
      <c r="I1500" s="3">
        <f t="shared" si="358"/>
        <v>2430.4699718378738</v>
      </c>
      <c r="K1500" s="3">
        <f t="shared" si="360"/>
        <v>14.709999999999731</v>
      </c>
      <c r="L1500" s="3">
        <f t="shared" si="368"/>
        <v>0.38520189627840556</v>
      </c>
      <c r="M1500" s="3">
        <f>L1500/'Nitrous Oxide Information'!$B$1*1000</f>
        <v>8.752002732792711</v>
      </c>
      <c r="N1500" s="3">
        <f>M1500*'Nitrous Oxide Information'!$I$2*($D$13+273)/$F$2/1000</f>
        <v>2172.7465989995339</v>
      </c>
      <c r="O1500" s="3">
        <f t="shared" si="369"/>
        <v>42.738990832590069</v>
      </c>
      <c r="P1500" s="3">
        <f t="shared" si="370"/>
        <v>10.083409518888184</v>
      </c>
      <c r="Q1500" s="3">
        <f t="shared" si="371"/>
        <v>1.8393657252199264E-3</v>
      </c>
      <c r="R1500" s="3">
        <f t="shared" si="372"/>
        <v>7.1380272460102978E-2</v>
      </c>
    </row>
    <row r="1501" spans="1:18" x14ac:dyDescent="0.25">
      <c r="A1501" s="3">
        <f t="shared" si="359"/>
        <v>14.719999999999731</v>
      </c>
      <c r="B1501" s="3">
        <f t="shared" si="361"/>
        <v>0.84765014081058843</v>
      </c>
      <c r="C1501" s="3">
        <f t="shared" si="362"/>
        <v>1.9259108646995798E-2</v>
      </c>
      <c r="D1501" s="3">
        <f t="shared" si="363"/>
        <v>314.54629585285193</v>
      </c>
      <c r="E1501" s="3">
        <f t="shared" si="364"/>
        <v>2.6631638627028242</v>
      </c>
      <c r="F1501" s="3">
        <f t="shared" si="365"/>
        <v>33.073583221953236</v>
      </c>
      <c r="G1501" s="3">
        <f t="shared" si="366"/>
        <v>6.4955361220416466E-2</v>
      </c>
      <c r="H1501" s="3">
        <f t="shared" si="367"/>
        <v>0.15707476673005255</v>
      </c>
      <c r="I1501" s="3">
        <f t="shared" si="358"/>
        <v>2430.7841213713341</v>
      </c>
      <c r="K1501" s="3">
        <f t="shared" si="360"/>
        <v>14.719999999999731</v>
      </c>
      <c r="L1501" s="3">
        <f t="shared" si="368"/>
        <v>0.38448809355380453</v>
      </c>
      <c r="M1501" s="3">
        <f>L1501/'Nitrous Oxide Information'!$B$1*1000</f>
        <v>8.7357847352783171</v>
      </c>
      <c r="N1501" s="3">
        <f>M1501*'Nitrous Oxide Information'!$I$2*($D$13+273)/$F$2/1000</f>
        <v>2168.7203663739479</v>
      </c>
      <c r="O1501" s="3">
        <f t="shared" si="369"/>
        <v>42.659792862907821</v>
      </c>
      <c r="P1501" s="3">
        <f t="shared" si="370"/>
        <v>10.083409518888182</v>
      </c>
      <c r="Q1501" s="3">
        <f t="shared" si="371"/>
        <v>1.8393657252199261E-3</v>
      </c>
      <c r="R1501" s="3">
        <f t="shared" si="372"/>
        <v>7.1248000440008966E-2</v>
      </c>
    </row>
    <row r="1502" spans="1:18" x14ac:dyDescent="0.25">
      <c r="A1502" s="3">
        <f t="shared" si="359"/>
        <v>14.72999999999973</v>
      </c>
      <c r="B1502" s="3">
        <f t="shared" si="361"/>
        <v>0.84607939314328795</v>
      </c>
      <c r="C1502" s="3">
        <f t="shared" si="362"/>
        <v>1.9223420338193502E-2</v>
      </c>
      <c r="D1502" s="3">
        <f t="shared" si="363"/>
        <v>313.96342228664633</v>
      </c>
      <c r="E1502" s="3">
        <f t="shared" si="364"/>
        <v>2.6582288568276655</v>
      </c>
      <c r="F1502" s="3">
        <f t="shared" si="365"/>
        <v>33.073583221953228</v>
      </c>
      <c r="G1502" s="3">
        <f t="shared" si="366"/>
        <v>6.4955361220416452E-2</v>
      </c>
      <c r="H1502" s="3">
        <f t="shared" si="367"/>
        <v>0.15678369755946631</v>
      </c>
      <c r="I1502" s="3">
        <f t="shared" si="358"/>
        <v>2431.0976887664528</v>
      </c>
      <c r="K1502" s="3">
        <f t="shared" si="360"/>
        <v>14.72999999999973</v>
      </c>
      <c r="L1502" s="3">
        <f t="shared" si="368"/>
        <v>0.38377561354940443</v>
      </c>
      <c r="M1502" s="3">
        <f>L1502/'Nitrous Oxide Information'!$B$1*1000</f>
        <v>8.7195967907073921</v>
      </c>
      <c r="N1502" s="3">
        <f>M1502*'Nitrous Oxide Information'!$I$2*($D$13+273)/$F$2/1000</f>
        <v>2164.7015946042034</v>
      </c>
      <c r="O1502" s="3">
        <f t="shared" si="369"/>
        <v>42.580741651917805</v>
      </c>
      <c r="P1502" s="3">
        <f t="shared" si="370"/>
        <v>10.08340951888818</v>
      </c>
      <c r="Q1502" s="3">
        <f t="shared" si="371"/>
        <v>1.8393657252199257E-3</v>
      </c>
      <c r="R1502" s="3">
        <f t="shared" si="372"/>
        <v>7.1115973528075735E-2</v>
      </c>
    </row>
    <row r="1503" spans="1:18" x14ac:dyDescent="0.25">
      <c r="A1503" s="3">
        <f t="shared" si="359"/>
        <v>14.73999999999973</v>
      </c>
      <c r="B1503" s="3">
        <f t="shared" si="361"/>
        <v>0.84451155616769324</v>
      </c>
      <c r="C1503" s="3">
        <f t="shared" si="362"/>
        <v>1.9187798162014921E-2</v>
      </c>
      <c r="D1503" s="3">
        <f t="shared" si="363"/>
        <v>313.38162882088614</v>
      </c>
      <c r="E1503" s="3">
        <f t="shared" si="364"/>
        <v>2.6533029958208827</v>
      </c>
      <c r="F1503" s="3">
        <f t="shared" si="365"/>
        <v>33.073583221953243</v>
      </c>
      <c r="G1503" s="3">
        <f t="shared" si="366"/>
        <v>6.495536122041648E-2</v>
      </c>
      <c r="H1503" s="3">
        <f t="shared" si="367"/>
        <v>0.15649316775789424</v>
      </c>
      <c r="I1503" s="3">
        <f t="shared" ref="I1503:I1566" si="373">I1502+$N$3*$J$1*H1503</f>
        <v>2431.4106751019685</v>
      </c>
      <c r="K1503" s="3">
        <f t="shared" si="360"/>
        <v>14.73999999999973</v>
      </c>
      <c r="L1503" s="3">
        <f t="shared" si="368"/>
        <v>0.38306445381412368</v>
      </c>
      <c r="M1503" s="3">
        <f>L1503/'Nitrous Oxide Information'!$B$1*1000</f>
        <v>8.7034388433899927</v>
      </c>
      <c r="N1503" s="3">
        <f>M1503*'Nitrous Oxide Information'!$I$2*($D$13+273)/$F$2/1000</f>
        <v>2160.6902698648787</v>
      </c>
      <c r="O1503" s="3">
        <f t="shared" si="369"/>
        <v>42.501836927667163</v>
      </c>
      <c r="P1503" s="3">
        <f t="shared" si="370"/>
        <v>10.083409518888184</v>
      </c>
      <c r="Q1503" s="3">
        <f t="shared" si="371"/>
        <v>1.8393657252199264E-3</v>
      </c>
      <c r="R1503" s="3">
        <f t="shared" si="372"/>
        <v>7.09841912701029E-2</v>
      </c>
    </row>
    <row r="1504" spans="1:18" x14ac:dyDescent="0.25">
      <c r="A1504" s="3">
        <f t="shared" ref="A1504:A1567" si="374">$A$30+A1503</f>
        <v>14.74999999999973</v>
      </c>
      <c r="B1504" s="3">
        <f t="shared" si="361"/>
        <v>0.84294662449011437</v>
      </c>
      <c r="C1504" s="3">
        <f t="shared" si="362"/>
        <v>1.9152241995912245E-2</v>
      </c>
      <c r="D1504" s="3">
        <f t="shared" si="363"/>
        <v>312.80091345407857</v>
      </c>
      <c r="E1504" s="3">
        <f t="shared" si="364"/>
        <v>2.6483862627364738</v>
      </c>
      <c r="F1504" s="3">
        <f t="shared" si="365"/>
        <v>33.073583221953243</v>
      </c>
      <c r="G1504" s="3">
        <f t="shared" si="366"/>
        <v>6.495536122041648E-2</v>
      </c>
      <c r="H1504" s="3">
        <f t="shared" si="367"/>
        <v>0.15620317632585234</v>
      </c>
      <c r="I1504" s="3">
        <f t="shared" si="373"/>
        <v>2431.7230814546201</v>
      </c>
      <c r="K1504" s="3">
        <f t="shared" ref="K1504:K1567" si="375">$A$30+K1503</f>
        <v>14.74999999999973</v>
      </c>
      <c r="L1504" s="3">
        <f t="shared" si="368"/>
        <v>0.38235461190142267</v>
      </c>
      <c r="M1504" s="3">
        <f>L1504/'Nitrous Oxide Information'!$B$1*1000</f>
        <v>8.687310837739366</v>
      </c>
      <c r="N1504" s="3">
        <f>M1504*'Nitrous Oxide Information'!$I$2*($D$13+273)/$F$2/1000</f>
        <v>2156.6863783561676</v>
      </c>
      <c r="O1504" s="3">
        <f t="shared" si="369"/>
        <v>42.423078418706993</v>
      </c>
      <c r="P1504" s="3">
        <f t="shared" si="370"/>
        <v>10.083409518888184</v>
      </c>
      <c r="Q1504" s="3">
        <f t="shared" si="371"/>
        <v>1.8393657252199264E-3</v>
      </c>
      <c r="R1504" s="3">
        <f t="shared" si="372"/>
        <v>7.0852653212731612E-2</v>
      </c>
    </row>
    <row r="1505" spans="1:18" x14ac:dyDescent="0.25">
      <c r="A1505" s="3">
        <f t="shared" si="374"/>
        <v>14.75999999999973</v>
      </c>
      <c r="B1505" s="3">
        <f t="shared" si="361"/>
        <v>0.84138459272685584</v>
      </c>
      <c r="C1505" s="3">
        <f t="shared" si="362"/>
        <v>1.9116751717564759E-2</v>
      </c>
      <c r="D1505" s="3">
        <f t="shared" si="363"/>
        <v>312.22127418844059</v>
      </c>
      <c r="E1505" s="3">
        <f t="shared" si="364"/>
        <v>2.6434786406598394</v>
      </c>
      <c r="F1505" s="3">
        <f t="shared" si="365"/>
        <v>33.073583221953243</v>
      </c>
      <c r="G1505" s="3">
        <f t="shared" si="366"/>
        <v>6.495536122041648E-2</v>
      </c>
      <c r="H1505" s="3">
        <f t="shared" si="367"/>
        <v>0.15591372226570893</v>
      </c>
      <c r="I1505" s="3">
        <f t="shared" si="373"/>
        <v>2432.0349088991516</v>
      </c>
      <c r="K1505" s="3">
        <f t="shared" si="375"/>
        <v>14.75999999999973</v>
      </c>
      <c r="L1505" s="3">
        <f t="shared" si="368"/>
        <v>0.38164608536929534</v>
      </c>
      <c r="M1505" s="3">
        <f>L1505/'Nitrous Oxide Information'!$B$1*1000</f>
        <v>8.6712127182717698</v>
      </c>
      <c r="N1505" s="3">
        <f>M1505*'Nitrous Oxide Information'!$I$2*($D$13+273)/$F$2/1000</f>
        <v>2152.6899063038395</v>
      </c>
      <c r="O1505" s="3">
        <f t="shared" si="369"/>
        <v>42.344465854091396</v>
      </c>
      <c r="P1505" s="3">
        <f t="shared" si="370"/>
        <v>10.083409518888184</v>
      </c>
      <c r="Q1505" s="3">
        <f t="shared" si="371"/>
        <v>1.8393657252199264E-3</v>
      </c>
      <c r="R1505" s="3">
        <f t="shared" si="372"/>
        <v>7.0721358903443193E-2</v>
      </c>
    </row>
    <row r="1506" spans="1:18" x14ac:dyDescent="0.25">
      <c r="A1506" s="3">
        <f t="shared" si="374"/>
        <v>14.76999999999973</v>
      </c>
      <c r="B1506" s="3">
        <f t="shared" si="361"/>
        <v>0.83982545550419874</v>
      </c>
      <c r="C1506" s="3">
        <f t="shared" si="362"/>
        <v>1.9081327204878411E-2</v>
      </c>
      <c r="D1506" s="3">
        <f t="shared" si="363"/>
        <v>311.64270902989045</v>
      </c>
      <c r="E1506" s="3">
        <f t="shared" si="364"/>
        <v>2.6385801127077242</v>
      </c>
      <c r="F1506" s="3">
        <f t="shared" si="365"/>
        <v>33.073583221953243</v>
      </c>
      <c r="G1506" s="3">
        <f t="shared" si="366"/>
        <v>6.495536122041648E-2</v>
      </c>
      <c r="H1506" s="3">
        <f t="shared" si="367"/>
        <v>0.15562480458168093</v>
      </c>
      <c r="I1506" s="3">
        <f t="shared" si="373"/>
        <v>2432.3461585083151</v>
      </c>
      <c r="K1506" s="3">
        <f t="shared" si="375"/>
        <v>14.76999999999973</v>
      </c>
      <c r="L1506" s="3">
        <f t="shared" si="368"/>
        <v>0.38093887178026092</v>
      </c>
      <c r="M1506" s="3">
        <f>L1506/'Nitrous Oxide Information'!$B$1*1000</f>
        <v>8.6551444296062741</v>
      </c>
      <c r="N1506" s="3">
        <f>M1506*'Nitrous Oxide Information'!$I$2*($D$13+273)/$F$2/1000</f>
        <v>2148.7008399591859</v>
      </c>
      <c r="O1506" s="3">
        <f t="shared" si="369"/>
        <v>42.26599896337656</v>
      </c>
      <c r="P1506" s="3">
        <f t="shared" si="370"/>
        <v>10.083409518888184</v>
      </c>
      <c r="Q1506" s="3">
        <f t="shared" si="371"/>
        <v>1.8393657252199264E-3</v>
      </c>
      <c r="R1506" s="3">
        <f t="shared" si="372"/>
        <v>7.0590307890557535E-2</v>
      </c>
    </row>
    <row r="1507" spans="1:18" x14ac:dyDescent="0.25">
      <c r="A1507" s="3">
        <f t="shared" si="374"/>
        <v>14.779999999999729</v>
      </c>
      <c r="B1507" s="3">
        <f t="shared" si="361"/>
        <v>0.83826920745838196</v>
      </c>
      <c r="C1507" s="3">
        <f t="shared" si="362"/>
        <v>1.9045968335985403E-2</v>
      </c>
      <c r="D1507" s="3">
        <f t="shared" si="363"/>
        <v>311.0652159880421</v>
      </c>
      <c r="E1507" s="3">
        <f t="shared" si="364"/>
        <v>2.6336906620281577</v>
      </c>
      <c r="F1507" s="3">
        <f t="shared" si="365"/>
        <v>33.073583221953243</v>
      </c>
      <c r="G1507" s="3">
        <f t="shared" si="366"/>
        <v>6.495536122041648E-2</v>
      </c>
      <c r="H1507" s="3">
        <f t="shared" si="367"/>
        <v>0.15533642227983055</v>
      </c>
      <c r="I1507" s="3">
        <f t="shared" si="373"/>
        <v>2432.6568313528746</v>
      </c>
      <c r="K1507" s="3">
        <f t="shared" si="375"/>
        <v>14.779999999999729</v>
      </c>
      <c r="L1507" s="3">
        <f t="shared" si="368"/>
        <v>0.38023296870135537</v>
      </c>
      <c r="M1507" s="3">
        <f>L1507/'Nitrous Oxide Information'!$B$1*1000</f>
        <v>8.639105916464576</v>
      </c>
      <c r="N1507" s="3">
        <f>M1507*'Nitrous Oxide Information'!$I$2*($D$13+273)/$F$2/1000</f>
        <v>2144.7191655989777</v>
      </c>
      <c r="O1507" s="3">
        <f t="shared" si="369"/>
        <v>42.187677476619818</v>
      </c>
      <c r="P1507" s="3">
        <f t="shared" si="370"/>
        <v>10.083409518888184</v>
      </c>
      <c r="Q1507" s="3">
        <f t="shared" si="371"/>
        <v>1.8393657252199264E-3</v>
      </c>
      <c r="R1507" s="3">
        <f t="shared" si="372"/>
        <v>7.045949972323147E-2</v>
      </c>
    </row>
    <row r="1508" spans="1:18" x14ac:dyDescent="0.25">
      <c r="A1508" s="3">
        <f t="shared" si="374"/>
        <v>14.789999999999729</v>
      </c>
      <c r="B1508" s="3">
        <f t="shared" si="361"/>
        <v>0.83671584323558368</v>
      </c>
      <c r="C1508" s="3">
        <f t="shared" si="362"/>
        <v>1.9010674989243765E-2</v>
      </c>
      <c r="D1508" s="3">
        <f t="shared" si="363"/>
        <v>310.48879307619745</v>
      </c>
      <c r="E1508" s="3">
        <f t="shared" si="364"/>
        <v>2.6288102718003969</v>
      </c>
      <c r="F1508" s="3">
        <f t="shared" si="365"/>
        <v>33.073583221953243</v>
      </c>
      <c r="G1508" s="3">
        <f t="shared" si="366"/>
        <v>6.495536122041648E-2</v>
      </c>
      <c r="H1508" s="3">
        <f t="shared" si="367"/>
        <v>0.15504857436806174</v>
      </c>
      <c r="I1508" s="3">
        <f t="shared" si="373"/>
        <v>2432.9669285016107</v>
      </c>
      <c r="K1508" s="3">
        <f t="shared" si="375"/>
        <v>14.789999999999729</v>
      </c>
      <c r="L1508" s="3">
        <f t="shared" si="368"/>
        <v>0.37952837370412307</v>
      </c>
      <c r="M1508" s="3">
        <f>L1508/'Nitrous Oxide Information'!$B$1*1000</f>
        <v>8.6230971236708047</v>
      </c>
      <c r="N1508" s="3">
        <f>M1508*'Nitrous Oxide Information'!$I$2*($D$13+273)/$F$2/1000</f>
        <v>2140.7448695254138</v>
      </c>
      <c r="O1508" s="3">
        <f t="shared" si="369"/>
        <v>42.109501124378717</v>
      </c>
      <c r="P1508" s="3">
        <f t="shared" si="370"/>
        <v>10.083409518888184</v>
      </c>
      <c r="Q1508" s="3">
        <f t="shared" si="371"/>
        <v>1.8393657252199264E-3</v>
      </c>
      <c r="R1508" s="3">
        <f t="shared" si="372"/>
        <v>7.0328933951457284E-2</v>
      </c>
    </row>
    <row r="1509" spans="1:18" x14ac:dyDescent="0.25">
      <c r="A1509" s="3">
        <f t="shared" si="374"/>
        <v>14.799999999999729</v>
      </c>
      <c r="B1509" s="3">
        <f t="shared" si="361"/>
        <v>0.83516535749190313</v>
      </c>
      <c r="C1509" s="3">
        <f t="shared" si="362"/>
        <v>1.8975447043236927E-2</v>
      </c>
      <c r="D1509" s="3">
        <f t="shared" si="363"/>
        <v>309.91343831133997</v>
      </c>
      <c r="E1509" s="3">
        <f t="shared" si="364"/>
        <v>2.6239389252348704</v>
      </c>
      <c r="F1509" s="3">
        <f t="shared" si="365"/>
        <v>33.073583221953236</v>
      </c>
      <c r="G1509" s="3">
        <f t="shared" si="366"/>
        <v>6.4955361220416466E-2</v>
      </c>
      <c r="H1509" s="3">
        <f t="shared" si="367"/>
        <v>0.15476125985611699</v>
      </c>
      <c r="I1509" s="3">
        <f t="shared" si="373"/>
        <v>2433.2764510213228</v>
      </c>
      <c r="K1509" s="3">
        <f t="shared" si="375"/>
        <v>14.799999999999729</v>
      </c>
      <c r="L1509" s="3">
        <f t="shared" si="368"/>
        <v>0.37882508436460849</v>
      </c>
      <c r="M1509" s="3">
        <f>L1509/'Nitrous Oxide Information'!$B$1*1000</f>
        <v>8.6071179961513309</v>
      </c>
      <c r="N1509" s="3">
        <f>M1509*'Nitrous Oxide Information'!$I$2*($D$13+273)/$F$2/1000</f>
        <v>2136.7779380660768</v>
      </c>
      <c r="O1509" s="3">
        <f t="shared" si="369"/>
        <v>42.03146963771011</v>
      </c>
      <c r="P1509" s="3">
        <f t="shared" si="370"/>
        <v>10.083409518888182</v>
      </c>
      <c r="Q1509" s="3">
        <f t="shared" si="371"/>
        <v>1.8393657252199261E-3</v>
      </c>
      <c r="R1509" s="3">
        <f t="shared" si="372"/>
        <v>7.0198610126061184E-2</v>
      </c>
    </row>
    <row r="1510" spans="1:18" x14ac:dyDescent="0.25">
      <c r="A1510" s="3">
        <f t="shared" si="374"/>
        <v>14.809999999999729</v>
      </c>
      <c r="B1510" s="3">
        <f t="shared" si="361"/>
        <v>0.83361774489334195</v>
      </c>
      <c r="C1510" s="3">
        <f t="shared" si="362"/>
        <v>1.8940284376773326E-2</v>
      </c>
      <c r="D1510" s="3">
        <f t="shared" si="363"/>
        <v>309.33914971412815</v>
      </c>
      <c r="E1510" s="3">
        <f t="shared" si="364"/>
        <v>2.6190766055731163</v>
      </c>
      <c r="F1510" s="3">
        <f t="shared" si="365"/>
        <v>33.073583221953243</v>
      </c>
      <c r="G1510" s="3">
        <f t="shared" si="366"/>
        <v>6.495536122041648E-2</v>
      </c>
      <c r="H1510" s="3">
        <f t="shared" si="367"/>
        <v>0.15447447775557369</v>
      </c>
      <c r="I1510" s="3">
        <f t="shared" si="373"/>
        <v>2433.5853999768342</v>
      </c>
      <c r="K1510" s="3">
        <f t="shared" si="375"/>
        <v>14.809999999999729</v>
      </c>
      <c r="L1510" s="3">
        <f t="shared" si="368"/>
        <v>0.37812309826334789</v>
      </c>
      <c r="M1510" s="3">
        <f>L1510/'Nitrous Oxide Information'!$B$1*1000</f>
        <v>8.5911684789345859</v>
      </c>
      <c r="N1510" s="3">
        <f>M1510*'Nitrous Oxide Information'!$I$2*($D$13+273)/$F$2/1000</f>
        <v>2132.8183575738867</v>
      </c>
      <c r="O1510" s="3">
        <f t="shared" si="369"/>
        <v>41.953582748169204</v>
      </c>
      <c r="P1510" s="3">
        <f t="shared" si="370"/>
        <v>10.083409518888184</v>
      </c>
      <c r="Q1510" s="3">
        <f t="shared" si="371"/>
        <v>1.8393657252199264E-3</v>
      </c>
      <c r="R1510" s="3">
        <f t="shared" si="372"/>
        <v>7.006852779870168E-2</v>
      </c>
    </row>
    <row r="1511" spans="1:18" x14ac:dyDescent="0.25">
      <c r="A1511" s="3">
        <f t="shared" si="374"/>
        <v>14.819999999999729</v>
      </c>
      <c r="B1511" s="3">
        <f t="shared" si="361"/>
        <v>0.83207300011578622</v>
      </c>
      <c r="C1511" s="3">
        <f t="shared" si="362"/>
        <v>1.8905186868885961E-2</v>
      </c>
      <c r="D1511" s="3">
        <f t="shared" si="363"/>
        <v>308.76592530888763</v>
      </c>
      <c r="E1511" s="3">
        <f t="shared" si="364"/>
        <v>2.6142232960877299</v>
      </c>
      <c r="F1511" s="3">
        <f t="shared" si="365"/>
        <v>33.073583221953243</v>
      </c>
      <c r="G1511" s="3">
        <f t="shared" si="366"/>
        <v>6.495536122041648E-2</v>
      </c>
      <c r="H1511" s="3">
        <f t="shared" si="367"/>
        <v>0.15418822707984087</v>
      </c>
      <c r="I1511" s="3">
        <f t="shared" si="373"/>
        <v>2433.893776430994</v>
      </c>
      <c r="K1511" s="3">
        <f t="shared" si="375"/>
        <v>14.819999999999729</v>
      </c>
      <c r="L1511" s="3">
        <f t="shared" si="368"/>
        <v>0.37742241298536089</v>
      </c>
      <c r="M1511" s="3">
        <f>L1511/'Nitrous Oxide Information'!$B$1*1000</f>
        <v>8.5752485171508628</v>
      </c>
      <c r="N1511" s="3">
        <f>M1511*'Nitrous Oxide Information'!$I$2*($D$13+273)/$F$2/1000</f>
        <v>2128.8661144270486</v>
      </c>
      <c r="O1511" s="3">
        <f t="shared" si="369"/>
        <v>41.87584018780867</v>
      </c>
      <c r="P1511" s="3">
        <f t="shared" si="370"/>
        <v>10.083409518888184</v>
      </c>
      <c r="Q1511" s="3">
        <f t="shared" si="371"/>
        <v>1.8393657252199264E-3</v>
      </c>
      <c r="R1511" s="3">
        <f t="shared" si="372"/>
        <v>6.9938686521868118E-2</v>
      </c>
    </row>
    <row r="1512" spans="1:18" x14ac:dyDescent="0.25">
      <c r="A1512" s="3">
        <f t="shared" si="374"/>
        <v>14.829999999999728</v>
      </c>
      <c r="B1512" s="3">
        <f t="shared" si="361"/>
        <v>0.83053111784498779</v>
      </c>
      <c r="C1512" s="3">
        <f t="shared" si="362"/>
        <v>1.8870154398831999E-2</v>
      </c>
      <c r="D1512" s="3">
        <f t="shared" si="363"/>
        <v>308.19376312360555</v>
      </c>
      <c r="E1512" s="3">
        <f t="shared" si="364"/>
        <v>2.6093789800823011</v>
      </c>
      <c r="F1512" s="3">
        <f t="shared" si="365"/>
        <v>33.073583221953243</v>
      </c>
      <c r="G1512" s="3">
        <f t="shared" si="366"/>
        <v>6.495536122041648E-2</v>
      </c>
      <c r="H1512" s="3">
        <f t="shared" si="367"/>
        <v>0.15390250684415585</v>
      </c>
      <c r="I1512" s="3">
        <f t="shared" si="373"/>
        <v>2434.2015814446822</v>
      </c>
      <c r="K1512" s="3">
        <f t="shared" si="375"/>
        <v>14.829999999999728</v>
      </c>
      <c r="L1512" s="3">
        <f t="shared" si="368"/>
        <v>0.37672302612014219</v>
      </c>
      <c r="M1512" s="3">
        <f>L1512/'Nitrous Oxide Information'!$B$1*1000</f>
        <v>8.5593580560321314</v>
      </c>
      <c r="N1512" s="3">
        <f>M1512*'Nitrous Oxide Information'!$I$2*($D$13+273)/$F$2/1000</f>
        <v>2124.9211950290128</v>
      </c>
      <c r="O1512" s="3">
        <f t="shared" si="369"/>
        <v>41.798241689177672</v>
      </c>
      <c r="P1512" s="3">
        <f t="shared" si="370"/>
        <v>10.083409518888184</v>
      </c>
      <c r="Q1512" s="3">
        <f t="shared" si="371"/>
        <v>1.8393657252199264E-3</v>
      </c>
      <c r="R1512" s="3">
        <f t="shared" si="372"/>
        <v>6.9809085848879113E-2</v>
      </c>
    </row>
    <row r="1513" spans="1:18" x14ac:dyDescent="0.25">
      <c r="A1513" s="3">
        <f t="shared" si="374"/>
        <v>14.839999999999728</v>
      </c>
      <c r="B1513" s="3">
        <f t="shared" si="361"/>
        <v>0.82899209277654629</v>
      </c>
      <c r="C1513" s="3">
        <f t="shared" si="362"/>
        <v>1.8835186846092349E-2</v>
      </c>
      <c r="D1513" s="3">
        <f t="shared" si="363"/>
        <v>307.62266118992329</v>
      </c>
      <c r="E1513" s="3">
        <f t="shared" si="364"/>
        <v>2.6045436408913614</v>
      </c>
      <c r="F1513" s="3">
        <f t="shared" si="365"/>
        <v>33.073583221953243</v>
      </c>
      <c r="G1513" s="3">
        <f t="shared" si="366"/>
        <v>6.495536122041648E-2</v>
      </c>
      <c r="H1513" s="3">
        <f t="shared" si="367"/>
        <v>0.15361731606558066</v>
      </c>
      <c r="I1513" s="3">
        <f t="shared" si="373"/>
        <v>2434.5088160768132</v>
      </c>
      <c r="K1513" s="3">
        <f t="shared" si="375"/>
        <v>14.839999999999728</v>
      </c>
      <c r="L1513" s="3">
        <f t="shared" si="368"/>
        <v>0.37602493526165343</v>
      </c>
      <c r="M1513" s="3">
        <f>L1513/'Nitrous Oxide Information'!$B$1*1000</f>
        <v>8.5434970409118538</v>
      </c>
      <c r="N1513" s="3">
        <f>M1513*'Nitrous Oxide Information'!$I$2*($D$13+273)/$F$2/1000</f>
        <v>2120.9835858084239</v>
      </c>
      <c r="O1513" s="3">
        <f t="shared" si="369"/>
        <v>41.72078698532102</v>
      </c>
      <c r="P1513" s="3">
        <f t="shared" si="370"/>
        <v>10.083409518888184</v>
      </c>
      <c r="Q1513" s="3">
        <f t="shared" si="371"/>
        <v>1.8393657252199264E-3</v>
      </c>
      <c r="R1513" s="3">
        <f t="shared" si="372"/>
        <v>6.9679725333880976E-2</v>
      </c>
    </row>
    <row r="1514" spans="1:18" x14ac:dyDescent="0.25">
      <c r="A1514" s="3">
        <f t="shared" si="374"/>
        <v>14.849999999999728</v>
      </c>
      <c r="B1514" s="3">
        <f t="shared" si="361"/>
        <v>0.82745591961589049</v>
      </c>
      <c r="C1514" s="3">
        <f t="shared" si="362"/>
        <v>1.8800284090371249E-2</v>
      </c>
      <c r="D1514" s="3">
        <f t="shared" si="363"/>
        <v>307.05261754312954</v>
      </c>
      <c r="E1514" s="3">
        <f t="shared" si="364"/>
        <v>2.5997172618803219</v>
      </c>
      <c r="F1514" s="3">
        <f t="shared" si="365"/>
        <v>33.073583221953236</v>
      </c>
      <c r="G1514" s="3">
        <f t="shared" si="366"/>
        <v>6.4955361220416466E-2</v>
      </c>
      <c r="H1514" s="3">
        <f t="shared" si="367"/>
        <v>0.15333265376299873</v>
      </c>
      <c r="I1514" s="3">
        <f t="shared" si="373"/>
        <v>2434.8154813843394</v>
      </c>
      <c r="K1514" s="3">
        <f t="shared" si="375"/>
        <v>14.849999999999728</v>
      </c>
      <c r="L1514" s="3">
        <f t="shared" si="368"/>
        <v>0.3753281380083146</v>
      </c>
      <c r="M1514" s="3">
        <f>L1514/'Nitrous Oxide Information'!$B$1*1000</f>
        <v>8.5276654172247888</v>
      </c>
      <c r="N1514" s="3">
        <f>M1514*'Nitrous Oxide Information'!$I$2*($D$13+273)/$F$2/1000</f>
        <v>2117.0532732190745</v>
      </c>
      <c r="O1514" s="3">
        <f t="shared" si="369"/>
        <v>41.64347580977816</v>
      </c>
      <c r="P1514" s="3">
        <f t="shared" si="370"/>
        <v>10.083409518888182</v>
      </c>
      <c r="Q1514" s="3">
        <f t="shared" si="371"/>
        <v>1.8393657252199261E-3</v>
      </c>
      <c r="R1514" s="3">
        <f t="shared" si="372"/>
        <v>6.9550604531846194E-2</v>
      </c>
    </row>
    <row r="1515" spans="1:18" x14ac:dyDescent="0.25">
      <c r="A1515" s="3">
        <f t="shared" si="374"/>
        <v>14.859999999999728</v>
      </c>
      <c r="B1515" s="3">
        <f t="shared" si="361"/>
        <v>0.82592259307826044</v>
      </c>
      <c r="C1515" s="3">
        <f t="shared" si="362"/>
        <v>1.8765446011595847E-2</v>
      </c>
      <c r="D1515" s="3">
        <f t="shared" si="363"/>
        <v>306.48363022215409</v>
      </c>
      <c r="E1515" s="3">
        <f t="shared" si="364"/>
        <v>2.5948998264454213</v>
      </c>
      <c r="F1515" s="3">
        <f t="shared" si="365"/>
        <v>33.073583221953243</v>
      </c>
      <c r="G1515" s="3">
        <f t="shared" si="366"/>
        <v>6.495536122041648E-2</v>
      </c>
      <c r="H1515" s="3">
        <f t="shared" si="367"/>
        <v>0.15304851895711183</v>
      </c>
      <c r="I1515" s="3">
        <f t="shared" si="373"/>
        <v>2435.1215784222536</v>
      </c>
      <c r="K1515" s="3">
        <f t="shared" si="375"/>
        <v>14.859999999999728</v>
      </c>
      <c r="L1515" s="3">
        <f t="shared" si="368"/>
        <v>0.37463263196299612</v>
      </c>
      <c r="M1515" s="3">
        <f>L1515/'Nitrous Oxide Information'!$B$1*1000</f>
        <v>8.5118631305068089</v>
      </c>
      <c r="N1515" s="3">
        <f>M1515*'Nitrous Oxide Information'!$I$2*($D$13+273)/$F$2/1000</f>
        <v>2113.1302437398613</v>
      </c>
      <c r="O1515" s="3">
        <f t="shared" si="369"/>
        <v>41.566307896582337</v>
      </c>
      <c r="P1515" s="3">
        <f t="shared" si="370"/>
        <v>10.083409518888184</v>
      </c>
      <c r="Q1515" s="3">
        <f t="shared" si="371"/>
        <v>1.8393657252199264E-3</v>
      </c>
      <c r="R1515" s="3">
        <f t="shared" si="372"/>
        <v>6.9421722998572022E-2</v>
      </c>
    </row>
    <row r="1516" spans="1:18" x14ac:dyDescent="0.25">
      <c r="A1516" s="3">
        <f t="shared" si="374"/>
        <v>14.869999999999727</v>
      </c>
      <c r="B1516" s="3">
        <f t="shared" si="361"/>
        <v>0.82439210788868933</v>
      </c>
      <c r="C1516" s="3">
        <f t="shared" si="362"/>
        <v>1.8730672489915806E-2</v>
      </c>
      <c r="D1516" s="3">
        <f t="shared" si="363"/>
        <v>305.91569726956004</v>
      </c>
      <c r="E1516" s="3">
        <f t="shared" si="364"/>
        <v>2.5900913180136644</v>
      </c>
      <c r="F1516" s="3">
        <f t="shared" si="365"/>
        <v>33.073583221953236</v>
      </c>
      <c r="G1516" s="3">
        <f t="shared" si="366"/>
        <v>6.4955361220416466E-2</v>
      </c>
      <c r="H1516" s="3">
        <f t="shared" si="367"/>
        <v>0.15276491067043618</v>
      </c>
      <c r="I1516" s="3">
        <f t="shared" si="373"/>
        <v>2435.4271082435944</v>
      </c>
      <c r="K1516" s="3">
        <f t="shared" si="375"/>
        <v>14.869999999999727</v>
      </c>
      <c r="L1516" s="3">
        <f t="shared" si="368"/>
        <v>0.37393841473301043</v>
      </c>
      <c r="M1516" s="3">
        <f>L1516/'Nitrous Oxide Information'!$B$1*1000</f>
        <v>8.4960901263947122</v>
      </c>
      <c r="N1516" s="3">
        <f>M1516*'Nitrous Oxide Information'!$I$2*($D$13+273)/$F$2/1000</f>
        <v>2109.2144838747322</v>
      </c>
      <c r="O1516" s="3">
        <f t="shared" si="369"/>
        <v>41.489282980259652</v>
      </c>
      <c r="P1516" s="3">
        <f t="shared" si="370"/>
        <v>10.083409518888182</v>
      </c>
      <c r="Q1516" s="3">
        <f t="shared" si="371"/>
        <v>1.8393657252199261E-3</v>
      </c>
      <c r="R1516" s="3">
        <f t="shared" si="372"/>
        <v>6.9293080290678752E-2</v>
      </c>
    </row>
    <row r="1517" spans="1:18" x14ac:dyDescent="0.25">
      <c r="A1517" s="3">
        <f t="shared" si="374"/>
        <v>14.879999999999727</v>
      </c>
      <c r="B1517" s="3">
        <f t="shared" si="361"/>
        <v>0.822864458781985</v>
      </c>
      <c r="C1517" s="3">
        <f t="shared" si="362"/>
        <v>1.8695963405702867E-2</v>
      </c>
      <c r="D1517" s="3">
        <f t="shared" si="363"/>
        <v>305.34881673153853</v>
      </c>
      <c r="E1517" s="3">
        <f t="shared" si="364"/>
        <v>2.5852917200427674</v>
      </c>
      <c r="F1517" s="3">
        <f t="shared" si="365"/>
        <v>33.073583221953243</v>
      </c>
      <c r="G1517" s="3">
        <f t="shared" si="366"/>
        <v>6.495536122041648E-2</v>
      </c>
      <c r="H1517" s="3">
        <f t="shared" si="367"/>
        <v>0.15248182792729939</v>
      </c>
      <c r="I1517" s="3">
        <f t="shared" si="373"/>
        <v>2435.7320718994488</v>
      </c>
      <c r="K1517" s="3">
        <f t="shared" si="375"/>
        <v>14.879999999999727</v>
      </c>
      <c r="L1517" s="3">
        <f t="shared" si="368"/>
        <v>0.37324548393010365</v>
      </c>
      <c r="M1517" s="3">
        <f>L1517/'Nitrous Oxide Information'!$B$1*1000</f>
        <v>8.4803463506260357</v>
      </c>
      <c r="N1517" s="3">
        <f>M1517*'Nitrous Oxide Information'!$I$2*($D$13+273)/$F$2/1000</f>
        <v>2105.3059801526492</v>
      </c>
      <c r="O1517" s="3">
        <f t="shared" si="369"/>
        <v>41.41240079582812</v>
      </c>
      <c r="P1517" s="3">
        <f t="shared" si="370"/>
        <v>10.083409518888184</v>
      </c>
      <c r="Q1517" s="3">
        <f t="shared" si="371"/>
        <v>1.8393657252199264E-3</v>
      </c>
      <c r="R1517" s="3">
        <f t="shared" si="372"/>
        <v>6.916467596560831E-2</v>
      </c>
    </row>
    <row r="1518" spans="1:18" x14ac:dyDescent="0.25">
      <c r="A1518" s="3">
        <f t="shared" si="374"/>
        <v>14.889999999999727</v>
      </c>
      <c r="B1518" s="3">
        <f t="shared" si="361"/>
        <v>0.82133964050271202</v>
      </c>
      <c r="C1518" s="3">
        <f t="shared" si="362"/>
        <v>1.8661318639550447E-2</v>
      </c>
      <c r="D1518" s="3">
        <f t="shared" si="363"/>
        <v>304.78298665790049</v>
      </c>
      <c r="E1518" s="3">
        <f t="shared" si="364"/>
        <v>2.5805010160210995</v>
      </c>
      <c r="F1518" s="3">
        <f t="shared" si="365"/>
        <v>33.073583221953228</v>
      </c>
      <c r="G1518" s="3">
        <f t="shared" si="366"/>
        <v>6.4955361220416452E-2</v>
      </c>
      <c r="H1518" s="3">
        <f t="shared" si="367"/>
        <v>0.15219926975383699</v>
      </c>
      <c r="I1518" s="3">
        <f t="shared" si="373"/>
        <v>2436.0364704389563</v>
      </c>
      <c r="K1518" s="3">
        <f t="shared" si="375"/>
        <v>14.889999999999727</v>
      </c>
      <c r="L1518" s="3">
        <f t="shared" si="368"/>
        <v>0.37255383717044754</v>
      </c>
      <c r="M1518" s="3">
        <f>L1518/'Nitrous Oxide Information'!$B$1*1000</f>
        <v>8.4646317490388636</v>
      </c>
      <c r="N1518" s="3">
        <f>M1518*'Nitrous Oxide Information'!$I$2*($D$13+273)/$F$2/1000</f>
        <v>2101.4047191275322</v>
      </c>
      <c r="O1518" s="3">
        <f t="shared" si="369"/>
        <v>41.335661078796804</v>
      </c>
      <c r="P1518" s="3">
        <f t="shared" si="370"/>
        <v>10.08340951888818</v>
      </c>
      <c r="Q1518" s="3">
        <f t="shared" si="371"/>
        <v>1.8393657252199257E-3</v>
      </c>
      <c r="R1518" s="3">
        <f t="shared" si="372"/>
        <v>6.903650958162269E-2</v>
      </c>
    </row>
    <row r="1519" spans="1:18" x14ac:dyDescent="0.25">
      <c r="A1519" s="3">
        <f t="shared" si="374"/>
        <v>14.899999999999727</v>
      </c>
      <c r="B1519" s="3">
        <f t="shared" si="361"/>
        <v>0.81981764780517363</v>
      </c>
      <c r="C1519" s="3">
        <f t="shared" si="362"/>
        <v>1.8626738072273254E-2</v>
      </c>
      <c r="D1519" s="3">
        <f t="shared" si="363"/>
        <v>304.21820510207141</v>
      </c>
      <c r="E1519" s="3">
        <f t="shared" si="364"/>
        <v>2.5757191894676281</v>
      </c>
      <c r="F1519" s="3">
        <f t="shared" si="365"/>
        <v>33.073583221953236</v>
      </c>
      <c r="G1519" s="3">
        <f t="shared" si="366"/>
        <v>6.4955361220416466E-2</v>
      </c>
      <c r="H1519" s="3">
        <f t="shared" si="367"/>
        <v>0.15191723517798944</v>
      </c>
      <c r="I1519" s="3">
        <f t="shared" si="373"/>
        <v>2436.3403049093122</v>
      </c>
      <c r="K1519" s="3">
        <f t="shared" si="375"/>
        <v>14.899999999999727</v>
      </c>
      <c r="L1519" s="3">
        <f t="shared" si="368"/>
        <v>0.37186347207463133</v>
      </c>
      <c r="M1519" s="3">
        <f>L1519/'Nitrous Oxide Information'!$B$1*1000</f>
        <v>8.4489462675716567</v>
      </c>
      <c r="N1519" s="3">
        <f>M1519*'Nitrous Oxide Information'!$I$2*($D$13+273)/$F$2/1000</f>
        <v>2097.510687378222</v>
      </c>
      <c r="O1519" s="3">
        <f t="shared" si="369"/>
        <v>41.259063565164873</v>
      </c>
      <c r="P1519" s="3">
        <f t="shared" si="370"/>
        <v>10.083409518888182</v>
      </c>
      <c r="Q1519" s="3">
        <f t="shared" si="371"/>
        <v>1.8393657252199261E-3</v>
      </c>
      <c r="R1519" s="3">
        <f t="shared" si="372"/>
        <v>6.8908580697802549E-2</v>
      </c>
    </row>
    <row r="1520" spans="1:18" x14ac:dyDescent="0.25">
      <c r="A1520" s="3">
        <f t="shared" si="374"/>
        <v>14.909999999999727</v>
      </c>
      <c r="B1520" s="3">
        <f t="shared" si="361"/>
        <v>0.81829847545339374</v>
      </c>
      <c r="C1520" s="3">
        <f t="shared" si="362"/>
        <v>1.8592221584906823E-2</v>
      </c>
      <c r="D1520" s="3">
        <f t="shared" si="363"/>
        <v>303.65447012108331</v>
      </c>
      <c r="E1520" s="3">
        <f t="shared" si="364"/>
        <v>2.5709462239318608</v>
      </c>
      <c r="F1520" s="3">
        <f t="shared" si="365"/>
        <v>33.073583221953236</v>
      </c>
      <c r="G1520" s="3">
        <f t="shared" si="366"/>
        <v>6.4955361220416466E-2</v>
      </c>
      <c r="H1520" s="3">
        <f t="shared" si="367"/>
        <v>0.15163572322949806</v>
      </c>
      <c r="I1520" s="3">
        <f t="shared" si="373"/>
        <v>2436.6435763557711</v>
      </c>
      <c r="K1520" s="3">
        <f t="shared" si="375"/>
        <v>14.909999999999727</v>
      </c>
      <c r="L1520" s="3">
        <f t="shared" si="368"/>
        <v>0.37117438626765331</v>
      </c>
      <c r="M1520" s="3">
        <f>L1520/'Nitrous Oxide Information'!$B$1*1000</f>
        <v>8.4332898522630426</v>
      </c>
      <c r="N1520" s="3">
        <f>M1520*'Nitrous Oxide Information'!$I$2*($D$13+273)/$F$2/1000</f>
        <v>2093.6238715084264</v>
      </c>
      <c r="O1520" s="3">
        <f t="shared" si="369"/>
        <v>41.182607991420717</v>
      </c>
      <c r="P1520" s="3">
        <f t="shared" si="370"/>
        <v>10.083409518888182</v>
      </c>
      <c r="Q1520" s="3">
        <f t="shared" si="371"/>
        <v>1.8393657252199261E-3</v>
      </c>
      <c r="R1520" s="3">
        <f t="shared" si="372"/>
        <v>6.8780888874045445E-2</v>
      </c>
    </row>
    <row r="1521" spans="1:18" x14ac:dyDescent="0.25">
      <c r="A1521" s="3">
        <f t="shared" si="374"/>
        <v>14.919999999999726</v>
      </c>
      <c r="B1521" s="3">
        <f t="shared" si="361"/>
        <v>0.8167821182210987</v>
      </c>
      <c r="C1521" s="3">
        <f t="shared" si="362"/>
        <v>1.8557769058707159E-2</v>
      </c>
      <c r="D1521" s="3">
        <f t="shared" si="363"/>
        <v>303.09177977556885</v>
      </c>
      <c r="E1521" s="3">
        <f t="shared" si="364"/>
        <v>2.5661821029937881</v>
      </c>
      <c r="F1521" s="3">
        <f t="shared" si="365"/>
        <v>33.073583221953236</v>
      </c>
      <c r="G1521" s="3">
        <f t="shared" si="366"/>
        <v>6.4955361220416466E-2</v>
      </c>
      <c r="H1521" s="3">
        <f t="shared" si="367"/>
        <v>0.1513547329399024</v>
      </c>
      <c r="I1521" s="3">
        <f t="shared" si="373"/>
        <v>2436.9462858216507</v>
      </c>
      <c r="K1521" s="3">
        <f t="shared" si="375"/>
        <v>14.919999999999726</v>
      </c>
      <c r="L1521" s="3">
        <f t="shared" si="368"/>
        <v>0.37048657737891283</v>
      </c>
      <c r="M1521" s="3">
        <f>L1521/'Nitrous Oxide Information'!$B$1*1000</f>
        <v>8.4176624492516492</v>
      </c>
      <c r="N1521" s="3">
        <f>M1521*'Nitrous Oxide Information'!$I$2*($D$13+273)/$F$2/1000</f>
        <v>2089.744258146678</v>
      </c>
      <c r="O1521" s="3">
        <f t="shared" si="369"/>
        <v>41.106294094541028</v>
      </c>
      <c r="P1521" s="3">
        <f t="shared" si="370"/>
        <v>10.083409518888182</v>
      </c>
      <c r="Q1521" s="3">
        <f t="shared" si="371"/>
        <v>1.8393657252199261E-3</v>
      </c>
      <c r="R1521" s="3">
        <f t="shared" si="372"/>
        <v>6.8653433671064593E-2</v>
      </c>
    </row>
    <row r="1522" spans="1:18" x14ac:dyDescent="0.25">
      <c r="A1522" s="3">
        <f t="shared" si="374"/>
        <v>14.929999999999726</v>
      </c>
      <c r="B1522" s="3">
        <f t="shared" si="361"/>
        <v>0.8152685708916998</v>
      </c>
      <c r="C1522" s="3">
        <f t="shared" si="362"/>
        <v>1.8523380375150295E-2</v>
      </c>
      <c r="D1522" s="3">
        <f t="shared" si="363"/>
        <v>302.53013212975463</v>
      </c>
      <c r="E1522" s="3">
        <f t="shared" si="364"/>
        <v>2.5614268102638285</v>
      </c>
      <c r="F1522" s="3">
        <f t="shared" si="365"/>
        <v>33.073583221953243</v>
      </c>
      <c r="G1522" s="3">
        <f t="shared" si="366"/>
        <v>6.495536122041648E-2</v>
      </c>
      <c r="H1522" s="3">
        <f t="shared" si="367"/>
        <v>0.1510742633425366</v>
      </c>
      <c r="I1522" s="3">
        <f t="shared" si="373"/>
        <v>2437.2484343483356</v>
      </c>
      <c r="K1522" s="3">
        <f t="shared" si="375"/>
        <v>14.929999999999726</v>
      </c>
      <c r="L1522" s="3">
        <f t="shared" si="368"/>
        <v>0.36980004304220221</v>
      </c>
      <c r="M1522" s="3">
        <f>L1522/'Nitrous Oxide Information'!$B$1*1000</f>
        <v>8.4020640047759123</v>
      </c>
      <c r="N1522" s="3">
        <f>M1522*'Nitrous Oxide Information'!$I$2*($D$13+273)/$F$2/1000</f>
        <v>2085.8718339462889</v>
      </c>
      <c r="O1522" s="3">
        <f t="shared" si="369"/>
        <v>41.030121611989884</v>
      </c>
      <c r="P1522" s="3">
        <f t="shared" si="370"/>
        <v>10.083409518888184</v>
      </c>
      <c r="Q1522" s="3">
        <f t="shared" si="371"/>
        <v>1.8393657252199264E-3</v>
      </c>
      <c r="R1522" s="3">
        <f t="shared" si="372"/>
        <v>6.8526214650387191E-2</v>
      </c>
    </row>
    <row r="1523" spans="1:18" x14ac:dyDescent="0.25">
      <c r="A1523" s="3">
        <f t="shared" si="374"/>
        <v>14.939999999999726</v>
      </c>
      <c r="B1523" s="3">
        <f t="shared" si="361"/>
        <v>0.81375782825827436</v>
      </c>
      <c r="C1523" s="3">
        <f t="shared" si="362"/>
        <v>1.8489055415931904E-2</v>
      </c>
      <c r="D1523" s="3">
        <f t="shared" si="363"/>
        <v>301.96952525145389</v>
      </c>
      <c r="E1523" s="3">
        <f t="shared" si="364"/>
        <v>2.5566803293827709</v>
      </c>
      <c r="F1523" s="3">
        <f t="shared" si="365"/>
        <v>33.073583221953236</v>
      </c>
      <c r="G1523" s="3">
        <f t="shared" si="366"/>
        <v>6.4955361220416466E-2</v>
      </c>
      <c r="H1523" s="3">
        <f t="shared" si="367"/>
        <v>0.15079431347252592</v>
      </c>
      <c r="I1523" s="3">
        <f t="shared" si="373"/>
        <v>2437.5500229752806</v>
      </c>
      <c r="K1523" s="3">
        <f t="shared" si="375"/>
        <v>14.939999999999726</v>
      </c>
      <c r="L1523" s="3">
        <f t="shared" si="368"/>
        <v>0.36911478089569832</v>
      </c>
      <c r="M1523" s="3">
        <f>L1523/'Nitrous Oxide Information'!$B$1*1000</f>
        <v>8.3864944651738877</v>
      </c>
      <c r="N1523" s="3">
        <f>M1523*'Nitrous Oxide Information'!$I$2*($D$13+273)/$F$2/1000</f>
        <v>2082.0065855853009</v>
      </c>
      <c r="O1523" s="3">
        <f t="shared" si="369"/>
        <v>40.954090281717868</v>
      </c>
      <c r="P1523" s="3">
        <f t="shared" si="370"/>
        <v>10.083409518888182</v>
      </c>
      <c r="Q1523" s="3">
        <f t="shared" si="371"/>
        <v>1.8393657252199261E-3</v>
      </c>
      <c r="R1523" s="3">
        <f t="shared" si="372"/>
        <v>6.8399231374352915E-2</v>
      </c>
    </row>
    <row r="1524" spans="1:18" x14ac:dyDescent="0.25">
      <c r="A1524" s="3">
        <f t="shared" si="374"/>
        <v>14.949999999999726</v>
      </c>
      <c r="B1524" s="3">
        <f t="shared" si="361"/>
        <v>0.81224988512354901</v>
      </c>
      <c r="C1524" s="3">
        <f t="shared" si="362"/>
        <v>1.8454794062966878E-2</v>
      </c>
      <c r="D1524" s="3">
        <f t="shared" si="363"/>
        <v>301.40995721206093</v>
      </c>
      <c r="E1524" s="3">
        <f t="shared" si="364"/>
        <v>2.5519426440217199</v>
      </c>
      <c r="F1524" s="3">
        <f t="shared" si="365"/>
        <v>33.073583221953243</v>
      </c>
      <c r="G1524" s="3">
        <f t="shared" si="366"/>
        <v>6.495536122041648E-2</v>
      </c>
      <c r="H1524" s="3">
        <f t="shared" si="367"/>
        <v>0.15051488236678381</v>
      </c>
      <c r="I1524" s="3">
        <f t="shared" si="373"/>
        <v>2437.851052740014</v>
      </c>
      <c r="K1524" s="3">
        <f t="shared" si="375"/>
        <v>14.949999999999726</v>
      </c>
      <c r="L1524" s="3">
        <f t="shared" si="368"/>
        <v>0.36843078858195477</v>
      </c>
      <c r="M1524" s="3">
        <f>L1524/'Nitrous Oxide Information'!$B$1*1000</f>
        <v>8.3709537768830753</v>
      </c>
      <c r="N1524" s="3">
        <f>M1524*'Nitrous Oxide Information'!$I$2*($D$13+273)/$F$2/1000</f>
        <v>2078.1484997664452</v>
      </c>
      <c r="O1524" s="3">
        <f t="shared" si="369"/>
        <v>40.878199842161152</v>
      </c>
      <c r="P1524" s="3">
        <f t="shared" si="370"/>
        <v>10.083409518888184</v>
      </c>
      <c r="Q1524" s="3">
        <f t="shared" si="371"/>
        <v>1.8393657252199264E-3</v>
      </c>
      <c r="R1524" s="3">
        <f t="shared" si="372"/>
        <v>6.8272483406112541E-2</v>
      </c>
    </row>
    <row r="1525" spans="1:18" x14ac:dyDescent="0.25">
      <c r="A1525" s="3">
        <f t="shared" si="374"/>
        <v>14.959999999999726</v>
      </c>
      <c r="B1525" s="3">
        <f t="shared" si="361"/>
        <v>0.8107447362998812</v>
      </c>
      <c r="C1525" s="3">
        <f t="shared" si="362"/>
        <v>1.8420596198388935E-2</v>
      </c>
      <c r="D1525" s="3">
        <f t="shared" si="363"/>
        <v>300.85142608654343</v>
      </c>
      <c r="E1525" s="3">
        <f t="shared" si="364"/>
        <v>2.5472137378820374</v>
      </c>
      <c r="F1525" s="3">
        <f t="shared" si="365"/>
        <v>33.073583221953236</v>
      </c>
      <c r="G1525" s="3">
        <f t="shared" si="366"/>
        <v>6.4955361220416466E-2</v>
      </c>
      <c r="H1525" s="3">
        <f t="shared" si="367"/>
        <v>0.15023596906400824</v>
      </c>
      <c r="I1525" s="3">
        <f t="shared" si="373"/>
        <v>2438.1515246781419</v>
      </c>
      <c r="K1525" s="3">
        <f t="shared" si="375"/>
        <v>14.959999999999726</v>
      </c>
      <c r="L1525" s="3">
        <f t="shared" si="368"/>
        <v>0.36774806374789365</v>
      </c>
      <c r="M1525" s="3">
        <f>L1525/'Nitrous Oxide Information'!$B$1*1000</f>
        <v>8.3554418864402269</v>
      </c>
      <c r="N1525" s="3">
        <f>M1525*'Nitrous Oxide Information'!$I$2*($D$13+273)/$F$2/1000</f>
        <v>2074.2975632170915</v>
      </c>
      <c r="O1525" s="3">
        <f t="shared" si="369"/>
        <v>40.802450032240614</v>
      </c>
      <c r="P1525" s="3">
        <f t="shared" si="370"/>
        <v>10.083409518888182</v>
      </c>
      <c r="Q1525" s="3">
        <f t="shared" si="371"/>
        <v>1.8393657252199261E-3</v>
      </c>
      <c r="R1525" s="3">
        <f t="shared" si="372"/>
        <v>6.8145970309626269E-2</v>
      </c>
    </row>
    <row r="1526" spans="1:18" x14ac:dyDescent="0.25">
      <c r="A1526" s="3">
        <f t="shared" si="374"/>
        <v>14.969999999999725</v>
      </c>
      <c r="B1526" s="3">
        <f t="shared" si="361"/>
        <v>0.80924237660924114</v>
      </c>
      <c r="C1526" s="3">
        <f t="shared" si="362"/>
        <v>1.8386461704550192E-2</v>
      </c>
      <c r="D1526" s="3">
        <f t="shared" si="363"/>
        <v>300.29392995343642</v>
      </c>
      <c r="E1526" s="3">
        <f t="shared" si="364"/>
        <v>2.5424935946952885</v>
      </c>
      <c r="F1526" s="3">
        <f t="shared" si="365"/>
        <v>33.073583221953236</v>
      </c>
      <c r="G1526" s="3">
        <f t="shared" si="366"/>
        <v>6.4955361220416466E-2</v>
      </c>
      <c r="H1526" s="3">
        <f t="shared" si="367"/>
        <v>0.14995757260467865</v>
      </c>
      <c r="I1526" s="3">
        <f t="shared" si="373"/>
        <v>2438.4514398233514</v>
      </c>
      <c r="K1526" s="3">
        <f t="shared" si="375"/>
        <v>14.969999999999725</v>
      </c>
      <c r="L1526" s="3">
        <f t="shared" si="368"/>
        <v>0.36706660404479741</v>
      </c>
      <c r="M1526" s="3">
        <f>L1526/'Nitrous Oxide Information'!$B$1*1000</f>
        <v>8.3399587404811619</v>
      </c>
      <c r="N1526" s="3">
        <f>M1526*'Nitrous Oxide Information'!$I$2*($D$13+273)/$F$2/1000</f>
        <v>2070.4537626892052</v>
      </c>
      <c r="O1526" s="3">
        <f t="shared" si="369"/>
        <v>40.726840591360919</v>
      </c>
      <c r="P1526" s="3">
        <f t="shared" si="370"/>
        <v>10.083409518888182</v>
      </c>
      <c r="Q1526" s="3">
        <f t="shared" si="371"/>
        <v>1.8393657252199261E-3</v>
      </c>
      <c r="R1526" s="3">
        <f t="shared" si="372"/>
        <v>6.8019691649662373E-2</v>
      </c>
    </row>
    <row r="1527" spans="1:18" x14ac:dyDescent="0.25">
      <c r="A1527" s="3">
        <f t="shared" si="374"/>
        <v>14.979999999999725</v>
      </c>
      <c r="B1527" s="3">
        <f t="shared" si="361"/>
        <v>0.80774280088319439</v>
      </c>
      <c r="C1527" s="3">
        <f t="shared" si="362"/>
        <v>1.8352390464020801E-2</v>
      </c>
      <c r="D1527" s="3">
        <f t="shared" si="363"/>
        <v>299.73746689483573</v>
      </c>
      <c r="E1527" s="3">
        <f t="shared" si="364"/>
        <v>2.5377821982231836</v>
      </c>
      <c r="F1527" s="3">
        <f t="shared" si="365"/>
        <v>33.073583221953243</v>
      </c>
      <c r="G1527" s="3">
        <f t="shared" si="366"/>
        <v>6.495536122041648E-2</v>
      </c>
      <c r="H1527" s="3">
        <f t="shared" si="367"/>
        <v>0.14967969203105239</v>
      </c>
      <c r="I1527" s="3">
        <f t="shared" si="373"/>
        <v>2438.7507992074134</v>
      </c>
      <c r="K1527" s="3">
        <f t="shared" si="375"/>
        <v>14.979999999999725</v>
      </c>
      <c r="L1527" s="3">
        <f t="shared" si="368"/>
        <v>0.36638640712830078</v>
      </c>
      <c r="M1527" s="3">
        <f>L1527/'Nitrous Oxide Information'!$B$1*1000</f>
        <v>8.3245042857405949</v>
      </c>
      <c r="N1527" s="3">
        <f>M1527*'Nitrous Oxide Information'!$I$2*($D$13+273)/$F$2/1000</f>
        <v>2066.6170849593022</v>
      </c>
      <c r="O1527" s="3">
        <f t="shared" si="369"/>
        <v>40.651371259409615</v>
      </c>
      <c r="P1527" s="3">
        <f t="shared" si="370"/>
        <v>10.083409518888184</v>
      </c>
      <c r="Q1527" s="3">
        <f t="shared" si="371"/>
        <v>1.8393657252199264E-3</v>
      </c>
      <c r="R1527" s="3">
        <f t="shared" si="372"/>
        <v>6.7893646991795592E-2</v>
      </c>
    </row>
    <row r="1528" spans="1:18" x14ac:dyDescent="0.25">
      <c r="A1528" s="3">
        <f t="shared" si="374"/>
        <v>14.989999999999725</v>
      </c>
      <c r="B1528" s="3">
        <f t="shared" si="361"/>
        <v>0.80624600396288393</v>
      </c>
      <c r="C1528" s="3">
        <f t="shared" si="362"/>
        <v>1.8318382359588489E-2</v>
      </c>
      <c r="D1528" s="3">
        <f t="shared" si="363"/>
        <v>299.18203499639054</v>
      </c>
      <c r="E1528" s="3">
        <f t="shared" si="364"/>
        <v>2.5330795322575246</v>
      </c>
      <c r="F1528" s="3">
        <f t="shared" si="365"/>
        <v>33.073583221953236</v>
      </c>
      <c r="G1528" s="3">
        <f t="shared" si="366"/>
        <v>6.4955361220416466E-2</v>
      </c>
      <c r="H1528" s="3">
        <f t="shared" si="367"/>
        <v>0.14940232638716155</v>
      </c>
      <c r="I1528" s="3">
        <f t="shared" si="373"/>
        <v>2439.0496038601877</v>
      </c>
      <c r="K1528" s="3">
        <f t="shared" si="375"/>
        <v>14.989999999999725</v>
      </c>
      <c r="L1528" s="3">
        <f t="shared" si="368"/>
        <v>0.36570747065838283</v>
      </c>
      <c r="M1528" s="3">
        <f>L1528/'Nitrous Oxide Information'!$B$1*1000</f>
        <v>8.3090784690519346</v>
      </c>
      <c r="N1528" s="3">
        <f>M1528*'Nitrous Oxide Information'!$I$2*($D$13+273)/$F$2/1000</f>
        <v>2062.787516828399</v>
      </c>
      <c r="O1528" s="3">
        <f t="shared" si="369"/>
        <v>40.576041776756284</v>
      </c>
      <c r="P1528" s="3">
        <f t="shared" si="370"/>
        <v>10.083409518888182</v>
      </c>
      <c r="Q1528" s="3">
        <f t="shared" si="371"/>
        <v>1.8393657252199261E-3</v>
      </c>
      <c r="R1528" s="3">
        <f t="shared" si="372"/>
        <v>6.7767835902405663E-2</v>
      </c>
    </row>
    <row r="1529" spans="1:18" x14ac:dyDescent="0.25">
      <c r="A1529" s="3">
        <f t="shared" si="374"/>
        <v>14.999999999999725</v>
      </c>
      <c r="B1529" s="3">
        <f t="shared" si="361"/>
        <v>0.80475198069901233</v>
      </c>
      <c r="C1529" s="3">
        <f t="shared" si="362"/>
        <v>1.8284437274258207E-2</v>
      </c>
      <c r="D1529" s="3">
        <f t="shared" si="363"/>
        <v>298.62763234729846</v>
      </c>
      <c r="E1529" s="3">
        <f t="shared" si="364"/>
        <v>2.5283855806201485</v>
      </c>
      <c r="F1529" s="3">
        <f t="shared" si="365"/>
        <v>33.073583221953243</v>
      </c>
      <c r="G1529" s="3">
        <f t="shared" si="366"/>
        <v>6.495536122041648E-2</v>
      </c>
      <c r="H1529" s="3">
        <f t="shared" si="367"/>
        <v>0.14912547471880996</v>
      </c>
      <c r="I1529" s="3">
        <f t="shared" si="373"/>
        <v>2439.3478548096255</v>
      </c>
      <c r="K1529" s="3">
        <f t="shared" si="375"/>
        <v>14.999999999999725</v>
      </c>
      <c r="L1529" s="3">
        <f t="shared" si="368"/>
        <v>0.36502979229935878</v>
      </c>
      <c r="M1529" s="3">
        <f>L1529/'Nitrous Oxide Information'!$B$1*1000</f>
        <v>8.2936812373471209</v>
      </c>
      <c r="N1529" s="3">
        <f>M1529*'Nitrous Oxide Information'!$I$2*($D$13+273)/$F$2/1000</f>
        <v>2058.9650451219759</v>
      </c>
      <c r="O1529" s="3">
        <f t="shared" si="369"/>
        <v>40.500851884251603</v>
      </c>
      <c r="P1529" s="3">
        <f t="shared" si="370"/>
        <v>10.083409518888184</v>
      </c>
      <c r="Q1529" s="3">
        <f t="shared" si="371"/>
        <v>1.8393657252199264E-3</v>
      </c>
      <c r="R1529" s="3">
        <f t="shared" si="372"/>
        <v>6.7642257948675955E-2</v>
      </c>
    </row>
    <row r="1530" spans="1:18" x14ac:dyDescent="0.25">
      <c r="A1530" s="3">
        <f t="shared" si="374"/>
        <v>15.009999999999724</v>
      </c>
      <c r="B1530" s="3">
        <f t="shared" si="361"/>
        <v>0.80326072595182418</v>
      </c>
      <c r="C1530" s="3">
        <f t="shared" si="362"/>
        <v>1.8250555091251688E-2</v>
      </c>
      <c r="D1530" s="3">
        <f t="shared" si="363"/>
        <v>298.0742570402968</v>
      </c>
      <c r="E1530" s="3">
        <f t="shared" si="364"/>
        <v>2.52370032716287</v>
      </c>
      <c r="F1530" s="3">
        <f t="shared" si="365"/>
        <v>33.073583221953236</v>
      </c>
      <c r="G1530" s="3">
        <f t="shared" si="366"/>
        <v>6.4955361220416466E-2</v>
      </c>
      <c r="H1530" s="3">
        <f t="shared" si="367"/>
        <v>0.14884913607356931</v>
      </c>
      <c r="I1530" s="3">
        <f t="shared" si="373"/>
        <v>2439.6455530817725</v>
      </c>
      <c r="K1530" s="3">
        <f t="shared" si="375"/>
        <v>15.009999999999724</v>
      </c>
      <c r="L1530" s="3">
        <f t="shared" si="368"/>
        <v>0.36435336971987203</v>
      </c>
      <c r="M1530" s="3">
        <f>L1530/'Nitrous Oxide Information'!$B$1*1000</f>
        <v>8.2783125376564204</v>
      </c>
      <c r="N1530" s="3">
        <f>M1530*'Nitrous Oxide Information'!$I$2*($D$13+273)/$F$2/1000</f>
        <v>2055.1496566899204</v>
      </c>
      <c r="O1530" s="3">
        <f t="shared" si="369"/>
        <v>40.425801323226466</v>
      </c>
      <c r="P1530" s="3">
        <f t="shared" si="370"/>
        <v>10.083409518888182</v>
      </c>
      <c r="Q1530" s="3">
        <f t="shared" si="371"/>
        <v>1.8393657252199261E-3</v>
      </c>
      <c r="R1530" s="3">
        <f t="shared" si="372"/>
        <v>6.7516912698591738E-2</v>
      </c>
    </row>
    <row r="1531" spans="1:18" x14ac:dyDescent="0.25">
      <c r="A1531" s="3">
        <f t="shared" si="374"/>
        <v>15.019999999999724</v>
      </c>
      <c r="B1531" s="3">
        <f t="shared" si="361"/>
        <v>0.8017722345910886</v>
      </c>
      <c r="C1531" s="3">
        <f t="shared" si="362"/>
        <v>1.8216735694007079E-2</v>
      </c>
      <c r="D1531" s="3">
        <f t="shared" si="363"/>
        <v>297.52190717165803</v>
      </c>
      <c r="E1531" s="3">
        <f t="shared" si="364"/>
        <v>2.5190237557674289</v>
      </c>
      <c r="F1531" s="3">
        <f t="shared" si="365"/>
        <v>33.073583221953236</v>
      </c>
      <c r="G1531" s="3">
        <f t="shared" si="366"/>
        <v>6.4955361220416466E-2</v>
      </c>
      <c r="H1531" s="3">
        <f t="shared" si="367"/>
        <v>0.14857330950077635</v>
      </c>
      <c r="I1531" s="3">
        <f t="shared" si="373"/>
        <v>2439.942699700774</v>
      </c>
      <c r="K1531" s="3">
        <f t="shared" si="375"/>
        <v>15.019999999999724</v>
      </c>
      <c r="L1531" s="3">
        <f t="shared" si="368"/>
        <v>0.36367820059288614</v>
      </c>
      <c r="M1531" s="3">
        <f>L1531/'Nitrous Oxide Information'!$B$1*1000</f>
        <v>8.2629723171082663</v>
      </c>
      <c r="N1531" s="3">
        <f>M1531*'Nitrous Oxide Information'!$I$2*($D$13+273)/$F$2/1000</f>
        <v>2051.3413384064925</v>
      </c>
      <c r="O1531" s="3">
        <f t="shared" si="369"/>
        <v>40.350889835491103</v>
      </c>
      <c r="P1531" s="3">
        <f t="shared" si="370"/>
        <v>10.083409518888182</v>
      </c>
      <c r="Q1531" s="3">
        <f t="shared" si="371"/>
        <v>1.8393657252199261E-3</v>
      </c>
      <c r="R1531" s="3">
        <f t="shared" si="372"/>
        <v>6.7391799720938922E-2</v>
      </c>
    </row>
    <row r="1532" spans="1:18" x14ac:dyDescent="0.25">
      <c r="A1532" s="3">
        <f t="shared" si="374"/>
        <v>15.029999999999724</v>
      </c>
      <c r="B1532" s="3">
        <f t="shared" si="361"/>
        <v>0.80028650149608083</v>
      </c>
      <c r="C1532" s="3">
        <f t="shared" si="362"/>
        <v>1.8182978966178511E-2</v>
      </c>
      <c r="D1532" s="3">
        <f t="shared" si="363"/>
        <v>296.97058084118186</v>
      </c>
      <c r="E1532" s="3">
        <f t="shared" si="364"/>
        <v>2.5143558503454315</v>
      </c>
      <c r="F1532" s="3">
        <f t="shared" si="365"/>
        <v>33.073583221953243</v>
      </c>
      <c r="G1532" s="3">
        <f t="shared" si="366"/>
        <v>6.495536122041648E-2</v>
      </c>
      <c r="H1532" s="3">
        <f t="shared" si="367"/>
        <v>0.14829799405152944</v>
      </c>
      <c r="I1532" s="3">
        <f t="shared" si="373"/>
        <v>2440.2392956888771</v>
      </c>
      <c r="K1532" s="3">
        <f t="shared" si="375"/>
        <v>15.029999999999724</v>
      </c>
      <c r="L1532" s="3">
        <f t="shared" si="368"/>
        <v>0.36300428259567674</v>
      </c>
      <c r="M1532" s="3">
        <f>L1532/'Nitrous Oxide Information'!$B$1*1000</f>
        <v>8.2476605229290616</v>
      </c>
      <c r="N1532" s="3">
        <f>M1532*'Nitrous Oxide Information'!$I$2*($D$13+273)/$F$2/1000</f>
        <v>2047.5400771702732</v>
      </c>
      <c r="O1532" s="3">
        <f t="shared" si="369"/>
        <v>40.276117163334177</v>
      </c>
      <c r="P1532" s="3">
        <f t="shared" si="370"/>
        <v>10.083409518888184</v>
      </c>
      <c r="Q1532" s="3">
        <f t="shared" si="371"/>
        <v>1.8393657252199264E-3</v>
      </c>
      <c r="R1532" s="3">
        <f t="shared" si="372"/>
        <v>6.7266918585302427E-2</v>
      </c>
    </row>
    <row r="1533" spans="1:18" x14ac:dyDescent="0.25">
      <c r="A1533" s="3">
        <f t="shared" si="374"/>
        <v>15.039999999999724</v>
      </c>
      <c r="B1533" s="3">
        <f t="shared" si="361"/>
        <v>0.79880352155556555</v>
      </c>
      <c r="C1533" s="3">
        <f t="shared" si="362"/>
        <v>1.8149284791635713E-2</v>
      </c>
      <c r="D1533" s="3">
        <f t="shared" si="363"/>
        <v>296.42027615218944</v>
      </c>
      <c r="E1533" s="3">
        <f t="shared" si="364"/>
        <v>2.509696594838299</v>
      </c>
      <c r="F1533" s="3">
        <f t="shared" si="365"/>
        <v>33.073583221953243</v>
      </c>
      <c r="G1533" s="3">
        <f t="shared" si="366"/>
        <v>6.495536122041648E-2</v>
      </c>
      <c r="H1533" s="3">
        <f t="shared" si="367"/>
        <v>0.14802318877868537</v>
      </c>
      <c r="I1533" s="3">
        <f t="shared" si="373"/>
        <v>2440.5353420664346</v>
      </c>
      <c r="K1533" s="3">
        <f t="shared" si="375"/>
        <v>15.039999999999724</v>
      </c>
      <c r="L1533" s="3">
        <f t="shared" si="368"/>
        <v>0.36233161340982373</v>
      </c>
      <c r="M1533" s="3">
        <f>L1533/'Nitrous Oxide Information'!$B$1*1000</f>
        <v>8.2323771024429995</v>
      </c>
      <c r="N1533" s="3">
        <f>M1533*'Nitrous Oxide Information'!$I$2*($D$13+273)/$F$2/1000</f>
        <v>2043.7458599041215</v>
      </c>
      <c r="O1533" s="3">
        <f t="shared" si="369"/>
        <v>40.201483049521926</v>
      </c>
      <c r="P1533" s="3">
        <f t="shared" si="370"/>
        <v>10.083409518888184</v>
      </c>
      <c r="Q1533" s="3">
        <f t="shared" si="371"/>
        <v>1.8393657252199264E-3</v>
      </c>
      <c r="R1533" s="3">
        <f t="shared" si="372"/>
        <v>6.7142268862064841E-2</v>
      </c>
    </row>
    <row r="1534" spans="1:18" x14ac:dyDescent="0.25">
      <c r="A1534" s="3">
        <f t="shared" si="374"/>
        <v>15.049999999999724</v>
      </c>
      <c r="B1534" s="3">
        <f t="shared" si="361"/>
        <v>0.79732328966777866</v>
      </c>
      <c r="C1534" s="3">
        <f t="shared" si="362"/>
        <v>1.8115653054463617E-2</v>
      </c>
      <c r="D1534" s="3">
        <f t="shared" si="363"/>
        <v>295.87099121151647</v>
      </c>
      <c r="E1534" s="3">
        <f t="shared" si="364"/>
        <v>2.5050459732172081</v>
      </c>
      <c r="F1534" s="3">
        <f t="shared" si="365"/>
        <v>33.073583221953243</v>
      </c>
      <c r="G1534" s="3">
        <f t="shared" si="366"/>
        <v>6.495536122041648E-2</v>
      </c>
      <c r="H1534" s="3">
        <f t="shared" si="367"/>
        <v>0.14774889273685593</v>
      </c>
      <c r="I1534" s="3">
        <f t="shared" si="373"/>
        <v>2440.8308398519084</v>
      </c>
      <c r="K1534" s="3">
        <f t="shared" si="375"/>
        <v>15.049999999999724</v>
      </c>
      <c r="L1534" s="3">
        <f t="shared" si="368"/>
        <v>0.36166019072120309</v>
      </c>
      <c r="M1534" s="3">
        <f>L1534/'Nitrous Oxide Information'!$B$1*1000</f>
        <v>8.217122003071891</v>
      </c>
      <c r="N1534" s="3">
        <f>M1534*'Nitrous Oxide Information'!$I$2*($D$13+273)/$F$2/1000</f>
        <v>2039.9586735551291</v>
      </c>
      <c r="O1534" s="3">
        <f t="shared" si="369"/>
        <v>40.126987237297236</v>
      </c>
      <c r="P1534" s="3">
        <f t="shared" si="370"/>
        <v>10.083409518888184</v>
      </c>
      <c r="Q1534" s="3">
        <f t="shared" si="371"/>
        <v>1.8393657252199264E-3</v>
      </c>
      <c r="R1534" s="3">
        <f t="shared" si="372"/>
        <v>6.7017850122404743E-2</v>
      </c>
    </row>
    <row r="1535" spans="1:18" x14ac:dyDescent="0.25">
      <c r="A1535" s="3">
        <f t="shared" si="374"/>
        <v>15.059999999999723</v>
      </c>
      <c r="B1535" s="3">
        <f t="shared" si="361"/>
        <v>0.79584580074041011</v>
      </c>
      <c r="C1535" s="3">
        <f t="shared" si="362"/>
        <v>1.8082083638961941E-2</v>
      </c>
      <c r="D1535" s="3">
        <f t="shared" si="363"/>
        <v>295.3227241295067</v>
      </c>
      <c r="E1535" s="3">
        <f t="shared" si="364"/>
        <v>2.50040396948304</v>
      </c>
      <c r="F1535" s="3">
        <f t="shared" si="365"/>
        <v>33.073583221953236</v>
      </c>
      <c r="G1535" s="3">
        <f t="shared" si="366"/>
        <v>6.4955361220416466E-2</v>
      </c>
      <c r="H1535" s="3">
        <f t="shared" si="367"/>
        <v>0.1474751049824049</v>
      </c>
      <c r="I1535" s="3">
        <f t="shared" si="373"/>
        <v>2441.1257900618734</v>
      </c>
      <c r="K1535" s="3">
        <f t="shared" si="375"/>
        <v>15.059999999999723</v>
      </c>
      <c r="L1535" s="3">
        <f t="shared" si="368"/>
        <v>0.36099001221997906</v>
      </c>
      <c r="M1535" s="3">
        <f>L1535/'Nitrous Oxide Information'!$B$1*1000</f>
        <v>8.2018951723349716</v>
      </c>
      <c r="N1535" s="3">
        <f>M1535*'Nitrous Oxide Information'!$I$2*($D$13+273)/$F$2/1000</f>
        <v>2036.1785050945753</v>
      </c>
      <c r="O1535" s="3">
        <f t="shared" si="369"/>
        <v>40.052629470378797</v>
      </c>
      <c r="P1535" s="3">
        <f t="shared" si="370"/>
        <v>10.083409518888182</v>
      </c>
      <c r="Q1535" s="3">
        <f t="shared" si="371"/>
        <v>1.8393657252199261E-3</v>
      </c>
      <c r="R1535" s="3">
        <f t="shared" si="372"/>
        <v>6.6893661938295448E-2</v>
      </c>
    </row>
    <row r="1536" spans="1:18" x14ac:dyDescent="0.25">
      <c r="A1536" s="3">
        <f t="shared" si="374"/>
        <v>15.069999999999723</v>
      </c>
      <c r="B1536" s="3">
        <f t="shared" si="361"/>
        <v>0.79437104969058614</v>
      </c>
      <c r="C1536" s="3">
        <f t="shared" si="362"/>
        <v>1.8048576429644813E-2</v>
      </c>
      <c r="D1536" s="3">
        <f t="shared" si="363"/>
        <v>294.77547302000568</v>
      </c>
      <c r="E1536" s="3">
        <f t="shared" si="364"/>
        <v>2.49577056766632</v>
      </c>
      <c r="F1536" s="3">
        <f t="shared" si="365"/>
        <v>33.073583221953236</v>
      </c>
      <c r="G1536" s="3">
        <f t="shared" si="366"/>
        <v>6.4955361220416466E-2</v>
      </c>
      <c r="H1536" s="3">
        <f t="shared" si="367"/>
        <v>0.14720182457344452</v>
      </c>
      <c r="I1536" s="3">
        <f t="shared" si="373"/>
        <v>2441.4201937110201</v>
      </c>
      <c r="K1536" s="3">
        <f t="shared" si="375"/>
        <v>15.069999999999723</v>
      </c>
      <c r="L1536" s="3">
        <f t="shared" si="368"/>
        <v>0.36032107560059612</v>
      </c>
      <c r="M1536" s="3">
        <f>L1536/'Nitrous Oxide Information'!$B$1*1000</f>
        <v>8.1866965578487285</v>
      </c>
      <c r="N1536" s="3">
        <f>M1536*'Nitrous Oxide Information'!$I$2*($D$13+273)/$F$2/1000</f>
        <v>2032.4053415178826</v>
      </c>
      <c r="O1536" s="3">
        <f t="shared" si="369"/>
        <v>39.978409492960175</v>
      </c>
      <c r="P1536" s="3">
        <f t="shared" si="370"/>
        <v>10.083409518888182</v>
      </c>
      <c r="Q1536" s="3">
        <f t="shared" si="371"/>
        <v>1.8393657252199261E-3</v>
      </c>
      <c r="R1536" s="3">
        <f t="shared" si="372"/>
        <v>6.6769703882503348E-2</v>
      </c>
    </row>
    <row r="1537" spans="1:18" x14ac:dyDescent="0.25">
      <c r="A1537" s="3">
        <f t="shared" si="374"/>
        <v>15.079999999999723</v>
      </c>
      <c r="B1537" s="3">
        <f t="shared" si="361"/>
        <v>0.79289903144485174</v>
      </c>
      <c r="C1537" s="3">
        <f t="shared" si="362"/>
        <v>1.801513131124036E-2</v>
      </c>
      <c r="D1537" s="3">
        <f t="shared" si="363"/>
        <v>294.22923600035421</v>
      </c>
      <c r="E1537" s="3">
        <f t="shared" si="364"/>
        <v>2.4911457518271698</v>
      </c>
      <c r="F1537" s="3">
        <f t="shared" si="365"/>
        <v>33.073583221953243</v>
      </c>
      <c r="G1537" s="3">
        <f t="shared" si="366"/>
        <v>6.495536122041648E-2</v>
      </c>
      <c r="H1537" s="3">
        <f t="shared" si="367"/>
        <v>0.14692905056983263</v>
      </c>
      <c r="I1537" s="3">
        <f t="shared" si="373"/>
        <v>2441.7140518121596</v>
      </c>
      <c r="K1537" s="3">
        <f t="shared" si="375"/>
        <v>15.079999999999723</v>
      </c>
      <c r="L1537" s="3">
        <f t="shared" si="368"/>
        <v>0.3596533785617711</v>
      </c>
      <c r="M1537" s="3">
        <f>L1537/'Nitrous Oxide Information'!$B$1*1000</f>
        <v>8.1715261073267236</v>
      </c>
      <c r="N1537" s="3">
        <f>M1537*'Nitrous Oxide Information'!$I$2*($D$13+273)/$F$2/1000</f>
        <v>2028.6391698445727</v>
      </c>
      <c r="O1537" s="3">
        <f t="shared" si="369"/>
        <v>39.904327049709003</v>
      </c>
      <c r="P1537" s="3">
        <f t="shared" si="370"/>
        <v>10.083409518888184</v>
      </c>
      <c r="Q1537" s="3">
        <f t="shared" si="371"/>
        <v>1.8393657252199264E-3</v>
      </c>
      <c r="R1537" s="3">
        <f t="shared" si="372"/>
        <v>6.6645975528586629E-2</v>
      </c>
    </row>
    <row r="1538" spans="1:18" x14ac:dyDescent="0.25">
      <c r="A1538" s="3">
        <f t="shared" si="374"/>
        <v>15.089999999999723</v>
      </c>
      <c r="B1538" s="3">
        <f t="shared" si="361"/>
        <v>0.79142974093915341</v>
      </c>
      <c r="C1538" s="3">
        <f t="shared" si="362"/>
        <v>1.7981748168690321E-2</v>
      </c>
      <c r="D1538" s="3">
        <f t="shared" si="363"/>
        <v>293.68401119138144</v>
      </c>
      <c r="E1538" s="3">
        <f t="shared" si="364"/>
        <v>2.4865295060552453</v>
      </c>
      <c r="F1538" s="3">
        <f t="shared" si="365"/>
        <v>33.073583221953236</v>
      </c>
      <c r="G1538" s="3">
        <f t="shared" si="366"/>
        <v>6.4955361220416466E-2</v>
      </c>
      <c r="H1538" s="3">
        <f t="shared" si="367"/>
        <v>0.14665678203316898</v>
      </c>
      <c r="I1538" s="3">
        <f t="shared" si="373"/>
        <v>2442.0073653762261</v>
      </c>
      <c r="K1538" s="3">
        <f t="shared" si="375"/>
        <v>15.089999999999723</v>
      </c>
      <c r="L1538" s="3">
        <f t="shared" si="368"/>
        <v>0.35898691880648526</v>
      </c>
      <c r="M1538" s="3">
        <f>L1538/'Nitrous Oxide Information'!$B$1*1000</f>
        <v>8.1563837685794027</v>
      </c>
      <c r="N1538" s="3">
        <f>M1538*'Nitrous Oxide Information'!$I$2*($D$13+273)/$F$2/1000</f>
        <v>2024.8799771182189</v>
      </c>
      <c r="O1538" s="3">
        <f t="shared" si="369"/>
        <v>39.83038188576603</v>
      </c>
      <c r="P1538" s="3">
        <f t="shared" si="370"/>
        <v>10.083409518888182</v>
      </c>
      <c r="Q1538" s="3">
        <f t="shared" si="371"/>
        <v>1.8393657252199261E-3</v>
      </c>
      <c r="R1538" s="3">
        <f t="shared" si="372"/>
        <v>6.652247645089357E-2</v>
      </c>
    </row>
    <row r="1539" spans="1:18" x14ac:dyDescent="0.25">
      <c r="A1539" s="3">
        <f t="shared" si="374"/>
        <v>15.099999999999723</v>
      </c>
      <c r="B1539" s="3">
        <f t="shared" si="361"/>
        <v>0.7899631731188218</v>
      </c>
      <c r="C1539" s="3">
        <f t="shared" si="362"/>
        <v>1.7948426887149631E-2</v>
      </c>
      <c r="D1539" s="3">
        <f t="shared" si="363"/>
        <v>293.13979671739901</v>
      </c>
      <c r="E1539" s="3">
        <f t="shared" si="364"/>
        <v>2.4819218144696866</v>
      </c>
      <c r="F1539" s="3">
        <f t="shared" si="365"/>
        <v>33.073583221953236</v>
      </c>
      <c r="G1539" s="3">
        <f t="shared" si="366"/>
        <v>6.4955361220416466E-2</v>
      </c>
      <c r="H1539" s="3">
        <f t="shared" si="367"/>
        <v>0.14638501802679232</v>
      </c>
      <c r="I1539" s="3">
        <f t="shared" si="373"/>
        <v>2442.3001354122798</v>
      </c>
      <c r="K1539" s="3">
        <f t="shared" si="375"/>
        <v>15.099999999999723</v>
      </c>
      <c r="L1539" s="3">
        <f t="shared" si="368"/>
        <v>0.35832169404197634</v>
      </c>
      <c r="M1539" s="3">
        <f>L1539/'Nitrous Oxide Information'!$B$1*1000</f>
        <v>8.1412694895139239</v>
      </c>
      <c r="N1539" s="3">
        <f>M1539*'Nitrous Oxide Information'!$I$2*($D$13+273)/$F$2/1000</f>
        <v>2021.1277504064051</v>
      </c>
      <c r="O1539" s="3">
        <f t="shared" si="369"/>
        <v>39.756573746744273</v>
      </c>
      <c r="P1539" s="3">
        <f t="shared" si="370"/>
        <v>10.083409518888182</v>
      </c>
      <c r="Q1539" s="3">
        <f t="shared" si="371"/>
        <v>1.8393657252199261E-3</v>
      </c>
      <c r="R1539" s="3">
        <f t="shared" si="372"/>
        <v>6.6399206224561302E-2</v>
      </c>
    </row>
    <row r="1540" spans="1:18" x14ac:dyDescent="0.25">
      <c r="A1540" s="3">
        <f t="shared" si="374"/>
        <v>15.109999999999722</v>
      </c>
      <c r="B1540" s="3">
        <f t="shared" ref="B1540:B1603" si="376">L1540*2.20462</f>
        <v>0.78849932293855385</v>
      </c>
      <c r="C1540" s="3">
        <f t="shared" ref="C1540:C1603" si="377">M1540/453.59237</f>
        <v>1.7915167351986051E-2</v>
      </c>
      <c r="D1540" s="3">
        <f t="shared" ref="D1540:D1603" si="378">N1540/6.89475729</f>
        <v>292.59659070619443</v>
      </c>
      <c r="E1540" s="3">
        <f t="shared" ref="E1540:E1603" si="379">O1540/16.0184634</f>
        <v>2.4773226612190635</v>
      </c>
      <c r="F1540" s="3">
        <f t="shared" ref="F1540:F1603" si="380">P1540*3.28</f>
        <v>33.073583221953243</v>
      </c>
      <c r="G1540" s="3">
        <f t="shared" ref="G1540:G1603" si="381">Q1540*35.314</f>
        <v>6.495536122041648E-2</v>
      </c>
      <c r="H1540" s="3">
        <f t="shared" ref="H1540:H1603" si="382">R1540*2.20462</f>
        <v>0.14611375761577722</v>
      </c>
      <c r="I1540" s="3">
        <f t="shared" si="373"/>
        <v>2442.5923629275112</v>
      </c>
      <c r="K1540" s="3">
        <f t="shared" si="375"/>
        <v>15.109999999999722</v>
      </c>
      <c r="L1540" s="3">
        <f t="shared" ref="L1540:L1603" si="383">L1539-R1539*$J$1</f>
        <v>0.35765770197973074</v>
      </c>
      <c r="M1540" s="3">
        <f>L1540/'Nitrous Oxide Information'!$B$1*1000</f>
        <v>8.1261832181339777</v>
      </c>
      <c r="N1540" s="3">
        <f>M1540*'Nitrous Oxide Information'!$I$2*($D$13+273)/$F$2/1000</f>
        <v>2017.3824768006805</v>
      </c>
      <c r="O1540" s="3">
        <f t="shared" ref="O1540:O1603" si="384">L1540/$F$2</f>
        <v>39.682902378728173</v>
      </c>
      <c r="P1540" s="3">
        <f t="shared" ref="P1540:P1603" si="385">SQRT(2*(N1540)/O1540)</f>
        <v>10.083409518888184</v>
      </c>
      <c r="Q1540" s="3">
        <f t="shared" ref="Q1540:Q1603" si="386">P1540*$F$25</f>
        <v>1.8393657252199264E-3</v>
      </c>
      <c r="R1540" s="3">
        <f t="shared" ref="R1540:R1603" si="387">Q1540*O1540*0.908</f>
        <v>6.6276164425514247E-2</v>
      </c>
    </row>
    <row r="1541" spans="1:18" x14ac:dyDescent="0.25">
      <c r="A1541" s="3">
        <f t="shared" si="374"/>
        <v>15.119999999999722</v>
      </c>
      <c r="B1541" s="3">
        <f t="shared" si="376"/>
        <v>0.78703818536239611</v>
      </c>
      <c r="C1541" s="3">
        <f t="shared" si="377"/>
        <v>1.7881969448779757E-2</v>
      </c>
      <c r="D1541" s="3">
        <f t="shared" si="378"/>
        <v>292.05439128902407</v>
      </c>
      <c r="E1541" s="3">
        <f t="shared" si="379"/>
        <v>2.4727320304813163</v>
      </c>
      <c r="F1541" s="3">
        <f t="shared" si="380"/>
        <v>33.073583221953236</v>
      </c>
      <c r="G1541" s="3">
        <f t="shared" si="381"/>
        <v>6.4955361220416466E-2</v>
      </c>
      <c r="H1541" s="3">
        <f t="shared" si="382"/>
        <v>0.14584299986693045</v>
      </c>
      <c r="I1541" s="3">
        <f t="shared" si="373"/>
        <v>2442.8840489272452</v>
      </c>
      <c r="K1541" s="3">
        <f t="shared" si="375"/>
        <v>15.119999999999722</v>
      </c>
      <c r="L1541" s="3">
        <f t="shared" si="383"/>
        <v>0.35699494033547557</v>
      </c>
      <c r="M1541" s="3">
        <f>L1541/'Nitrous Oxide Information'!$B$1*1000</f>
        <v>8.1111249025396042</v>
      </c>
      <c r="N1541" s="3">
        <f>M1541*'Nitrous Oxide Information'!$I$2*($D$13+273)/$F$2/1000</f>
        <v>2013.6441434165113</v>
      </c>
      <c r="O1541" s="3">
        <f t="shared" si="384"/>
        <v>39.609367528272657</v>
      </c>
      <c r="P1541" s="3">
        <f t="shared" si="385"/>
        <v>10.083409518888182</v>
      </c>
      <c r="Q1541" s="3">
        <f t="shared" si="386"/>
        <v>1.8393657252199261E-3</v>
      </c>
      <c r="R1541" s="3">
        <f t="shared" si="387"/>
        <v>6.6153350630462598E-2</v>
      </c>
    </row>
    <row r="1542" spans="1:18" x14ac:dyDescent="0.25">
      <c r="A1542" s="3">
        <f t="shared" si="374"/>
        <v>15.129999999999722</v>
      </c>
      <c r="B1542" s="3">
        <f t="shared" si="376"/>
        <v>0.78557975536372682</v>
      </c>
      <c r="C1542" s="3">
        <f t="shared" si="377"/>
        <v>1.7848833063322956E-2</v>
      </c>
      <c r="D1542" s="3">
        <f t="shared" si="378"/>
        <v>291.51319660060773</v>
      </c>
      <c r="E1542" s="3">
        <f t="shared" si="379"/>
        <v>2.4681499064637076</v>
      </c>
      <c r="F1542" s="3">
        <f t="shared" si="380"/>
        <v>33.073583221953243</v>
      </c>
      <c r="G1542" s="3">
        <f t="shared" si="381"/>
        <v>6.495536122041648E-2</v>
      </c>
      <c r="H1542" s="3">
        <f t="shared" si="382"/>
        <v>0.14557274384878832</v>
      </c>
      <c r="I1542" s="3">
        <f t="shared" si="373"/>
        <v>2443.1751944149428</v>
      </c>
      <c r="K1542" s="3">
        <f t="shared" si="375"/>
        <v>15.129999999999722</v>
      </c>
      <c r="L1542" s="3">
        <f t="shared" si="383"/>
        <v>0.35633340682917097</v>
      </c>
      <c r="M1542" s="3">
        <f>L1542/'Nitrous Oxide Information'!$B$1*1000</f>
        <v>8.0960944909270207</v>
      </c>
      <c r="N1542" s="3">
        <f>M1542*'Nitrous Oxide Information'!$I$2*($D$13+273)/$F$2/1000</f>
        <v>2009.9127373932433</v>
      </c>
      <c r="O1542" s="3">
        <f t="shared" si="384"/>
        <v>39.535968942402327</v>
      </c>
      <c r="P1542" s="3">
        <f t="shared" si="385"/>
        <v>10.083409518888184</v>
      </c>
      <c r="Q1542" s="3">
        <f t="shared" si="386"/>
        <v>1.8393657252199264E-3</v>
      </c>
      <c r="R1542" s="3">
        <f t="shared" si="387"/>
        <v>6.6030764416901019E-2</v>
      </c>
    </row>
    <row r="1543" spans="1:18" x14ac:dyDescent="0.25">
      <c r="A1543" s="3">
        <f t="shared" si="374"/>
        <v>15.139999999999722</v>
      </c>
      <c r="B1543" s="3">
        <f t="shared" si="376"/>
        <v>0.78412402792523894</v>
      </c>
      <c r="C1543" s="3">
        <f t="shared" si="377"/>
        <v>1.7815758081619493E-2</v>
      </c>
      <c r="D1543" s="3">
        <f t="shared" si="378"/>
        <v>290.97300477912125</v>
      </c>
      <c r="E1543" s="3">
        <f t="shared" si="379"/>
        <v>2.4635762734027629</v>
      </c>
      <c r="F1543" s="3">
        <f t="shared" si="380"/>
        <v>33.073583221953236</v>
      </c>
      <c r="G1543" s="3">
        <f t="shared" si="381"/>
        <v>6.4955361220416466E-2</v>
      </c>
      <c r="H1543" s="3">
        <f t="shared" si="382"/>
        <v>0.14530298863161303</v>
      </c>
      <c r="I1543" s="3">
        <f t="shared" si="373"/>
        <v>2443.4658003922059</v>
      </c>
      <c r="K1543" s="3">
        <f t="shared" si="375"/>
        <v>15.139999999999722</v>
      </c>
      <c r="L1543" s="3">
        <f t="shared" si="383"/>
        <v>0.35567309918500195</v>
      </c>
      <c r="M1543" s="3">
        <f>L1543/'Nitrous Oxide Information'!$B$1*1000</f>
        <v>8.0810919315884391</v>
      </c>
      <c r="N1543" s="3">
        <f>M1543*'Nitrous Oxide Information'!$I$2*($D$13+273)/$F$2/1000</f>
        <v>2006.1882458940511</v>
      </c>
      <c r="O1543" s="3">
        <f t="shared" si="384"/>
        <v>39.462706368610554</v>
      </c>
      <c r="P1543" s="3">
        <f t="shared" si="385"/>
        <v>10.083409518888182</v>
      </c>
      <c r="Q1543" s="3">
        <f t="shared" si="386"/>
        <v>1.8393657252199261E-3</v>
      </c>
      <c r="R1543" s="3">
        <f t="shared" si="387"/>
        <v>6.5908405363107048E-2</v>
      </c>
    </row>
    <row r="1544" spans="1:18" x14ac:dyDescent="0.25">
      <c r="A1544" s="3">
        <f t="shared" si="374"/>
        <v>15.149999999999721</v>
      </c>
      <c r="B1544" s="3">
        <f t="shared" si="376"/>
        <v>0.78267099803892282</v>
      </c>
      <c r="C1544" s="3">
        <f t="shared" si="377"/>
        <v>1.778274438988444E-2</v>
      </c>
      <c r="D1544" s="3">
        <f t="shared" si="378"/>
        <v>290.43381396619088</v>
      </c>
      <c r="E1544" s="3">
        <f t="shared" si="379"/>
        <v>2.4590111155642189</v>
      </c>
      <c r="F1544" s="3">
        <f t="shared" si="380"/>
        <v>33.073583221953243</v>
      </c>
      <c r="G1544" s="3">
        <f t="shared" si="381"/>
        <v>6.495536122041648E-2</v>
      </c>
      <c r="H1544" s="3">
        <f t="shared" si="382"/>
        <v>0.14503373328738972</v>
      </c>
      <c r="I1544" s="3">
        <f t="shared" si="373"/>
        <v>2443.7558678587807</v>
      </c>
      <c r="K1544" s="3">
        <f t="shared" si="375"/>
        <v>15.149999999999721</v>
      </c>
      <c r="L1544" s="3">
        <f t="shared" si="383"/>
        <v>0.35501401513137087</v>
      </c>
      <c r="M1544" s="3">
        <f>L1544/'Nitrous Oxide Information'!$B$1*1000</f>
        <v>8.0661171729118877</v>
      </c>
      <c r="N1544" s="3">
        <f>M1544*'Nitrous Oxide Information'!$I$2*($D$13+273)/$F$2/1000</f>
        <v>2002.4706561058983</v>
      </c>
      <c r="O1544" s="3">
        <f t="shared" si="384"/>
        <v>39.389579554858614</v>
      </c>
      <c r="P1544" s="3">
        <f t="shared" si="385"/>
        <v>10.083409518888184</v>
      </c>
      <c r="Q1544" s="3">
        <f t="shared" si="386"/>
        <v>1.8393657252199264E-3</v>
      </c>
      <c r="R1544" s="3">
        <f t="shared" si="387"/>
        <v>6.5786273048139693E-2</v>
      </c>
    </row>
    <row r="1545" spans="1:18" x14ac:dyDescent="0.25">
      <c r="A1545" s="3">
        <f t="shared" si="374"/>
        <v>15.159999999999721</v>
      </c>
      <c r="B1545" s="3">
        <f t="shared" si="376"/>
        <v>0.7812206607060489</v>
      </c>
      <c r="C1545" s="3">
        <f t="shared" si="377"/>
        <v>1.774979187454373E-2</v>
      </c>
      <c r="D1545" s="3">
        <f t="shared" si="378"/>
        <v>289.89562230688625</v>
      </c>
      <c r="E1545" s="3">
        <f t="shared" si="379"/>
        <v>2.4544544172429692</v>
      </c>
      <c r="F1545" s="3">
        <f t="shared" si="380"/>
        <v>33.073583221953236</v>
      </c>
      <c r="G1545" s="3">
        <f t="shared" si="381"/>
        <v>6.4955361220416466E-2</v>
      </c>
      <c r="H1545" s="3">
        <f t="shared" si="382"/>
        <v>0.14476497688982312</v>
      </c>
      <c r="I1545" s="3">
        <f t="shared" si="373"/>
        <v>2444.0453978125602</v>
      </c>
      <c r="K1545" s="3">
        <f t="shared" si="375"/>
        <v>15.159999999999721</v>
      </c>
      <c r="L1545" s="3">
        <f t="shared" si="383"/>
        <v>0.35435615240088947</v>
      </c>
      <c r="M1545" s="3">
        <f>L1545/'Nitrous Oxide Information'!$B$1*1000</f>
        <v>8.051170163381034</v>
      </c>
      <c r="N1545" s="3">
        <f>M1545*'Nitrous Oxide Information'!$I$2*($D$13+273)/$F$2/1000</f>
        <v>1998.7599552394906</v>
      </c>
      <c r="O1545" s="3">
        <f t="shared" si="384"/>
        <v>39.316588249574835</v>
      </c>
      <c r="P1545" s="3">
        <f t="shared" si="385"/>
        <v>10.083409518888182</v>
      </c>
      <c r="Q1545" s="3">
        <f t="shared" si="386"/>
        <v>1.8393657252199261E-3</v>
      </c>
      <c r="R1545" s="3">
        <f t="shared" si="387"/>
        <v>6.5664367051838021E-2</v>
      </c>
    </row>
    <row r="1546" spans="1:18" x14ac:dyDescent="0.25">
      <c r="A1546" s="3">
        <f t="shared" si="374"/>
        <v>15.169999999999721</v>
      </c>
      <c r="B1546" s="3">
        <f t="shared" si="376"/>
        <v>0.77977301093715068</v>
      </c>
      <c r="C1546" s="3">
        <f t="shared" si="377"/>
        <v>1.7716900422233763E-2</v>
      </c>
      <c r="D1546" s="3">
        <f t="shared" si="378"/>
        <v>289.35842794971467</v>
      </c>
      <c r="E1546" s="3">
        <f t="shared" si="379"/>
        <v>2.4499061627630101</v>
      </c>
      <c r="F1546" s="3">
        <f t="shared" si="380"/>
        <v>33.073583221953243</v>
      </c>
      <c r="G1546" s="3">
        <f t="shared" si="381"/>
        <v>6.495536122041648E-2</v>
      </c>
      <c r="H1546" s="3">
        <f t="shared" si="382"/>
        <v>0.1444967185143346</v>
      </c>
      <c r="I1546" s="3">
        <f t="shared" si="373"/>
        <v>2444.3343912495889</v>
      </c>
      <c r="K1546" s="3">
        <f t="shared" si="375"/>
        <v>15.169999999999721</v>
      </c>
      <c r="L1546" s="3">
        <f t="shared" si="383"/>
        <v>0.35369950873037109</v>
      </c>
      <c r="M1546" s="3">
        <f>L1546/'Nitrous Oxide Information'!$B$1*1000</f>
        <v>8.036250851575014</v>
      </c>
      <c r="N1546" s="3">
        <f>M1546*'Nitrous Oxide Information'!$I$2*($D$13+273)/$F$2/1000</f>
        <v>1995.0561305292351</v>
      </c>
      <c r="O1546" s="3">
        <f t="shared" si="384"/>
        <v>39.243732201653721</v>
      </c>
      <c r="P1546" s="3">
        <f t="shared" si="385"/>
        <v>10.083409518888184</v>
      </c>
      <c r="Q1546" s="3">
        <f t="shared" si="386"/>
        <v>1.8393657252199264E-3</v>
      </c>
      <c r="R1546" s="3">
        <f t="shared" si="387"/>
        <v>6.5542686954819698E-2</v>
      </c>
    </row>
    <row r="1547" spans="1:18" x14ac:dyDescent="0.25">
      <c r="A1547" s="3">
        <f t="shared" si="374"/>
        <v>15.179999999999721</v>
      </c>
      <c r="B1547" s="3">
        <f t="shared" si="376"/>
        <v>0.77832804375200737</v>
      </c>
      <c r="C1547" s="3">
        <f t="shared" si="377"/>
        <v>1.7684069919800996E-2</v>
      </c>
      <c r="D1547" s="3">
        <f t="shared" si="378"/>
        <v>288.82222904661404</v>
      </c>
      <c r="E1547" s="3">
        <f t="shared" si="379"/>
        <v>2.4453663364773859</v>
      </c>
      <c r="F1547" s="3">
        <f t="shared" si="380"/>
        <v>33.073583221953236</v>
      </c>
      <c r="G1547" s="3">
        <f t="shared" si="381"/>
        <v>6.4955361220416466E-2</v>
      </c>
      <c r="H1547" s="3">
        <f t="shared" si="382"/>
        <v>0.14422895723805859</v>
      </c>
      <c r="I1547" s="3">
        <f t="shared" si="373"/>
        <v>2444.622849164065</v>
      </c>
      <c r="K1547" s="3">
        <f t="shared" si="375"/>
        <v>15.179999999999721</v>
      </c>
      <c r="L1547" s="3">
        <f t="shared" si="383"/>
        <v>0.35304408186082292</v>
      </c>
      <c r="M1547" s="3">
        <f>L1547/'Nitrous Oxide Information'!$B$1*1000</f>
        <v>8.0213591861682438</v>
      </c>
      <c r="N1547" s="3">
        <f>M1547*'Nitrous Oxide Information'!$I$2*($D$13+273)/$F$2/1000</f>
        <v>1991.359169233192</v>
      </c>
      <c r="O1547" s="3">
        <f t="shared" si="384"/>
        <v>39.171011160455095</v>
      </c>
      <c r="P1547" s="3">
        <f t="shared" si="385"/>
        <v>10.083409518888182</v>
      </c>
      <c r="Q1547" s="3">
        <f t="shared" si="386"/>
        <v>1.8393657252199261E-3</v>
      </c>
      <c r="R1547" s="3">
        <f t="shared" si="387"/>
        <v>6.5421232338479463E-2</v>
      </c>
    </row>
    <row r="1548" spans="1:18" x14ac:dyDescent="0.25">
      <c r="A1548" s="3">
        <f t="shared" si="374"/>
        <v>15.189999999999721</v>
      </c>
      <c r="B1548" s="3">
        <f t="shared" si="376"/>
        <v>0.7768857541796268</v>
      </c>
      <c r="C1548" s="3">
        <f t="shared" si="377"/>
        <v>1.7651300254301564E-2</v>
      </c>
      <c r="D1548" s="3">
        <f t="shared" si="378"/>
        <v>288.28702375294682</v>
      </c>
      <c r="E1548" s="3">
        <f t="shared" si="379"/>
        <v>2.440834922768135</v>
      </c>
      <c r="F1548" s="3">
        <f t="shared" si="380"/>
        <v>33.073583221953236</v>
      </c>
      <c r="G1548" s="3">
        <f t="shared" si="381"/>
        <v>6.4955361220416466E-2</v>
      </c>
      <c r="H1548" s="3">
        <f t="shared" si="382"/>
        <v>0.14396169213983984</v>
      </c>
      <c r="I1548" s="3">
        <f t="shared" si="373"/>
        <v>2444.9107725483445</v>
      </c>
      <c r="K1548" s="3">
        <f t="shared" si="375"/>
        <v>15.189999999999721</v>
      </c>
      <c r="L1548" s="3">
        <f t="shared" si="383"/>
        <v>0.35238986953743812</v>
      </c>
      <c r="M1548" s="3">
        <f>L1548/'Nitrous Oxide Information'!$B$1*1000</f>
        <v>8.0064951159302495</v>
      </c>
      <c r="N1548" s="3">
        <f>M1548*'Nitrous Oxide Information'!$I$2*($D$13+273)/$F$2/1000</f>
        <v>1987.6690586330333</v>
      </c>
      <c r="O1548" s="3">
        <f t="shared" si="384"/>
        <v>39.098424875803204</v>
      </c>
      <c r="P1548" s="3">
        <f t="shared" si="385"/>
        <v>10.083409518888182</v>
      </c>
      <c r="Q1548" s="3">
        <f t="shared" si="386"/>
        <v>1.8393657252199261E-3</v>
      </c>
      <c r="R1548" s="3">
        <f t="shared" si="387"/>
        <v>6.5300002784987821E-2</v>
      </c>
    </row>
    <row r="1549" spans="1:18" x14ac:dyDescent="0.25">
      <c r="A1549" s="3">
        <f t="shared" si="374"/>
        <v>15.19999999999972</v>
      </c>
      <c r="B1549" s="3">
        <f t="shared" si="376"/>
        <v>0.77544613725822831</v>
      </c>
      <c r="C1549" s="3">
        <f t="shared" si="377"/>
        <v>1.7618591313000909E-2</v>
      </c>
      <c r="D1549" s="3">
        <f t="shared" si="378"/>
        <v>287.75281022749402</v>
      </c>
      <c r="E1549" s="3">
        <f t="shared" si="379"/>
        <v>2.4363119060462393</v>
      </c>
      <c r="F1549" s="3">
        <f t="shared" si="380"/>
        <v>33.073583221953236</v>
      </c>
      <c r="G1549" s="3">
        <f t="shared" si="381"/>
        <v>6.4955361220416466E-2</v>
      </c>
      <c r="H1549" s="3">
        <f t="shared" si="382"/>
        <v>0.14369492230023001</v>
      </c>
      <c r="I1549" s="3">
        <f t="shared" si="373"/>
        <v>2445.1981623929451</v>
      </c>
      <c r="K1549" s="3">
        <f t="shared" si="375"/>
        <v>15.19999999999972</v>
      </c>
      <c r="L1549" s="3">
        <f t="shared" si="383"/>
        <v>0.35173686950958821</v>
      </c>
      <c r="M1549" s="3">
        <f>L1549/'Nitrous Oxide Information'!$B$1*1000</f>
        <v>7.9916585897254944</v>
      </c>
      <c r="N1549" s="3">
        <f>M1549*'Nitrous Oxide Information'!$I$2*($D$13+273)/$F$2/1000</f>
        <v>1983.9857860340012</v>
      </c>
      <c r="O1549" s="3">
        <f t="shared" si="384"/>
        <v>39.025973097985926</v>
      </c>
      <c r="P1549" s="3">
        <f t="shared" si="385"/>
        <v>10.083409518888182</v>
      </c>
      <c r="Q1549" s="3">
        <f t="shared" si="386"/>
        <v>1.8393657252199261E-3</v>
      </c>
      <c r="R1549" s="3">
        <f t="shared" si="387"/>
        <v>6.5178997877289521E-2</v>
      </c>
    </row>
    <row r="1550" spans="1:18" x14ac:dyDescent="0.25">
      <c r="A1550" s="3">
        <f t="shared" si="374"/>
        <v>15.20999999999972</v>
      </c>
      <c r="B1550" s="3">
        <f t="shared" si="376"/>
        <v>0.774009188035226</v>
      </c>
      <c r="C1550" s="3">
        <f t="shared" si="377"/>
        <v>1.7585942983373366E-2</v>
      </c>
      <c r="D1550" s="3">
        <f t="shared" si="378"/>
        <v>287.2195866324484</v>
      </c>
      <c r="E1550" s="3">
        <f t="shared" si="379"/>
        <v>2.4317972707515652</v>
      </c>
      <c r="F1550" s="3">
        <f t="shared" si="380"/>
        <v>33.073583221953236</v>
      </c>
      <c r="G1550" s="3">
        <f t="shared" si="381"/>
        <v>6.4955361220416466E-2</v>
      </c>
      <c r="H1550" s="3">
        <f t="shared" si="382"/>
        <v>0.14342864680148448</v>
      </c>
      <c r="I1550" s="3">
        <f t="shared" si="373"/>
        <v>2445.4850196865482</v>
      </c>
      <c r="K1550" s="3">
        <f t="shared" si="375"/>
        <v>15.20999999999972</v>
      </c>
      <c r="L1550" s="3">
        <f t="shared" si="383"/>
        <v>0.3510850795308153</v>
      </c>
      <c r="M1550" s="3">
        <f>L1550/'Nitrous Oxide Information'!$B$1*1000</f>
        <v>7.976849556513196</v>
      </c>
      <c r="N1550" s="3">
        <f>M1550*'Nitrous Oxide Information'!$I$2*($D$13+273)/$F$2/1000</f>
        <v>1980.3093387648601</v>
      </c>
      <c r="O1550" s="3">
        <f t="shared" si="384"/>
        <v>38.953655577753842</v>
      </c>
      <c r="P1550" s="3">
        <f t="shared" si="385"/>
        <v>10.083409518888182</v>
      </c>
      <c r="Q1550" s="3">
        <f t="shared" si="386"/>
        <v>1.8393657252199261E-3</v>
      </c>
      <c r="R1550" s="3">
        <f t="shared" si="387"/>
        <v>6.5058217199102111E-2</v>
      </c>
    </row>
    <row r="1551" spans="1:18" x14ac:dyDescent="0.25">
      <c r="A1551" s="3">
        <f t="shared" si="374"/>
        <v>15.21999999999972</v>
      </c>
      <c r="B1551" s="3">
        <f t="shared" si="376"/>
        <v>0.77257490156721109</v>
      </c>
      <c r="C1551" s="3">
        <f t="shared" si="377"/>
        <v>1.7553355153101791E-2</v>
      </c>
      <c r="D1551" s="3">
        <f t="shared" si="378"/>
        <v>286.68735113340807</v>
      </c>
      <c r="E1551" s="3">
        <f t="shared" si="379"/>
        <v>2.4272910013528151</v>
      </c>
      <c r="F1551" s="3">
        <f t="shared" si="380"/>
        <v>33.073583221953243</v>
      </c>
      <c r="G1551" s="3">
        <f t="shared" si="381"/>
        <v>6.495536122041648E-2</v>
      </c>
      <c r="H1551" s="3">
        <f t="shared" si="382"/>
        <v>0.14316286472755946</v>
      </c>
      <c r="I1551" s="3">
        <f t="shared" si="373"/>
        <v>2445.7713454160034</v>
      </c>
      <c r="K1551" s="3">
        <f t="shared" si="375"/>
        <v>15.21999999999972</v>
      </c>
      <c r="L1551" s="3">
        <f t="shared" si="383"/>
        <v>0.35043449735882426</v>
      </c>
      <c r="M1551" s="3">
        <f>L1551/'Nitrous Oxide Information'!$B$1*1000</f>
        <v>7.9620679653471544</v>
      </c>
      <c r="N1551" s="3">
        <f>M1551*'Nitrous Oxide Information'!$I$2*($D$13+273)/$F$2/1000</f>
        <v>1976.639704177855</v>
      </c>
      <c r="O1551" s="3">
        <f t="shared" si="384"/>
        <v>38.881472066319425</v>
      </c>
      <c r="P1551" s="3">
        <f t="shared" si="385"/>
        <v>10.083409518888184</v>
      </c>
      <c r="Q1551" s="3">
        <f t="shared" si="386"/>
        <v>1.8393657252199264E-3</v>
      </c>
      <c r="R1551" s="3">
        <f t="shared" si="387"/>
        <v>6.4937660334914618E-2</v>
      </c>
    </row>
    <row r="1552" spans="1:18" x14ac:dyDescent="0.25">
      <c r="A1552" s="3">
        <f t="shared" si="374"/>
        <v>15.22999999999972</v>
      </c>
      <c r="B1552" s="3">
        <f t="shared" si="376"/>
        <v>0.77114327291993556</v>
      </c>
      <c r="C1552" s="3">
        <f t="shared" si="377"/>
        <v>1.7520827710077166E-2</v>
      </c>
      <c r="D1552" s="3">
        <f t="shared" si="378"/>
        <v>286.15610189937064</v>
      </c>
      <c r="E1552" s="3">
        <f t="shared" si="379"/>
        <v>2.4227930823474715</v>
      </c>
      <c r="F1552" s="3">
        <f t="shared" si="380"/>
        <v>33.073583221953243</v>
      </c>
      <c r="G1552" s="3">
        <f t="shared" si="381"/>
        <v>6.495536122041648E-2</v>
      </c>
      <c r="H1552" s="3">
        <f t="shared" si="382"/>
        <v>0.14289757516410839</v>
      </c>
      <c r="I1552" s="3">
        <f t="shared" si="373"/>
        <v>2446.0571405663318</v>
      </c>
      <c r="K1552" s="3">
        <f t="shared" si="375"/>
        <v>15.22999999999972</v>
      </c>
      <c r="L1552" s="3">
        <f t="shared" si="383"/>
        <v>0.34978512075547513</v>
      </c>
      <c r="M1552" s="3">
        <f>L1552/'Nitrous Oxide Information'!$B$1*1000</f>
        <v>7.9473137653755748</v>
      </c>
      <c r="N1552" s="3">
        <f>M1552*'Nitrous Oxide Information'!$I$2*($D$13+273)/$F$2/1000</f>
        <v>1972.9768696486685</v>
      </c>
      <c r="O1552" s="3">
        <f t="shared" si="384"/>
        <v>38.809422315356159</v>
      </c>
      <c r="P1552" s="3">
        <f t="shared" si="385"/>
        <v>10.083409518888184</v>
      </c>
      <c r="Q1552" s="3">
        <f t="shared" si="386"/>
        <v>1.8393657252199264E-3</v>
      </c>
      <c r="R1552" s="3">
        <f t="shared" si="387"/>
        <v>6.4817326869985939E-2</v>
      </c>
    </row>
    <row r="1553" spans="1:18" x14ac:dyDescent="0.25">
      <c r="A1553" s="3">
        <f t="shared" si="374"/>
        <v>15.23999999999972</v>
      </c>
      <c r="B1553" s="3">
        <f t="shared" si="376"/>
        <v>0.76971429716829443</v>
      </c>
      <c r="C1553" s="3">
        <f t="shared" si="377"/>
        <v>1.7488360542398218E-2</v>
      </c>
      <c r="D1553" s="3">
        <f t="shared" si="378"/>
        <v>285.62583710272645</v>
      </c>
      <c r="E1553" s="3">
        <f t="shared" si="379"/>
        <v>2.4183034982617424</v>
      </c>
      <c r="F1553" s="3">
        <f t="shared" si="380"/>
        <v>33.073583221953228</v>
      </c>
      <c r="G1553" s="3">
        <f t="shared" si="381"/>
        <v>6.4955361220416452E-2</v>
      </c>
      <c r="H1553" s="3">
        <f t="shared" si="382"/>
        <v>0.14263277719847919</v>
      </c>
      <c r="I1553" s="3">
        <f t="shared" si="373"/>
        <v>2446.3424061207288</v>
      </c>
      <c r="K1553" s="3">
        <f t="shared" si="375"/>
        <v>15.23999999999972</v>
      </c>
      <c r="L1553" s="3">
        <f t="shared" si="383"/>
        <v>0.34913694748677526</v>
      </c>
      <c r="M1553" s="3">
        <f>L1553/'Nitrous Oxide Information'!$B$1*1000</f>
        <v>7.9325869058408935</v>
      </c>
      <c r="N1553" s="3">
        <f>M1553*'Nitrous Oxide Information'!$I$2*($D$13+273)/$F$2/1000</f>
        <v>1969.3208225763758</v>
      </c>
      <c r="O1553" s="3">
        <f t="shared" si="384"/>
        <v>38.73750607699769</v>
      </c>
      <c r="P1553" s="3">
        <f t="shared" si="385"/>
        <v>10.08340951888818</v>
      </c>
      <c r="Q1553" s="3">
        <f t="shared" si="386"/>
        <v>1.8393657252199257E-3</v>
      </c>
      <c r="R1553" s="3">
        <f t="shared" si="387"/>
        <v>6.4697216390343551E-2</v>
      </c>
    </row>
    <row r="1554" spans="1:18" x14ac:dyDescent="0.25">
      <c r="A1554" s="3">
        <f t="shared" si="374"/>
        <v>15.249999999999719</v>
      </c>
      <c r="B1554" s="3">
        <f t="shared" si="376"/>
        <v>0.76828796939630961</v>
      </c>
      <c r="C1554" s="3">
        <f t="shared" si="377"/>
        <v>1.7455953538371049E-2</v>
      </c>
      <c r="D1554" s="3">
        <f t="shared" si="378"/>
        <v>285.09655491925304</v>
      </c>
      <c r="E1554" s="3">
        <f t="shared" si="379"/>
        <v>2.4138222336505115</v>
      </c>
      <c r="F1554" s="3">
        <f t="shared" si="380"/>
        <v>33.073583221953236</v>
      </c>
      <c r="G1554" s="3">
        <f t="shared" si="381"/>
        <v>6.4955361220416466E-2</v>
      </c>
      <c r="H1554" s="3">
        <f t="shared" si="382"/>
        <v>0.14236846991971105</v>
      </c>
      <c r="I1554" s="3">
        <f t="shared" si="373"/>
        <v>2446.6271430605684</v>
      </c>
      <c r="K1554" s="3">
        <f t="shared" si="375"/>
        <v>15.249999999999719</v>
      </c>
      <c r="L1554" s="3">
        <f t="shared" si="383"/>
        <v>0.34848997532287185</v>
      </c>
      <c r="M1554" s="3">
        <f>L1554/'Nitrous Oxide Information'!$B$1*1000</f>
        <v>7.9178873360796107</v>
      </c>
      <c r="N1554" s="3">
        <f>M1554*'Nitrous Oxide Information'!$I$2*($D$13+273)/$F$2/1000</f>
        <v>1965.6715503834052</v>
      </c>
      <c r="O1554" s="3">
        <f t="shared" si="384"/>
        <v>38.665723103836974</v>
      </c>
      <c r="P1554" s="3">
        <f t="shared" si="385"/>
        <v>10.083409518888182</v>
      </c>
      <c r="Q1554" s="3">
        <f t="shared" si="386"/>
        <v>1.8393657252199261E-3</v>
      </c>
      <c r="R1554" s="3">
        <f t="shared" si="387"/>
        <v>6.4577328482782095E-2</v>
      </c>
    </row>
    <row r="1555" spans="1:18" x14ac:dyDescent="0.25">
      <c r="A1555" s="3">
        <f t="shared" si="374"/>
        <v>15.259999999999719</v>
      </c>
      <c r="B1555" s="3">
        <f t="shared" si="376"/>
        <v>0.76686428469711254</v>
      </c>
      <c r="C1555" s="3">
        <f t="shared" si="377"/>
        <v>1.7423606586508711E-2</v>
      </c>
      <c r="D1555" s="3">
        <f t="shared" si="378"/>
        <v>284.56825352810756</v>
      </c>
      <c r="E1555" s="3">
        <f t="shared" si="379"/>
        <v>2.4093492730972828</v>
      </c>
      <c r="F1555" s="3">
        <f t="shared" si="380"/>
        <v>33.073583221953236</v>
      </c>
      <c r="G1555" s="3">
        <f t="shared" si="381"/>
        <v>6.4955361220416466E-2</v>
      </c>
      <c r="H1555" s="3">
        <f t="shared" si="382"/>
        <v>0.14210465241853104</v>
      </c>
      <c r="I1555" s="3">
        <f t="shared" si="373"/>
        <v>2446.9113523654055</v>
      </c>
      <c r="K1555" s="3">
        <f t="shared" si="375"/>
        <v>15.259999999999719</v>
      </c>
      <c r="L1555" s="3">
        <f t="shared" si="383"/>
        <v>0.347844202038044</v>
      </c>
      <c r="M1555" s="3">
        <f>L1555/'Nitrous Oxide Information'!$B$1*1000</f>
        <v>7.9032150055220969</v>
      </c>
      <c r="N1555" s="3">
        <f>M1555*'Nitrous Oxide Information'!$I$2*($D$13+273)/$F$2/1000</f>
        <v>1962.0290405154881</v>
      </c>
      <c r="O1555" s="3">
        <f t="shared" si="384"/>
        <v>38.594073148925432</v>
      </c>
      <c r="P1555" s="3">
        <f t="shared" si="385"/>
        <v>10.083409518888182</v>
      </c>
      <c r="Q1555" s="3">
        <f t="shared" si="386"/>
        <v>1.8393657252199261E-3</v>
      </c>
      <c r="R1555" s="3">
        <f t="shared" si="387"/>
        <v>6.4457662734861809E-2</v>
      </c>
    </row>
    <row r="1556" spans="1:18" x14ac:dyDescent="0.25">
      <c r="A1556" s="3">
        <f t="shared" si="374"/>
        <v>15.269999999999719</v>
      </c>
      <c r="B1556" s="3">
        <f t="shared" si="376"/>
        <v>0.76544323817292714</v>
      </c>
      <c r="C1556" s="3">
        <f t="shared" si="377"/>
        <v>1.7391319575530868E-2</v>
      </c>
      <c r="D1556" s="3">
        <f t="shared" si="378"/>
        <v>284.04093111182192</v>
      </c>
      <c r="E1556" s="3">
        <f t="shared" si="379"/>
        <v>2.4048846012141269</v>
      </c>
      <c r="F1556" s="3">
        <f t="shared" si="380"/>
        <v>33.073583221953236</v>
      </c>
      <c r="G1556" s="3">
        <f t="shared" si="381"/>
        <v>6.4955361220416466E-2</v>
      </c>
      <c r="H1556" s="3">
        <f t="shared" si="382"/>
        <v>0.14184132378735129</v>
      </c>
      <c r="I1556" s="3">
        <f t="shared" si="373"/>
        <v>2447.19503501298</v>
      </c>
      <c r="K1556" s="3">
        <f t="shared" si="375"/>
        <v>15.269999999999719</v>
      </c>
      <c r="L1556" s="3">
        <f t="shared" si="383"/>
        <v>0.34719962541069538</v>
      </c>
      <c r="M1556" s="3">
        <f>L1556/'Nitrous Oxide Information'!$B$1*1000</f>
        <v>7.8885698636924406</v>
      </c>
      <c r="N1556" s="3">
        <f>M1556*'Nitrous Oxide Information'!$I$2*($D$13+273)/$F$2/1000</f>
        <v>1958.3932804416222</v>
      </c>
      <c r="O1556" s="3">
        <f t="shared" si="384"/>
        <v>38.522555965772092</v>
      </c>
      <c r="P1556" s="3">
        <f t="shared" si="385"/>
        <v>10.083409518888182</v>
      </c>
      <c r="Q1556" s="3">
        <f t="shared" si="386"/>
        <v>1.8393657252199261E-3</v>
      </c>
      <c r="R1556" s="3">
        <f t="shared" si="387"/>
        <v>6.433821873490729E-2</v>
      </c>
    </row>
    <row r="1557" spans="1:18" x14ac:dyDescent="0.25">
      <c r="A1557" s="3">
        <f t="shared" si="374"/>
        <v>15.279999999999719</v>
      </c>
      <c r="B1557" s="3">
        <f t="shared" si="376"/>
        <v>0.76402482493505375</v>
      </c>
      <c r="C1557" s="3">
        <f t="shared" si="377"/>
        <v>1.7359092394363389E-2</v>
      </c>
      <c r="D1557" s="3">
        <f t="shared" si="378"/>
        <v>283.51458585629581</v>
      </c>
      <c r="E1557" s="3">
        <f t="shared" si="379"/>
        <v>2.4004282026416317</v>
      </c>
      <c r="F1557" s="3">
        <f t="shared" si="380"/>
        <v>33.073583221953236</v>
      </c>
      <c r="G1557" s="3">
        <f t="shared" si="381"/>
        <v>6.4955361220416466E-2</v>
      </c>
      <c r="H1557" s="3">
        <f t="shared" si="382"/>
        <v>0.14157848312026575</v>
      </c>
      <c r="I1557" s="3">
        <f t="shared" si="373"/>
        <v>2447.4781919792204</v>
      </c>
      <c r="K1557" s="3">
        <f t="shared" si="375"/>
        <v>15.279999999999719</v>
      </c>
      <c r="L1557" s="3">
        <f t="shared" si="383"/>
        <v>0.34655624322334633</v>
      </c>
      <c r="M1557" s="3">
        <f>L1557/'Nitrous Oxide Information'!$B$1*1000</f>
        <v>7.8739518602082645</v>
      </c>
      <c r="N1557" s="3">
        <f>M1557*'Nitrous Oxide Information'!$I$2*($D$13+273)/$F$2/1000</f>
        <v>1954.7642576540266</v>
      </c>
      <c r="O1557" s="3">
        <f t="shared" si="384"/>
        <v>38.451171308342765</v>
      </c>
      <c r="P1557" s="3">
        <f t="shared" si="385"/>
        <v>10.083409518888182</v>
      </c>
      <c r="Q1557" s="3">
        <f t="shared" si="386"/>
        <v>1.8393657252199261E-3</v>
      </c>
      <c r="R1557" s="3">
        <f t="shared" si="387"/>
        <v>6.4218996072005957E-2</v>
      </c>
    </row>
    <row r="1558" spans="1:18" x14ac:dyDescent="0.25">
      <c r="A1558" s="3">
        <f t="shared" si="374"/>
        <v>15.289999999999718</v>
      </c>
      <c r="B1558" s="3">
        <f t="shared" si="376"/>
        <v>0.762609040103851</v>
      </c>
      <c r="C1558" s="3">
        <f t="shared" si="377"/>
        <v>1.7326924932137965E-2</v>
      </c>
      <c r="D1558" s="3">
        <f t="shared" si="378"/>
        <v>282.98921595079025</v>
      </c>
      <c r="E1558" s="3">
        <f t="shared" si="379"/>
        <v>2.3959800620488436</v>
      </c>
      <c r="F1558" s="3">
        <f t="shared" si="380"/>
        <v>33.073583221953243</v>
      </c>
      <c r="G1558" s="3">
        <f t="shared" si="381"/>
        <v>6.495536122041648E-2</v>
      </c>
      <c r="H1558" s="3">
        <f t="shared" si="382"/>
        <v>0.14131612951304706</v>
      </c>
      <c r="I1558" s="3">
        <f t="shared" si="373"/>
        <v>2447.7608242382466</v>
      </c>
      <c r="K1558" s="3">
        <f t="shared" si="375"/>
        <v>15.289999999999718</v>
      </c>
      <c r="L1558" s="3">
        <f t="shared" si="383"/>
        <v>0.34591405326262625</v>
      </c>
      <c r="M1558" s="3">
        <f>L1558/'Nitrous Oxide Information'!$B$1*1000</f>
        <v>7.8593609447805486</v>
      </c>
      <c r="N1558" s="3">
        <f>M1558*'Nitrous Oxide Information'!$I$2*($D$13+273)/$F$2/1000</f>
        <v>1951.1419596680955</v>
      </c>
      <c r="O1558" s="3">
        <f t="shared" si="384"/>
        <v>38.379918931059137</v>
      </c>
      <c r="P1558" s="3">
        <f t="shared" si="385"/>
        <v>10.083409518888184</v>
      </c>
      <c r="Q1558" s="3">
        <f t="shared" si="386"/>
        <v>1.8393657252199264E-3</v>
      </c>
      <c r="R1558" s="3">
        <f t="shared" si="387"/>
        <v>6.4099994336006688E-2</v>
      </c>
    </row>
    <row r="1559" spans="1:18" x14ac:dyDescent="0.25">
      <c r="A1559" s="3">
        <f t="shared" si="374"/>
        <v>15.299999999999718</v>
      </c>
      <c r="B1559" s="3">
        <f t="shared" si="376"/>
        <v>0.76119587880872053</v>
      </c>
      <c r="C1559" s="3">
        <f t="shared" si="377"/>
        <v>1.7294817078191735E-2</v>
      </c>
      <c r="D1559" s="3">
        <f t="shared" si="378"/>
        <v>282.46481958792191</v>
      </c>
      <c r="E1559" s="3">
        <f t="shared" si="379"/>
        <v>2.3915401641332217</v>
      </c>
      <c r="F1559" s="3">
        <f t="shared" si="380"/>
        <v>33.073583221953243</v>
      </c>
      <c r="G1559" s="3">
        <f t="shared" si="381"/>
        <v>6.495536122041648E-2</v>
      </c>
      <c r="H1559" s="3">
        <f t="shared" si="382"/>
        <v>0.14105426206314339</v>
      </c>
      <c r="I1559" s="3">
        <f t="shared" si="373"/>
        <v>2448.0429327623729</v>
      </c>
      <c r="K1559" s="3">
        <f t="shared" si="375"/>
        <v>15.299999999999718</v>
      </c>
      <c r="L1559" s="3">
        <f t="shared" si="383"/>
        <v>0.34527305331926617</v>
      </c>
      <c r="M1559" s="3">
        <f>L1559/'Nitrous Oxide Information'!$B$1*1000</f>
        <v>7.8447970672134648</v>
      </c>
      <c r="N1559" s="3">
        <f>M1559*'Nitrous Oxide Information'!$I$2*($D$13+273)/$F$2/1000</f>
        <v>1947.5263740223595</v>
      </c>
      <c r="O1559" s="3">
        <f t="shared" si="384"/>
        <v>38.308798588798005</v>
      </c>
      <c r="P1559" s="3">
        <f t="shared" si="385"/>
        <v>10.083409518888184</v>
      </c>
      <c r="Q1559" s="3">
        <f t="shared" si="386"/>
        <v>1.8393657252199264E-3</v>
      </c>
      <c r="R1559" s="3">
        <f t="shared" si="387"/>
        <v>6.3981213117518393E-2</v>
      </c>
    </row>
    <row r="1560" spans="1:18" x14ac:dyDescent="0.25">
      <c r="A1560" s="3">
        <f t="shared" si="374"/>
        <v>15.309999999999718</v>
      </c>
      <c r="B1560" s="3">
        <f t="shared" si="376"/>
        <v>0.75978533618808908</v>
      </c>
      <c r="C1560" s="3">
        <f t="shared" si="377"/>
        <v>1.7262768722066904E-2</v>
      </c>
      <c r="D1560" s="3">
        <f t="shared" si="378"/>
        <v>281.94139496365659</v>
      </c>
      <c r="E1560" s="3">
        <f t="shared" si="379"/>
        <v>2.3871084936205786</v>
      </c>
      <c r="F1560" s="3">
        <f t="shared" si="380"/>
        <v>33.073583221953243</v>
      </c>
      <c r="G1560" s="3">
        <f t="shared" si="381"/>
        <v>6.495536122041648E-2</v>
      </c>
      <c r="H1560" s="3">
        <f t="shared" si="382"/>
        <v>0.14079287986967542</v>
      </c>
      <c r="I1560" s="3">
        <f t="shared" si="373"/>
        <v>2448.3245185221122</v>
      </c>
      <c r="K1560" s="3">
        <f t="shared" si="375"/>
        <v>15.309999999999718</v>
      </c>
      <c r="L1560" s="3">
        <f t="shared" si="383"/>
        <v>0.34463324118809097</v>
      </c>
      <c r="M1560" s="3">
        <f>L1560/'Nitrous Oxide Information'!$B$1*1000</f>
        <v>7.830260177404198</v>
      </c>
      <c r="N1560" s="3">
        <f>M1560*'Nitrous Oxide Information'!$I$2*($D$13+273)/$F$2/1000</f>
        <v>1943.9174882784407</v>
      </c>
      <c r="O1560" s="3">
        <f t="shared" si="384"/>
        <v>38.237810036890373</v>
      </c>
      <c r="P1560" s="3">
        <f t="shared" si="385"/>
        <v>10.083409518888184</v>
      </c>
      <c r="Q1560" s="3">
        <f t="shared" si="386"/>
        <v>1.8393657252199264E-3</v>
      </c>
      <c r="R1560" s="3">
        <f t="shared" si="387"/>
        <v>6.3862652007908596E-2</v>
      </c>
    </row>
    <row r="1561" spans="1:18" x14ac:dyDescent="0.25">
      <c r="A1561" s="3">
        <f t="shared" si="374"/>
        <v>15.319999999999718</v>
      </c>
      <c r="B1561" s="3">
        <f t="shared" si="376"/>
        <v>0.7583774073893923</v>
      </c>
      <c r="C1561" s="3">
        <f t="shared" si="377"/>
        <v>1.7230779753510363E-2</v>
      </c>
      <c r="D1561" s="3">
        <f t="shared" si="378"/>
        <v>281.41894027730319</v>
      </c>
      <c r="E1561" s="3">
        <f t="shared" si="379"/>
        <v>2.3826850352650331</v>
      </c>
      <c r="F1561" s="3">
        <f t="shared" si="380"/>
        <v>33.073583221953236</v>
      </c>
      <c r="G1561" s="3">
        <f t="shared" si="381"/>
        <v>6.4955361220416466E-2</v>
      </c>
      <c r="H1561" s="3">
        <f t="shared" si="382"/>
        <v>0.14053198203343331</v>
      </c>
      <c r="I1561" s="3">
        <f t="shared" si="373"/>
        <v>2448.6055824861792</v>
      </c>
      <c r="K1561" s="3">
        <f t="shared" si="375"/>
        <v>15.319999999999718</v>
      </c>
      <c r="L1561" s="3">
        <f t="shared" si="383"/>
        <v>0.3439946146680119</v>
      </c>
      <c r="M1561" s="3">
        <f>L1561/'Nitrous Oxide Information'!$B$1*1000</f>
        <v>7.8157502253427822</v>
      </c>
      <c r="N1561" s="3">
        <f>M1561*'Nitrous Oxide Information'!$I$2*($D$13+273)/$F$2/1000</f>
        <v>1940.3152900210107</v>
      </c>
      <c r="O1561" s="3">
        <f t="shared" si="384"/>
        <v>38.166953031120649</v>
      </c>
      <c r="P1561" s="3">
        <f t="shared" si="385"/>
        <v>10.083409518888182</v>
      </c>
      <c r="Q1561" s="3">
        <f t="shared" si="386"/>
        <v>1.8393657252199261E-3</v>
      </c>
      <c r="R1561" s="3">
        <f t="shared" si="387"/>
        <v>6.3744310599302065E-2</v>
      </c>
    </row>
    <row r="1562" spans="1:18" x14ac:dyDescent="0.25">
      <c r="A1562" s="3">
        <f t="shared" si="374"/>
        <v>15.329999999999718</v>
      </c>
      <c r="B1562" s="3">
        <f t="shared" si="376"/>
        <v>0.75697208756905798</v>
      </c>
      <c r="C1562" s="3">
        <f t="shared" si="377"/>
        <v>1.7198850062473316E-2</v>
      </c>
      <c r="D1562" s="3">
        <f t="shared" si="378"/>
        <v>280.89745373150726</v>
      </c>
      <c r="E1562" s="3">
        <f t="shared" si="379"/>
        <v>2.3782697738489551</v>
      </c>
      <c r="F1562" s="3">
        <f t="shared" si="380"/>
        <v>33.073583221953236</v>
      </c>
      <c r="G1562" s="3">
        <f t="shared" si="381"/>
        <v>6.4955361220416466E-2</v>
      </c>
      <c r="H1562" s="3">
        <f t="shared" si="382"/>
        <v>0.14027156765687337</v>
      </c>
      <c r="I1562" s="3">
        <f t="shared" si="373"/>
        <v>2448.8861256214927</v>
      </c>
      <c r="K1562" s="3">
        <f t="shared" si="375"/>
        <v>15.329999999999718</v>
      </c>
      <c r="L1562" s="3">
        <f t="shared" si="383"/>
        <v>0.34335717156201889</v>
      </c>
      <c r="M1562" s="3">
        <f>L1562/'Nitrous Oxide Information'!$B$1*1000</f>
        <v>7.8012671611119195</v>
      </c>
      <c r="N1562" s="3">
        <f>M1562*'Nitrous Oxide Information'!$I$2*($D$13+273)/$F$2/1000</f>
        <v>1936.7197668577473</v>
      </c>
      <c r="O1562" s="3">
        <f t="shared" si="384"/>
        <v>38.096227327725771</v>
      </c>
      <c r="P1562" s="3">
        <f t="shared" si="385"/>
        <v>10.083409518888182</v>
      </c>
      <c r="Q1562" s="3">
        <f t="shared" si="386"/>
        <v>1.8393657252199261E-3</v>
      </c>
      <c r="R1562" s="3">
        <f t="shared" si="387"/>
        <v>6.3626188484579377E-2</v>
      </c>
    </row>
    <row r="1563" spans="1:18" x14ac:dyDescent="0.25">
      <c r="A1563" s="3">
        <f t="shared" si="374"/>
        <v>15.339999999999717</v>
      </c>
      <c r="B1563" s="3">
        <f t="shared" si="376"/>
        <v>0.75556937189248929</v>
      </c>
      <c r="C1563" s="3">
        <f t="shared" si="377"/>
        <v>1.7166979539110876E-2</v>
      </c>
      <c r="D1563" s="3">
        <f t="shared" si="378"/>
        <v>280.376933532245</v>
      </c>
      <c r="E1563" s="3">
        <f t="shared" si="379"/>
        <v>2.3738626941829124</v>
      </c>
      <c r="F1563" s="3">
        <f t="shared" si="380"/>
        <v>33.073583221953243</v>
      </c>
      <c r="G1563" s="3">
        <f t="shared" si="381"/>
        <v>6.495536122041648E-2</v>
      </c>
      <c r="H1563" s="3">
        <f t="shared" si="382"/>
        <v>0.14001163584411519</v>
      </c>
      <c r="I1563" s="3">
        <f t="shared" si="373"/>
        <v>2449.1661488931809</v>
      </c>
      <c r="K1563" s="3">
        <f t="shared" si="375"/>
        <v>15.339999999999717</v>
      </c>
      <c r="L1563" s="3">
        <f t="shared" si="383"/>
        <v>0.34272090967717311</v>
      </c>
      <c r="M1563" s="3">
        <f>L1563/'Nitrous Oxide Information'!$B$1*1000</f>
        <v>7.7868109348868098</v>
      </c>
      <c r="N1563" s="3">
        <f>M1563*'Nitrous Oxide Information'!$I$2*($D$13+273)/$F$2/1000</f>
        <v>1933.1309064192919</v>
      </c>
      <c r="O1563" s="3">
        <f t="shared" si="384"/>
        <v>38.025632683394377</v>
      </c>
      <c r="P1563" s="3">
        <f t="shared" si="385"/>
        <v>10.083409518888184</v>
      </c>
      <c r="Q1563" s="3">
        <f t="shared" si="386"/>
        <v>1.8393657252199264E-3</v>
      </c>
      <c r="R1563" s="3">
        <f t="shared" si="387"/>
        <v>6.3508285257375507E-2</v>
      </c>
    </row>
    <row r="1564" spans="1:18" x14ac:dyDescent="0.25">
      <c r="A1564" s="3">
        <f t="shared" si="374"/>
        <v>15.349999999999717</v>
      </c>
      <c r="B1564" s="3">
        <f t="shared" si="376"/>
        <v>0.75416925553404823</v>
      </c>
      <c r="C1564" s="3">
        <f t="shared" si="377"/>
        <v>1.7135168073781716E-2</v>
      </c>
      <c r="D1564" s="3">
        <f t="shared" si="378"/>
        <v>279.85737788881704</v>
      </c>
      <c r="E1564" s="3">
        <f t="shared" si="379"/>
        <v>2.3694637811056212</v>
      </c>
      <c r="F1564" s="3">
        <f t="shared" si="380"/>
        <v>33.073583221953243</v>
      </c>
      <c r="G1564" s="3">
        <f t="shared" si="381"/>
        <v>6.495536122041648E-2</v>
      </c>
      <c r="H1564" s="3">
        <f t="shared" si="382"/>
        <v>0.1397521857009385</v>
      </c>
      <c r="I1564" s="3">
        <f t="shared" si="373"/>
        <v>2449.4456532645827</v>
      </c>
      <c r="K1564" s="3">
        <f t="shared" si="375"/>
        <v>15.349999999999717</v>
      </c>
      <c r="L1564" s="3">
        <f t="shared" si="383"/>
        <v>0.34208582682459937</v>
      </c>
      <c r="M1564" s="3">
        <f>L1564/'Nitrous Oxide Information'!$B$1*1000</f>
        <v>7.7723814969349831</v>
      </c>
      <c r="N1564" s="3">
        <f>M1564*'Nitrous Oxide Information'!$I$2*($D$13+273)/$F$2/1000</f>
        <v>1929.5486963592064</v>
      </c>
      <c r="O1564" s="3">
        <f t="shared" si="384"/>
        <v>37.95516885526601</v>
      </c>
      <c r="P1564" s="3">
        <f t="shared" si="385"/>
        <v>10.083409518888184</v>
      </c>
      <c r="Q1564" s="3">
        <f t="shared" si="386"/>
        <v>1.8393657252199264E-3</v>
      </c>
      <c r="R1564" s="3">
        <f t="shared" si="387"/>
        <v>6.339060051207851E-2</v>
      </c>
    </row>
    <row r="1565" spans="1:18" x14ac:dyDescent="0.25">
      <c r="A1565" s="3">
        <f t="shared" si="374"/>
        <v>15.359999999999717</v>
      </c>
      <c r="B1565" s="3">
        <f t="shared" si="376"/>
        <v>0.75277173367703876</v>
      </c>
      <c r="C1565" s="3">
        <f t="shared" si="377"/>
        <v>1.7103415557047679E-2</v>
      </c>
      <c r="D1565" s="3">
        <f t="shared" si="378"/>
        <v>279.33878501384226</v>
      </c>
      <c r="E1565" s="3">
        <f t="shared" si="379"/>
        <v>2.3650730194838916</v>
      </c>
      <c r="F1565" s="3">
        <f t="shared" si="380"/>
        <v>33.073583221953236</v>
      </c>
      <c r="G1565" s="3">
        <f t="shared" si="381"/>
        <v>6.4955361220416466E-2</v>
      </c>
      <c r="H1565" s="3">
        <f t="shared" si="382"/>
        <v>0.13949321633477996</v>
      </c>
      <c r="I1565" s="3">
        <f t="shared" si="373"/>
        <v>2449.7246396972523</v>
      </c>
      <c r="K1565" s="3">
        <f t="shared" si="375"/>
        <v>15.359999999999717</v>
      </c>
      <c r="L1565" s="3">
        <f t="shared" si="383"/>
        <v>0.34145192081947856</v>
      </c>
      <c r="M1565" s="3">
        <f>L1565/'Nitrous Oxide Information'!$B$1*1000</f>
        <v>7.7579787976161265</v>
      </c>
      <c r="N1565" s="3">
        <f>M1565*'Nitrous Oxide Information'!$I$2*($D$13+273)/$F$2/1000</f>
        <v>1925.9731243539316</v>
      </c>
      <c r="O1565" s="3">
        <f t="shared" si="384"/>
        <v>37.884835600930209</v>
      </c>
      <c r="P1565" s="3">
        <f t="shared" si="385"/>
        <v>10.083409518888182</v>
      </c>
      <c r="Q1565" s="3">
        <f t="shared" si="386"/>
        <v>1.8393657252199261E-3</v>
      </c>
      <c r="R1565" s="3">
        <f t="shared" si="387"/>
        <v>6.3273133843827947E-2</v>
      </c>
    </row>
    <row r="1566" spans="1:18" x14ac:dyDescent="0.25">
      <c r="A1566" s="3">
        <f t="shared" si="374"/>
        <v>15.369999999999717</v>
      </c>
      <c r="B1566" s="3">
        <f t="shared" si="376"/>
        <v>0.75137680151369102</v>
      </c>
      <c r="C1566" s="3">
        <f t="shared" si="377"/>
        <v>1.7071721879673409E-2</v>
      </c>
      <c r="D1566" s="3">
        <f t="shared" si="378"/>
        <v>278.82115312325186</v>
      </c>
      <c r="E1566" s="3">
        <f t="shared" si="379"/>
        <v>2.3606903942125772</v>
      </c>
      <c r="F1566" s="3">
        <f t="shared" si="380"/>
        <v>33.073583221953236</v>
      </c>
      <c r="G1566" s="3">
        <f t="shared" si="381"/>
        <v>6.4955361220416466E-2</v>
      </c>
      <c r="H1566" s="3">
        <f t="shared" si="382"/>
        <v>0.13923472685473035</v>
      </c>
      <c r="I1566" s="3">
        <f t="shared" si="373"/>
        <v>2450.0031091509618</v>
      </c>
      <c r="K1566" s="3">
        <f t="shared" si="375"/>
        <v>15.369999999999717</v>
      </c>
      <c r="L1566" s="3">
        <f t="shared" si="383"/>
        <v>0.34081918948104029</v>
      </c>
      <c r="M1566" s="3">
        <f>L1566/'Nitrous Oxide Information'!$B$1*1000</f>
        <v>7.7436027873819171</v>
      </c>
      <c r="N1566" s="3">
        <f>M1566*'Nitrous Oxide Information'!$I$2*($D$13+273)/$F$2/1000</f>
        <v>1922.404178102747</v>
      </c>
      <c r="O1566" s="3">
        <f t="shared" si="384"/>
        <v>37.814632678425745</v>
      </c>
      <c r="P1566" s="3">
        <f t="shared" si="385"/>
        <v>10.083409518888182</v>
      </c>
      <c r="Q1566" s="3">
        <f t="shared" si="386"/>
        <v>1.8393657252199261E-3</v>
      </c>
      <c r="R1566" s="3">
        <f t="shared" si="387"/>
        <v>6.3155884848513741E-2</v>
      </c>
    </row>
    <row r="1567" spans="1:18" x14ac:dyDescent="0.25">
      <c r="A1567" s="3">
        <f t="shared" si="374"/>
        <v>15.379999999999717</v>
      </c>
      <c r="B1567" s="3">
        <f t="shared" si="376"/>
        <v>0.74998445424514359</v>
      </c>
      <c r="C1567" s="3">
        <f t="shared" si="377"/>
        <v>1.7040086932625965E-2</v>
      </c>
      <c r="D1567" s="3">
        <f t="shared" si="378"/>
        <v>278.30448043628269</v>
      </c>
      <c r="E1567" s="3">
        <f t="shared" si="379"/>
        <v>2.3563158902145216</v>
      </c>
      <c r="F1567" s="3">
        <f t="shared" si="380"/>
        <v>33.073583221953243</v>
      </c>
      <c r="G1567" s="3">
        <f t="shared" si="381"/>
        <v>6.495536122041648E-2</v>
      </c>
      <c r="H1567" s="3">
        <f t="shared" si="382"/>
        <v>0.13897671637153131</v>
      </c>
      <c r="I1567" s="3">
        <f t="shared" ref="I1567:I1630" si="388">I1566+$N$3*$J$1*H1567</f>
        <v>2450.2810625837051</v>
      </c>
      <c r="K1567" s="3">
        <f t="shared" si="375"/>
        <v>15.379999999999717</v>
      </c>
      <c r="L1567" s="3">
        <f t="shared" si="383"/>
        <v>0.34018763063255514</v>
      </c>
      <c r="M1567" s="3">
        <f>L1567/'Nitrous Oxide Information'!$B$1*1000</f>
        <v>7.7292534167758422</v>
      </c>
      <c r="N1567" s="3">
        <f>M1567*'Nitrous Oxide Information'!$I$2*($D$13+273)/$F$2/1000</f>
        <v>1918.8418453277225</v>
      </c>
      <c r="O1567" s="3">
        <f t="shared" si="384"/>
        <v>37.744559846239738</v>
      </c>
      <c r="P1567" s="3">
        <f t="shared" si="385"/>
        <v>10.083409518888184</v>
      </c>
      <c r="Q1567" s="3">
        <f t="shared" si="386"/>
        <v>1.8393657252199264E-3</v>
      </c>
      <c r="R1567" s="3">
        <f t="shared" si="387"/>
        <v>6.3038853122774588E-2</v>
      </c>
    </row>
    <row r="1568" spans="1:18" x14ac:dyDescent="0.25">
      <c r="A1568" s="3">
        <f t="shared" ref="A1568:A1631" si="389">$A$30+A1567</f>
        <v>15.389999999999716</v>
      </c>
      <c r="B1568" s="3">
        <f t="shared" si="376"/>
        <v>0.74859468708142829</v>
      </c>
      <c r="C1568" s="3">
        <f t="shared" si="377"/>
        <v>1.7008510607074454E-2</v>
      </c>
      <c r="D1568" s="3">
        <f t="shared" si="378"/>
        <v>277.78876517547167</v>
      </c>
      <c r="E1568" s="3">
        <f t="shared" si="379"/>
        <v>2.3519494924405082</v>
      </c>
      <c r="F1568" s="3">
        <f t="shared" si="380"/>
        <v>33.073583221953236</v>
      </c>
      <c r="G1568" s="3">
        <f t="shared" si="381"/>
        <v>6.4955361220416466E-2</v>
      </c>
      <c r="H1568" s="3">
        <f t="shared" si="382"/>
        <v>0.13871918399757224</v>
      </c>
      <c r="I1568" s="3">
        <f t="shared" si="388"/>
        <v>2450.5585009517004</v>
      </c>
      <c r="K1568" s="3">
        <f t="shared" ref="K1568:K1631" si="390">$A$30+K1567</f>
        <v>15.389999999999716</v>
      </c>
      <c r="L1568" s="3">
        <f t="shared" si="383"/>
        <v>0.33955724210132737</v>
      </c>
      <c r="M1568" s="3">
        <f>L1568/'Nitrous Oxide Information'!$B$1*1000</f>
        <v>7.7149306364330403</v>
      </c>
      <c r="N1568" s="3">
        <f>M1568*'Nitrous Oxide Information'!$I$2*($D$13+273)/$F$2/1000</f>
        <v>1915.2861137736816</v>
      </c>
      <c r="O1568" s="3">
        <f t="shared" si="384"/>
        <v>37.674616863306859</v>
      </c>
      <c r="P1568" s="3">
        <f t="shared" si="385"/>
        <v>10.083409518888182</v>
      </c>
      <c r="Q1568" s="3">
        <f t="shared" si="386"/>
        <v>1.8393657252199261E-3</v>
      </c>
      <c r="R1568" s="3">
        <f t="shared" si="387"/>
        <v>6.292203826399663E-2</v>
      </c>
    </row>
    <row r="1569" spans="1:18" x14ac:dyDescent="0.25">
      <c r="A1569" s="3">
        <f t="shared" si="389"/>
        <v>15.399999999999716</v>
      </c>
      <c r="B1569" s="3">
        <f t="shared" si="376"/>
        <v>0.74720749524145258</v>
      </c>
      <c r="C1569" s="3">
        <f t="shared" si="377"/>
        <v>1.6976992794389648E-2</v>
      </c>
      <c r="D1569" s="3">
        <f t="shared" si="378"/>
        <v>277.27400556664958</v>
      </c>
      <c r="E1569" s="3">
        <f t="shared" si="379"/>
        <v>2.3475911858692062</v>
      </c>
      <c r="F1569" s="3">
        <f t="shared" si="380"/>
        <v>33.073583221953243</v>
      </c>
      <c r="G1569" s="3">
        <f t="shared" si="381"/>
        <v>6.495536122041648E-2</v>
      </c>
      <c r="H1569" s="3">
        <f t="shared" si="382"/>
        <v>0.13846212884688749</v>
      </c>
      <c r="I1569" s="3">
        <f t="shared" si="388"/>
        <v>2450.8354252093941</v>
      </c>
      <c r="K1569" s="3">
        <f t="shared" si="390"/>
        <v>15.399999999999716</v>
      </c>
      <c r="L1569" s="3">
        <f t="shared" si="383"/>
        <v>0.33892802171868741</v>
      </c>
      <c r="M1569" s="3">
        <f>L1569/'Nitrous Oxide Information'!$B$1*1000</f>
        <v>7.7006343970801225</v>
      </c>
      <c r="N1569" s="3">
        <f>M1569*'Nitrous Oxide Information'!$I$2*($D$13+273)/$F$2/1000</f>
        <v>1911.7369712081579</v>
      </c>
      <c r="O1569" s="3">
        <f t="shared" si="384"/>
        <v>37.604803489008482</v>
      </c>
      <c r="P1569" s="3">
        <f t="shared" si="385"/>
        <v>10.083409518888184</v>
      </c>
      <c r="Q1569" s="3">
        <f t="shared" si="386"/>
        <v>1.8393657252199264E-3</v>
      </c>
      <c r="R1569" s="3">
        <f t="shared" si="387"/>
        <v>6.2805439870312119E-2</v>
      </c>
    </row>
    <row r="1570" spans="1:18" x14ac:dyDescent="0.25">
      <c r="A1570" s="3">
        <f t="shared" si="389"/>
        <v>15.409999999999716</v>
      </c>
      <c r="B1570" s="3">
        <f t="shared" si="376"/>
        <v>0.74582287395298374</v>
      </c>
      <c r="C1570" s="3">
        <f t="shared" si="377"/>
        <v>1.6945533386143616E-2</v>
      </c>
      <c r="D1570" s="3">
        <f t="shared" si="378"/>
        <v>276.76019983893457</v>
      </c>
      <c r="E1570" s="3">
        <f t="shared" si="379"/>
        <v>2.3432409555071221</v>
      </c>
      <c r="F1570" s="3">
        <f t="shared" si="380"/>
        <v>33.073583221953236</v>
      </c>
      <c r="G1570" s="3">
        <f t="shared" si="381"/>
        <v>6.4955361220416466E-2</v>
      </c>
      <c r="H1570" s="3">
        <f t="shared" si="382"/>
        <v>0.13820555003515303</v>
      </c>
      <c r="I1570" s="3">
        <f t="shared" si="388"/>
        <v>2451.1118363094643</v>
      </c>
      <c r="K1570" s="3">
        <f t="shared" si="390"/>
        <v>15.409999999999716</v>
      </c>
      <c r="L1570" s="3">
        <f t="shared" si="383"/>
        <v>0.3382999673199843</v>
      </c>
      <c r="M1570" s="3">
        <f>L1570/'Nitrous Oxide Information'!$B$1*1000</f>
        <v>7.6863646495350082</v>
      </c>
      <c r="N1570" s="3">
        <f>M1570*'Nitrous Oxide Information'!$I$2*($D$13+273)/$F$2/1000</f>
        <v>1908.1944054213511</v>
      </c>
      <c r="O1570" s="3">
        <f t="shared" si="384"/>
        <v>37.535119483171869</v>
      </c>
      <c r="P1570" s="3">
        <f t="shared" si="385"/>
        <v>10.083409518888182</v>
      </c>
      <c r="Q1570" s="3">
        <f t="shared" si="386"/>
        <v>1.8393657252199261E-3</v>
      </c>
      <c r="R1570" s="3">
        <f t="shared" si="387"/>
        <v>6.2689057540597948E-2</v>
      </c>
    </row>
    <row r="1571" spans="1:18" x14ac:dyDescent="0.25">
      <c r="A1571" s="3">
        <f t="shared" si="389"/>
        <v>15.419999999999716</v>
      </c>
      <c r="B1571" s="3">
        <f t="shared" si="376"/>
        <v>0.7444408184526321</v>
      </c>
      <c r="C1571" s="3">
        <f t="shared" si="377"/>
        <v>1.6914132274109359E-2</v>
      </c>
      <c r="D1571" s="3">
        <f t="shared" si="378"/>
        <v>276.24734622472664</v>
      </c>
      <c r="E1571" s="3">
        <f t="shared" si="379"/>
        <v>2.338898786388544</v>
      </c>
      <c r="F1571" s="3">
        <f t="shared" si="380"/>
        <v>33.073583221953243</v>
      </c>
      <c r="G1571" s="3">
        <f t="shared" si="381"/>
        <v>6.495536122041648E-2</v>
      </c>
      <c r="H1571" s="3">
        <f t="shared" si="382"/>
        <v>0.13794944667968362</v>
      </c>
      <c r="I1571" s="3">
        <f t="shared" si="388"/>
        <v>2451.3877352028235</v>
      </c>
      <c r="K1571" s="3">
        <f t="shared" si="390"/>
        <v>15.419999999999716</v>
      </c>
      <c r="L1571" s="3">
        <f t="shared" si="383"/>
        <v>0.3376730767445783</v>
      </c>
      <c r="M1571" s="3">
        <f>L1571/'Nitrous Oxide Information'!$B$1*1000</f>
        <v>7.6721213447067536</v>
      </c>
      <c r="N1571" s="3">
        <f>M1571*'Nitrous Oxide Information'!$I$2*($D$13+273)/$F$2/1000</f>
        <v>1904.6584042260879</v>
      </c>
      <c r="O1571" s="3">
        <f t="shared" si="384"/>
        <v>37.465564606069314</v>
      </c>
      <c r="P1571" s="3">
        <f t="shared" si="385"/>
        <v>10.083409518888184</v>
      </c>
      <c r="Q1571" s="3">
        <f t="shared" si="386"/>
        <v>1.8393657252199264E-3</v>
      </c>
      <c r="R1571" s="3">
        <f t="shared" si="387"/>
        <v>6.2572890874474346E-2</v>
      </c>
    </row>
    <row r="1572" spans="1:18" x14ac:dyDescent="0.25">
      <c r="A1572" s="3">
        <f t="shared" si="389"/>
        <v>15.429999999999715</v>
      </c>
      <c r="B1572" s="3">
        <f t="shared" si="376"/>
        <v>0.74306132398583535</v>
      </c>
      <c r="C1572" s="3">
        <f t="shared" si="377"/>
        <v>1.6882789350260417E-2</v>
      </c>
      <c r="D1572" s="3">
        <f t="shared" si="378"/>
        <v>275.73544295970089</v>
      </c>
      <c r="E1572" s="3">
        <f t="shared" si="379"/>
        <v>2.3345646635754944</v>
      </c>
      <c r="F1572" s="3">
        <f t="shared" si="380"/>
        <v>33.073583221953243</v>
      </c>
      <c r="G1572" s="3">
        <f t="shared" si="381"/>
        <v>6.495536122041648E-2</v>
      </c>
      <c r="H1572" s="3">
        <f t="shared" si="382"/>
        <v>0.13769381789942967</v>
      </c>
      <c r="I1572" s="3">
        <f t="shared" si="388"/>
        <v>2451.6631228386223</v>
      </c>
      <c r="K1572" s="3">
        <f t="shared" si="390"/>
        <v>15.429999999999715</v>
      </c>
      <c r="L1572" s="3">
        <f t="shared" si="383"/>
        <v>0.33704734783583357</v>
      </c>
      <c r="M1572" s="3">
        <f>L1572/'Nitrous Oxide Information'!$B$1*1000</f>
        <v>7.657904433595383</v>
      </c>
      <c r="N1572" s="3">
        <f>M1572*'Nitrous Oxide Information'!$I$2*($D$13+273)/$F$2/1000</f>
        <v>1901.128955457777</v>
      </c>
      <c r="O1572" s="3">
        <f t="shared" si="384"/>
        <v>37.396138618417375</v>
      </c>
      <c r="P1572" s="3">
        <f t="shared" si="385"/>
        <v>10.083409518888184</v>
      </c>
      <c r="Q1572" s="3">
        <f t="shared" si="386"/>
        <v>1.8393657252199264E-3</v>
      </c>
      <c r="R1572" s="3">
        <f t="shared" si="387"/>
        <v>6.2456939472303477E-2</v>
      </c>
    </row>
    <row r="1573" spans="1:18" x14ac:dyDescent="0.25">
      <c r="A1573" s="3">
        <f t="shared" si="389"/>
        <v>15.439999999999715</v>
      </c>
      <c r="B1573" s="3">
        <f t="shared" si="376"/>
        <v>0.74168438580684104</v>
      </c>
      <c r="C1573" s="3">
        <f t="shared" si="377"/>
        <v>1.6851504506770518E-2</v>
      </c>
      <c r="D1573" s="3">
        <f t="shared" si="378"/>
        <v>275.22448828280216</v>
      </c>
      <c r="E1573" s="3">
        <f t="shared" si="379"/>
        <v>2.3302385721576755</v>
      </c>
      <c r="F1573" s="3">
        <f t="shared" si="380"/>
        <v>33.073583221953243</v>
      </c>
      <c r="G1573" s="3">
        <f t="shared" si="381"/>
        <v>6.495536122041648E-2</v>
      </c>
      <c r="H1573" s="3">
        <f t="shared" si="382"/>
        <v>0.13743866281497419</v>
      </c>
      <c r="I1573" s="3">
        <f t="shared" si="388"/>
        <v>2451.9380001642521</v>
      </c>
      <c r="K1573" s="3">
        <f t="shared" si="390"/>
        <v>15.439999999999715</v>
      </c>
      <c r="L1573" s="3">
        <f t="shared" si="383"/>
        <v>0.33642277844111051</v>
      </c>
      <c r="M1573" s="3">
        <f>L1573/'Nitrous Oxide Information'!$B$1*1000</f>
        <v>7.6437138672917211</v>
      </c>
      <c r="N1573" s="3">
        <f>M1573*'Nitrous Oxide Information'!$I$2*($D$13+273)/$F$2/1000</f>
        <v>1897.6060469743697</v>
      </c>
      <c r="O1573" s="3">
        <f t="shared" si="384"/>
        <v>37.326841281375991</v>
      </c>
      <c r="P1573" s="3">
        <f t="shared" si="385"/>
        <v>10.083409518888184</v>
      </c>
      <c r="Q1573" s="3">
        <f t="shared" si="386"/>
        <v>1.8393657252199264E-3</v>
      </c>
      <c r="R1573" s="3">
        <f t="shared" si="387"/>
        <v>6.2341202935188016E-2</v>
      </c>
    </row>
    <row r="1574" spans="1:18" x14ac:dyDescent="0.25">
      <c r="A1574" s="3">
        <f t="shared" si="389"/>
        <v>15.449999999999715</v>
      </c>
      <c r="B1574" s="3">
        <f t="shared" si="376"/>
        <v>0.74030999917869122</v>
      </c>
      <c r="C1574" s="3">
        <f t="shared" si="377"/>
        <v>1.6820277636013202E-2</v>
      </c>
      <c r="D1574" s="3">
        <f t="shared" si="378"/>
        <v>274.71448043623849</v>
      </c>
      <c r="E1574" s="3">
        <f t="shared" si="379"/>
        <v>2.3259204972524206</v>
      </c>
      <c r="F1574" s="3">
        <f t="shared" si="380"/>
        <v>33.073583221953243</v>
      </c>
      <c r="G1574" s="3">
        <f t="shared" si="381"/>
        <v>6.495536122041648E-2</v>
      </c>
      <c r="H1574" s="3">
        <f t="shared" si="382"/>
        <v>0.13718398054852982</v>
      </c>
      <c r="I1574" s="3">
        <f t="shared" si="388"/>
        <v>2452.2123681253493</v>
      </c>
      <c r="K1574" s="3">
        <f t="shared" si="390"/>
        <v>15.449999999999715</v>
      </c>
      <c r="L1574" s="3">
        <f t="shared" si="383"/>
        <v>0.33579936641175862</v>
      </c>
      <c r="M1574" s="3">
        <f>L1574/'Nitrous Oxide Information'!$B$1*1000</f>
        <v>7.6295495969772258</v>
      </c>
      <c r="N1574" s="3">
        <f>M1574*'Nitrous Oxide Information'!$I$2*($D$13+273)/$F$2/1000</f>
        <v>1894.0896666563178</v>
      </c>
      <c r="O1574" s="3">
        <f t="shared" si="384"/>
        <v>37.257672356547701</v>
      </c>
      <c r="P1574" s="3">
        <f t="shared" si="385"/>
        <v>10.083409518888184</v>
      </c>
      <c r="Q1574" s="3">
        <f t="shared" si="386"/>
        <v>1.8393657252199264E-3</v>
      </c>
      <c r="R1574" s="3">
        <f t="shared" si="387"/>
        <v>6.2225680864969851E-2</v>
      </c>
    </row>
    <row r="1575" spans="1:18" x14ac:dyDescent="0.25">
      <c r="A1575" s="3">
        <f t="shared" si="389"/>
        <v>15.459999999999715</v>
      </c>
      <c r="B1575" s="3">
        <f t="shared" si="376"/>
        <v>0.73893815937320595</v>
      </c>
      <c r="C1575" s="3">
        <f t="shared" si="377"/>
        <v>1.6789108630561433E-2</v>
      </c>
      <c r="D1575" s="3">
        <f t="shared" si="378"/>
        <v>274.20541766547524</v>
      </c>
      <c r="E1575" s="3">
        <f t="shared" si="379"/>
        <v>2.3216104240046391</v>
      </c>
      <c r="F1575" s="3">
        <f t="shared" si="380"/>
        <v>33.073583221953243</v>
      </c>
      <c r="G1575" s="3">
        <f t="shared" si="381"/>
        <v>6.495536122041648E-2</v>
      </c>
      <c r="H1575" s="3">
        <f t="shared" si="382"/>
        <v>0.13692977022393582</v>
      </c>
      <c r="I1575" s="3">
        <f t="shared" si="388"/>
        <v>2452.4862276657973</v>
      </c>
      <c r="K1575" s="3">
        <f t="shared" si="390"/>
        <v>15.459999999999715</v>
      </c>
      <c r="L1575" s="3">
        <f t="shared" si="383"/>
        <v>0.33517710960310892</v>
      </c>
      <c r="M1575" s="3">
        <f>L1575/'Nitrous Oxide Information'!$B$1*1000</f>
        <v>7.615411573923816</v>
      </c>
      <c r="N1575" s="3">
        <f>M1575*'Nitrous Oxide Information'!$I$2*($D$13+273)/$F$2/1000</f>
        <v>1890.5798024065302</v>
      </c>
      <c r="O1575" s="3">
        <f t="shared" si="384"/>
        <v>37.188631605976795</v>
      </c>
      <c r="P1575" s="3">
        <f t="shared" si="385"/>
        <v>10.083409518888184</v>
      </c>
      <c r="Q1575" s="3">
        <f t="shared" si="386"/>
        <v>1.8393657252199264E-3</v>
      </c>
      <c r="R1575" s="3">
        <f t="shared" si="387"/>
        <v>6.2110372864228679E-2</v>
      </c>
    </row>
    <row r="1576" spans="1:18" x14ac:dyDescent="0.25">
      <c r="A1576" s="3">
        <f t="shared" si="389"/>
        <v>15.469999999999715</v>
      </c>
      <c r="B1576" s="3">
        <f t="shared" si="376"/>
        <v>0.73756886167096658</v>
      </c>
      <c r="C1576" s="3">
        <f t="shared" si="377"/>
        <v>1.6757997383187263E-2</v>
      </c>
      <c r="D1576" s="3">
        <f t="shared" si="378"/>
        <v>273.69729821922903</v>
      </c>
      <c r="E1576" s="3">
        <f t="shared" si="379"/>
        <v>2.3173083375867707</v>
      </c>
      <c r="F1576" s="3">
        <f t="shared" si="380"/>
        <v>33.073583221953236</v>
      </c>
      <c r="G1576" s="3">
        <f t="shared" si="381"/>
        <v>6.4955361220416466E-2</v>
      </c>
      <c r="H1576" s="3">
        <f t="shared" si="382"/>
        <v>0.13667603096665504</v>
      </c>
      <c r="I1576" s="3">
        <f t="shared" si="388"/>
        <v>2452.7595797277304</v>
      </c>
      <c r="K1576" s="3">
        <f t="shared" si="390"/>
        <v>15.469999999999715</v>
      </c>
      <c r="L1576" s="3">
        <f t="shared" si="383"/>
        <v>0.33455600587446666</v>
      </c>
      <c r="M1576" s="3">
        <f>L1576/'Nitrous Oxide Information'!$B$1*1000</f>
        <v>7.6012997494937098</v>
      </c>
      <c r="N1576" s="3">
        <f>M1576*'Nitrous Oxide Information'!$I$2*($D$13+273)/$F$2/1000</f>
        <v>1887.0764421503334</v>
      </c>
      <c r="O1576" s="3">
        <f t="shared" si="384"/>
        <v>37.119718792148532</v>
      </c>
      <c r="P1576" s="3">
        <f t="shared" si="385"/>
        <v>10.083409518888182</v>
      </c>
      <c r="Q1576" s="3">
        <f t="shared" si="386"/>
        <v>1.8393657252199261E-3</v>
      </c>
      <c r="R1576" s="3">
        <f t="shared" si="387"/>
        <v>6.1995278536280653E-2</v>
      </c>
    </row>
    <row r="1577" spans="1:18" x14ac:dyDescent="0.25">
      <c r="A1577" s="3">
        <f t="shared" si="389"/>
        <v>15.479999999999714</v>
      </c>
      <c r="B1577" s="3">
        <f t="shared" si="376"/>
        <v>0.73620210136130004</v>
      </c>
      <c r="C1577" s="3">
        <f t="shared" si="377"/>
        <v>1.6726943786861428E-2</v>
      </c>
      <c r="D1577" s="3">
        <f t="shared" si="378"/>
        <v>273.19012034946167</v>
      </c>
      <c r="E1577" s="3">
        <f t="shared" si="379"/>
        <v>2.3130142231987287</v>
      </c>
      <c r="F1577" s="3">
        <f t="shared" si="380"/>
        <v>33.073583221953236</v>
      </c>
      <c r="G1577" s="3">
        <f t="shared" si="381"/>
        <v>6.4955361220416466E-2</v>
      </c>
      <c r="H1577" s="3">
        <f t="shared" si="382"/>
        <v>0.13642276190377081</v>
      </c>
      <c r="I1577" s="3">
        <f t="shared" si="388"/>
        <v>2453.0324252515379</v>
      </c>
      <c r="K1577" s="3">
        <f t="shared" si="390"/>
        <v>15.479999999999714</v>
      </c>
      <c r="L1577" s="3">
        <f t="shared" si="383"/>
        <v>0.33393605308910385</v>
      </c>
      <c r="M1577" s="3">
        <f>L1577/'Nitrous Oxide Information'!$B$1*1000</f>
        <v>7.5872140751392507</v>
      </c>
      <c r="N1577" s="3">
        <f>M1577*'Nitrous Oxide Information'!$I$2*($D$13+273)/$F$2/1000</f>
        <v>1883.5795738354282</v>
      </c>
      <c r="O1577" s="3">
        <f t="shared" si="384"/>
        <v>37.050933677988269</v>
      </c>
      <c r="P1577" s="3">
        <f t="shared" si="385"/>
        <v>10.083409518888182</v>
      </c>
      <c r="Q1577" s="3">
        <f t="shared" si="386"/>
        <v>1.8393657252199261E-3</v>
      </c>
      <c r="R1577" s="3">
        <f t="shared" si="387"/>
        <v>6.1880397485176958E-2</v>
      </c>
    </row>
    <row r="1578" spans="1:18" x14ac:dyDescent="0.25">
      <c r="A1578" s="3">
        <f t="shared" si="389"/>
        <v>15.489999999999714</v>
      </c>
      <c r="B1578" s="3">
        <f t="shared" si="376"/>
        <v>0.73483787374226239</v>
      </c>
      <c r="C1578" s="3">
        <f t="shared" si="377"/>
        <v>1.6695947734753004E-2</v>
      </c>
      <c r="D1578" s="3">
        <f t="shared" si="378"/>
        <v>272.6838823113743</v>
      </c>
      <c r="E1578" s="3">
        <f t="shared" si="379"/>
        <v>2.3087280660678537</v>
      </c>
      <c r="F1578" s="3">
        <f t="shared" si="380"/>
        <v>33.073583221953236</v>
      </c>
      <c r="G1578" s="3">
        <f t="shared" si="381"/>
        <v>6.4955361220416466E-2</v>
      </c>
      <c r="H1578" s="3">
        <f t="shared" si="382"/>
        <v>0.13616996216398417</v>
      </c>
      <c r="I1578" s="3">
        <f t="shared" si="388"/>
        <v>2453.3047651758657</v>
      </c>
      <c r="K1578" s="3">
        <f t="shared" si="390"/>
        <v>15.489999999999714</v>
      </c>
      <c r="L1578" s="3">
        <f t="shared" si="383"/>
        <v>0.33331724911425209</v>
      </c>
      <c r="M1578" s="3">
        <f>L1578/'Nitrous Oxide Information'!$B$1*1000</f>
        <v>7.5731545024027476</v>
      </c>
      <c r="N1578" s="3">
        <f>M1578*'Nitrous Oxide Information'!$I$2*($D$13+273)/$F$2/1000</f>
        <v>1880.08918543185</v>
      </c>
      <c r="O1578" s="3">
        <f t="shared" si="384"/>
        <v>36.982276026860703</v>
      </c>
      <c r="P1578" s="3">
        <f t="shared" si="385"/>
        <v>10.083409518888182</v>
      </c>
      <c r="Q1578" s="3">
        <f t="shared" si="386"/>
        <v>1.8393657252199261E-3</v>
      </c>
      <c r="R1578" s="3">
        <f t="shared" si="387"/>
        <v>6.176572931570256E-2</v>
      </c>
    </row>
    <row r="1579" spans="1:18" x14ac:dyDescent="0.25">
      <c r="A1579" s="3">
        <f t="shared" si="389"/>
        <v>15.499999999999714</v>
      </c>
      <c r="B1579" s="3">
        <f t="shared" si="376"/>
        <v>0.73347617412062249</v>
      </c>
      <c r="C1579" s="3">
        <f t="shared" si="377"/>
        <v>1.6665009120229026E-2</v>
      </c>
      <c r="D1579" s="3">
        <f t="shared" si="378"/>
        <v>272.17858236340106</v>
      </c>
      <c r="E1579" s="3">
        <f t="shared" si="379"/>
        <v>2.3044498514488607</v>
      </c>
      <c r="F1579" s="3">
        <f t="shared" si="380"/>
        <v>33.073583221953236</v>
      </c>
      <c r="G1579" s="3">
        <f t="shared" si="381"/>
        <v>6.4955361220416466E-2</v>
      </c>
      <c r="H1579" s="3">
        <f t="shared" si="382"/>
        <v>0.13591763087761055</v>
      </c>
      <c r="I1579" s="3">
        <f t="shared" si="388"/>
        <v>2453.576600437621</v>
      </c>
      <c r="K1579" s="3">
        <f t="shared" si="390"/>
        <v>15.499999999999714</v>
      </c>
      <c r="L1579" s="3">
        <f t="shared" si="383"/>
        <v>0.33269959182109504</v>
      </c>
      <c r="M1579" s="3">
        <f>L1579/'Nitrous Oxide Information'!$B$1*1000</f>
        <v>7.5591209829162986</v>
      </c>
      <c r="N1579" s="3">
        <f>M1579*'Nitrous Oxide Information'!$I$2*($D$13+273)/$F$2/1000</f>
        <v>1876.6052649319251</v>
      </c>
      <c r="O1579" s="3">
        <f t="shared" si="384"/>
        <v>36.913745602569016</v>
      </c>
      <c r="P1579" s="3">
        <f t="shared" si="385"/>
        <v>10.083409518888182</v>
      </c>
      <c r="Q1579" s="3">
        <f t="shared" si="386"/>
        <v>1.8393657252199261E-3</v>
      </c>
      <c r="R1579" s="3">
        <f t="shared" si="387"/>
        <v>6.165127363337472E-2</v>
      </c>
    </row>
    <row r="1580" spans="1:18" x14ac:dyDescent="0.25">
      <c r="A1580" s="3">
        <f t="shared" si="389"/>
        <v>15.509999999999714</v>
      </c>
      <c r="B1580" s="3">
        <f t="shared" si="376"/>
        <v>0.73211699781184647</v>
      </c>
      <c r="C1580" s="3">
        <f t="shared" si="377"/>
        <v>1.663412783685413E-2</v>
      </c>
      <c r="D1580" s="3">
        <f t="shared" si="378"/>
        <v>271.67421876720368</v>
      </c>
      <c r="E1580" s="3">
        <f t="shared" si="379"/>
        <v>2.3001795646237881</v>
      </c>
      <c r="F1580" s="3">
        <f t="shared" si="380"/>
        <v>33.073583221953243</v>
      </c>
      <c r="G1580" s="3">
        <f t="shared" si="381"/>
        <v>6.495536122041648E-2</v>
      </c>
      <c r="H1580" s="3">
        <f t="shared" si="382"/>
        <v>0.13566576717657719</v>
      </c>
      <c r="I1580" s="3">
        <f t="shared" si="388"/>
        <v>2453.847931971974</v>
      </c>
      <c r="K1580" s="3">
        <f t="shared" si="390"/>
        <v>15.509999999999714</v>
      </c>
      <c r="L1580" s="3">
        <f t="shared" si="383"/>
        <v>0.33208307908476131</v>
      </c>
      <c r="M1580" s="3">
        <f>L1580/'Nitrous Oxide Information'!$B$1*1000</f>
        <v>7.545113468401639</v>
      </c>
      <c r="N1580" s="3">
        <f>M1580*'Nitrous Oxide Information'!$I$2*($D$13+273)/$F$2/1000</f>
        <v>1873.1278003502325</v>
      </c>
      <c r="O1580" s="3">
        <f t="shared" si="384"/>
        <v>36.84534216935409</v>
      </c>
      <c r="P1580" s="3">
        <f t="shared" si="385"/>
        <v>10.083409518888184</v>
      </c>
      <c r="Q1580" s="3">
        <f t="shared" si="386"/>
        <v>1.8393657252199264E-3</v>
      </c>
      <c r="R1580" s="3">
        <f t="shared" si="387"/>
        <v>6.1537030044441769E-2</v>
      </c>
    </row>
    <row r="1581" spans="1:18" x14ac:dyDescent="0.25">
      <c r="A1581" s="3">
        <f t="shared" si="389"/>
        <v>15.519999999999714</v>
      </c>
      <c r="B1581" s="3">
        <f t="shared" si="376"/>
        <v>0.73076034014008073</v>
      </c>
      <c r="C1581" s="3">
        <f t="shared" si="377"/>
        <v>1.6603303778390185E-2</v>
      </c>
      <c r="D1581" s="3">
        <f t="shared" si="378"/>
        <v>271.17078978766477</v>
      </c>
      <c r="E1581" s="3">
        <f t="shared" si="379"/>
        <v>2.2959171909019482</v>
      </c>
      <c r="F1581" s="3">
        <f t="shared" si="380"/>
        <v>33.073583221953236</v>
      </c>
      <c r="G1581" s="3">
        <f t="shared" si="381"/>
        <v>6.4955361220416466E-2</v>
      </c>
      <c r="H1581" s="3">
        <f t="shared" si="382"/>
        <v>0.13541437019441971</v>
      </c>
      <c r="I1581" s="3">
        <f t="shared" si="388"/>
        <v>2454.1187607123629</v>
      </c>
      <c r="K1581" s="3">
        <f t="shared" si="390"/>
        <v>15.519999999999714</v>
      </c>
      <c r="L1581" s="3">
        <f t="shared" si="383"/>
        <v>0.33146770878431692</v>
      </c>
      <c r="M1581" s="3">
        <f>L1581/'Nitrous Oxide Information'!$B$1*1000</f>
        <v>7.5311319106699592</v>
      </c>
      <c r="N1581" s="3">
        <f>M1581*'Nitrous Oxide Information'!$I$2*($D$13+273)/$F$2/1000</f>
        <v>1869.6567797235593</v>
      </c>
      <c r="O1581" s="3">
        <f t="shared" si="384"/>
        <v>36.777065491893673</v>
      </c>
      <c r="P1581" s="3">
        <f t="shared" si="385"/>
        <v>10.083409518888182</v>
      </c>
      <c r="Q1581" s="3">
        <f t="shared" si="386"/>
        <v>1.8393657252199261E-3</v>
      </c>
      <c r="R1581" s="3">
        <f t="shared" si="387"/>
        <v>6.1422998155881613E-2</v>
      </c>
    </row>
    <row r="1582" spans="1:18" x14ac:dyDescent="0.25">
      <c r="A1582" s="3">
        <f t="shared" si="389"/>
        <v>15.529999999999713</v>
      </c>
      <c r="B1582" s="3">
        <f t="shared" si="376"/>
        <v>0.72940619643813653</v>
      </c>
      <c r="C1582" s="3">
        <f t="shared" si="377"/>
        <v>1.6572536838795924E-2</v>
      </c>
      <c r="D1582" s="3">
        <f t="shared" si="378"/>
        <v>270.66829369288246</v>
      </c>
      <c r="E1582" s="3">
        <f t="shared" si="379"/>
        <v>2.291662715619875</v>
      </c>
      <c r="F1582" s="3">
        <f t="shared" si="380"/>
        <v>33.073583221953236</v>
      </c>
      <c r="G1582" s="3">
        <f t="shared" si="381"/>
        <v>6.4955361220416466E-2</v>
      </c>
      <c r="H1582" s="3">
        <f t="shared" si="382"/>
        <v>0.13516343906627948</v>
      </c>
      <c r="I1582" s="3">
        <f t="shared" si="388"/>
        <v>2454.3890875904954</v>
      </c>
      <c r="K1582" s="3">
        <f t="shared" si="390"/>
        <v>15.529999999999713</v>
      </c>
      <c r="L1582" s="3">
        <f t="shared" si="383"/>
        <v>0.33085347880275812</v>
      </c>
      <c r="M1582" s="3">
        <f>L1582/'Nitrous Oxide Information'!$B$1*1000</f>
        <v>7.517176261621751</v>
      </c>
      <c r="N1582" s="3">
        <f>M1582*'Nitrous Oxide Information'!$I$2*($D$13+273)/$F$2/1000</f>
        <v>1866.1921911108625</v>
      </c>
      <c r="O1582" s="3">
        <f t="shared" si="384"/>
        <v>36.708915335301583</v>
      </c>
      <c r="P1582" s="3">
        <f t="shared" si="385"/>
        <v>10.083409518888182</v>
      </c>
      <c r="Q1582" s="3">
        <f t="shared" si="386"/>
        <v>1.8393657252199261E-3</v>
      </c>
      <c r="R1582" s="3">
        <f t="shared" si="387"/>
        <v>6.1309177575400518E-2</v>
      </c>
    </row>
    <row r="1583" spans="1:18" x14ac:dyDescent="0.25">
      <c r="A1583" s="3">
        <f t="shared" si="389"/>
        <v>15.539999999999713</v>
      </c>
      <c r="B1583" s="3">
        <f t="shared" si="376"/>
        <v>0.72805456204747365</v>
      </c>
      <c r="C1583" s="3">
        <f t="shared" si="377"/>
        <v>1.6541826912226575E-2</v>
      </c>
      <c r="D1583" s="3">
        <f t="shared" si="378"/>
        <v>270.16672875416407</v>
      </c>
      <c r="E1583" s="3">
        <f t="shared" si="379"/>
        <v>2.2874161241412763</v>
      </c>
      <c r="F1583" s="3">
        <f t="shared" si="380"/>
        <v>33.073583221953236</v>
      </c>
      <c r="G1583" s="3">
        <f t="shared" si="381"/>
        <v>6.4955361220416466E-2</v>
      </c>
      <c r="H1583" s="3">
        <f t="shared" si="382"/>
        <v>0.13491297292890037</v>
      </c>
      <c r="I1583" s="3">
        <f t="shared" si="388"/>
        <v>2454.6589135363533</v>
      </c>
      <c r="K1583" s="3">
        <f t="shared" si="390"/>
        <v>15.539999999999713</v>
      </c>
      <c r="L1583" s="3">
        <f t="shared" si="383"/>
        <v>0.33024038702700409</v>
      </c>
      <c r="M1583" s="3">
        <f>L1583/'Nitrous Oxide Information'!$B$1*1000</f>
        <v>7.5032464732466346</v>
      </c>
      <c r="N1583" s="3">
        <f>M1583*'Nitrous Oxide Information'!$I$2*($D$13+273)/$F$2/1000</f>
        <v>1862.7340225932253</v>
      </c>
      <c r="O1583" s="3">
        <f t="shared" si="384"/>
        <v>36.640891465126892</v>
      </c>
      <c r="P1583" s="3">
        <f t="shared" si="385"/>
        <v>10.083409518888182</v>
      </c>
      <c r="Q1583" s="3">
        <f t="shared" si="386"/>
        <v>1.8393657252199261E-3</v>
      </c>
      <c r="R1583" s="3">
        <f t="shared" si="387"/>
        <v>6.1195567911431624E-2</v>
      </c>
    </row>
    <row r="1584" spans="1:18" x14ac:dyDescent="0.25">
      <c r="A1584" s="3">
        <f t="shared" si="389"/>
        <v>15.549999999999713</v>
      </c>
      <c r="B1584" s="3">
        <f t="shared" si="376"/>
        <v>0.72670543231818463</v>
      </c>
      <c r="C1584" s="3">
        <f t="shared" si="377"/>
        <v>1.6511173893033512E-2</v>
      </c>
      <c r="D1584" s="3">
        <f t="shared" si="378"/>
        <v>269.6660932460203</v>
      </c>
      <c r="E1584" s="3">
        <f t="shared" si="379"/>
        <v>2.2831774018569799</v>
      </c>
      <c r="F1584" s="3">
        <f t="shared" si="380"/>
        <v>33.073583221953236</v>
      </c>
      <c r="G1584" s="3">
        <f t="shared" si="381"/>
        <v>6.4955361220416466E-2</v>
      </c>
      <c r="H1584" s="3">
        <f t="shared" si="382"/>
        <v>0.13466297092062604</v>
      </c>
      <c r="I1584" s="3">
        <f t="shared" si="388"/>
        <v>2454.9282394781944</v>
      </c>
      <c r="K1584" s="3">
        <f t="shared" si="390"/>
        <v>15.549999999999713</v>
      </c>
      <c r="L1584" s="3">
        <f t="shared" si="383"/>
        <v>0.32962843134788977</v>
      </c>
      <c r="M1584" s="3">
        <f>L1584/'Nitrous Oxide Information'!$B$1*1000</f>
        <v>7.4893424976231975</v>
      </c>
      <c r="N1584" s="3">
        <f>M1584*'Nitrous Oxide Information'!$I$2*($D$13+273)/$F$2/1000</f>
        <v>1859.2822622738183</v>
      </c>
      <c r="O1584" s="3">
        <f t="shared" si="384"/>
        <v>36.57299364735313</v>
      </c>
      <c r="P1584" s="3">
        <f t="shared" si="385"/>
        <v>10.083409518888182</v>
      </c>
      <c r="Q1584" s="3">
        <f t="shared" si="386"/>
        <v>1.8393657252199261E-3</v>
      </c>
      <c r="R1584" s="3">
        <f t="shared" si="387"/>
        <v>6.1082168773133716E-2</v>
      </c>
    </row>
    <row r="1585" spans="1:18" x14ac:dyDescent="0.25">
      <c r="A1585" s="3">
        <f t="shared" si="389"/>
        <v>15.559999999999713</v>
      </c>
      <c r="B1585" s="3">
        <f t="shared" si="376"/>
        <v>0.72535880260897834</v>
      </c>
      <c r="C1585" s="3">
        <f t="shared" si="377"/>
        <v>1.6480577675763879E-2</v>
      </c>
      <c r="D1585" s="3">
        <f t="shared" si="378"/>
        <v>269.16638544615938</v>
      </c>
      <c r="E1585" s="3">
        <f t="shared" si="379"/>
        <v>2.2789465341848874</v>
      </c>
      <c r="F1585" s="3">
        <f t="shared" si="380"/>
        <v>33.073583221953236</v>
      </c>
      <c r="G1585" s="3">
        <f t="shared" si="381"/>
        <v>6.4955361220416466E-2</v>
      </c>
      <c r="H1585" s="3">
        <f t="shared" si="382"/>
        <v>0.13441343218139684</v>
      </c>
      <c r="I1585" s="3">
        <f t="shared" si="388"/>
        <v>2455.1970663425573</v>
      </c>
      <c r="K1585" s="3">
        <f t="shared" si="390"/>
        <v>15.559999999999713</v>
      </c>
      <c r="L1585" s="3">
        <f t="shared" si="383"/>
        <v>0.32901760966015842</v>
      </c>
      <c r="M1585" s="3">
        <f>L1585/'Nitrous Oxide Information'!$B$1*1000</f>
        <v>7.4754642869188288</v>
      </c>
      <c r="N1585" s="3">
        <f>M1585*'Nitrous Oxide Information'!$I$2*($D$13+273)/$F$2/1000</f>
        <v>1855.8368982778575</v>
      </c>
      <c r="O1585" s="3">
        <f t="shared" si="384"/>
        <v>36.505221648397473</v>
      </c>
      <c r="P1585" s="3">
        <f t="shared" si="385"/>
        <v>10.083409518888182</v>
      </c>
      <c r="Q1585" s="3">
        <f t="shared" si="386"/>
        <v>1.8393657252199261E-3</v>
      </c>
      <c r="R1585" s="3">
        <f t="shared" si="387"/>
        <v>6.0968979770389842E-2</v>
      </c>
    </row>
    <row r="1586" spans="1:18" x14ac:dyDescent="0.25">
      <c r="A1586" s="3">
        <f t="shared" si="389"/>
        <v>15.569999999999713</v>
      </c>
      <c r="B1586" s="3">
        <f t="shared" si="376"/>
        <v>0.72401466828716443</v>
      </c>
      <c r="C1586" s="3">
        <f t="shared" si="377"/>
        <v>1.6450038155160232E-2</v>
      </c>
      <c r="D1586" s="3">
        <f t="shared" si="378"/>
        <v>268.66760363548104</v>
      </c>
      <c r="E1586" s="3">
        <f t="shared" si="379"/>
        <v>2.2747235065699209</v>
      </c>
      <c r="F1586" s="3">
        <f t="shared" si="380"/>
        <v>33.073583221953236</v>
      </c>
      <c r="G1586" s="3">
        <f t="shared" si="381"/>
        <v>6.4955361220416466E-2</v>
      </c>
      <c r="H1586" s="3">
        <f t="shared" si="382"/>
        <v>0.1341643558527468</v>
      </c>
      <c r="I1586" s="3">
        <f t="shared" si="388"/>
        <v>2455.4653950542629</v>
      </c>
      <c r="K1586" s="3">
        <f t="shared" si="390"/>
        <v>15.569999999999713</v>
      </c>
      <c r="L1586" s="3">
        <f t="shared" si="383"/>
        <v>0.32840791986245454</v>
      </c>
      <c r="M1586" s="3">
        <f>L1586/'Nitrous Oxide Information'!$B$1*1000</f>
        <v>7.4616117933895572</v>
      </c>
      <c r="N1586" s="3">
        <f>M1586*'Nitrous Oxide Information'!$I$2*($D$13+273)/$F$2/1000</f>
        <v>1852.3979187525636</v>
      </c>
      <c r="O1586" s="3">
        <f t="shared" si="384"/>
        <v>36.437575235109939</v>
      </c>
      <c r="P1586" s="3">
        <f t="shared" si="385"/>
        <v>10.083409518888182</v>
      </c>
      <c r="Q1586" s="3">
        <f t="shared" si="386"/>
        <v>1.8393657252199261E-3</v>
      </c>
      <c r="R1586" s="3">
        <f t="shared" si="387"/>
        <v>6.0856000513805922E-2</v>
      </c>
    </row>
    <row r="1587" spans="1:18" x14ac:dyDescent="0.25">
      <c r="A1587" s="3">
        <f t="shared" si="389"/>
        <v>15.579999999999712</v>
      </c>
      <c r="B1587" s="3">
        <f t="shared" si="376"/>
        <v>0.72267302472863704</v>
      </c>
      <c r="C1587" s="3">
        <f t="shared" si="377"/>
        <v>1.6419555226160166E-2</v>
      </c>
      <c r="D1587" s="3">
        <f t="shared" si="378"/>
        <v>268.16974609807056</v>
      </c>
      <c r="E1587" s="3">
        <f t="shared" si="379"/>
        <v>2.2705083044839736</v>
      </c>
      <c r="F1587" s="3">
        <f t="shared" si="380"/>
        <v>33.073583221953236</v>
      </c>
      <c r="G1587" s="3">
        <f t="shared" si="381"/>
        <v>6.4955361220416466E-2</v>
      </c>
      <c r="H1587" s="3">
        <f t="shared" si="382"/>
        <v>0.1339157410778008</v>
      </c>
      <c r="I1587" s="3">
        <f t="shared" si="388"/>
        <v>2455.7332265364184</v>
      </c>
      <c r="K1587" s="3">
        <f t="shared" si="390"/>
        <v>15.579999999999712</v>
      </c>
      <c r="L1587" s="3">
        <f t="shared" si="383"/>
        <v>0.32779935985731651</v>
      </c>
      <c r="M1587" s="3">
        <f>L1587/'Nitrous Oxide Information'!$B$1*1000</f>
        <v>7.4477849693798763</v>
      </c>
      <c r="N1587" s="3">
        <f>M1587*'Nitrous Oxide Information'!$I$2*($D$13+273)/$F$2/1000</f>
        <v>1848.965311867121</v>
      </c>
      <c r="O1587" s="3">
        <f t="shared" si="384"/>
        <v>36.370054174772591</v>
      </c>
      <c r="P1587" s="3">
        <f t="shared" si="385"/>
        <v>10.083409518888182</v>
      </c>
      <c r="Q1587" s="3">
        <f t="shared" si="386"/>
        <v>1.8393657252199261E-3</v>
      </c>
      <c r="R1587" s="3">
        <f t="shared" si="387"/>
        <v>6.0743230614709473E-2</v>
      </c>
    </row>
    <row r="1588" spans="1:18" x14ac:dyDescent="0.25">
      <c r="A1588" s="3">
        <f t="shared" si="389"/>
        <v>15.589999999999712</v>
      </c>
      <c r="B1588" s="3">
        <f t="shared" si="376"/>
        <v>0.72133386731785909</v>
      </c>
      <c r="C1588" s="3">
        <f t="shared" si="377"/>
        <v>1.6389128783895982E-2</v>
      </c>
      <c r="D1588" s="3">
        <f t="shared" si="378"/>
        <v>267.67281112119286</v>
      </c>
      <c r="E1588" s="3">
        <f t="shared" si="379"/>
        <v>2.2663009134258609</v>
      </c>
      <c r="F1588" s="3">
        <f t="shared" si="380"/>
        <v>33.073583221953236</v>
      </c>
      <c r="G1588" s="3">
        <f t="shared" si="381"/>
        <v>6.4955361220416466E-2</v>
      </c>
      <c r="H1588" s="3">
        <f t="shared" si="382"/>
        <v>0.13366758700127152</v>
      </c>
      <c r="I1588" s="3">
        <f t="shared" si="388"/>
        <v>2456.0005617104212</v>
      </c>
      <c r="K1588" s="3">
        <f t="shared" si="390"/>
        <v>15.589999999999712</v>
      </c>
      <c r="L1588" s="3">
        <f t="shared" si="383"/>
        <v>0.32719192755116944</v>
      </c>
      <c r="M1588" s="3">
        <f>L1588/'Nitrous Oxide Information'!$B$1*1000</f>
        <v>7.433983767322597</v>
      </c>
      <c r="N1588" s="3">
        <f>M1588*'Nitrous Oxide Information'!$I$2*($D$13+273)/$F$2/1000</f>
        <v>1845.5390658126375</v>
      </c>
      <c r="O1588" s="3">
        <f t="shared" si="384"/>
        <v>36.302658235098725</v>
      </c>
      <c r="P1588" s="3">
        <f t="shared" si="385"/>
        <v>10.083409518888182</v>
      </c>
      <c r="Q1588" s="3">
        <f t="shared" si="386"/>
        <v>1.8393657252199261E-3</v>
      </c>
      <c r="R1588" s="3">
        <f t="shared" si="387"/>
        <v>6.0630669685148249E-2</v>
      </c>
    </row>
    <row r="1589" spans="1:18" x14ac:dyDescent="0.25">
      <c r="A1589" s="3">
        <f t="shared" si="389"/>
        <v>15.599999999999712</v>
      </c>
      <c r="B1589" s="3">
        <f t="shared" si="376"/>
        <v>0.71999719144784646</v>
      </c>
      <c r="C1589" s="3">
        <f t="shared" si="377"/>
        <v>1.635875872369429E-2</v>
      </c>
      <c r="D1589" s="3">
        <f t="shared" si="378"/>
        <v>267.17679699528674</v>
      </c>
      <c r="E1589" s="3">
        <f t="shared" si="379"/>
        <v>2.2621013189212693</v>
      </c>
      <c r="F1589" s="3">
        <f t="shared" si="380"/>
        <v>33.073583221953243</v>
      </c>
      <c r="G1589" s="3">
        <f t="shared" si="381"/>
        <v>6.495536122041648E-2</v>
      </c>
      <c r="H1589" s="3">
        <f t="shared" si="382"/>
        <v>0.13341989276945659</v>
      </c>
      <c r="I1589" s="3">
        <f t="shared" si="388"/>
        <v>2456.2674014959603</v>
      </c>
      <c r="K1589" s="3">
        <f t="shared" si="390"/>
        <v>15.599999999999712</v>
      </c>
      <c r="L1589" s="3">
        <f t="shared" si="383"/>
        <v>0.32658562085431797</v>
      </c>
      <c r="M1589" s="3">
        <f>L1589/'Nitrous Oxide Information'!$B$1*1000</f>
        <v>7.4202081397386674</v>
      </c>
      <c r="N1589" s="3">
        <f>M1589*'Nitrous Oxide Information'!$I$2*($D$13+273)/$F$2/1000</f>
        <v>1842.1191688021033</v>
      </c>
      <c r="O1589" s="3">
        <f t="shared" si="384"/>
        <v>36.235387184232081</v>
      </c>
      <c r="P1589" s="3">
        <f t="shared" si="385"/>
        <v>10.083409518888184</v>
      </c>
      <c r="Q1589" s="3">
        <f t="shared" si="386"/>
        <v>1.8393657252199264E-3</v>
      </c>
      <c r="R1589" s="3">
        <f t="shared" si="387"/>
        <v>6.0518317337888886E-2</v>
      </c>
    </row>
    <row r="1590" spans="1:18" x14ac:dyDescent="0.25">
      <c r="A1590" s="3">
        <f t="shared" si="389"/>
        <v>15.609999999999712</v>
      </c>
      <c r="B1590" s="3">
        <f t="shared" si="376"/>
        <v>0.71866299252015187</v>
      </c>
      <c r="C1590" s="3">
        <f t="shared" si="377"/>
        <v>1.632844494107567E-2</v>
      </c>
      <c r="D1590" s="3">
        <f t="shared" si="378"/>
        <v>266.6817020139589</v>
      </c>
      <c r="E1590" s="3">
        <f t="shared" si="379"/>
        <v>2.2579095065227066</v>
      </c>
      <c r="F1590" s="3">
        <f t="shared" si="380"/>
        <v>33.073583221953243</v>
      </c>
      <c r="G1590" s="3">
        <f t="shared" si="381"/>
        <v>6.495536122041648E-2</v>
      </c>
      <c r="H1590" s="3">
        <f t="shared" si="382"/>
        <v>0.13317265753023547</v>
      </c>
      <c r="I1590" s="3">
        <f t="shared" si="388"/>
        <v>2456.5337468110206</v>
      </c>
      <c r="K1590" s="3">
        <f t="shared" si="390"/>
        <v>15.609999999999712</v>
      </c>
      <c r="L1590" s="3">
        <f t="shared" si="383"/>
        <v>0.32598043768093909</v>
      </c>
      <c r="M1590" s="3">
        <f>L1590/'Nitrous Oxide Information'!$B$1*1000</f>
        <v>7.4064580392370241</v>
      </c>
      <c r="N1590" s="3">
        <f>M1590*'Nitrous Oxide Information'!$I$2*($D$13+273)/$F$2/1000</f>
        <v>1838.7056090703509</v>
      </c>
      <c r="O1590" s="3">
        <f t="shared" si="384"/>
        <v>36.16824079074604</v>
      </c>
      <c r="P1590" s="3">
        <f t="shared" si="385"/>
        <v>10.083409518888184</v>
      </c>
      <c r="Q1590" s="3">
        <f t="shared" si="386"/>
        <v>1.8393657252199264E-3</v>
      </c>
      <c r="R1590" s="3">
        <f t="shared" si="387"/>
        <v>6.0406173186415564E-2</v>
      </c>
    </row>
    <row r="1591" spans="1:18" x14ac:dyDescent="0.25">
      <c r="A1591" s="3">
        <f t="shared" si="389"/>
        <v>15.619999999999711</v>
      </c>
      <c r="B1591" s="3">
        <f t="shared" si="376"/>
        <v>0.71733126594484953</v>
      </c>
      <c r="C1591" s="3">
        <f t="shared" si="377"/>
        <v>1.629818733175431E-2</v>
      </c>
      <c r="D1591" s="3">
        <f t="shared" si="378"/>
        <v>266.18752447397799</v>
      </c>
      <c r="E1591" s="3">
        <f t="shared" si="379"/>
        <v>2.2537254618094544</v>
      </c>
      <c r="F1591" s="3">
        <f t="shared" si="380"/>
        <v>33.073583221953228</v>
      </c>
      <c r="G1591" s="3">
        <f t="shared" si="381"/>
        <v>6.4955361220416452E-2</v>
      </c>
      <c r="H1591" s="3">
        <f t="shared" si="382"/>
        <v>0.13292588043306677</v>
      </c>
      <c r="I1591" s="3">
        <f t="shared" si="388"/>
        <v>2456.7995985718867</v>
      </c>
      <c r="K1591" s="3">
        <f t="shared" si="390"/>
        <v>15.619999999999711</v>
      </c>
      <c r="L1591" s="3">
        <f t="shared" si="383"/>
        <v>0.32537637594907493</v>
      </c>
      <c r="M1591" s="3">
        <f>L1591/'Nitrous Oxide Information'!$B$1*1000</f>
        <v>7.392733418514414</v>
      </c>
      <c r="N1591" s="3">
        <f>M1591*'Nitrous Oxide Information'!$I$2*($D$13+273)/$F$2/1000</f>
        <v>1835.2983748740132</v>
      </c>
      <c r="O1591" s="3">
        <f t="shared" si="384"/>
        <v>36.101218823642846</v>
      </c>
      <c r="P1591" s="3">
        <f t="shared" si="385"/>
        <v>10.08340951888818</v>
      </c>
      <c r="Q1591" s="3">
        <f t="shared" si="386"/>
        <v>1.8393657252199257E-3</v>
      </c>
      <c r="R1591" s="3">
        <f t="shared" si="387"/>
        <v>6.0294236844928739E-2</v>
      </c>
    </row>
    <row r="1592" spans="1:18" x14ac:dyDescent="0.25">
      <c r="A1592" s="3">
        <f t="shared" si="389"/>
        <v>15.629999999999711</v>
      </c>
      <c r="B1592" s="3">
        <f t="shared" si="376"/>
        <v>0.71600200714051887</v>
      </c>
      <c r="C1592" s="3">
        <f t="shared" si="377"/>
        <v>1.6267985791637657E-2</v>
      </c>
      <c r="D1592" s="3">
        <f t="shared" si="378"/>
        <v>265.69426267526921</v>
      </c>
      <c r="E1592" s="3">
        <f t="shared" si="379"/>
        <v>2.2495491703875148</v>
      </c>
      <c r="F1592" s="3">
        <f t="shared" si="380"/>
        <v>33.073583221953236</v>
      </c>
      <c r="G1592" s="3">
        <f t="shared" si="381"/>
        <v>6.4955361220416466E-2</v>
      </c>
      <c r="H1592" s="3">
        <f t="shared" si="382"/>
        <v>0.13267956062898534</v>
      </c>
      <c r="I1592" s="3">
        <f t="shared" si="388"/>
        <v>2457.0649576931446</v>
      </c>
      <c r="K1592" s="3">
        <f t="shared" si="390"/>
        <v>15.629999999999711</v>
      </c>
      <c r="L1592" s="3">
        <f t="shared" si="383"/>
        <v>0.32477343358062566</v>
      </c>
      <c r="M1592" s="3">
        <f>L1592/'Nitrous Oxide Information'!$B$1*1000</f>
        <v>7.3790342303552512</v>
      </c>
      <c r="N1592" s="3">
        <f>M1592*'Nitrous Oxide Information'!$I$2*($D$13+273)/$F$2/1000</f>
        <v>1831.8974544914875</v>
      </c>
      <c r="O1592" s="3">
        <f t="shared" si="384"/>
        <v>36.034321052352773</v>
      </c>
      <c r="P1592" s="3">
        <f t="shared" si="385"/>
        <v>10.083409518888182</v>
      </c>
      <c r="Q1592" s="3">
        <f t="shared" si="386"/>
        <v>1.8393657252199261E-3</v>
      </c>
      <c r="R1592" s="3">
        <f t="shared" si="387"/>
        <v>6.0182507928343815E-2</v>
      </c>
    </row>
    <row r="1593" spans="1:18" x14ac:dyDescent="0.25">
      <c r="A1593" s="3">
        <f t="shared" si="389"/>
        <v>15.639999999999711</v>
      </c>
      <c r="B1593" s="3">
        <f t="shared" si="376"/>
        <v>0.71467521153422908</v>
      </c>
      <c r="C1593" s="3">
        <f t="shared" si="377"/>
        <v>1.6237840216826029E-2</v>
      </c>
      <c r="D1593" s="3">
        <f t="shared" si="378"/>
        <v>265.20191492090777</v>
      </c>
      <c r="E1593" s="3">
        <f t="shared" si="379"/>
        <v>2.2453806178895648</v>
      </c>
      <c r="F1593" s="3">
        <f t="shared" si="380"/>
        <v>33.073583221953236</v>
      </c>
      <c r="G1593" s="3">
        <f t="shared" si="381"/>
        <v>6.4955361220416466E-2</v>
      </c>
      <c r="H1593" s="3">
        <f t="shared" si="382"/>
        <v>0.13243369727059887</v>
      </c>
      <c r="I1593" s="3">
        <f t="shared" si="388"/>
        <v>2457.329825087686</v>
      </c>
      <c r="K1593" s="3">
        <f t="shared" si="390"/>
        <v>15.639999999999711</v>
      </c>
      <c r="L1593" s="3">
        <f t="shared" si="383"/>
        <v>0.32417160850134225</v>
      </c>
      <c r="M1593" s="3">
        <f>L1593/'Nitrous Oxide Information'!$B$1*1000</f>
        <v>7.3653604276314333</v>
      </c>
      <c r="N1593" s="3">
        <f>M1593*'Nitrous Oxide Information'!$I$2*($D$13+273)/$F$2/1000</f>
        <v>1828.5028362228886</v>
      </c>
      <c r="O1593" s="3">
        <f t="shared" si="384"/>
        <v>35.967547246733382</v>
      </c>
      <c r="P1593" s="3">
        <f t="shared" si="385"/>
        <v>10.083409518888182</v>
      </c>
      <c r="Q1593" s="3">
        <f t="shared" si="386"/>
        <v>1.8393657252199261E-3</v>
      </c>
      <c r="R1593" s="3">
        <f t="shared" si="387"/>
        <v>6.0070986052289686E-2</v>
      </c>
    </row>
    <row r="1594" spans="1:18" x14ac:dyDescent="0.25">
      <c r="A1594" s="3">
        <f t="shared" si="389"/>
        <v>15.649999999999711</v>
      </c>
      <c r="B1594" s="3">
        <f t="shared" si="376"/>
        <v>0.71335087456152302</v>
      </c>
      <c r="C1594" s="3">
        <f t="shared" si="377"/>
        <v>1.6207750503612287E-2</v>
      </c>
      <c r="D1594" s="3">
        <f t="shared" si="378"/>
        <v>264.71047951711336</v>
      </c>
      <c r="E1594" s="3">
        <f t="shared" si="379"/>
        <v>2.2412197899749029</v>
      </c>
      <c r="F1594" s="3">
        <f t="shared" si="380"/>
        <v>33.073583221953236</v>
      </c>
      <c r="G1594" s="3">
        <f t="shared" si="381"/>
        <v>6.4955361220416466E-2</v>
      </c>
      <c r="H1594" s="3">
        <f t="shared" si="382"/>
        <v>0.13218828951208564</v>
      </c>
      <c r="I1594" s="3">
        <f t="shared" si="388"/>
        <v>2457.59420166671</v>
      </c>
      <c r="K1594" s="3">
        <f t="shared" si="390"/>
        <v>15.649999999999711</v>
      </c>
      <c r="L1594" s="3">
        <f t="shared" si="383"/>
        <v>0.32357089864081934</v>
      </c>
      <c r="M1594" s="3">
        <f>L1594/'Nitrous Oxide Information'!$B$1*1000</f>
        <v>7.3517119633021917</v>
      </c>
      <c r="N1594" s="3">
        <f>M1594*'Nitrous Oxide Information'!$I$2*($D$13+273)/$F$2/1000</f>
        <v>1825.114508390013</v>
      </c>
      <c r="O1594" s="3">
        <f t="shared" si="384"/>
        <v>35.900897177068671</v>
      </c>
      <c r="P1594" s="3">
        <f t="shared" si="385"/>
        <v>10.083409518888182</v>
      </c>
      <c r="Q1594" s="3">
        <f t="shared" si="386"/>
        <v>1.8393657252199261E-3</v>
      </c>
      <c r="R1594" s="3">
        <f t="shared" si="387"/>
        <v>5.9959670833107589E-2</v>
      </c>
    </row>
    <row r="1595" spans="1:18" x14ac:dyDescent="0.25">
      <c r="A1595" s="3">
        <f t="shared" si="389"/>
        <v>15.659999999999711</v>
      </c>
      <c r="B1595" s="3">
        <f t="shared" si="376"/>
        <v>0.71202899166640221</v>
      </c>
      <c r="C1595" s="3">
        <f t="shared" si="377"/>
        <v>1.6177716548481467E-2</v>
      </c>
      <c r="D1595" s="3">
        <f t="shared" si="378"/>
        <v>264.21995477324447</v>
      </c>
      <c r="E1595" s="3">
        <f t="shared" si="379"/>
        <v>2.2370666723294028</v>
      </c>
      <c r="F1595" s="3">
        <f t="shared" si="380"/>
        <v>33.073583221953236</v>
      </c>
      <c r="G1595" s="3">
        <f t="shared" si="381"/>
        <v>6.4955361220416466E-2</v>
      </c>
      <c r="H1595" s="3">
        <f t="shared" si="382"/>
        <v>0.13194333650919104</v>
      </c>
      <c r="I1595" s="3">
        <f t="shared" si="388"/>
        <v>2457.8580883397285</v>
      </c>
      <c r="K1595" s="3">
        <f t="shared" si="390"/>
        <v>15.659999999999711</v>
      </c>
      <c r="L1595" s="3">
        <f t="shared" si="383"/>
        <v>0.32297130193248824</v>
      </c>
      <c r="M1595" s="3">
        <f>L1595/'Nitrous Oxide Information'!$B$1*1000</f>
        <v>7.3380887904139289</v>
      </c>
      <c r="N1595" s="3">
        <f>M1595*'Nitrous Oxide Information'!$I$2*($D$13+273)/$F$2/1000</f>
        <v>1821.7324593362976</v>
      </c>
      <c r="O1595" s="3">
        <f t="shared" si="384"/>
        <v>35.834370614068334</v>
      </c>
      <c r="P1595" s="3">
        <f t="shared" si="385"/>
        <v>10.083409518888182</v>
      </c>
      <c r="Q1595" s="3">
        <f t="shared" si="386"/>
        <v>1.8393657252199261E-3</v>
      </c>
      <c r="R1595" s="3">
        <f t="shared" si="387"/>
        <v>5.9848561887849636E-2</v>
      </c>
    </row>
    <row r="1596" spans="1:18" x14ac:dyDescent="0.25">
      <c r="A1596" s="3">
        <f t="shared" si="389"/>
        <v>15.66999999999971</v>
      </c>
      <c r="B1596" s="3">
        <f t="shared" si="376"/>
        <v>0.71070955830131033</v>
      </c>
      <c r="C1596" s="3">
        <f t="shared" si="377"/>
        <v>1.6147738248110426E-2</v>
      </c>
      <c r="D1596" s="3">
        <f t="shared" si="378"/>
        <v>263.73033900179252</v>
      </c>
      <c r="E1596" s="3">
        <f t="shared" si="379"/>
        <v>2.2329212506654637</v>
      </c>
      <c r="F1596" s="3">
        <f t="shared" si="380"/>
        <v>33.073583221953236</v>
      </c>
      <c r="G1596" s="3">
        <f t="shared" si="381"/>
        <v>6.4955361220416466E-2</v>
      </c>
      <c r="H1596" s="3">
        <f t="shared" si="382"/>
        <v>0.13169883741922514</v>
      </c>
      <c r="I1596" s="3">
        <f t="shared" si="388"/>
        <v>2458.1214860145669</v>
      </c>
      <c r="K1596" s="3">
        <f t="shared" si="390"/>
        <v>15.66999999999971</v>
      </c>
      <c r="L1596" s="3">
        <f t="shared" si="383"/>
        <v>0.32237281631360976</v>
      </c>
      <c r="M1596" s="3">
        <f>L1596/'Nitrous Oxide Information'!$B$1*1000</f>
        <v>7.3244908621000562</v>
      </c>
      <c r="N1596" s="3">
        <f>M1596*'Nitrous Oxide Information'!$I$2*($D$13+273)/$F$2/1000</f>
        <v>1818.3566774267804</v>
      </c>
      <c r="O1596" s="3">
        <f t="shared" si="384"/>
        <v>35.767967328866959</v>
      </c>
      <c r="P1596" s="3">
        <f t="shared" si="385"/>
        <v>10.083409518888182</v>
      </c>
      <c r="Q1596" s="3">
        <f t="shared" si="386"/>
        <v>1.8393657252199261E-3</v>
      </c>
      <c r="R1596" s="3">
        <f t="shared" si="387"/>
        <v>5.9737658834277632E-2</v>
      </c>
    </row>
    <row r="1597" spans="1:18" x14ac:dyDescent="0.25">
      <c r="A1597" s="3">
        <f t="shared" si="389"/>
        <v>15.67999999999971</v>
      </c>
      <c r="B1597" s="3">
        <f t="shared" si="376"/>
        <v>0.70939256992711797</v>
      </c>
      <c r="C1597" s="3">
        <f t="shared" si="377"/>
        <v>1.6117815499367475E-2</v>
      </c>
      <c r="D1597" s="3">
        <f t="shared" si="378"/>
        <v>263.24163051837587</v>
      </c>
      <c r="E1597" s="3">
        <f t="shared" si="379"/>
        <v>2.2287835107219598</v>
      </c>
      <c r="F1597" s="3">
        <f t="shared" si="380"/>
        <v>33.073583221953236</v>
      </c>
      <c r="G1597" s="3">
        <f t="shared" si="381"/>
        <v>6.4955361220416466E-2</v>
      </c>
      <c r="H1597" s="3">
        <f t="shared" si="382"/>
        <v>0.1314547914010594</v>
      </c>
      <c r="I1597" s="3">
        <f t="shared" si="388"/>
        <v>2458.3843955973689</v>
      </c>
      <c r="K1597" s="3">
        <f t="shared" si="390"/>
        <v>15.67999999999971</v>
      </c>
      <c r="L1597" s="3">
        <f t="shared" si="383"/>
        <v>0.32177543972526695</v>
      </c>
      <c r="M1597" s="3">
        <f>L1597/'Nitrous Oxide Information'!$B$1*1000</f>
        <v>7.3109181315808272</v>
      </c>
      <c r="N1597" s="3">
        <f>M1597*'Nitrous Oxide Information'!$I$2*($D$13+273)/$F$2/1000</f>
        <v>1814.9871510480586</v>
      </c>
      <c r="O1597" s="3">
        <f t="shared" si="384"/>
        <v>35.701687093023224</v>
      </c>
      <c r="P1597" s="3">
        <f t="shared" si="385"/>
        <v>10.083409518888182</v>
      </c>
      <c r="Q1597" s="3">
        <f t="shared" si="386"/>
        <v>1.8393657252199261E-3</v>
      </c>
      <c r="R1597" s="3">
        <f t="shared" si="387"/>
        <v>5.9626961290861653E-2</v>
      </c>
    </row>
    <row r="1598" spans="1:18" x14ac:dyDescent="0.25">
      <c r="A1598" s="3">
        <f t="shared" si="389"/>
        <v>15.68999999999971</v>
      </c>
      <c r="B1598" s="3">
        <f t="shared" si="376"/>
        <v>0.70807802201310743</v>
      </c>
      <c r="C1598" s="3">
        <f t="shared" si="377"/>
        <v>1.6087948199312054E-2</v>
      </c>
      <c r="D1598" s="3">
        <f t="shared" si="378"/>
        <v>262.75382764173423</v>
      </c>
      <c r="E1598" s="3">
        <f t="shared" si="379"/>
        <v>2.2246534382641929</v>
      </c>
      <c r="F1598" s="3">
        <f t="shared" si="380"/>
        <v>33.073583221953243</v>
      </c>
      <c r="G1598" s="3">
        <f t="shared" si="381"/>
        <v>6.495536122041648E-2</v>
      </c>
      <c r="H1598" s="3">
        <f t="shared" si="382"/>
        <v>0.13121119761512406</v>
      </c>
      <c r="I1598" s="3">
        <f t="shared" si="388"/>
        <v>2458.6468179925992</v>
      </c>
      <c r="K1598" s="3">
        <f t="shared" si="390"/>
        <v>15.68999999999971</v>
      </c>
      <c r="L1598" s="3">
        <f t="shared" si="383"/>
        <v>0.32117917011235836</v>
      </c>
      <c r="M1598" s="3">
        <f>L1598/'Nitrous Oxide Information'!$B$1*1000</f>
        <v>7.297370552163188</v>
      </c>
      <c r="N1598" s="3">
        <f>M1598*'Nitrous Oxide Information'!$I$2*($D$13+273)/$F$2/1000</f>
        <v>1811.6238686082509</v>
      </c>
      <c r="O1598" s="3">
        <f t="shared" si="384"/>
        <v>35.635529678519134</v>
      </c>
      <c r="P1598" s="3">
        <f t="shared" si="385"/>
        <v>10.083409518888184</v>
      </c>
      <c r="Q1598" s="3">
        <f t="shared" si="386"/>
        <v>1.8393657252199264E-3</v>
      </c>
      <c r="R1598" s="3">
        <f t="shared" si="387"/>
        <v>5.9516468876778805E-2</v>
      </c>
    </row>
    <row r="1599" spans="1:18" x14ac:dyDescent="0.25">
      <c r="A1599" s="3">
        <f t="shared" si="389"/>
        <v>15.69999999999971</v>
      </c>
      <c r="B1599" s="3">
        <f t="shared" si="376"/>
        <v>0.7067659100369561</v>
      </c>
      <c r="C1599" s="3">
        <f t="shared" si="377"/>
        <v>1.6058136245194338E-2</v>
      </c>
      <c r="D1599" s="3">
        <f t="shared" si="378"/>
        <v>262.26692869372266</v>
      </c>
      <c r="E1599" s="3">
        <f t="shared" si="379"/>
        <v>2.2205310190838405</v>
      </c>
      <c r="F1599" s="3">
        <f t="shared" si="380"/>
        <v>33.073583221953243</v>
      </c>
      <c r="G1599" s="3">
        <f t="shared" si="381"/>
        <v>6.495536122041648E-2</v>
      </c>
      <c r="H1599" s="3">
        <f t="shared" si="382"/>
        <v>0.13096805522340499</v>
      </c>
      <c r="I1599" s="3">
        <f t="shared" si="388"/>
        <v>2458.9087541030458</v>
      </c>
      <c r="K1599" s="3">
        <f t="shared" si="390"/>
        <v>15.69999999999971</v>
      </c>
      <c r="L1599" s="3">
        <f t="shared" si="383"/>
        <v>0.32058400542359056</v>
      </c>
      <c r="M1599" s="3">
        <f>L1599/'Nitrous Oxide Information'!$B$1*1000</f>
        <v>7.2838480772406013</v>
      </c>
      <c r="N1599" s="3">
        <f>M1599*'Nitrous Oxide Information'!$I$2*($D$13+273)/$F$2/1000</f>
        <v>1808.2668185369546</v>
      </c>
      <c r="O1599" s="3">
        <f t="shared" si="384"/>
        <v>35.569494857759203</v>
      </c>
      <c r="P1599" s="3">
        <f t="shared" si="385"/>
        <v>10.083409518888184</v>
      </c>
      <c r="Q1599" s="3">
        <f t="shared" si="386"/>
        <v>1.8393657252199264E-3</v>
      </c>
      <c r="R1599" s="3">
        <f t="shared" si="387"/>
        <v>5.940618121191181E-2</v>
      </c>
    </row>
    <row r="1600" spans="1:18" x14ac:dyDescent="0.25">
      <c r="A1600" s="3">
        <f t="shared" si="389"/>
        <v>15.70999999999971</v>
      </c>
      <c r="B1600" s="3">
        <f t="shared" si="376"/>
        <v>0.70545622948472209</v>
      </c>
      <c r="C1600" s="3">
        <f t="shared" si="377"/>
        <v>1.6028379534454913E-2</v>
      </c>
      <c r="D1600" s="3">
        <f t="shared" si="378"/>
        <v>261.78093199930601</v>
      </c>
      <c r="E1600" s="3">
        <f t="shared" si="379"/>
        <v>2.2164162389989115</v>
      </c>
      <c r="F1600" s="3">
        <f t="shared" si="380"/>
        <v>33.073583221953243</v>
      </c>
      <c r="G1600" s="3">
        <f t="shared" si="381"/>
        <v>6.495536122041648E-2</v>
      </c>
      <c r="H1600" s="3">
        <f t="shared" si="382"/>
        <v>0.13072536338944116</v>
      </c>
      <c r="I1600" s="3">
        <f t="shared" si="388"/>
        <v>2459.1702048298248</v>
      </c>
      <c r="K1600" s="3">
        <f t="shared" si="390"/>
        <v>15.70999999999971</v>
      </c>
      <c r="L1600" s="3">
        <f t="shared" si="383"/>
        <v>0.31998994361147143</v>
      </c>
      <c r="M1600" s="3">
        <f>L1600/'Nitrous Oxide Information'!$B$1*1000</f>
        <v>7.2703506602929009</v>
      </c>
      <c r="N1600" s="3">
        <f>M1600*'Nitrous Oxide Information'!$I$2*($D$13+273)/$F$2/1000</f>
        <v>1804.9159892852094</v>
      </c>
      <c r="O1600" s="3">
        <f t="shared" si="384"/>
        <v>35.503582403569723</v>
      </c>
      <c r="P1600" s="3">
        <f t="shared" si="385"/>
        <v>10.083409518888184</v>
      </c>
      <c r="Q1600" s="3">
        <f t="shared" si="386"/>
        <v>1.8393657252199264E-3</v>
      </c>
      <c r="R1600" s="3">
        <f t="shared" si="387"/>
        <v>5.9296097916847874E-2</v>
      </c>
    </row>
    <row r="1601" spans="1:18" x14ac:dyDescent="0.25">
      <c r="A1601" s="3">
        <f t="shared" si="389"/>
        <v>15.719999999999709</v>
      </c>
      <c r="B1601" s="3">
        <f t="shared" si="376"/>
        <v>0.70414897585082759</v>
      </c>
      <c r="C1601" s="3">
        <f t="shared" si="377"/>
        <v>1.5998677964724414E-2</v>
      </c>
      <c r="D1601" s="3">
        <f t="shared" si="378"/>
        <v>261.29583588655305</v>
      </c>
      <c r="E1601" s="3">
        <f t="shared" si="379"/>
        <v>2.2123090838536941</v>
      </c>
      <c r="F1601" s="3">
        <f t="shared" si="380"/>
        <v>33.073583221953236</v>
      </c>
      <c r="G1601" s="3">
        <f t="shared" si="381"/>
        <v>6.4955361220416466E-2</v>
      </c>
      <c r="H1601" s="3">
        <f t="shared" si="382"/>
        <v>0.13048312127832132</v>
      </c>
      <c r="I1601" s="3">
        <f t="shared" si="388"/>
        <v>2459.4311710723814</v>
      </c>
      <c r="K1601" s="3">
        <f t="shared" si="390"/>
        <v>15.719999999999709</v>
      </c>
      <c r="L1601" s="3">
        <f t="shared" si="383"/>
        <v>0.31939698263230293</v>
      </c>
      <c r="M1601" s="3">
        <f>L1601/'Nitrous Oxide Information'!$B$1*1000</f>
        <v>7.2568782548861233</v>
      </c>
      <c r="N1601" s="3">
        <f>M1601*'Nitrous Oxide Information'!$I$2*($D$13+273)/$F$2/1000</f>
        <v>1801.5713693254554</v>
      </c>
      <c r="O1601" s="3">
        <f t="shared" si="384"/>
        <v>35.437792089197934</v>
      </c>
      <c r="P1601" s="3">
        <f t="shared" si="385"/>
        <v>10.083409518888182</v>
      </c>
      <c r="Q1601" s="3">
        <f t="shared" si="386"/>
        <v>1.8393657252199261E-3</v>
      </c>
      <c r="R1601" s="3">
        <f t="shared" si="387"/>
        <v>5.9186218612877199E-2</v>
      </c>
    </row>
    <row r="1602" spans="1:18" x14ac:dyDescent="0.25">
      <c r="A1602" s="3">
        <f t="shared" si="389"/>
        <v>15.729999999999709</v>
      </c>
      <c r="B1602" s="3">
        <f t="shared" si="376"/>
        <v>0.70284414463804434</v>
      </c>
      <c r="C1602" s="3">
        <f t="shared" si="377"/>
        <v>1.5969031433823173E-2</v>
      </c>
      <c r="D1602" s="3">
        <f t="shared" si="378"/>
        <v>260.81163868663089</v>
      </c>
      <c r="E1602" s="3">
        <f t="shared" si="379"/>
        <v>2.2082095395187071</v>
      </c>
      <c r="F1602" s="3">
        <f t="shared" si="380"/>
        <v>33.073583221953236</v>
      </c>
      <c r="G1602" s="3">
        <f t="shared" si="381"/>
        <v>6.4955361220416466E-2</v>
      </c>
      <c r="H1602" s="3">
        <f t="shared" si="382"/>
        <v>0.13024132805668151</v>
      </c>
      <c r="I1602" s="3">
        <f t="shared" si="388"/>
        <v>2459.6916537284947</v>
      </c>
      <c r="K1602" s="3">
        <f t="shared" si="390"/>
        <v>15.729999999999709</v>
      </c>
      <c r="L1602" s="3">
        <f t="shared" si="383"/>
        <v>0.31880512044617415</v>
      </c>
      <c r="M1602" s="3">
        <f>L1602/'Nitrous Oxide Information'!$B$1*1000</f>
        <v>7.2434308146723509</v>
      </c>
      <c r="N1602" s="3">
        <f>M1602*'Nitrous Oxide Information'!$I$2*($D$13+273)/$F$2/1000</f>
        <v>1798.2329471514943</v>
      </c>
      <c r="O1602" s="3">
        <f t="shared" si="384"/>
        <v>35.37212368831127</v>
      </c>
      <c r="P1602" s="3">
        <f t="shared" si="385"/>
        <v>10.083409518888182</v>
      </c>
      <c r="Q1602" s="3">
        <f t="shared" si="386"/>
        <v>1.8393657252199261E-3</v>
      </c>
      <c r="R1602" s="3">
        <f t="shared" si="387"/>
        <v>5.9076542921991784E-2</v>
      </c>
    </row>
    <row r="1603" spans="1:18" x14ac:dyDescent="0.25">
      <c r="A1603" s="3">
        <f t="shared" si="389"/>
        <v>15.739999999999709</v>
      </c>
      <c r="B1603" s="3">
        <f t="shared" si="376"/>
        <v>0.70154173135747755</v>
      </c>
      <c r="C1603" s="3">
        <f t="shared" si="377"/>
        <v>1.5939439839760861E-2</v>
      </c>
      <c r="D1603" s="3">
        <f t="shared" si="378"/>
        <v>260.32833873379877</v>
      </c>
      <c r="E1603" s="3">
        <f t="shared" si="379"/>
        <v>2.2041175918906526</v>
      </c>
      <c r="F1603" s="3">
        <f t="shared" si="380"/>
        <v>33.073583221953236</v>
      </c>
      <c r="G1603" s="3">
        <f t="shared" si="381"/>
        <v>6.4955361220416466E-2</v>
      </c>
      <c r="H1603" s="3">
        <f t="shared" si="382"/>
        <v>0.12999998289270204</v>
      </c>
      <c r="I1603" s="3">
        <f t="shared" si="388"/>
        <v>2459.9516536942801</v>
      </c>
      <c r="K1603" s="3">
        <f t="shared" si="390"/>
        <v>15.739999999999709</v>
      </c>
      <c r="L1603" s="3">
        <f t="shared" si="383"/>
        <v>0.31821435501695422</v>
      </c>
      <c r="M1603" s="3">
        <f>L1603/'Nitrous Oxide Information'!$B$1*1000</f>
        <v>7.2300082933895489</v>
      </c>
      <c r="N1603" s="3">
        <f>M1603*'Nitrous Oxide Information'!$I$2*($D$13+273)/$F$2/1000</f>
        <v>1794.9007112784484</v>
      </c>
      <c r="O1603" s="3">
        <f t="shared" si="384"/>
        <v>35.30657697499656</v>
      </c>
      <c r="P1603" s="3">
        <f t="shared" si="385"/>
        <v>10.083409518888182</v>
      </c>
      <c r="Q1603" s="3">
        <f t="shared" si="386"/>
        <v>1.8393657252199261E-3</v>
      </c>
      <c r="R1603" s="3">
        <f t="shared" si="387"/>
        <v>5.8967070466884111E-2</v>
      </c>
    </row>
    <row r="1604" spans="1:18" x14ac:dyDescent="0.25">
      <c r="A1604" s="3">
        <f t="shared" si="389"/>
        <v>15.749999999999709</v>
      </c>
      <c r="B1604" s="3">
        <f t="shared" ref="B1604:B1667" si="391">L1604*2.20462</f>
        <v>0.70024173152855052</v>
      </c>
      <c r="C1604" s="3">
        <f t="shared" ref="C1604:C1667" si="392">M1604/453.59237</f>
        <v>1.590990308073615E-2</v>
      </c>
      <c r="D1604" s="3">
        <f t="shared" ref="D1604:D1667" si="393">N1604/6.89475729</f>
        <v>259.84593436540297</v>
      </c>
      <c r="E1604" s="3">
        <f t="shared" ref="E1604:E1667" si="394">O1604/16.0184634</f>
        <v>2.2000332268923675</v>
      </c>
      <c r="F1604" s="3">
        <f t="shared" ref="F1604:F1667" si="395">P1604*3.28</f>
        <v>33.073583221953236</v>
      </c>
      <c r="G1604" s="3">
        <f t="shared" ref="G1604:G1667" si="396">Q1604*35.314</f>
        <v>6.4955361220416466E-2</v>
      </c>
      <c r="H1604" s="3">
        <f t="shared" ref="H1604:H1667" si="397">R1604*2.20462</f>
        <v>0.12975908495610458</v>
      </c>
      <c r="I1604" s="3">
        <f t="shared" si="388"/>
        <v>2460.2111718641922</v>
      </c>
      <c r="K1604" s="3">
        <f t="shared" si="390"/>
        <v>15.749999999999709</v>
      </c>
      <c r="L1604" s="3">
        <f t="shared" ref="L1604:L1667" si="398">L1603-R1603*$J$1</f>
        <v>0.31762468431228535</v>
      </c>
      <c r="M1604" s="3">
        <f>L1604/'Nitrous Oxide Information'!$B$1*1000</f>
        <v>7.2166106448614125</v>
      </c>
      <c r="N1604" s="3">
        <f>M1604*'Nitrous Oxide Information'!$I$2*($D$13+273)/$F$2/1000</f>
        <v>1791.5746502427237</v>
      </c>
      <c r="O1604" s="3">
        <f t="shared" ref="O1604:O1667" si="399">L1604/$F$2</f>
        <v>35.241151723759288</v>
      </c>
      <c r="P1604" s="3">
        <f t="shared" ref="P1604:P1667" si="400">SQRT(2*(N1604)/O1604)</f>
        <v>10.083409518888182</v>
      </c>
      <c r="Q1604" s="3">
        <f t="shared" ref="Q1604:Q1667" si="401">P1604*$F$25</f>
        <v>1.8393657252199261E-3</v>
      </c>
      <c r="R1604" s="3">
        <f t="shared" ref="R1604:R1667" si="402">Q1604*O1604*0.908</f>
        <v>5.8857800870945824E-2</v>
      </c>
    </row>
    <row r="1605" spans="1:18" x14ac:dyDescent="0.25">
      <c r="A1605" s="3">
        <f t="shared" si="389"/>
        <v>15.759999999999708</v>
      </c>
      <c r="B1605" s="3">
        <f t="shared" si="391"/>
        <v>0.69894414067898936</v>
      </c>
      <c r="C1605" s="3">
        <f t="shared" si="392"/>
        <v>1.5880421055136359E-2</v>
      </c>
      <c r="D1605" s="3">
        <f t="shared" si="393"/>
        <v>259.36442392187064</v>
      </c>
      <c r="E1605" s="3">
        <f t="shared" si="394"/>
        <v>2.1959564304727737</v>
      </c>
      <c r="F1605" s="3">
        <f t="shared" si="395"/>
        <v>33.073583221953243</v>
      </c>
      <c r="G1605" s="3">
        <f t="shared" si="396"/>
        <v>6.495536122041648E-2</v>
      </c>
      <c r="H1605" s="3">
        <f t="shared" si="397"/>
        <v>0.12951863341814937</v>
      </c>
      <c r="I1605" s="3">
        <f t="shared" si="388"/>
        <v>2460.4702091310287</v>
      </c>
      <c r="K1605" s="3">
        <f t="shared" si="390"/>
        <v>15.759999999999708</v>
      </c>
      <c r="L1605" s="3">
        <f t="shared" si="398"/>
        <v>0.31703610630357587</v>
      </c>
      <c r="M1605" s="3">
        <f>L1605/'Nitrous Oxide Information'!$B$1*1000</f>
        <v>7.2032378229972025</v>
      </c>
      <c r="N1605" s="3">
        <f>M1605*'Nitrous Oxide Information'!$I$2*($D$13+273)/$F$2/1000</f>
        <v>1788.254752601968</v>
      </c>
      <c r="O1605" s="3">
        <f t="shared" si="399"/>
        <v>35.17584770952277</v>
      </c>
      <c r="P1605" s="3">
        <f t="shared" si="400"/>
        <v>10.083409518888184</v>
      </c>
      <c r="Q1605" s="3">
        <f t="shared" si="401"/>
        <v>1.8393657252199264E-3</v>
      </c>
      <c r="R1605" s="3">
        <f t="shared" si="402"/>
        <v>5.8748733758266454E-2</v>
      </c>
    </row>
    <row r="1606" spans="1:18" x14ac:dyDescent="0.25">
      <c r="A1606" s="3">
        <f t="shared" si="389"/>
        <v>15.769999999999708</v>
      </c>
      <c r="B1606" s="3">
        <f t="shared" si="391"/>
        <v>0.69764895434480789</v>
      </c>
      <c r="C1606" s="3">
        <f t="shared" si="392"/>
        <v>1.5850993661537093E-2</v>
      </c>
      <c r="D1606" s="3">
        <f t="shared" si="393"/>
        <v>258.88380574670401</v>
      </c>
      <c r="E1606" s="3">
        <f t="shared" si="394"/>
        <v>2.1918871886068305</v>
      </c>
      <c r="F1606" s="3">
        <f t="shared" si="395"/>
        <v>33.073583221953236</v>
      </c>
      <c r="G1606" s="3">
        <f t="shared" si="396"/>
        <v>6.4955361220416466E-2</v>
      </c>
      <c r="H1606" s="3">
        <f t="shared" si="397"/>
        <v>0.12927862745163235</v>
      </c>
      <c r="I1606" s="3">
        <f t="shared" si="388"/>
        <v>2460.728766385932</v>
      </c>
      <c r="K1606" s="3">
        <f t="shared" si="390"/>
        <v>15.769999999999708</v>
      </c>
      <c r="L1606" s="3">
        <f t="shared" si="398"/>
        <v>0.31644861896599319</v>
      </c>
      <c r="M1606" s="3">
        <f>L1606/'Nitrous Oxide Information'!$B$1*1000</f>
        <v>7.1898897817915888</v>
      </c>
      <c r="N1606" s="3">
        <f>M1606*'Nitrous Oxide Information'!$I$2*($D$13+273)/$F$2/1000</f>
        <v>1784.9410069350315</v>
      </c>
      <c r="O1606" s="3">
        <f t="shared" si="399"/>
        <v>35.110664707627414</v>
      </c>
      <c r="P1606" s="3">
        <f t="shared" si="400"/>
        <v>10.083409518888182</v>
      </c>
      <c r="Q1606" s="3">
        <f t="shared" si="401"/>
        <v>1.8393657252199261E-3</v>
      </c>
      <c r="R1606" s="3">
        <f t="shared" si="402"/>
        <v>5.8639868753632078E-2</v>
      </c>
    </row>
    <row r="1607" spans="1:18" x14ac:dyDescent="0.25">
      <c r="A1607" s="3">
        <f t="shared" si="389"/>
        <v>15.779999999999708</v>
      </c>
      <c r="B1607" s="3">
        <f t="shared" si="391"/>
        <v>0.69635616807029155</v>
      </c>
      <c r="C1607" s="3">
        <f t="shared" si="392"/>
        <v>1.5821620798701912E-2</v>
      </c>
      <c r="D1607" s="3">
        <f t="shared" si="393"/>
        <v>258.40407818647549</v>
      </c>
      <c r="E1607" s="3">
        <f t="shared" si="394"/>
        <v>2.1878254872954881</v>
      </c>
      <c r="F1607" s="3">
        <f t="shared" si="395"/>
        <v>33.073583221953243</v>
      </c>
      <c r="G1607" s="3">
        <f t="shared" si="396"/>
        <v>6.495536122041648E-2</v>
      </c>
      <c r="H1607" s="3">
        <f t="shared" si="397"/>
        <v>0.12903906623088243</v>
      </c>
      <c r="I1607" s="3">
        <f t="shared" si="388"/>
        <v>2460.9868445183938</v>
      </c>
      <c r="K1607" s="3">
        <f t="shared" si="390"/>
        <v>15.779999999999708</v>
      </c>
      <c r="L1607" s="3">
        <f t="shared" si="398"/>
        <v>0.3158622202784569</v>
      </c>
      <c r="M1607" s="3">
        <f>L1607/'Nitrous Oxide Information'!$B$1*1000</f>
        <v>7.1765664753244929</v>
      </c>
      <c r="N1607" s="3">
        <f>M1607*'Nitrous Oxide Information'!$I$2*($D$13+273)/$F$2/1000</f>
        <v>1781.6334018419318</v>
      </c>
      <c r="O1607" s="3">
        <f t="shared" si="399"/>
        <v>35.045602493829946</v>
      </c>
      <c r="P1607" s="3">
        <f t="shared" si="400"/>
        <v>10.083409518888184</v>
      </c>
      <c r="Q1607" s="3">
        <f t="shared" si="401"/>
        <v>1.8393657252199264E-3</v>
      </c>
      <c r="R1607" s="3">
        <f t="shared" si="402"/>
        <v>5.8531205482524169E-2</v>
      </c>
    </row>
    <row r="1608" spans="1:18" x14ac:dyDescent="0.25">
      <c r="A1608" s="3">
        <f t="shared" si="389"/>
        <v>15.789999999999708</v>
      </c>
      <c r="B1608" s="3">
        <f t="shared" si="391"/>
        <v>0.6950657774079827</v>
      </c>
      <c r="C1608" s="3">
        <f t="shared" si="392"/>
        <v>1.5792302365581958E-2</v>
      </c>
      <c r="D1608" s="3">
        <f t="shared" si="393"/>
        <v>257.92523959082064</v>
      </c>
      <c r="E1608" s="3">
        <f t="shared" si="394"/>
        <v>2.1837713125656357</v>
      </c>
      <c r="F1608" s="3">
        <f t="shared" si="395"/>
        <v>33.073583221953243</v>
      </c>
      <c r="G1608" s="3">
        <f t="shared" si="396"/>
        <v>6.495536122041648E-2</v>
      </c>
      <c r="H1608" s="3">
        <f t="shared" si="397"/>
        <v>0.12879994893175828</v>
      </c>
      <c r="I1608" s="3">
        <f t="shared" si="388"/>
        <v>2461.2444444162575</v>
      </c>
      <c r="K1608" s="3">
        <f t="shared" si="390"/>
        <v>15.789999999999708</v>
      </c>
      <c r="L1608" s="3">
        <f t="shared" si="398"/>
        <v>0.31527690822363164</v>
      </c>
      <c r="M1608" s="3">
        <f>L1608/'Nitrous Oxide Information'!$B$1*1000</f>
        <v>7.1632678577609266</v>
      </c>
      <c r="N1608" s="3">
        <f>M1608*'Nitrous Oxide Information'!$I$2*($D$13+273)/$F$2/1000</f>
        <v>1778.3319259438074</v>
      </c>
      <c r="O1608" s="3">
        <f t="shared" si="399"/>
        <v>34.980660844302598</v>
      </c>
      <c r="P1608" s="3">
        <f t="shared" si="400"/>
        <v>10.083409518888184</v>
      </c>
      <c r="Q1608" s="3">
        <f t="shared" si="401"/>
        <v>1.8393657252199264E-3</v>
      </c>
      <c r="R1608" s="3">
        <f t="shared" si="402"/>
        <v>5.8422743571118055E-2</v>
      </c>
    </row>
    <row r="1609" spans="1:18" x14ac:dyDescent="0.25">
      <c r="A1609" s="3">
        <f t="shared" si="389"/>
        <v>15.799999999999708</v>
      </c>
      <c r="B1609" s="3">
        <f t="shared" si="391"/>
        <v>0.69377777791866513</v>
      </c>
      <c r="C1609" s="3">
        <f t="shared" si="392"/>
        <v>1.5763038261315636E-2</v>
      </c>
      <c r="D1609" s="3">
        <f t="shared" si="393"/>
        <v>257.44728831243378</v>
      </c>
      <c r="E1609" s="3">
        <f t="shared" si="394"/>
        <v>2.1797246504700567</v>
      </c>
      <c r="F1609" s="3">
        <f t="shared" si="395"/>
        <v>33.073583221953243</v>
      </c>
      <c r="G1609" s="3">
        <f t="shared" si="396"/>
        <v>6.495536122041648E-2</v>
      </c>
      <c r="H1609" s="3">
        <f t="shared" si="397"/>
        <v>0.12856127473164605</v>
      </c>
      <c r="I1609" s="3">
        <f t="shared" si="388"/>
        <v>2461.5015669657209</v>
      </c>
      <c r="K1609" s="3">
        <f t="shared" si="390"/>
        <v>15.799999999999708</v>
      </c>
      <c r="L1609" s="3">
        <f t="shared" si="398"/>
        <v>0.31469268078792045</v>
      </c>
      <c r="M1609" s="3">
        <f>L1609/'Nitrous Oxide Information'!$B$1*1000</f>
        <v>7.149993883350839</v>
      </c>
      <c r="N1609" s="3">
        <f>M1609*'Nitrous Oxide Information'!$I$2*($D$13+273)/$F$2/1000</f>
        <v>1775.0365678828848</v>
      </c>
      <c r="O1609" s="3">
        <f t="shared" si="399"/>
        <v>34.915839535632401</v>
      </c>
      <c r="P1609" s="3">
        <f t="shared" si="400"/>
        <v>10.083409518888184</v>
      </c>
      <c r="Q1609" s="3">
        <f t="shared" si="401"/>
        <v>1.8393657252199264E-3</v>
      </c>
      <c r="R1609" s="3">
        <f t="shared" si="402"/>
        <v>5.8314482646281932E-2</v>
      </c>
    </row>
    <row r="1610" spans="1:18" x14ac:dyDescent="0.25">
      <c r="A1610" s="3">
        <f t="shared" si="389"/>
        <v>15.809999999999707</v>
      </c>
      <c r="B1610" s="3">
        <f t="shared" si="391"/>
        <v>0.69249216517134871</v>
      </c>
      <c r="C1610" s="3">
        <f t="shared" si="392"/>
        <v>1.5733828385228254E-2</v>
      </c>
      <c r="D1610" s="3">
        <f t="shared" si="393"/>
        <v>256.97022270706168</v>
      </c>
      <c r="E1610" s="3">
        <f t="shared" si="394"/>
        <v>2.1756854870873799</v>
      </c>
      <c r="F1610" s="3">
        <f t="shared" si="395"/>
        <v>33.073583221953243</v>
      </c>
      <c r="G1610" s="3">
        <f t="shared" si="396"/>
        <v>6.495536122041648E-2</v>
      </c>
      <c r="H1610" s="3">
        <f t="shared" si="397"/>
        <v>0.12832304280945611</v>
      </c>
      <c r="I1610" s="3">
        <f t="shared" si="388"/>
        <v>2461.7582130513397</v>
      </c>
      <c r="K1610" s="3">
        <f t="shared" si="390"/>
        <v>15.809999999999707</v>
      </c>
      <c r="L1610" s="3">
        <f t="shared" si="398"/>
        <v>0.31410953596145763</v>
      </c>
      <c r="M1610" s="3">
        <f>L1610/'Nitrous Oxide Information'!$B$1*1000</f>
        <v>7.1367445064289567</v>
      </c>
      <c r="N1610" s="3">
        <f>M1610*'Nitrous Oxide Information'!$I$2*($D$13+273)/$F$2/1000</f>
        <v>1771.747316322437</v>
      </c>
      <c r="O1610" s="3">
        <f t="shared" si="399"/>
        <v>34.85113834482037</v>
      </c>
      <c r="P1610" s="3">
        <f t="shared" si="400"/>
        <v>10.083409518888184</v>
      </c>
      <c r="Q1610" s="3">
        <f t="shared" si="401"/>
        <v>1.8393657252199264E-3</v>
      </c>
      <c r="R1610" s="3">
        <f t="shared" si="402"/>
        <v>5.8206422335575346E-2</v>
      </c>
    </row>
    <row r="1611" spans="1:18" x14ac:dyDescent="0.25">
      <c r="A1611" s="3">
        <f t="shared" si="389"/>
        <v>15.819999999999707</v>
      </c>
      <c r="B1611" s="3">
        <f t="shared" si="391"/>
        <v>0.69120893474325407</v>
      </c>
      <c r="C1611" s="3">
        <f t="shared" si="392"/>
        <v>1.5704672636831663E-2</v>
      </c>
      <c r="D1611" s="3">
        <f t="shared" si="393"/>
        <v>256.49404113349777</v>
      </c>
      <c r="E1611" s="3">
        <f t="shared" si="394"/>
        <v>2.1716538085220294</v>
      </c>
      <c r="F1611" s="3">
        <f t="shared" si="395"/>
        <v>33.073583221953243</v>
      </c>
      <c r="G1611" s="3">
        <f t="shared" si="396"/>
        <v>6.495536122041648E-2</v>
      </c>
      <c r="H1611" s="3">
        <f t="shared" si="397"/>
        <v>0.12808525234562024</v>
      </c>
      <c r="I1611" s="3">
        <f t="shared" si="388"/>
        <v>2462.0143835560311</v>
      </c>
      <c r="K1611" s="3">
        <f t="shared" si="390"/>
        <v>15.819999999999707</v>
      </c>
      <c r="L1611" s="3">
        <f t="shared" si="398"/>
        <v>0.31352747173810186</v>
      </c>
      <c r="M1611" s="3">
        <f>L1611/'Nitrous Oxide Information'!$B$1*1000</f>
        <v>7.1235196814146242</v>
      </c>
      <c r="N1611" s="3">
        <f>M1611*'Nitrous Oxide Information'!$I$2*($D$13+273)/$F$2/1000</f>
        <v>1768.4641599467436</v>
      </c>
      <c r="O1611" s="3">
        <f t="shared" si="399"/>
        <v>34.786557049280738</v>
      </c>
      <c r="P1611" s="3">
        <f t="shared" si="400"/>
        <v>10.083409518888184</v>
      </c>
      <c r="Q1611" s="3">
        <f t="shared" si="401"/>
        <v>1.8393657252199264E-3</v>
      </c>
      <c r="R1611" s="3">
        <f t="shared" si="402"/>
        <v>5.809856226724798E-2</v>
      </c>
    </row>
    <row r="1612" spans="1:18" x14ac:dyDescent="0.25">
      <c r="A1612" s="3">
        <f t="shared" si="389"/>
        <v>15.829999999999707</v>
      </c>
      <c r="B1612" s="3">
        <f t="shared" si="391"/>
        <v>0.68992808221979784</v>
      </c>
      <c r="C1612" s="3">
        <f t="shared" si="392"/>
        <v>1.5675570915823948E-2</v>
      </c>
      <c r="D1612" s="3">
        <f t="shared" si="393"/>
        <v>256.01874195357703</v>
      </c>
      <c r="E1612" s="3">
        <f t="shared" si="394"/>
        <v>2.1676296009041809</v>
      </c>
      <c r="F1612" s="3">
        <f t="shared" si="395"/>
        <v>33.073583221953236</v>
      </c>
      <c r="G1612" s="3">
        <f t="shared" si="396"/>
        <v>6.4955361220416466E-2</v>
      </c>
      <c r="H1612" s="3">
        <f t="shared" si="397"/>
        <v>0.12784790252208916</v>
      </c>
      <c r="I1612" s="3">
        <f t="shared" si="388"/>
        <v>2462.2700793610752</v>
      </c>
      <c r="K1612" s="3">
        <f t="shared" si="390"/>
        <v>15.829999999999707</v>
      </c>
      <c r="L1612" s="3">
        <f t="shared" si="398"/>
        <v>0.31294648611542936</v>
      </c>
      <c r="M1612" s="3">
        <f>L1612/'Nitrous Oxide Information'!$B$1*1000</f>
        <v>7.110319362811655</v>
      </c>
      <c r="N1612" s="3">
        <f>M1612*'Nitrous Oxide Information'!$I$2*($D$13+273)/$F$2/1000</f>
        <v>1765.1870874610543</v>
      </c>
      <c r="O1612" s="3">
        <f t="shared" si="399"/>
        <v>34.722095426840234</v>
      </c>
      <c r="P1612" s="3">
        <f t="shared" si="400"/>
        <v>10.083409518888182</v>
      </c>
      <c r="Q1612" s="3">
        <f t="shared" si="401"/>
        <v>1.8393657252199261E-3</v>
      </c>
      <c r="R1612" s="3">
        <f t="shared" si="402"/>
        <v>5.7990902070238486E-2</v>
      </c>
    </row>
    <row r="1613" spans="1:18" x14ac:dyDescent="0.25">
      <c r="A1613" s="3">
        <f t="shared" si="389"/>
        <v>15.839999999999707</v>
      </c>
      <c r="B1613" s="3">
        <f t="shared" si="391"/>
        <v>0.68864960319457691</v>
      </c>
      <c r="C1613" s="3">
        <f t="shared" si="392"/>
        <v>1.5646523122089036E-2</v>
      </c>
      <c r="D1613" s="3">
        <f t="shared" si="393"/>
        <v>255.54432353216998</v>
      </c>
      <c r="E1613" s="3">
        <f t="shared" si="394"/>
        <v>2.1636128503897103</v>
      </c>
      <c r="F1613" s="3">
        <f t="shared" si="395"/>
        <v>33.073583221953236</v>
      </c>
      <c r="G1613" s="3">
        <f t="shared" si="396"/>
        <v>6.4955361220416466E-2</v>
      </c>
      <c r="H1613" s="3">
        <f t="shared" si="397"/>
        <v>0.12761099252232935</v>
      </c>
      <c r="I1613" s="3">
        <f t="shared" si="388"/>
        <v>2462.5253013461197</v>
      </c>
      <c r="K1613" s="3">
        <f t="shared" si="390"/>
        <v>15.839999999999707</v>
      </c>
      <c r="L1613" s="3">
        <f t="shared" si="398"/>
        <v>0.31236657709472698</v>
      </c>
      <c r="M1613" s="3">
        <f>L1613/'Nitrous Oxide Information'!$B$1*1000</f>
        <v>7.0971435052081651</v>
      </c>
      <c r="N1613" s="3">
        <f>M1613*'Nitrous Oxide Information'!$I$2*($D$13+273)/$F$2/1000</f>
        <v>1761.9160875915477</v>
      </c>
      <c r="O1613" s="3">
        <f t="shared" si="399"/>
        <v>34.657753255737255</v>
      </c>
      <c r="P1613" s="3">
        <f t="shared" si="400"/>
        <v>10.083409518888182</v>
      </c>
      <c r="Q1613" s="3">
        <f t="shared" si="401"/>
        <v>1.8393657252199261E-3</v>
      </c>
      <c r="R1613" s="3">
        <f t="shared" si="402"/>
        <v>5.7883441374173041E-2</v>
      </c>
    </row>
    <row r="1614" spans="1:18" x14ac:dyDescent="0.25">
      <c r="A1614" s="3">
        <f t="shared" si="389"/>
        <v>15.849999999999707</v>
      </c>
      <c r="B1614" s="3">
        <f t="shared" si="391"/>
        <v>0.6873734932693536</v>
      </c>
      <c r="C1614" s="3">
        <f t="shared" si="392"/>
        <v>1.5617529155696388E-2</v>
      </c>
      <c r="D1614" s="3">
        <f t="shared" si="393"/>
        <v>255.07078423717715</v>
      </c>
      <c r="E1614" s="3">
        <f t="shared" si="394"/>
        <v>2.1596035431601486</v>
      </c>
      <c r="F1614" s="3">
        <f t="shared" si="395"/>
        <v>33.073583221953236</v>
      </c>
      <c r="G1614" s="3">
        <f t="shared" si="396"/>
        <v>6.4955361220416466E-2</v>
      </c>
      <c r="H1614" s="3">
        <f t="shared" si="397"/>
        <v>0.12737452153132039</v>
      </c>
      <c r="I1614" s="3">
        <f t="shared" si="388"/>
        <v>2462.7800503891822</v>
      </c>
      <c r="K1614" s="3">
        <f t="shared" si="390"/>
        <v>15.849999999999707</v>
      </c>
      <c r="L1614" s="3">
        <f t="shared" si="398"/>
        <v>0.31178774268098525</v>
      </c>
      <c r="M1614" s="3">
        <f>L1614/'Nitrous Oxide Information'!$B$1*1000</f>
        <v>7.0839920632764235</v>
      </c>
      <c r="N1614" s="3">
        <f>M1614*'Nitrous Oxide Information'!$I$2*($D$13+273)/$F$2/1000</f>
        <v>1758.6511490852943</v>
      </c>
      <c r="O1614" s="3">
        <f t="shared" si="399"/>
        <v>34.593530314621162</v>
      </c>
      <c r="P1614" s="3">
        <f t="shared" si="400"/>
        <v>10.083409518888182</v>
      </c>
      <c r="Q1614" s="3">
        <f t="shared" si="401"/>
        <v>1.8393657252199261E-3</v>
      </c>
      <c r="R1614" s="3">
        <f t="shared" si="402"/>
        <v>5.7776179809364156E-2</v>
      </c>
    </row>
    <row r="1615" spans="1:18" x14ac:dyDescent="0.25">
      <c r="A1615" s="3">
        <f t="shared" si="389"/>
        <v>15.859999999999706</v>
      </c>
      <c r="B1615" s="3">
        <f t="shared" si="391"/>
        <v>0.68609974805404039</v>
      </c>
      <c r="C1615" s="3">
        <f t="shared" si="392"/>
        <v>1.5588588916900639E-2</v>
      </c>
      <c r="D1615" s="3">
        <f t="shared" si="393"/>
        <v>254.59812243952331</v>
      </c>
      <c r="E1615" s="3">
        <f t="shared" si="394"/>
        <v>2.155601665422632</v>
      </c>
      <c r="F1615" s="3">
        <f t="shared" si="395"/>
        <v>33.073583221953236</v>
      </c>
      <c r="G1615" s="3">
        <f t="shared" si="396"/>
        <v>6.4955361220416466E-2</v>
      </c>
      <c r="H1615" s="3">
        <f t="shared" si="397"/>
        <v>0.12713848873555217</v>
      </c>
      <c r="I1615" s="3">
        <f t="shared" si="388"/>
        <v>2463.0343273666531</v>
      </c>
      <c r="K1615" s="3">
        <f t="shared" si="390"/>
        <v>15.859999999999706</v>
      </c>
      <c r="L1615" s="3">
        <f t="shared" si="398"/>
        <v>0.31120998088289159</v>
      </c>
      <c r="M1615" s="3">
        <f>L1615/'Nitrous Oxide Information'!$B$1*1000</f>
        <v>7.0708649917726945</v>
      </c>
      <c r="N1615" s="3">
        <f>M1615*'Nitrous Oxide Information'!$I$2*($D$13+273)/$F$2/1000</f>
        <v>1755.3922607102161</v>
      </c>
      <c r="O1615" s="3">
        <f t="shared" si="399"/>
        <v>34.529426382551478</v>
      </c>
      <c r="P1615" s="3">
        <f t="shared" si="400"/>
        <v>10.083409518888182</v>
      </c>
      <c r="Q1615" s="3">
        <f t="shared" si="401"/>
        <v>1.8393657252199261E-3</v>
      </c>
      <c r="R1615" s="3">
        <f t="shared" si="402"/>
        <v>5.766911700680942E-2</v>
      </c>
    </row>
    <row r="1616" spans="1:18" x14ac:dyDescent="0.25">
      <c r="A1616" s="3">
        <f t="shared" si="389"/>
        <v>15.869999999999706</v>
      </c>
      <c r="B1616" s="3">
        <f t="shared" si="391"/>
        <v>0.68482836316668494</v>
      </c>
      <c r="C1616" s="3">
        <f t="shared" si="392"/>
        <v>1.5559702306141262E-2</v>
      </c>
      <c r="D1616" s="3">
        <f t="shared" si="393"/>
        <v>254.12633651315215</v>
      </c>
      <c r="E1616" s="3">
        <f t="shared" si="394"/>
        <v>2.1516072034098563</v>
      </c>
      <c r="F1616" s="3">
        <f t="shared" si="395"/>
        <v>33.073583221953236</v>
      </c>
      <c r="G1616" s="3">
        <f t="shared" si="396"/>
        <v>6.4955361220416466E-2</v>
      </c>
      <c r="H1616" s="3">
        <f t="shared" si="397"/>
        <v>0.12690289332302207</v>
      </c>
      <c r="I1616" s="3">
        <f t="shared" si="388"/>
        <v>2463.288133153299</v>
      </c>
      <c r="K1616" s="3">
        <f t="shared" si="390"/>
        <v>15.869999999999706</v>
      </c>
      <c r="L1616" s="3">
        <f t="shared" si="398"/>
        <v>0.3106332897128235</v>
      </c>
      <c r="M1616" s="3">
        <f>L1616/'Nitrous Oxide Information'!$B$1*1000</f>
        <v>7.0577622455370808</v>
      </c>
      <c r="N1616" s="3">
        <f>M1616*'Nitrous Oxide Information'!$I$2*($D$13+273)/$F$2/1000</f>
        <v>1752.139411255049</v>
      </c>
      <c r="O1616" s="3">
        <f t="shared" si="399"/>
        <v>34.465441238997144</v>
      </c>
      <c r="P1616" s="3">
        <f t="shared" si="400"/>
        <v>10.083409518888182</v>
      </c>
      <c r="Q1616" s="3">
        <f t="shared" si="401"/>
        <v>1.8393657252199261E-3</v>
      </c>
      <c r="R1616" s="3">
        <f t="shared" si="402"/>
        <v>5.7562252598190207E-2</v>
      </c>
    </row>
    <row r="1617" spans="1:18" x14ac:dyDescent="0.25">
      <c r="A1617" s="3">
        <f t="shared" si="389"/>
        <v>15.879999999999706</v>
      </c>
      <c r="B1617" s="3">
        <f t="shared" si="391"/>
        <v>0.68355933423345461</v>
      </c>
      <c r="C1617" s="3">
        <f t="shared" si="392"/>
        <v>1.5530869224042211E-2</v>
      </c>
      <c r="D1617" s="3">
        <f t="shared" si="393"/>
        <v>253.65542483502045</v>
      </c>
      <c r="E1617" s="3">
        <f t="shared" si="394"/>
        <v>2.147620143380029</v>
      </c>
      <c r="F1617" s="3">
        <f t="shared" si="395"/>
        <v>33.073583221953236</v>
      </c>
      <c r="G1617" s="3">
        <f t="shared" si="396"/>
        <v>6.4955361220416466E-2</v>
      </c>
      <c r="H1617" s="3">
        <f t="shared" si="397"/>
        <v>0.1266677344832321</v>
      </c>
      <c r="I1617" s="3">
        <f t="shared" si="388"/>
        <v>2463.5414686222653</v>
      </c>
      <c r="K1617" s="3">
        <f t="shared" si="390"/>
        <v>15.879999999999706</v>
      </c>
      <c r="L1617" s="3">
        <f t="shared" si="398"/>
        <v>0.31005766718684158</v>
      </c>
      <c r="M1617" s="3">
        <f>L1617/'Nitrous Oxide Information'!$B$1*1000</f>
        <v>7.0446837794933677</v>
      </c>
      <c r="N1617" s="3">
        <f>M1617*'Nitrous Oxide Information'!$I$2*($D$13+273)/$F$2/1000</f>
        <v>1748.8925895293044</v>
      </c>
      <c r="O1617" s="3">
        <f t="shared" si="399"/>
        <v>34.401574663835753</v>
      </c>
      <c r="P1617" s="3">
        <f t="shared" si="400"/>
        <v>10.083409518888182</v>
      </c>
      <c r="Q1617" s="3">
        <f t="shared" si="401"/>
        <v>1.8393657252199261E-3</v>
      </c>
      <c r="R1617" s="3">
        <f t="shared" si="402"/>
        <v>5.7455586215870352E-2</v>
      </c>
    </row>
    <row r="1618" spans="1:18" x14ac:dyDescent="0.25">
      <c r="A1618" s="3">
        <f t="shared" si="389"/>
        <v>15.889999999999706</v>
      </c>
      <c r="B1618" s="3">
        <f t="shared" si="391"/>
        <v>0.68229265688862228</v>
      </c>
      <c r="C1618" s="3">
        <f t="shared" si="392"/>
        <v>1.5502089571411604E-2</v>
      </c>
      <c r="D1618" s="3">
        <f t="shared" si="393"/>
        <v>253.18538578509268</v>
      </c>
      <c r="E1618" s="3">
        <f t="shared" si="394"/>
        <v>2.1436404716168229</v>
      </c>
      <c r="F1618" s="3">
        <f t="shared" si="395"/>
        <v>33.073583221953236</v>
      </c>
      <c r="G1618" s="3">
        <f t="shared" si="396"/>
        <v>6.4955361220416466E-2</v>
      </c>
      <c r="H1618" s="3">
        <f t="shared" si="397"/>
        <v>0.12643301140718621</v>
      </c>
      <c r="I1618" s="3">
        <f t="shared" si="388"/>
        <v>2463.7943346450797</v>
      </c>
      <c r="K1618" s="3">
        <f t="shared" si="390"/>
        <v>15.889999999999706</v>
      </c>
      <c r="L1618" s="3">
        <f t="shared" si="398"/>
        <v>0.30948311132468287</v>
      </c>
      <c r="M1618" s="3">
        <f>L1618/'Nitrous Oxide Information'!$B$1*1000</f>
        <v>7.0316295486488736</v>
      </c>
      <c r="N1618" s="3">
        <f>M1618*'Nitrous Oxide Information'!$I$2*($D$13+273)/$F$2/1000</f>
        <v>1745.6517843632303</v>
      </c>
      <c r="O1618" s="3">
        <f t="shared" si="399"/>
        <v>34.337826437352817</v>
      </c>
      <c r="P1618" s="3">
        <f t="shared" si="400"/>
        <v>10.083409518888182</v>
      </c>
      <c r="Q1618" s="3">
        <f t="shared" si="401"/>
        <v>1.8393657252199261E-3</v>
      </c>
      <c r="R1618" s="3">
        <f t="shared" si="402"/>
        <v>5.7349117492895021E-2</v>
      </c>
    </row>
    <row r="1619" spans="1:18" x14ac:dyDescent="0.25">
      <c r="A1619" s="3">
        <f t="shared" si="389"/>
        <v>15.899999999999705</v>
      </c>
      <c r="B1619" s="3">
        <f t="shared" si="391"/>
        <v>0.6810283267745505</v>
      </c>
      <c r="C1619" s="3">
        <f t="shared" si="392"/>
        <v>1.5473363249241361E-2</v>
      </c>
      <c r="D1619" s="3">
        <f t="shared" si="393"/>
        <v>252.71621774633536</v>
      </c>
      <c r="E1619" s="3">
        <f t="shared" si="394"/>
        <v>2.1396681744293264</v>
      </c>
      <c r="F1619" s="3">
        <f t="shared" si="395"/>
        <v>33.073583221953243</v>
      </c>
      <c r="G1619" s="3">
        <f t="shared" si="396"/>
        <v>6.495536122041648E-2</v>
      </c>
      <c r="H1619" s="3">
        <f t="shared" si="397"/>
        <v>0.12619872328738754</v>
      </c>
      <c r="I1619" s="3">
        <f t="shared" si="388"/>
        <v>2464.0467320916546</v>
      </c>
      <c r="K1619" s="3">
        <f t="shared" si="390"/>
        <v>15.899999999999705</v>
      </c>
      <c r="L1619" s="3">
        <f t="shared" si="398"/>
        <v>0.30890962014975393</v>
      </c>
      <c r="M1619" s="3">
        <f>L1619/'Nitrous Oxide Information'!$B$1*1000</f>
        <v>7.0185995080942893</v>
      </c>
      <c r="N1619" s="3">
        <f>M1619*'Nitrous Oxide Information'!$I$2*($D$13+273)/$F$2/1000</f>
        <v>1742.4169846077732</v>
      </c>
      <c r="O1619" s="3">
        <f t="shared" si="399"/>
        <v>34.274196340240984</v>
      </c>
      <c r="P1619" s="3">
        <f t="shared" si="400"/>
        <v>10.083409518888184</v>
      </c>
      <c r="Q1619" s="3">
        <f t="shared" si="401"/>
        <v>1.8393657252199264E-3</v>
      </c>
      <c r="R1619" s="3">
        <f t="shared" si="402"/>
        <v>5.7242846062989336E-2</v>
      </c>
    </row>
    <row r="1620" spans="1:18" x14ac:dyDescent="0.25">
      <c r="A1620" s="3">
        <f t="shared" si="389"/>
        <v>15.909999999999705</v>
      </c>
      <c r="B1620" s="3">
        <f t="shared" si="391"/>
        <v>0.67976633954167665</v>
      </c>
      <c r="C1620" s="3">
        <f t="shared" si="392"/>
        <v>1.5444690158706864E-2</v>
      </c>
      <c r="D1620" s="3">
        <f t="shared" si="393"/>
        <v>252.24791910471123</v>
      </c>
      <c r="E1620" s="3">
        <f t="shared" si="394"/>
        <v>2.1357032381519985</v>
      </c>
      <c r="F1620" s="3">
        <f t="shared" si="395"/>
        <v>33.073583221953236</v>
      </c>
      <c r="G1620" s="3">
        <f t="shared" si="396"/>
        <v>6.4955361220416466E-2</v>
      </c>
      <c r="H1620" s="3">
        <f t="shared" si="397"/>
        <v>0.1259648693178354</v>
      </c>
      <c r="I1620" s="3">
        <f t="shared" si="388"/>
        <v>2464.2986618302903</v>
      </c>
      <c r="K1620" s="3">
        <f t="shared" si="390"/>
        <v>15.909999999999705</v>
      </c>
      <c r="L1620" s="3">
        <f t="shared" si="398"/>
        <v>0.30833719168912405</v>
      </c>
      <c r="M1620" s="3">
        <f>L1620/'Nitrous Oxide Information'!$B$1*1000</f>
        <v>7.0055936130035228</v>
      </c>
      <c r="N1620" s="3">
        <f>M1620*'Nitrous Oxide Information'!$I$2*($D$13+273)/$F$2/1000</f>
        <v>1739.1881791345381</v>
      </c>
      <c r="O1620" s="3">
        <f t="shared" si="399"/>
        <v>34.210684153599274</v>
      </c>
      <c r="P1620" s="3">
        <f t="shared" si="400"/>
        <v>10.083409518888182</v>
      </c>
      <c r="Q1620" s="3">
        <f t="shared" si="401"/>
        <v>1.8393657252199261E-3</v>
      </c>
      <c r="R1620" s="3">
        <f t="shared" si="402"/>
        <v>5.7136771560557111E-2</v>
      </c>
    </row>
    <row r="1621" spans="1:18" x14ac:dyDescent="0.25">
      <c r="A1621" s="3">
        <f t="shared" si="389"/>
        <v>15.919999999999705</v>
      </c>
      <c r="B1621" s="3">
        <f t="shared" si="391"/>
        <v>0.67850669084849824</v>
      </c>
      <c r="C1621" s="3">
        <f t="shared" si="392"/>
        <v>1.5416070201166636E-2</v>
      </c>
      <c r="D1621" s="3">
        <f t="shared" si="393"/>
        <v>251.78048824917431</v>
      </c>
      <c r="E1621" s="3">
        <f t="shared" si="394"/>
        <v>2.1317456491446216</v>
      </c>
      <c r="F1621" s="3">
        <f t="shared" si="395"/>
        <v>33.073583221953243</v>
      </c>
      <c r="G1621" s="3">
        <f t="shared" si="396"/>
        <v>6.495536122041648E-2</v>
      </c>
      <c r="H1621" s="3">
        <f t="shared" si="397"/>
        <v>0.12573144869402286</v>
      </c>
      <c r="I1621" s="3">
        <f t="shared" si="388"/>
        <v>2464.5501247276784</v>
      </c>
      <c r="K1621" s="3">
        <f t="shared" si="390"/>
        <v>15.919999999999705</v>
      </c>
      <c r="L1621" s="3">
        <f t="shared" si="398"/>
        <v>0.30776582397351848</v>
      </c>
      <c r="M1621" s="3">
        <f>L1621/'Nitrous Oxide Information'!$B$1*1000</f>
        <v>6.9926118186335513</v>
      </c>
      <c r="N1621" s="3">
        <f>M1621*'Nitrous Oxide Information'!$I$2*($D$13+273)/$F$2/1000</f>
        <v>1735.9653568357539</v>
      </c>
      <c r="O1621" s="3">
        <f t="shared" si="399"/>
        <v>34.147289658932365</v>
      </c>
      <c r="P1621" s="3">
        <f t="shared" si="400"/>
        <v>10.083409518888184</v>
      </c>
      <c r="Q1621" s="3">
        <f t="shared" si="401"/>
        <v>1.8393657252199264E-3</v>
      </c>
      <c r="R1621" s="3">
        <f t="shared" si="402"/>
        <v>5.7030893620679701E-2</v>
      </c>
    </row>
    <row r="1622" spans="1:18" x14ac:dyDescent="0.25">
      <c r="A1622" s="3">
        <f t="shared" si="389"/>
        <v>15.929999999999705</v>
      </c>
      <c r="B1622" s="3">
        <f t="shared" si="391"/>
        <v>0.67724937636155802</v>
      </c>
      <c r="C1622" s="3">
        <f t="shared" si="392"/>
        <v>1.5387503278161978E-2</v>
      </c>
      <c r="D1622" s="3">
        <f t="shared" si="393"/>
        <v>251.31392357166359</v>
      </c>
      <c r="E1622" s="3">
        <f t="shared" si="394"/>
        <v>2.1277953937922542</v>
      </c>
      <c r="F1622" s="3">
        <f t="shared" si="395"/>
        <v>33.073583221953236</v>
      </c>
      <c r="G1622" s="3">
        <f t="shared" si="396"/>
        <v>6.4955361220416466E-2</v>
      </c>
      <c r="H1622" s="3">
        <f t="shared" si="397"/>
        <v>0.12549846061293365</v>
      </c>
      <c r="I1622" s="3">
        <f t="shared" si="388"/>
        <v>2464.8011216489044</v>
      </c>
      <c r="K1622" s="3">
        <f t="shared" si="390"/>
        <v>15.929999999999705</v>
      </c>
      <c r="L1622" s="3">
        <f t="shared" si="398"/>
        <v>0.30719551503731168</v>
      </c>
      <c r="M1622" s="3">
        <f>L1622/'Nitrous Oxide Information'!$B$1*1000</f>
        <v>6.979654080324261</v>
      </c>
      <c r="N1622" s="3">
        <f>M1622*'Nitrous Oxide Information'!$I$2*($D$13+273)/$F$2/1000</f>
        <v>1732.7485066242305</v>
      </c>
      <c r="O1622" s="3">
        <f t="shared" si="399"/>
        <v>34.084012638149815</v>
      </c>
      <c r="P1622" s="3">
        <f t="shared" si="400"/>
        <v>10.083409518888182</v>
      </c>
      <c r="Q1622" s="3">
        <f t="shared" si="401"/>
        <v>1.8393657252199261E-3</v>
      </c>
      <c r="R1622" s="3">
        <f t="shared" si="402"/>
        <v>5.6925211879114611E-2</v>
      </c>
    </row>
    <row r="1623" spans="1:18" x14ac:dyDescent="0.25">
      <c r="A1623" s="3">
        <f t="shared" si="389"/>
        <v>15.939999999999705</v>
      </c>
      <c r="B1623" s="3">
        <f t="shared" si="391"/>
        <v>0.67599439175542864</v>
      </c>
      <c r="C1623" s="3">
        <f t="shared" si="392"/>
        <v>1.5358989291416644E-2</v>
      </c>
      <c r="D1623" s="3">
        <f t="shared" si="393"/>
        <v>250.84822346709819</v>
      </c>
      <c r="E1623" s="3">
        <f t="shared" si="394"/>
        <v>2.1238524585051839</v>
      </c>
      <c r="F1623" s="3">
        <f t="shared" si="395"/>
        <v>33.073583221953236</v>
      </c>
      <c r="G1623" s="3">
        <f t="shared" si="396"/>
        <v>6.4955361220416466E-2</v>
      </c>
      <c r="H1623" s="3">
        <f t="shared" si="397"/>
        <v>0.1252659042730396</v>
      </c>
      <c r="I1623" s="3">
        <f t="shared" si="388"/>
        <v>2465.0516534574504</v>
      </c>
      <c r="K1623" s="3">
        <f t="shared" si="390"/>
        <v>15.939999999999705</v>
      </c>
      <c r="L1623" s="3">
        <f t="shared" si="398"/>
        <v>0.30662626291852052</v>
      </c>
      <c r="M1623" s="3">
        <f>L1623/'Nitrous Oxide Information'!$B$1*1000</f>
        <v>6.9667203534982969</v>
      </c>
      <c r="N1623" s="3">
        <f>M1623*'Nitrous Oxide Information'!$I$2*($D$13+273)/$F$2/1000</f>
        <v>1729.5376174333244</v>
      </c>
      <c r="O1623" s="3">
        <f t="shared" si="399"/>
        <v>34.02085287356531</v>
      </c>
      <c r="P1623" s="3">
        <f t="shared" si="400"/>
        <v>10.083409518888182</v>
      </c>
      <c r="Q1623" s="3">
        <f t="shared" si="401"/>
        <v>1.8393657252199261E-3</v>
      </c>
      <c r="R1623" s="3">
        <f t="shared" si="402"/>
        <v>5.6819725972294371E-2</v>
      </c>
    </row>
    <row r="1624" spans="1:18" x14ac:dyDescent="0.25">
      <c r="A1624" s="3">
        <f t="shared" si="389"/>
        <v>15.949999999999704</v>
      </c>
      <c r="B1624" s="3">
        <f t="shared" si="391"/>
        <v>0.67474173271269822</v>
      </c>
      <c r="C1624" s="3">
        <f t="shared" si="392"/>
        <v>1.5330528142836504E-2</v>
      </c>
      <c r="D1624" s="3">
        <f t="shared" si="393"/>
        <v>250.3833863333715</v>
      </c>
      <c r="E1624" s="3">
        <f t="shared" si="394"/>
        <v>2.1199168297188811</v>
      </c>
      <c r="F1624" s="3">
        <f t="shared" si="395"/>
        <v>33.073583221953243</v>
      </c>
      <c r="G1624" s="3">
        <f t="shared" si="396"/>
        <v>6.495536122041648E-2</v>
      </c>
      <c r="H1624" s="3">
        <f t="shared" si="397"/>
        <v>0.12503377887429784</v>
      </c>
      <c r="I1624" s="3">
        <f t="shared" si="388"/>
        <v>2465.3017210151988</v>
      </c>
      <c r="K1624" s="3">
        <f t="shared" si="390"/>
        <v>15.949999999999704</v>
      </c>
      <c r="L1624" s="3">
        <f t="shared" si="398"/>
        <v>0.30605806565879756</v>
      </c>
      <c r="M1624" s="3">
        <f>L1624/'Nitrous Oxide Information'!$B$1*1000</f>
        <v>6.9538105936609087</v>
      </c>
      <c r="N1624" s="3">
        <f>M1624*'Nitrous Oxide Information'!$I$2*($D$13+273)/$F$2/1000</f>
        <v>1726.3326782168997</v>
      </c>
      <c r="O1624" s="3">
        <f t="shared" si="399"/>
        <v>33.957810147895934</v>
      </c>
      <c r="P1624" s="3">
        <f t="shared" si="400"/>
        <v>10.083409518888184</v>
      </c>
      <c r="Q1624" s="3">
        <f t="shared" si="401"/>
        <v>1.8393657252199264E-3</v>
      </c>
      <c r="R1624" s="3">
        <f t="shared" si="402"/>
        <v>5.6714435537325185E-2</v>
      </c>
    </row>
    <row r="1625" spans="1:18" x14ac:dyDescent="0.25">
      <c r="A1625" s="3">
        <f t="shared" si="389"/>
        <v>15.959999999999704</v>
      </c>
      <c r="B1625" s="3">
        <f t="shared" si="391"/>
        <v>0.67349139492395527</v>
      </c>
      <c r="C1625" s="3">
        <f t="shared" si="392"/>
        <v>1.5302119734509198E-2</v>
      </c>
      <c r="D1625" s="3">
        <f t="shared" si="393"/>
        <v>249.91941057134559</v>
      </c>
      <c r="E1625" s="3">
        <f t="shared" si="394"/>
        <v>2.1159884938939526</v>
      </c>
      <c r="F1625" s="3">
        <f t="shared" si="395"/>
        <v>33.073583221953236</v>
      </c>
      <c r="G1625" s="3">
        <f t="shared" si="396"/>
        <v>6.4955361220416466E-2</v>
      </c>
      <c r="H1625" s="3">
        <f t="shared" si="397"/>
        <v>0.12480208361814797</v>
      </c>
      <c r="I1625" s="3">
        <f t="shared" si="388"/>
        <v>2465.551325182435</v>
      </c>
      <c r="K1625" s="3">
        <f t="shared" si="390"/>
        <v>15.959999999999704</v>
      </c>
      <c r="L1625" s="3">
        <f t="shared" si="398"/>
        <v>0.30549092130342431</v>
      </c>
      <c r="M1625" s="3">
        <f>L1625/'Nitrous Oxide Information'!$B$1*1000</f>
        <v>6.9409247563997978</v>
      </c>
      <c r="N1625" s="3">
        <f>M1625*'Nitrous Oxide Information'!$I$2*($D$13+273)/$F$2/1000</f>
        <v>1723.1336779492881</v>
      </c>
      <c r="O1625" s="3">
        <f t="shared" si="399"/>
        <v>33.894884244261405</v>
      </c>
      <c r="P1625" s="3">
        <f t="shared" si="400"/>
        <v>10.083409518888182</v>
      </c>
      <c r="Q1625" s="3">
        <f t="shared" si="401"/>
        <v>1.8393657252199261E-3</v>
      </c>
      <c r="R1625" s="3">
        <f t="shared" si="402"/>
        <v>5.6609340211985729E-2</v>
      </c>
    </row>
    <row r="1626" spans="1:18" x14ac:dyDescent="0.25">
      <c r="A1626" s="3">
        <f t="shared" si="389"/>
        <v>15.969999999999704</v>
      </c>
      <c r="B1626" s="3">
        <f t="shared" si="391"/>
        <v>0.67224337408777368</v>
      </c>
      <c r="C1626" s="3">
        <f t="shared" si="392"/>
        <v>1.5273763968703802E-2</v>
      </c>
      <c r="D1626" s="3">
        <f t="shared" si="393"/>
        <v>249.45629458484595</v>
      </c>
      <c r="E1626" s="3">
        <f t="shared" si="394"/>
        <v>2.1120674375160933</v>
      </c>
      <c r="F1626" s="3">
        <f t="shared" si="395"/>
        <v>33.073583221953236</v>
      </c>
      <c r="G1626" s="3">
        <f t="shared" si="396"/>
        <v>6.4955361220416466E-2</v>
      </c>
      <c r="H1626" s="3">
        <f t="shared" si="397"/>
        <v>0.12457081770750941</v>
      </c>
      <c r="I1626" s="3">
        <f t="shared" si="388"/>
        <v>2465.8004668178501</v>
      </c>
      <c r="K1626" s="3">
        <f t="shared" si="390"/>
        <v>15.969999999999704</v>
      </c>
      <c r="L1626" s="3">
        <f t="shared" si="398"/>
        <v>0.30492482790130443</v>
      </c>
      <c r="M1626" s="3">
        <f>L1626/'Nitrous Oxide Information'!$B$1*1000</f>
        <v>6.928062797384964</v>
      </c>
      <c r="N1626" s="3">
        <f>M1626*'Nitrous Oxide Information'!$I$2*($D$13+273)/$F$2/1000</f>
        <v>1719.9406056252542</v>
      </c>
      <c r="O1626" s="3">
        <f t="shared" si="399"/>
        <v>33.832074946183333</v>
      </c>
      <c r="P1626" s="3">
        <f t="shared" si="400"/>
        <v>10.083409518888182</v>
      </c>
      <c r="Q1626" s="3">
        <f t="shared" si="401"/>
        <v>1.8393657252199261E-3</v>
      </c>
      <c r="R1626" s="3">
        <f t="shared" si="402"/>
        <v>5.6504439634725907E-2</v>
      </c>
    </row>
    <row r="1627" spans="1:18" x14ac:dyDescent="0.25">
      <c r="A1627" s="3">
        <f t="shared" si="389"/>
        <v>15.979999999999704</v>
      </c>
      <c r="B1627" s="3">
        <f t="shared" si="391"/>
        <v>0.67099766591069865</v>
      </c>
      <c r="C1627" s="3">
        <f t="shared" si="392"/>
        <v>1.5245460747870502E-2</v>
      </c>
      <c r="D1627" s="3">
        <f t="shared" si="393"/>
        <v>248.99403678065576</v>
      </c>
      <c r="E1627" s="3">
        <f t="shared" si="394"/>
        <v>2.1081536470960418</v>
      </c>
      <c r="F1627" s="3">
        <f t="shared" si="395"/>
        <v>33.073583221953236</v>
      </c>
      <c r="G1627" s="3">
        <f t="shared" si="396"/>
        <v>6.4955361220416466E-2</v>
      </c>
      <c r="H1627" s="3">
        <f t="shared" si="397"/>
        <v>0.12433998034677864</v>
      </c>
      <c r="I1627" s="3">
        <f t="shared" si="388"/>
        <v>2466.0491467785437</v>
      </c>
      <c r="K1627" s="3">
        <f t="shared" si="390"/>
        <v>15.979999999999704</v>
      </c>
      <c r="L1627" s="3">
        <f t="shared" si="398"/>
        <v>0.30435978350495718</v>
      </c>
      <c r="M1627" s="3">
        <f>L1627/'Nitrous Oxide Information'!$B$1*1000</f>
        <v>6.915224672368554</v>
      </c>
      <c r="N1627" s="3">
        <f>M1627*'Nitrous Oxide Information'!$I$2*($D$13+273)/$F$2/1000</f>
        <v>1716.7534502599544</v>
      </c>
      <c r="O1627" s="3">
        <f t="shared" si="399"/>
        <v>33.769382037584464</v>
      </c>
      <c r="P1627" s="3">
        <f t="shared" si="400"/>
        <v>10.083409518888182</v>
      </c>
      <c r="Q1627" s="3">
        <f t="shared" si="401"/>
        <v>1.8393657252199261E-3</v>
      </c>
      <c r="R1627" s="3">
        <f t="shared" si="402"/>
        <v>5.639973344466559E-2</v>
      </c>
    </row>
    <row r="1628" spans="1:18" x14ac:dyDescent="0.25">
      <c r="A1628" s="3">
        <f t="shared" si="389"/>
        <v>15.989999999999704</v>
      </c>
      <c r="B1628" s="3">
        <f t="shared" si="391"/>
        <v>0.66975426610723077</v>
      </c>
      <c r="C1628" s="3">
        <f t="shared" si="392"/>
        <v>1.5217209974640242E-2</v>
      </c>
      <c r="D1628" s="3">
        <f t="shared" si="393"/>
        <v>248.53263556851073</v>
      </c>
      <c r="E1628" s="3">
        <f t="shared" si="394"/>
        <v>2.1042471091695329</v>
      </c>
      <c r="F1628" s="3">
        <f t="shared" si="395"/>
        <v>33.073583221953243</v>
      </c>
      <c r="G1628" s="3">
        <f t="shared" si="396"/>
        <v>6.495536122041648E-2</v>
      </c>
      <c r="H1628" s="3">
        <f t="shared" si="397"/>
        <v>0.12410957074182641</v>
      </c>
      <c r="I1628" s="3">
        <f t="shared" si="388"/>
        <v>2466.2973659200275</v>
      </c>
      <c r="K1628" s="3">
        <f t="shared" si="390"/>
        <v>15.989999999999704</v>
      </c>
      <c r="L1628" s="3">
        <f t="shared" si="398"/>
        <v>0.30379578617051051</v>
      </c>
      <c r="M1628" s="3">
        <f>L1628/'Nitrous Oxide Information'!$B$1*1000</f>
        <v>6.9024103371847074</v>
      </c>
      <c r="N1628" s="3">
        <f>M1628*'Nitrous Oxide Information'!$I$2*($D$13+273)/$F$2/1000</f>
        <v>1713.5722008889027</v>
      </c>
      <c r="O1628" s="3">
        <f t="shared" si="399"/>
        <v>33.70680530278797</v>
      </c>
      <c r="P1628" s="3">
        <f t="shared" si="400"/>
        <v>10.083409518888184</v>
      </c>
      <c r="Q1628" s="3">
        <f t="shared" si="401"/>
        <v>1.8393657252199264E-3</v>
      </c>
      <c r="R1628" s="3">
        <f t="shared" si="402"/>
        <v>5.6295221281593387E-2</v>
      </c>
    </row>
    <row r="1629" spans="1:18" x14ac:dyDescent="0.25">
      <c r="A1629" s="3">
        <f t="shared" si="389"/>
        <v>15.999999999999703</v>
      </c>
      <c r="B1629" s="3">
        <f t="shared" si="391"/>
        <v>0.66851317039981251</v>
      </c>
      <c r="C1629" s="3">
        <f t="shared" si="392"/>
        <v>1.5189011551824394E-2</v>
      </c>
      <c r="D1629" s="3">
        <f t="shared" si="393"/>
        <v>248.07208936109313</v>
      </c>
      <c r="E1629" s="3">
        <f t="shared" si="394"/>
        <v>2.1003478102972513</v>
      </c>
      <c r="F1629" s="3">
        <f t="shared" si="395"/>
        <v>33.073583221953236</v>
      </c>
      <c r="G1629" s="3">
        <f t="shared" si="396"/>
        <v>6.4955361220416466E-2</v>
      </c>
      <c r="H1629" s="3">
        <f t="shared" si="397"/>
        <v>0.12387958809999497</v>
      </c>
      <c r="I1629" s="3">
        <f t="shared" si="388"/>
        <v>2466.5451250962274</v>
      </c>
      <c r="K1629" s="3">
        <f t="shared" si="390"/>
        <v>15.999999999999703</v>
      </c>
      <c r="L1629" s="3">
        <f t="shared" si="398"/>
        <v>0.30323283395769457</v>
      </c>
      <c r="M1629" s="3">
        <f>L1629/'Nitrous Oxide Information'!$B$1*1000</f>
        <v>6.8896197477494052</v>
      </c>
      <c r="N1629" s="3">
        <f>M1629*'Nitrous Oxide Information'!$I$2*($D$13+273)/$F$2/1000</f>
        <v>1710.3968465679284</v>
      </c>
      <c r="O1629" s="3">
        <f t="shared" si="399"/>
        <v>33.644344526516669</v>
      </c>
      <c r="P1629" s="3">
        <f t="shared" si="400"/>
        <v>10.083409518888182</v>
      </c>
      <c r="Q1629" s="3">
        <f t="shared" si="401"/>
        <v>1.8393657252199261E-3</v>
      </c>
      <c r="R1629" s="3">
        <f t="shared" si="402"/>
        <v>5.619090278596537E-2</v>
      </c>
    </row>
    <row r="1630" spans="1:18" x14ac:dyDescent="0.25">
      <c r="A1630" s="3">
        <f t="shared" si="389"/>
        <v>16.009999999999703</v>
      </c>
      <c r="B1630" s="3">
        <f t="shared" si="391"/>
        <v>0.66727437451881266</v>
      </c>
      <c r="C1630" s="3">
        <f t="shared" si="392"/>
        <v>1.5160865382414439E-2</v>
      </c>
      <c r="D1630" s="3">
        <f t="shared" si="393"/>
        <v>247.61239657402692</v>
      </c>
      <c r="E1630" s="3">
        <f t="shared" si="394"/>
        <v>2.0964557370647863</v>
      </c>
      <c r="F1630" s="3">
        <f t="shared" si="395"/>
        <v>33.073583221953243</v>
      </c>
      <c r="G1630" s="3">
        <f t="shared" si="396"/>
        <v>6.495536122041648E-2</v>
      </c>
      <c r="H1630" s="3">
        <f t="shared" si="397"/>
        <v>0.12365003163009555</v>
      </c>
      <c r="I1630" s="3">
        <f t="shared" si="388"/>
        <v>2466.7924251594877</v>
      </c>
      <c r="K1630" s="3">
        <f t="shared" si="390"/>
        <v>16.009999999999703</v>
      </c>
      <c r="L1630" s="3">
        <f t="shared" si="398"/>
        <v>0.30267092492983494</v>
      </c>
      <c r="M1630" s="3">
        <f>L1630/'Nitrous Oxide Information'!$B$1*1000</f>
        <v>6.876852860060322</v>
      </c>
      <c r="N1630" s="3">
        <f>M1630*'Nitrous Oxide Information'!$I$2*($D$13+273)/$F$2/1000</f>
        <v>1707.2273763731432</v>
      </c>
      <c r="O1630" s="3">
        <f t="shared" si="399"/>
        <v>33.581999493892305</v>
      </c>
      <c r="P1630" s="3">
        <f t="shared" si="400"/>
        <v>10.083409518888184</v>
      </c>
      <c r="Q1630" s="3">
        <f t="shared" si="401"/>
        <v>1.8393657252199264E-3</v>
      </c>
      <c r="R1630" s="3">
        <f t="shared" si="402"/>
        <v>5.6086777598903924E-2</v>
      </c>
    </row>
    <row r="1631" spans="1:18" x14ac:dyDescent="0.25">
      <c r="A1631" s="3">
        <f t="shared" si="389"/>
        <v>16.019999999999705</v>
      </c>
      <c r="B1631" s="3">
        <f t="shared" si="391"/>
        <v>0.6660378742025117</v>
      </c>
      <c r="C1631" s="3">
        <f t="shared" si="392"/>
        <v>1.5132771369581606E-2</v>
      </c>
      <c r="D1631" s="3">
        <f t="shared" si="393"/>
        <v>247.15355562587183</v>
      </c>
      <c r="E1631" s="3">
        <f t="shared" si="394"/>
        <v>2.0925708760825845</v>
      </c>
      <c r="F1631" s="3">
        <f t="shared" si="395"/>
        <v>33.073583221953236</v>
      </c>
      <c r="G1631" s="3">
        <f t="shared" si="396"/>
        <v>6.4955361220416466E-2</v>
      </c>
      <c r="H1631" s="3">
        <f t="shared" si="397"/>
        <v>0.12342090054240547</v>
      </c>
      <c r="I1631" s="3">
        <f t="shared" ref="I1631:I1694" si="403">I1630+$N$3*$J$1*H1631</f>
        <v>2467.0392669605726</v>
      </c>
      <c r="K1631" s="3">
        <f t="shared" si="390"/>
        <v>16.019999999999705</v>
      </c>
      <c r="L1631" s="3">
        <f t="shared" si="398"/>
        <v>0.30211005715384592</v>
      </c>
      <c r="M1631" s="3">
        <f>L1631/'Nitrous Oxide Information'!$B$1*1000</f>
        <v>6.8641096301966673</v>
      </c>
      <c r="N1631" s="3">
        <f>M1631*'Nitrous Oxide Information'!$I$2*($D$13+273)/$F$2/1000</f>
        <v>1704.0637794009003</v>
      </c>
      <c r="O1631" s="3">
        <f t="shared" si="399"/>
        <v>33.519769990434817</v>
      </c>
      <c r="P1631" s="3">
        <f t="shared" si="400"/>
        <v>10.083409518888182</v>
      </c>
      <c r="Q1631" s="3">
        <f t="shared" si="401"/>
        <v>1.8393657252199261E-3</v>
      </c>
      <c r="R1631" s="3">
        <f t="shared" si="402"/>
        <v>5.5982845362196422E-2</v>
      </c>
    </row>
    <row r="1632" spans="1:18" x14ac:dyDescent="0.25">
      <c r="A1632" s="3">
        <f t="shared" ref="A1632:A1695" si="404">$A$30+A1631</f>
        <v>16.029999999999706</v>
      </c>
      <c r="B1632" s="3">
        <f t="shared" si="391"/>
        <v>0.66480366519708767</v>
      </c>
      <c r="C1632" s="3">
        <f t="shared" si="392"/>
        <v>1.5104729416676566E-2</v>
      </c>
      <c r="D1632" s="3">
        <f t="shared" si="393"/>
        <v>246.69556493811814</v>
      </c>
      <c r="E1632" s="3">
        <f t="shared" si="394"/>
        <v>2.0886932139859029</v>
      </c>
      <c r="F1632" s="3">
        <f t="shared" si="395"/>
        <v>33.073583221953243</v>
      </c>
      <c r="G1632" s="3">
        <f t="shared" si="396"/>
        <v>6.495536122041648E-2</v>
      </c>
      <c r="H1632" s="3">
        <f t="shared" si="397"/>
        <v>0.12319219404866534</v>
      </c>
      <c r="I1632" s="3">
        <f t="shared" si="403"/>
        <v>2467.2856513486699</v>
      </c>
      <c r="K1632" s="3">
        <f t="shared" ref="K1632:K1695" si="405">$A$30+K1631</f>
        <v>16.029999999999706</v>
      </c>
      <c r="L1632" s="3">
        <f t="shared" si="398"/>
        <v>0.30155022870022397</v>
      </c>
      <c r="M1632" s="3">
        <f>L1632/'Nitrous Oxide Information'!$B$1*1000</f>
        <v>6.8513900143190414</v>
      </c>
      <c r="N1632" s="3">
        <f>M1632*'Nitrous Oxide Information'!$I$2*($D$13+273)/$F$2/1000</f>
        <v>1700.9060447677584</v>
      </c>
      <c r="O1632" s="3">
        <f t="shared" si="399"/>
        <v>33.457655802061559</v>
      </c>
      <c r="P1632" s="3">
        <f t="shared" si="400"/>
        <v>10.083409518888184</v>
      </c>
      <c r="Q1632" s="3">
        <f t="shared" si="401"/>
        <v>1.8393657252199264E-3</v>
      </c>
      <c r="R1632" s="3">
        <f t="shared" si="402"/>
        <v>5.5879105718294013E-2</v>
      </c>
    </row>
    <row r="1633" spans="1:18" x14ac:dyDescent="0.25">
      <c r="A1633" s="3">
        <f t="shared" si="404"/>
        <v>16.039999999999708</v>
      </c>
      <c r="B1633" s="3">
        <f t="shared" si="391"/>
        <v>0.66357174325660107</v>
      </c>
      <c r="C1633" s="3">
        <f t="shared" si="392"/>
        <v>1.5076739427229079E-2</v>
      </c>
      <c r="D1633" s="3">
        <f t="shared" si="393"/>
        <v>246.23842293518118</v>
      </c>
      <c r="E1633" s="3">
        <f t="shared" si="394"/>
        <v>2.0848227374347665</v>
      </c>
      <c r="F1633" s="3">
        <f t="shared" si="395"/>
        <v>33.073583221953236</v>
      </c>
      <c r="G1633" s="3">
        <f t="shared" si="396"/>
        <v>6.4955361220416466E-2</v>
      </c>
      <c r="H1633" s="3">
        <f t="shared" si="397"/>
        <v>0.12296391136207657</v>
      </c>
      <c r="I1633" s="3">
        <f t="shared" si="403"/>
        <v>2467.5315791713942</v>
      </c>
      <c r="K1633" s="3">
        <f t="shared" si="405"/>
        <v>16.039999999999708</v>
      </c>
      <c r="L1633" s="3">
        <f t="shared" si="398"/>
        <v>0.30099143764304104</v>
      </c>
      <c r="M1633" s="3">
        <f>L1633/'Nitrous Oxide Information'!$B$1*1000</f>
        <v>6.8386939686692809</v>
      </c>
      <c r="N1633" s="3">
        <f>M1633*'Nitrous Oxide Information'!$I$2*($D$13+273)/$F$2/1000</f>
        <v>1697.7541616104436</v>
      </c>
      <c r="O1633" s="3">
        <f t="shared" si="399"/>
        <v>33.395656715086623</v>
      </c>
      <c r="P1633" s="3">
        <f t="shared" si="400"/>
        <v>10.083409518888182</v>
      </c>
      <c r="Q1633" s="3">
        <f t="shared" si="401"/>
        <v>1.8393657252199261E-3</v>
      </c>
      <c r="R1633" s="3">
        <f t="shared" si="402"/>
        <v>5.5775558310310433E-2</v>
      </c>
    </row>
    <row r="1634" spans="1:18" x14ac:dyDescent="0.25">
      <c r="A1634" s="3">
        <f t="shared" si="404"/>
        <v>16.049999999999709</v>
      </c>
      <c r="B1634" s="3">
        <f t="shared" si="391"/>
        <v>0.66234210414298034</v>
      </c>
      <c r="C1634" s="3">
        <f t="shared" si="392"/>
        <v>1.5048801304947672E-2</v>
      </c>
      <c r="D1634" s="3">
        <f t="shared" si="393"/>
        <v>245.78212804439602</v>
      </c>
      <c r="E1634" s="3">
        <f t="shared" si="394"/>
        <v>2.080959433113919</v>
      </c>
      <c r="F1634" s="3">
        <f t="shared" si="395"/>
        <v>33.073583221953236</v>
      </c>
      <c r="G1634" s="3">
        <f t="shared" si="396"/>
        <v>6.4955361220416466E-2</v>
      </c>
      <c r="H1634" s="3">
        <f t="shared" si="397"/>
        <v>0.12273605169729859</v>
      </c>
      <c r="I1634" s="3">
        <f t="shared" si="403"/>
        <v>2467.7770512747888</v>
      </c>
      <c r="K1634" s="3">
        <f t="shared" si="405"/>
        <v>16.049999999999709</v>
      </c>
      <c r="L1634" s="3">
        <f t="shared" si="398"/>
        <v>0.30043368205993792</v>
      </c>
      <c r="M1634" s="3">
        <f>L1634/'Nitrous Oxide Information'!$B$1*1000</f>
        <v>6.8260214495703071</v>
      </c>
      <c r="N1634" s="3">
        <f>M1634*'Nitrous Oxide Information'!$I$2*($D$13+273)/$F$2/1000</f>
        <v>1694.6081190858129</v>
      </c>
      <c r="O1634" s="3">
        <f t="shared" si="399"/>
        <v>33.333772516220066</v>
      </c>
      <c r="P1634" s="3">
        <f t="shared" si="400"/>
        <v>10.083409518888182</v>
      </c>
      <c r="Q1634" s="3">
        <f t="shared" si="401"/>
        <v>1.8393657252199261E-3</v>
      </c>
      <c r="R1634" s="3">
        <f t="shared" si="402"/>
        <v>5.5672202782020758E-2</v>
      </c>
    </row>
    <row r="1635" spans="1:18" x14ac:dyDescent="0.25">
      <c r="A1635" s="3">
        <f t="shared" si="404"/>
        <v>16.059999999999711</v>
      </c>
      <c r="B1635" s="3">
        <f t="shared" si="391"/>
        <v>0.66111474362600731</v>
      </c>
      <c r="C1635" s="3">
        <f t="shared" si="392"/>
        <v>1.5020914953719308E-2</v>
      </c>
      <c r="D1635" s="3">
        <f t="shared" si="393"/>
        <v>245.3266786960119</v>
      </c>
      <c r="E1635" s="3">
        <f t="shared" si="394"/>
        <v>2.0771032877327773</v>
      </c>
      <c r="F1635" s="3">
        <f t="shared" si="395"/>
        <v>33.073583221953243</v>
      </c>
      <c r="G1635" s="3">
        <f t="shared" si="396"/>
        <v>6.495536122041648E-2</v>
      </c>
      <c r="H1635" s="3">
        <f t="shared" si="397"/>
        <v>0.12250861427044597</v>
      </c>
      <c r="I1635" s="3">
        <f t="shared" si="403"/>
        <v>2468.0220685033296</v>
      </c>
      <c r="K1635" s="3">
        <f t="shared" si="405"/>
        <v>16.059999999999711</v>
      </c>
      <c r="L1635" s="3">
        <f t="shared" si="398"/>
        <v>0.29987696003211772</v>
      </c>
      <c r="M1635" s="3">
        <f>L1635/'Nitrous Oxide Information'!$B$1*1000</f>
        <v>6.8133724134259817</v>
      </c>
      <c r="N1635" s="3">
        <f>M1635*'Nitrous Oxide Information'!$I$2*($D$13+273)/$F$2/1000</f>
        <v>1691.4679063708159</v>
      </c>
      <c r="O1635" s="3">
        <f t="shared" si="399"/>
        <v>33.272002992567167</v>
      </c>
      <c r="P1635" s="3">
        <f t="shared" si="400"/>
        <v>10.083409518888184</v>
      </c>
      <c r="Q1635" s="3">
        <f t="shared" si="401"/>
        <v>1.8393657252199264E-3</v>
      </c>
      <c r="R1635" s="3">
        <f t="shared" si="402"/>
        <v>5.5569038777860125E-2</v>
      </c>
    </row>
    <row r="1636" spans="1:18" x14ac:dyDescent="0.25">
      <c r="A1636" s="3">
        <f t="shared" si="404"/>
        <v>16.069999999999713</v>
      </c>
      <c r="B1636" s="3">
        <f t="shared" si="391"/>
        <v>0.65988965748330286</v>
      </c>
      <c r="C1636" s="3">
        <f t="shared" si="392"/>
        <v>1.4993080277609056E-2</v>
      </c>
      <c r="D1636" s="3">
        <f t="shared" si="393"/>
        <v>244.8720733231869</v>
      </c>
      <c r="E1636" s="3">
        <f t="shared" si="394"/>
        <v>2.0732542880253884</v>
      </c>
      <c r="F1636" s="3">
        <f t="shared" si="395"/>
        <v>33.073583221953236</v>
      </c>
      <c r="G1636" s="3">
        <f t="shared" si="396"/>
        <v>6.4955361220416466E-2</v>
      </c>
      <c r="H1636" s="3">
        <f t="shared" si="397"/>
        <v>0.12228159829908601</v>
      </c>
      <c r="I1636" s="3">
        <f t="shared" si="403"/>
        <v>2468.266631699928</v>
      </c>
      <c r="K1636" s="3">
        <f t="shared" si="405"/>
        <v>16.069999999999713</v>
      </c>
      <c r="L1636" s="3">
        <f t="shared" si="398"/>
        <v>0.29932126964433914</v>
      </c>
      <c r="M1636" s="3">
        <f>L1636/'Nitrous Oxide Information'!$B$1*1000</f>
        <v>6.8007468167209497</v>
      </c>
      <c r="N1636" s="3">
        <f>M1636*'Nitrous Oxide Information'!$I$2*($D$13+273)/$F$2/1000</f>
        <v>1688.3335126624575</v>
      </c>
      <c r="O1636" s="3">
        <f t="shared" si="399"/>
        <v>33.210347931627744</v>
      </c>
      <c r="P1636" s="3">
        <f t="shared" si="400"/>
        <v>10.083409518888182</v>
      </c>
      <c r="Q1636" s="3">
        <f t="shared" si="401"/>
        <v>1.8393657252199261E-3</v>
      </c>
      <c r="R1636" s="3">
        <f t="shared" si="402"/>
        <v>5.5466065942922603E-2</v>
      </c>
    </row>
    <row r="1637" spans="1:18" x14ac:dyDescent="0.25">
      <c r="A1637" s="3">
        <f t="shared" si="404"/>
        <v>16.079999999999714</v>
      </c>
      <c r="B1637" s="3">
        <f t="shared" si="391"/>
        <v>0.65866684150031207</v>
      </c>
      <c r="C1637" s="3">
        <f t="shared" si="392"/>
        <v>1.4965297180859748E-2</v>
      </c>
      <c r="D1637" s="3">
        <f t="shared" si="393"/>
        <v>244.41831036198263</v>
      </c>
      <c r="E1637" s="3">
        <f t="shared" si="394"/>
        <v>2.0694124207503797</v>
      </c>
      <c r="F1637" s="3">
        <f t="shared" si="395"/>
        <v>33.073583221953236</v>
      </c>
      <c r="G1637" s="3">
        <f t="shared" si="396"/>
        <v>6.4955361220416466E-2</v>
      </c>
      <c r="H1637" s="3">
        <f t="shared" si="397"/>
        <v>0.12205500300223585</v>
      </c>
      <c r="I1637" s="3">
        <f t="shared" si="403"/>
        <v>2468.5107417059326</v>
      </c>
      <c r="K1637" s="3">
        <f t="shared" si="405"/>
        <v>16.079999999999714</v>
      </c>
      <c r="L1637" s="3">
        <f t="shared" si="398"/>
        <v>0.29876660898490992</v>
      </c>
      <c r="M1637" s="3">
        <f>L1637/'Nitrous Oxide Information'!$B$1*1000</f>
        <v>6.7881446160204924</v>
      </c>
      <c r="N1637" s="3">
        <f>M1637*'Nitrous Oxide Information'!$I$2*($D$13+273)/$F$2/1000</f>
        <v>1685.2049271777623</v>
      </c>
      <c r="O1637" s="3">
        <f t="shared" si="399"/>
        <v>33.148807121295363</v>
      </c>
      <c r="P1637" s="3">
        <f t="shared" si="400"/>
        <v>10.083409518888182</v>
      </c>
      <c r="Q1637" s="3">
        <f t="shared" si="401"/>
        <v>1.8393657252199261E-3</v>
      </c>
      <c r="R1637" s="3">
        <f t="shared" si="402"/>
        <v>5.5363283922959902E-2</v>
      </c>
    </row>
    <row r="1638" spans="1:18" x14ac:dyDescent="0.25">
      <c r="A1638" s="3">
        <f t="shared" si="404"/>
        <v>16.089999999999716</v>
      </c>
      <c r="B1638" s="3">
        <f t="shared" si="391"/>
        <v>0.65744629147028966</v>
      </c>
      <c r="C1638" s="3">
        <f t="shared" si="392"/>
        <v>1.4937565567891673E-2</v>
      </c>
      <c r="D1638" s="3">
        <f t="shared" si="393"/>
        <v>243.96538825135866</v>
      </c>
      <c r="E1638" s="3">
        <f t="shared" si="394"/>
        <v>2.065577672690917</v>
      </c>
      <c r="F1638" s="3">
        <f t="shared" si="395"/>
        <v>33.073583221953243</v>
      </c>
      <c r="G1638" s="3">
        <f t="shared" si="396"/>
        <v>6.495536122041648E-2</v>
      </c>
      <c r="H1638" s="3">
        <f t="shared" si="397"/>
        <v>0.12182882760035979</v>
      </c>
      <c r="I1638" s="3">
        <f t="shared" si="403"/>
        <v>2468.7543993611334</v>
      </c>
      <c r="K1638" s="3">
        <f t="shared" si="405"/>
        <v>16.089999999999716</v>
      </c>
      <c r="L1638" s="3">
        <f t="shared" si="398"/>
        <v>0.29821297614568032</v>
      </c>
      <c r="M1638" s="3">
        <f>L1638/'Nitrous Oxide Information'!$B$1*1000</f>
        <v>6.77556576797038</v>
      </c>
      <c r="N1638" s="3">
        <f>M1638*'Nitrous Oxide Information'!$I$2*($D$13+273)/$F$2/1000</f>
        <v>1682.0821391537356</v>
      </c>
      <c r="O1638" s="3">
        <f t="shared" si="399"/>
        <v>33.087380349856637</v>
      </c>
      <c r="P1638" s="3">
        <f t="shared" si="400"/>
        <v>10.083409518888184</v>
      </c>
      <c r="Q1638" s="3">
        <f t="shared" si="401"/>
        <v>1.8393657252199264E-3</v>
      </c>
      <c r="R1638" s="3">
        <f t="shared" si="402"/>
        <v>5.5260692364380165E-2</v>
      </c>
    </row>
    <row r="1639" spans="1:18" x14ac:dyDescent="0.25">
      <c r="A1639" s="3">
        <f t="shared" si="404"/>
        <v>16.099999999999717</v>
      </c>
      <c r="B1639" s="3">
        <f t="shared" si="391"/>
        <v>0.65622800319428609</v>
      </c>
      <c r="C1639" s="3">
        <f t="shared" si="392"/>
        <v>1.4909885343302226E-2</v>
      </c>
      <c r="D1639" s="3">
        <f t="shared" si="393"/>
        <v>243.51330543316746</v>
      </c>
      <c r="E1639" s="3">
        <f t="shared" si="394"/>
        <v>2.0617500306546588</v>
      </c>
      <c r="F1639" s="3">
        <f t="shared" si="395"/>
        <v>33.073583221953243</v>
      </c>
      <c r="G1639" s="3">
        <f t="shared" si="396"/>
        <v>6.495536122041648E-2</v>
      </c>
      <c r="H1639" s="3">
        <f t="shared" si="397"/>
        <v>0.1216030713153668</v>
      </c>
      <c r="I1639" s="3">
        <f t="shared" si="403"/>
        <v>2468.9976055037641</v>
      </c>
      <c r="K1639" s="3">
        <f t="shared" si="405"/>
        <v>16.099999999999717</v>
      </c>
      <c r="L1639" s="3">
        <f t="shared" si="398"/>
        <v>0.29766036922203654</v>
      </c>
      <c r="M1639" s="3">
        <f>L1639/'Nitrous Oxide Information'!$B$1*1000</f>
        <v>6.7630102292967207</v>
      </c>
      <c r="N1639" s="3">
        <f>M1639*'Nitrous Oxide Information'!$I$2*($D$13+273)/$F$2/1000</f>
        <v>1678.9651378473279</v>
      </c>
      <c r="O1639" s="3">
        <f t="shared" si="399"/>
        <v>33.026067405990531</v>
      </c>
      <c r="P1639" s="3">
        <f t="shared" si="400"/>
        <v>10.083409518888184</v>
      </c>
      <c r="Q1639" s="3">
        <f t="shared" si="401"/>
        <v>1.8393657252199264E-3</v>
      </c>
      <c r="R1639" s="3">
        <f t="shared" si="402"/>
        <v>5.5158290914246809E-2</v>
      </c>
    </row>
    <row r="1640" spans="1:18" x14ac:dyDescent="0.25">
      <c r="A1640" s="3">
        <f t="shared" si="404"/>
        <v>16.109999999999719</v>
      </c>
      <c r="B1640" s="3">
        <f t="shared" si="391"/>
        <v>0.65501197248113241</v>
      </c>
      <c r="C1640" s="3">
        <f t="shared" si="392"/>
        <v>1.4882256411865588E-2</v>
      </c>
      <c r="D1640" s="3">
        <f t="shared" si="393"/>
        <v>243.06206035214848</v>
      </c>
      <c r="E1640" s="3">
        <f t="shared" si="394"/>
        <v>2.0579294814737068</v>
      </c>
      <c r="F1640" s="3">
        <f t="shared" si="395"/>
        <v>33.073583221953236</v>
      </c>
      <c r="G1640" s="3">
        <f t="shared" si="396"/>
        <v>6.4955361220416466E-2</v>
      </c>
      <c r="H1640" s="3">
        <f t="shared" si="397"/>
        <v>0.12137773337060745</v>
      </c>
      <c r="I1640" s="3">
        <f t="shared" si="403"/>
        <v>2469.2403609705052</v>
      </c>
      <c r="K1640" s="3">
        <f t="shared" si="405"/>
        <v>16.109999999999719</v>
      </c>
      <c r="L1640" s="3">
        <f t="shared" si="398"/>
        <v>0.29710878631289406</v>
      </c>
      <c r="M1640" s="3">
        <f>L1640/'Nitrous Oxide Information'!$B$1*1000</f>
        <v>6.7504779568058089</v>
      </c>
      <c r="N1640" s="3">
        <f>M1640*'Nitrous Oxide Information'!$I$2*($D$13+273)/$F$2/1000</f>
        <v>1675.8539125353957</v>
      </c>
      <c r="O1640" s="3">
        <f t="shared" si="399"/>
        <v>32.964868078767552</v>
      </c>
      <c r="P1640" s="3">
        <f t="shared" si="400"/>
        <v>10.083409518888182</v>
      </c>
      <c r="Q1640" s="3">
        <f t="shared" si="401"/>
        <v>1.8393657252199261E-3</v>
      </c>
      <c r="R1640" s="3">
        <f t="shared" si="402"/>
        <v>5.5056079220277172E-2</v>
      </c>
    </row>
    <row r="1641" spans="1:18" x14ac:dyDescent="0.25">
      <c r="A1641" s="3">
        <f t="shared" si="404"/>
        <v>16.11999999999972</v>
      </c>
      <c r="B1641" s="3">
        <f t="shared" si="391"/>
        <v>0.65379819514742632</v>
      </c>
      <c r="C1641" s="3">
        <f t="shared" si="392"/>
        <v>1.485467867853241E-2</v>
      </c>
      <c r="D1641" s="3">
        <f t="shared" si="393"/>
        <v>242.61165145592355</v>
      </c>
      <c r="E1641" s="3">
        <f t="shared" si="394"/>
        <v>2.0541160120045658</v>
      </c>
      <c r="F1641" s="3">
        <f t="shared" si="395"/>
        <v>33.073583221953243</v>
      </c>
      <c r="G1641" s="3">
        <f t="shared" si="396"/>
        <v>6.495536122041648E-2</v>
      </c>
      <c r="H1641" s="3">
        <f t="shared" si="397"/>
        <v>0.1211528129908718</v>
      </c>
      <c r="I1641" s="3">
        <f t="shared" si="403"/>
        <v>2469.482666596487</v>
      </c>
      <c r="K1641" s="3">
        <f t="shared" si="405"/>
        <v>16.11999999999972</v>
      </c>
      <c r="L1641" s="3">
        <f t="shared" si="398"/>
        <v>0.29655822552069128</v>
      </c>
      <c r="M1641" s="3">
        <f>L1641/'Nitrous Oxide Information'!$B$1*1000</f>
        <v>6.7379689073839844</v>
      </c>
      <c r="N1641" s="3">
        <f>M1641*'Nitrous Oxide Information'!$I$2*($D$13+273)/$F$2/1000</f>
        <v>1672.7484525146681</v>
      </c>
      <c r="O1641" s="3">
        <f t="shared" si="399"/>
        <v>32.903782157649104</v>
      </c>
      <c r="P1641" s="3">
        <f t="shared" si="400"/>
        <v>10.083409518888184</v>
      </c>
      <c r="Q1641" s="3">
        <f t="shared" si="401"/>
        <v>1.8393657252199264E-3</v>
      </c>
      <c r="R1641" s="3">
        <f t="shared" si="402"/>
        <v>5.4954056930841509E-2</v>
      </c>
    </row>
    <row r="1642" spans="1:18" x14ac:dyDescent="0.25">
      <c r="A1642" s="3">
        <f t="shared" si="404"/>
        <v>16.129999999999722</v>
      </c>
      <c r="B1642" s="3">
        <f t="shared" si="391"/>
        <v>0.65258666701751766</v>
      </c>
      <c r="C1642" s="3">
        <f t="shared" si="392"/>
        <v>1.4827152048429465E-2</v>
      </c>
      <c r="D1642" s="3">
        <f t="shared" si="393"/>
        <v>242.16207719499099</v>
      </c>
      <c r="E1642" s="3">
        <f t="shared" si="394"/>
        <v>2.0503096091280972</v>
      </c>
      <c r="F1642" s="3">
        <f t="shared" si="395"/>
        <v>33.073583221953243</v>
      </c>
      <c r="G1642" s="3">
        <f t="shared" si="396"/>
        <v>6.495536122041648E-2</v>
      </c>
      <c r="H1642" s="3">
        <f t="shared" si="397"/>
        <v>0.12092830940238619</v>
      </c>
      <c r="I1642" s="3">
        <f t="shared" si="403"/>
        <v>2469.7245232152918</v>
      </c>
      <c r="K1642" s="3">
        <f t="shared" si="405"/>
        <v>16.129999999999722</v>
      </c>
      <c r="L1642" s="3">
        <f t="shared" si="398"/>
        <v>0.29600868495138288</v>
      </c>
      <c r="M1642" s="3">
        <f>L1642/'Nitrous Oxide Information'!$B$1*1000</f>
        <v>6.7254830379974759</v>
      </c>
      <c r="N1642" s="3">
        <f>M1642*'Nitrous Oxide Information'!$I$2*($D$13+273)/$F$2/1000</f>
        <v>1669.6487471017069</v>
      </c>
      <c r="O1642" s="3">
        <f t="shared" si="399"/>
        <v>32.842809432486732</v>
      </c>
      <c r="P1642" s="3">
        <f t="shared" si="400"/>
        <v>10.083409518888184</v>
      </c>
      <c r="Q1642" s="3">
        <f t="shared" si="401"/>
        <v>1.8393657252199264E-3</v>
      </c>
      <c r="R1642" s="3">
        <f t="shared" si="402"/>
        <v>5.485222369496158E-2</v>
      </c>
    </row>
    <row r="1643" spans="1:18" x14ac:dyDescent="0.25">
      <c r="A1643" s="3">
        <f t="shared" si="404"/>
        <v>16.139999999999723</v>
      </c>
      <c r="B1643" s="3">
        <f t="shared" si="391"/>
        <v>0.65137738392349376</v>
      </c>
      <c r="C1643" s="3">
        <f t="shared" si="392"/>
        <v>1.4799676426859332E-2</v>
      </c>
      <c r="D1643" s="3">
        <f t="shared" si="393"/>
        <v>241.71333602272037</v>
      </c>
      <c r="E1643" s="3">
        <f t="shared" si="394"/>
        <v>2.04651025974947</v>
      </c>
      <c r="F1643" s="3">
        <f t="shared" si="395"/>
        <v>33.073583221953243</v>
      </c>
      <c r="G1643" s="3">
        <f t="shared" si="396"/>
        <v>6.495536122041648E-2</v>
      </c>
      <c r="H1643" s="3">
        <f t="shared" si="397"/>
        <v>0.12070422183281092</v>
      </c>
      <c r="I1643" s="3">
        <f t="shared" si="403"/>
        <v>2469.9659316589573</v>
      </c>
      <c r="K1643" s="3">
        <f t="shared" si="405"/>
        <v>16.139999999999723</v>
      </c>
      <c r="L1643" s="3">
        <f t="shared" si="398"/>
        <v>0.29546016271443326</v>
      </c>
      <c r="M1643" s="3">
        <f>L1643/'Nitrous Oxide Information'!$B$1*1000</f>
        <v>6.7130203056922566</v>
      </c>
      <c r="N1643" s="3">
        <f>M1643*'Nitrous Oxide Information'!$I$2*($D$13+273)/$F$2/1000</f>
        <v>1666.554785632871</v>
      </c>
      <c r="O1643" s="3">
        <f t="shared" si="399"/>
        <v>32.781949693521383</v>
      </c>
      <c r="P1643" s="3">
        <f t="shared" si="400"/>
        <v>10.083409518888184</v>
      </c>
      <c r="Q1643" s="3">
        <f t="shared" si="401"/>
        <v>1.8393657252199264E-3</v>
      </c>
      <c r="R1643" s="3">
        <f t="shared" si="402"/>
        <v>5.4750579162309569E-2</v>
      </c>
    </row>
    <row r="1644" spans="1:18" x14ac:dyDescent="0.25">
      <c r="A1644" s="3">
        <f t="shared" si="404"/>
        <v>16.149999999999725</v>
      </c>
      <c r="B1644" s="3">
        <f t="shared" si="391"/>
        <v>0.65017034170516563</v>
      </c>
      <c r="C1644" s="3">
        <f t="shared" si="392"/>
        <v>1.4772251719300074E-2</v>
      </c>
      <c r="D1644" s="3">
        <f t="shared" si="393"/>
        <v>241.26542639534739</v>
      </c>
      <c r="E1644" s="3">
        <f t="shared" si="394"/>
        <v>2.0427179507981212</v>
      </c>
      <c r="F1644" s="3">
        <f t="shared" si="395"/>
        <v>33.073583221953236</v>
      </c>
      <c r="G1644" s="3">
        <f t="shared" si="396"/>
        <v>6.4955361220416466E-2</v>
      </c>
      <c r="H1644" s="3">
        <f t="shared" si="397"/>
        <v>0.12048054951123741</v>
      </c>
      <c r="I1644" s="3">
        <f t="shared" si="403"/>
        <v>2470.2068927579799</v>
      </c>
      <c r="K1644" s="3">
        <f t="shared" si="405"/>
        <v>16.149999999999725</v>
      </c>
      <c r="L1644" s="3">
        <f t="shared" si="398"/>
        <v>0.29491265692281016</v>
      </c>
      <c r="M1644" s="3">
        <f>L1644/'Nitrous Oxide Information'!$B$1*1000</f>
        <v>6.7005806675938961</v>
      </c>
      <c r="N1644" s="3">
        <f>M1644*'Nitrous Oxide Information'!$I$2*($D$13+273)/$F$2/1000</f>
        <v>1663.46655746428</v>
      </c>
      <c r="O1644" s="3">
        <f t="shared" si="399"/>
        <v>32.721202731382711</v>
      </c>
      <c r="P1644" s="3">
        <f t="shared" si="400"/>
        <v>10.083409518888182</v>
      </c>
      <c r="Q1644" s="3">
        <f t="shared" si="401"/>
        <v>1.8393657252199261E-3</v>
      </c>
      <c r="R1644" s="3">
        <f t="shared" si="402"/>
        <v>5.4649122983206816E-2</v>
      </c>
    </row>
    <row r="1645" spans="1:18" x14ac:dyDescent="0.25">
      <c r="A1645" s="3">
        <f t="shared" si="404"/>
        <v>16.159999999999727</v>
      </c>
      <c r="B1645" s="3">
        <f t="shared" si="391"/>
        <v>0.64896553621005326</v>
      </c>
      <c r="C1645" s="3">
        <f t="shared" si="392"/>
        <v>1.4744877831404915E-2</v>
      </c>
      <c r="D1645" s="3">
        <f t="shared" si="393"/>
        <v>240.81834677196841</v>
      </c>
      <c r="E1645" s="3">
        <f t="shared" si="394"/>
        <v>2.0389326692277074</v>
      </c>
      <c r="F1645" s="3">
        <f t="shared" si="395"/>
        <v>33.073583221953236</v>
      </c>
      <c r="G1645" s="3">
        <f t="shared" si="396"/>
        <v>6.4955361220416466E-2</v>
      </c>
      <c r="H1645" s="3">
        <f t="shared" si="397"/>
        <v>0.12025729166818568</v>
      </c>
      <c r="I1645" s="3">
        <f t="shared" si="403"/>
        <v>2470.4474073413162</v>
      </c>
      <c r="K1645" s="3">
        <f t="shared" si="405"/>
        <v>16.159999999999727</v>
      </c>
      <c r="L1645" s="3">
        <f t="shared" si="398"/>
        <v>0.29436616569297808</v>
      </c>
      <c r="M1645" s="3">
        <f>L1645/'Nitrous Oxide Information'!$B$1*1000</f>
        <v>6.6881640809074163</v>
      </c>
      <c r="N1645" s="3">
        <f>M1645*'Nitrous Oxide Information'!$I$2*($D$13+273)/$F$2/1000</f>
        <v>1660.3840519717771</v>
      </c>
      <c r="O1645" s="3">
        <f t="shared" si="399"/>
        <v>32.660568337088343</v>
      </c>
      <c r="P1645" s="3">
        <f t="shared" si="400"/>
        <v>10.083409518888182</v>
      </c>
      <c r="Q1645" s="3">
        <f t="shared" si="401"/>
        <v>1.8393657252199261E-3</v>
      </c>
      <c r="R1645" s="3">
        <f t="shared" si="402"/>
        <v>5.4547854808622662E-2</v>
      </c>
    </row>
    <row r="1646" spans="1:18" x14ac:dyDescent="0.25">
      <c r="A1646" s="3">
        <f t="shared" si="404"/>
        <v>16.169999999999728</v>
      </c>
      <c r="B1646" s="3">
        <f t="shared" si="391"/>
        <v>0.64776296329337135</v>
      </c>
      <c r="C1646" s="3">
        <f t="shared" si="392"/>
        <v>1.4717554669001895E-2</v>
      </c>
      <c r="D1646" s="3">
        <f t="shared" si="393"/>
        <v>240.37209561453508</v>
      </c>
      <c r="E1646" s="3">
        <f t="shared" si="394"/>
        <v>2.0351544020160608</v>
      </c>
      <c r="F1646" s="3">
        <f t="shared" si="395"/>
        <v>33.073583221953236</v>
      </c>
      <c r="G1646" s="3">
        <f t="shared" si="396"/>
        <v>6.4955361220416466E-2</v>
      </c>
      <c r="H1646" s="3">
        <f t="shared" si="397"/>
        <v>0.12003444753560163</v>
      </c>
      <c r="I1646" s="3">
        <f t="shared" si="403"/>
        <v>2470.6874762363873</v>
      </c>
      <c r="K1646" s="3">
        <f t="shared" si="405"/>
        <v>16.169999999999728</v>
      </c>
      <c r="L1646" s="3">
        <f t="shared" si="398"/>
        <v>0.29382068714489185</v>
      </c>
      <c r="M1646" s="3">
        <f>L1646/'Nitrous Oxide Information'!$B$1*1000</f>
        <v>6.6757705029171355</v>
      </c>
      <c r="N1646" s="3">
        <f>M1646*'Nitrous Oxide Information'!$I$2*($D$13+273)/$F$2/1000</f>
        <v>1657.3072585508928</v>
      </c>
      <c r="O1646" s="3">
        <f t="shared" si="399"/>
        <v>32.600046302043161</v>
      </c>
      <c r="P1646" s="3">
        <f t="shared" si="400"/>
        <v>10.083409518888182</v>
      </c>
      <c r="Q1646" s="3">
        <f t="shared" si="401"/>
        <v>1.8393657252199261E-3</v>
      </c>
      <c r="R1646" s="3">
        <f t="shared" si="402"/>
        <v>5.4446774290173201E-2</v>
      </c>
    </row>
    <row r="1647" spans="1:18" x14ac:dyDescent="0.25">
      <c r="A1647" s="3">
        <f t="shared" si="404"/>
        <v>16.17999999999973</v>
      </c>
      <c r="B1647" s="3">
        <f t="shared" si="391"/>
        <v>0.64656261881801536</v>
      </c>
      <c r="C1647" s="3">
        <f t="shared" si="392"/>
        <v>1.469028213809357E-2</v>
      </c>
      <c r="D1647" s="3">
        <f t="shared" si="393"/>
        <v>239.92667138784924</v>
      </c>
      <c r="E1647" s="3">
        <f t="shared" si="394"/>
        <v>2.0313831361651449</v>
      </c>
      <c r="F1647" s="3">
        <f t="shared" si="395"/>
        <v>33.073583221953236</v>
      </c>
      <c r="G1647" s="3">
        <f t="shared" si="396"/>
        <v>6.4955361220416466E-2</v>
      </c>
      <c r="H1647" s="3">
        <f t="shared" si="397"/>
        <v>0.11981201634685439</v>
      </c>
      <c r="I1647" s="3">
        <f t="shared" si="403"/>
        <v>2470.9271002690812</v>
      </c>
      <c r="K1647" s="3">
        <f t="shared" si="405"/>
        <v>16.17999999999973</v>
      </c>
      <c r="L1647" s="3">
        <f t="shared" si="398"/>
        <v>0.29327621940199011</v>
      </c>
      <c r="M1647" s="3">
        <f>L1647/'Nitrous Oxide Information'!$B$1*1000</f>
        <v>6.66339989098653</v>
      </c>
      <c r="N1647" s="3">
        <f>M1647*'Nitrous Oxide Information'!$I$2*($D$13+273)/$F$2/1000</f>
        <v>1654.2361666168081</v>
      </c>
      <c r="O1647" s="3">
        <f t="shared" si="399"/>
        <v>32.53963641803859</v>
      </c>
      <c r="P1647" s="3">
        <f t="shared" si="400"/>
        <v>10.083409518888182</v>
      </c>
      <c r="Q1647" s="3">
        <f t="shared" si="401"/>
        <v>1.8393657252199261E-3</v>
      </c>
      <c r="R1647" s="3">
        <f t="shared" si="402"/>
        <v>5.4345881080120111E-2</v>
      </c>
    </row>
    <row r="1648" spans="1:18" x14ac:dyDescent="0.25">
      <c r="A1648" s="3">
        <f t="shared" si="404"/>
        <v>16.189999999999731</v>
      </c>
      <c r="B1648" s="3">
        <f t="shared" si="391"/>
        <v>0.64536449865454681</v>
      </c>
      <c r="C1648" s="3">
        <f t="shared" si="392"/>
        <v>1.4663060144856676E-2</v>
      </c>
      <c r="D1648" s="3">
        <f t="shared" si="393"/>
        <v>239.48207255955759</v>
      </c>
      <c r="E1648" s="3">
        <f t="shared" si="394"/>
        <v>2.0276188587010084</v>
      </c>
      <c r="F1648" s="3">
        <f t="shared" si="395"/>
        <v>33.073583221953243</v>
      </c>
      <c r="G1648" s="3">
        <f t="shared" si="396"/>
        <v>6.495536122041648E-2</v>
      </c>
      <c r="H1648" s="3">
        <f t="shared" si="397"/>
        <v>0.11958999733673374</v>
      </c>
      <c r="I1648" s="3">
        <f t="shared" si="403"/>
        <v>2471.1662802637547</v>
      </c>
      <c r="K1648" s="3">
        <f t="shared" si="405"/>
        <v>16.189999999999731</v>
      </c>
      <c r="L1648" s="3">
        <f t="shared" si="398"/>
        <v>0.29273276059118891</v>
      </c>
      <c r="M1648" s="3">
        <f>L1648/'Nitrous Oxide Information'!$B$1*1000</f>
        <v>6.6510522025580832</v>
      </c>
      <c r="N1648" s="3">
        <f>M1648*'Nitrous Oxide Information'!$I$2*($D$13+273)/$F$2/1000</f>
        <v>1651.1707656043188</v>
      </c>
      <c r="O1648" s="3">
        <f t="shared" si="399"/>
        <v>32.479338477251879</v>
      </c>
      <c r="P1648" s="3">
        <f t="shared" si="400"/>
        <v>10.083409518888184</v>
      </c>
      <c r="Q1648" s="3">
        <f t="shared" si="401"/>
        <v>1.8393657252199264E-3</v>
      </c>
      <c r="R1648" s="3">
        <f t="shared" si="402"/>
        <v>5.4245174831369466E-2</v>
      </c>
    </row>
    <row r="1649" spans="1:18" x14ac:dyDescent="0.25">
      <c r="A1649" s="3">
        <f t="shared" si="404"/>
        <v>16.199999999999733</v>
      </c>
      <c r="B1649" s="3">
        <f t="shared" si="391"/>
        <v>0.64416859868117948</v>
      </c>
      <c r="C1649" s="3">
        <f t="shared" si="392"/>
        <v>1.4635888595641812E-2</v>
      </c>
      <c r="D1649" s="3">
        <f t="shared" si="393"/>
        <v>239.03829760014631</v>
      </c>
      <c r="E1649" s="3">
        <f t="shared" si="394"/>
        <v>2.0238615566737437</v>
      </c>
      <c r="F1649" s="3">
        <f t="shared" si="395"/>
        <v>33.073583221953243</v>
      </c>
      <c r="G1649" s="3">
        <f t="shared" si="396"/>
        <v>6.495536122041648E-2</v>
      </c>
      <c r="H1649" s="3">
        <f t="shared" si="397"/>
        <v>0.11936838974144742</v>
      </c>
      <c r="I1649" s="3">
        <f t="shared" si="403"/>
        <v>2471.4050170432374</v>
      </c>
      <c r="K1649" s="3">
        <f t="shared" si="405"/>
        <v>16.199999999999733</v>
      </c>
      <c r="L1649" s="3">
        <f t="shared" si="398"/>
        <v>0.29219030884287522</v>
      </c>
      <c r="M1649" s="3">
        <f>L1649/'Nitrous Oxide Information'!$B$1*1000</f>
        <v>6.6387273951531416</v>
      </c>
      <c r="N1649" s="3">
        <f>M1649*'Nitrous Oxide Information'!$I$2*($D$13+273)/$F$2/1000</f>
        <v>1648.1110449677983</v>
      </c>
      <c r="O1649" s="3">
        <f t="shared" si="399"/>
        <v>32.419152272245391</v>
      </c>
      <c r="P1649" s="3">
        <f t="shared" si="400"/>
        <v>10.083409518888184</v>
      </c>
      <c r="Q1649" s="3">
        <f t="shared" si="401"/>
        <v>1.8393657252199264E-3</v>
      </c>
      <c r="R1649" s="3">
        <f t="shared" si="402"/>
        <v>5.4144655197470512E-2</v>
      </c>
    </row>
    <row r="1650" spans="1:18" x14ac:dyDescent="0.25">
      <c r="A1650" s="3">
        <f t="shared" si="404"/>
        <v>16.209999999999734</v>
      </c>
      <c r="B1650" s="3">
        <f t="shared" si="391"/>
        <v>0.64297491478376512</v>
      </c>
      <c r="C1650" s="3">
        <f t="shared" si="392"/>
        <v>1.4608767396973114E-2</v>
      </c>
      <c r="D1650" s="3">
        <f t="shared" si="393"/>
        <v>238.59534498293576</v>
      </c>
      <c r="E1650" s="3">
        <f t="shared" si="394"/>
        <v>2.0201112171574374</v>
      </c>
      <c r="F1650" s="3">
        <f t="shared" si="395"/>
        <v>33.073583221953243</v>
      </c>
      <c r="G1650" s="3">
        <f t="shared" si="396"/>
        <v>6.495536122041648E-2</v>
      </c>
      <c r="H1650" s="3">
        <f t="shared" si="397"/>
        <v>0.1191471927986185</v>
      </c>
      <c r="I1650" s="3">
        <f t="shared" si="403"/>
        <v>2471.6433114288347</v>
      </c>
      <c r="K1650" s="3">
        <f t="shared" si="405"/>
        <v>16.209999999999734</v>
      </c>
      <c r="L1650" s="3">
        <f t="shared" si="398"/>
        <v>0.29164886229090053</v>
      </c>
      <c r="M1650" s="3">
        <f>L1650/'Nitrous Oxide Information'!$B$1*1000</f>
        <v>6.6264254263717657</v>
      </c>
      <c r="N1650" s="3">
        <f>M1650*'Nitrous Oxide Information'!$I$2*($D$13+273)/$F$2/1000</f>
        <v>1645.0569941811614</v>
      </c>
      <c r="O1650" s="3">
        <f t="shared" si="399"/>
        <v>32.359077595965864</v>
      </c>
      <c r="P1650" s="3">
        <f t="shared" si="400"/>
        <v>10.083409518888184</v>
      </c>
      <c r="Q1650" s="3">
        <f t="shared" si="401"/>
        <v>1.8393657252199264E-3</v>
      </c>
      <c r="R1650" s="3">
        <f t="shared" si="402"/>
        <v>5.404432183261447E-2</v>
      </c>
    </row>
    <row r="1651" spans="1:18" x14ac:dyDescent="0.25">
      <c r="A1651" s="3">
        <f t="shared" si="404"/>
        <v>16.219999999999736</v>
      </c>
      <c r="B1651" s="3">
        <f t="shared" si="391"/>
        <v>0.64178344285577893</v>
      </c>
      <c r="C1651" s="3">
        <f t="shared" si="392"/>
        <v>1.4581696455547931E-2</v>
      </c>
      <c r="D1651" s="3">
        <f t="shared" si="393"/>
        <v>238.15321318407555</v>
      </c>
      <c r="E1651" s="3">
        <f t="shared" si="394"/>
        <v>2.0163678272501309</v>
      </c>
      <c r="F1651" s="3">
        <f t="shared" si="395"/>
        <v>33.073583221953236</v>
      </c>
      <c r="G1651" s="3">
        <f t="shared" si="396"/>
        <v>6.4955361220416466E-2</v>
      </c>
      <c r="H1651" s="3">
        <f t="shared" si="397"/>
        <v>0.11892640574728286</v>
      </c>
      <c r="I1651" s="3">
        <f t="shared" si="403"/>
        <v>2471.8811642403293</v>
      </c>
      <c r="K1651" s="3">
        <f t="shared" si="405"/>
        <v>16.219999999999736</v>
      </c>
      <c r="L1651" s="3">
        <f t="shared" si="398"/>
        <v>0.2911084190725744</v>
      </c>
      <c r="M1651" s="3">
        <f>L1651/'Nitrous Oxide Information'!$B$1*1000</f>
        <v>6.6141462538925859</v>
      </c>
      <c r="N1651" s="3">
        <f>M1651*'Nitrous Oxide Information'!$I$2*($D$13+273)/$F$2/1000</f>
        <v>1642.0086027378291</v>
      </c>
      <c r="O1651" s="3">
        <f t="shared" si="399"/>
        <v>32.299114241743744</v>
      </c>
      <c r="P1651" s="3">
        <f t="shared" si="400"/>
        <v>10.083409518888182</v>
      </c>
      <c r="Q1651" s="3">
        <f t="shared" si="401"/>
        <v>1.8393657252199261E-3</v>
      </c>
      <c r="R1651" s="3">
        <f t="shared" si="402"/>
        <v>5.3944174391633418E-2</v>
      </c>
    </row>
    <row r="1652" spans="1:18" x14ac:dyDescent="0.25">
      <c r="A1652" s="3">
        <f t="shared" si="404"/>
        <v>16.229999999999738</v>
      </c>
      <c r="B1652" s="3">
        <f t="shared" si="391"/>
        <v>0.64059417879830605</v>
      </c>
      <c r="C1652" s="3">
        <f t="shared" si="392"/>
        <v>1.4554675678236512E-2</v>
      </c>
      <c r="D1652" s="3">
        <f t="shared" si="393"/>
        <v>237.71190068253884</v>
      </c>
      <c r="E1652" s="3">
        <f t="shared" si="394"/>
        <v>2.0126313740737714</v>
      </c>
      <c r="F1652" s="3">
        <f t="shared" si="395"/>
        <v>33.073583221953236</v>
      </c>
      <c r="G1652" s="3">
        <f t="shared" si="396"/>
        <v>6.4955361220416466E-2</v>
      </c>
      <c r="H1652" s="3">
        <f t="shared" si="397"/>
        <v>0.11870602782788635</v>
      </c>
      <c r="I1652" s="3">
        <f t="shared" si="403"/>
        <v>2472.1185762959849</v>
      </c>
      <c r="K1652" s="3">
        <f t="shared" si="405"/>
        <v>16.229999999999738</v>
      </c>
      <c r="L1652" s="3">
        <f t="shared" si="398"/>
        <v>0.29056897732865805</v>
      </c>
      <c r="M1652" s="3">
        <f>L1652/'Nitrous Oxide Information'!$B$1*1000</f>
        <v>6.6018898354726572</v>
      </c>
      <c r="N1652" s="3">
        <f>M1652*'Nitrous Oxide Information'!$I$2*($D$13+273)/$F$2/1000</f>
        <v>1638.9658601506908</v>
      </c>
      <c r="O1652" s="3">
        <f t="shared" si="399"/>
        <v>32.239262003292417</v>
      </c>
      <c r="P1652" s="3">
        <f t="shared" si="400"/>
        <v>10.083409518888182</v>
      </c>
      <c r="Q1652" s="3">
        <f t="shared" si="401"/>
        <v>1.8393657252199261E-3</v>
      </c>
      <c r="R1652" s="3">
        <f t="shared" si="402"/>
        <v>5.3844212529998985E-2</v>
      </c>
    </row>
    <row r="1653" spans="1:18" x14ac:dyDescent="0.25">
      <c r="A1653" s="3">
        <f t="shared" si="404"/>
        <v>16.239999999999739</v>
      </c>
      <c r="B1653" s="3">
        <f t="shared" si="391"/>
        <v>0.6394071185200273</v>
      </c>
      <c r="C1653" s="3">
        <f t="shared" si="392"/>
        <v>1.452770497208168E-2</v>
      </c>
      <c r="D1653" s="3">
        <f t="shared" si="393"/>
        <v>237.2714059601177</v>
      </c>
      <c r="E1653" s="3">
        <f t="shared" si="394"/>
        <v>2.0089018447741727</v>
      </c>
      <c r="F1653" s="3">
        <f t="shared" si="395"/>
        <v>33.073583221953243</v>
      </c>
      <c r="G1653" s="3">
        <f t="shared" si="396"/>
        <v>6.495536122041648E-2</v>
      </c>
      <c r="H1653" s="3">
        <f t="shared" si="397"/>
        <v>0.11848605828228249</v>
      </c>
      <c r="I1653" s="3">
        <f t="shared" si="403"/>
        <v>2472.3555484125495</v>
      </c>
      <c r="K1653" s="3">
        <f t="shared" si="405"/>
        <v>16.239999999999739</v>
      </c>
      <c r="L1653" s="3">
        <f t="shared" si="398"/>
        <v>0.29003053520335809</v>
      </c>
      <c r="M1653" s="3">
        <f>L1653/'Nitrous Oxide Information'!$B$1*1000</f>
        <v>6.589656128947313</v>
      </c>
      <c r="N1653" s="3">
        <f>M1653*'Nitrous Oxide Information'!$I$2*($D$13+273)/$F$2/1000</f>
        <v>1635.928755952071</v>
      </c>
      <c r="O1653" s="3">
        <f t="shared" si="399"/>
        <v>32.179520674707568</v>
      </c>
      <c r="P1653" s="3">
        <f t="shared" si="400"/>
        <v>10.083409518888184</v>
      </c>
      <c r="Q1653" s="3">
        <f t="shared" si="401"/>
        <v>1.8393657252199264E-3</v>
      </c>
      <c r="R1653" s="3">
        <f t="shared" si="402"/>
        <v>5.3744435903821296E-2</v>
      </c>
    </row>
    <row r="1654" spans="1:18" x14ac:dyDescent="0.25">
      <c r="A1654" s="3">
        <f t="shared" si="404"/>
        <v>16.249999999999741</v>
      </c>
      <c r="B1654" s="3">
        <f t="shared" si="391"/>
        <v>0.63822225793720444</v>
      </c>
      <c r="C1654" s="3">
        <f t="shared" si="392"/>
        <v>1.4500784244298511E-2</v>
      </c>
      <c r="D1654" s="3">
        <f t="shared" si="393"/>
        <v>236.83172750141708</v>
      </c>
      <c r="E1654" s="3">
        <f t="shared" si="394"/>
        <v>2.005179226520966</v>
      </c>
      <c r="F1654" s="3">
        <f t="shared" si="395"/>
        <v>33.073583221953236</v>
      </c>
      <c r="G1654" s="3">
        <f t="shared" si="396"/>
        <v>6.4955361220416466E-2</v>
      </c>
      <c r="H1654" s="3">
        <f t="shared" si="397"/>
        <v>0.11826649635372959</v>
      </c>
      <c r="I1654" s="3">
        <f t="shared" si="403"/>
        <v>2472.592081405257</v>
      </c>
      <c r="K1654" s="3">
        <f t="shared" si="405"/>
        <v>16.249999999999741</v>
      </c>
      <c r="L1654" s="3">
        <f t="shared" si="398"/>
        <v>0.2894930908443199</v>
      </c>
      <c r="M1654" s="3">
        <f>L1654/'Nitrous Oxide Information'!$B$1*1000</f>
        <v>6.5774450922300209</v>
      </c>
      <c r="N1654" s="3">
        <f>M1654*'Nitrous Oxide Information'!$I$2*($D$13+273)/$F$2/1000</f>
        <v>1632.8972796936889</v>
      </c>
      <c r="O1654" s="3">
        <f t="shared" si="399"/>
        <v>32.11989005046641</v>
      </c>
      <c r="P1654" s="3">
        <f t="shared" si="400"/>
        <v>10.083409518888182</v>
      </c>
      <c r="Q1654" s="3">
        <f t="shared" si="401"/>
        <v>1.8393657252199261E-3</v>
      </c>
      <c r="R1654" s="3">
        <f t="shared" si="402"/>
        <v>5.3644844169847682E-2</v>
      </c>
    </row>
    <row r="1655" spans="1:18" x14ac:dyDescent="0.25">
      <c r="A1655" s="3">
        <f t="shared" si="404"/>
        <v>16.259999999999742</v>
      </c>
      <c r="B1655" s="3">
        <f t="shared" si="391"/>
        <v>0.63703959297366719</v>
      </c>
      <c r="C1655" s="3">
        <f t="shared" si="392"/>
        <v>1.4473913402274019E-2</v>
      </c>
      <c r="D1655" s="3">
        <f t="shared" si="393"/>
        <v>236.39286379385035</v>
      </c>
      <c r="E1655" s="3">
        <f t="shared" si="394"/>
        <v>2.0014635065075588</v>
      </c>
      <c r="F1655" s="3">
        <f t="shared" si="395"/>
        <v>33.073583221953243</v>
      </c>
      <c r="G1655" s="3">
        <f t="shared" si="396"/>
        <v>6.495536122041648E-2</v>
      </c>
      <c r="H1655" s="3">
        <f t="shared" si="397"/>
        <v>0.11804734128688822</v>
      </c>
      <c r="I1655" s="3">
        <f t="shared" si="403"/>
        <v>2472.8281760878308</v>
      </c>
      <c r="K1655" s="3">
        <f t="shared" si="405"/>
        <v>16.259999999999742</v>
      </c>
      <c r="L1655" s="3">
        <f t="shared" si="398"/>
        <v>0.28895664240262142</v>
      </c>
      <c r="M1655" s="3">
        <f>L1655/'Nitrous Oxide Information'!$B$1*1000</f>
        <v>6.5652566833122359</v>
      </c>
      <c r="N1655" s="3">
        <f>M1655*'Nitrous Oxide Information'!$I$2*($D$13+273)/$F$2/1000</f>
        <v>1629.8714209466268</v>
      </c>
      <c r="O1655" s="3">
        <f t="shared" si="399"/>
        <v>32.060369925426997</v>
      </c>
      <c r="P1655" s="3">
        <f t="shared" si="400"/>
        <v>10.083409518888184</v>
      </c>
      <c r="Q1655" s="3">
        <f t="shared" si="401"/>
        <v>1.8393657252199264E-3</v>
      </c>
      <c r="R1655" s="3">
        <f t="shared" si="402"/>
        <v>5.3545436985461548E-2</v>
      </c>
    </row>
    <row r="1656" spans="1:18" x14ac:dyDescent="0.25">
      <c r="A1656" s="3">
        <f t="shared" si="404"/>
        <v>16.269999999999744</v>
      </c>
      <c r="B1656" s="3">
        <f t="shared" si="391"/>
        <v>0.63585911956079821</v>
      </c>
      <c r="C1656" s="3">
        <f t="shared" si="392"/>
        <v>1.4447092353566834E-2</v>
      </c>
      <c r="D1656" s="3">
        <f t="shared" si="393"/>
        <v>235.95481332763367</v>
      </c>
      <c r="E1656" s="3">
        <f t="shared" si="394"/>
        <v>1.9977546719510901</v>
      </c>
      <c r="F1656" s="3">
        <f t="shared" si="395"/>
        <v>33.073583221953236</v>
      </c>
      <c r="G1656" s="3">
        <f t="shared" si="396"/>
        <v>6.4955361220416466E-2</v>
      </c>
      <c r="H1656" s="3">
        <f t="shared" si="397"/>
        <v>0.11782859232781874</v>
      </c>
      <c r="I1656" s="3">
        <f t="shared" si="403"/>
        <v>2473.0638332724866</v>
      </c>
      <c r="K1656" s="3">
        <f t="shared" si="405"/>
        <v>16.269999999999744</v>
      </c>
      <c r="L1656" s="3">
        <f t="shared" si="398"/>
        <v>0.28842118803276678</v>
      </c>
      <c r="M1656" s="3">
        <f>L1656/'Nitrous Oxide Information'!$B$1*1000</f>
        <v>6.553090860263258</v>
      </c>
      <c r="N1656" s="3">
        <f>M1656*'Nitrous Oxide Information'!$I$2*($D$13+273)/$F$2/1000</f>
        <v>1626.8511693012915</v>
      </c>
      <c r="O1656" s="3">
        <f t="shared" si="399"/>
        <v>32.000960094827548</v>
      </c>
      <c r="P1656" s="3">
        <f t="shared" si="400"/>
        <v>10.083409518888182</v>
      </c>
      <c r="Q1656" s="3">
        <f t="shared" si="401"/>
        <v>1.8393657252199261E-3</v>
      </c>
      <c r="R1656" s="3">
        <f t="shared" si="402"/>
        <v>5.34462140086812E-2</v>
      </c>
    </row>
    <row r="1657" spans="1:18" x14ac:dyDescent="0.25">
      <c r="A1657" s="3">
        <f t="shared" si="404"/>
        <v>16.279999999999745</v>
      </c>
      <c r="B1657" s="3">
        <f t="shared" si="391"/>
        <v>0.63468083363752015</v>
      </c>
      <c r="C1657" s="3">
        <f t="shared" si="392"/>
        <v>1.4420321005906891E-2</v>
      </c>
      <c r="D1657" s="3">
        <f t="shared" si="393"/>
        <v>235.51757459578107</v>
      </c>
      <c r="E1657" s="3">
        <f t="shared" si="394"/>
        <v>1.9940527100923862</v>
      </c>
      <c r="F1657" s="3">
        <f t="shared" si="395"/>
        <v>33.073583221953236</v>
      </c>
      <c r="G1657" s="3">
        <f t="shared" si="396"/>
        <v>6.4955361220416466E-2</v>
      </c>
      <c r="H1657" s="3">
        <f t="shared" si="397"/>
        <v>0.11761024872397856</v>
      </c>
      <c r="I1657" s="3">
        <f t="shared" si="403"/>
        <v>2473.2990537699347</v>
      </c>
      <c r="K1657" s="3">
        <f t="shared" si="405"/>
        <v>16.279999999999745</v>
      </c>
      <c r="L1657" s="3">
        <f t="shared" si="398"/>
        <v>0.28788672589268</v>
      </c>
      <c r="M1657" s="3">
        <f>L1657/'Nitrous Oxide Information'!$B$1*1000</f>
        <v>6.5409475812300908</v>
      </c>
      <c r="N1657" s="3">
        <f>M1657*'Nitrous Oxide Information'!$I$2*($D$13+273)/$F$2/1000</f>
        <v>1623.8365143673805</v>
      </c>
      <c r="O1657" s="3">
        <f t="shared" si="399"/>
        <v>31.941660354285702</v>
      </c>
      <c r="P1657" s="3">
        <f t="shared" si="400"/>
        <v>10.083409518888182</v>
      </c>
      <c r="Q1657" s="3">
        <f t="shared" si="401"/>
        <v>1.8393657252199261E-3</v>
      </c>
      <c r="R1657" s="3">
        <f t="shared" si="402"/>
        <v>5.334717489815867E-2</v>
      </c>
    </row>
    <row r="1658" spans="1:18" x14ac:dyDescent="0.25">
      <c r="A1658" s="3">
        <f t="shared" si="404"/>
        <v>16.289999999999747</v>
      </c>
      <c r="B1658" s="3">
        <f t="shared" si="391"/>
        <v>0.63350473115028028</v>
      </c>
      <c r="C1658" s="3">
        <f t="shared" si="392"/>
        <v>1.4393599267195099E-2</v>
      </c>
      <c r="D1658" s="3">
        <f t="shared" si="393"/>
        <v>235.08114609409895</v>
      </c>
      <c r="E1658" s="3">
        <f t="shared" si="394"/>
        <v>1.9903576081959167</v>
      </c>
      <c r="F1658" s="3">
        <f t="shared" si="395"/>
        <v>33.073583221953236</v>
      </c>
      <c r="G1658" s="3">
        <f t="shared" si="396"/>
        <v>6.4955361220416466E-2</v>
      </c>
      <c r="H1658" s="3">
        <f t="shared" si="397"/>
        <v>0.11739230972421957</v>
      </c>
      <c r="I1658" s="3">
        <f t="shared" si="403"/>
        <v>2473.5338383893832</v>
      </c>
      <c r="K1658" s="3">
        <f t="shared" si="405"/>
        <v>16.289999999999747</v>
      </c>
      <c r="L1658" s="3">
        <f t="shared" si="398"/>
        <v>0.28735325414369839</v>
      </c>
      <c r="M1658" s="3">
        <f>L1658/'Nitrous Oxide Information'!$B$1*1000</f>
        <v>6.5288268044372888</v>
      </c>
      <c r="N1658" s="3">
        <f>M1658*'Nitrous Oxide Information'!$I$2*($D$13+273)/$F$2/1000</f>
        <v>1620.8274457738439</v>
      </c>
      <c r="O1658" s="3">
        <f t="shared" si="399"/>
        <v>31.882470499797833</v>
      </c>
      <c r="P1658" s="3">
        <f t="shared" si="400"/>
        <v>10.083409518888182</v>
      </c>
      <c r="Q1658" s="3">
        <f t="shared" si="401"/>
        <v>1.8393657252199261E-3</v>
      </c>
      <c r="R1658" s="3">
        <f t="shared" si="402"/>
        <v>5.3248319313178499E-2</v>
      </c>
    </row>
    <row r="1659" spans="1:18" x14ac:dyDescent="0.25">
      <c r="A1659" s="3">
        <f t="shared" si="404"/>
        <v>16.299999999999748</v>
      </c>
      <c r="B1659" s="3">
        <f t="shared" si="391"/>
        <v>0.6323308080530381</v>
      </c>
      <c r="C1659" s="3">
        <f t="shared" si="392"/>
        <v>1.4366927045503042E-2</v>
      </c>
      <c r="D1659" s="3">
        <f t="shared" si="393"/>
        <v>234.64552632118122</v>
      </c>
      <c r="E1659" s="3">
        <f t="shared" si="394"/>
        <v>1.986669353549751</v>
      </c>
      <c r="F1659" s="3">
        <f t="shared" si="395"/>
        <v>33.073583221953243</v>
      </c>
      <c r="G1659" s="3">
        <f t="shared" si="396"/>
        <v>6.495536122041648E-2</v>
      </c>
      <c r="H1659" s="3">
        <f t="shared" si="397"/>
        <v>0.11717477457878564</v>
      </c>
      <c r="I1659" s="3">
        <f t="shared" si="403"/>
        <v>2473.7681879385409</v>
      </c>
      <c r="K1659" s="3">
        <f t="shared" si="405"/>
        <v>16.299999999999748</v>
      </c>
      <c r="L1659" s="3">
        <f t="shared" si="398"/>
        <v>0.28682077095056663</v>
      </c>
      <c r="M1659" s="3">
        <f>L1659/'Nitrous Oxide Information'!$B$1*1000</f>
        <v>6.516728488186823</v>
      </c>
      <c r="N1659" s="3">
        <f>M1659*'Nitrous Oxide Information'!$I$2*($D$13+273)/$F$2/1000</f>
        <v>1617.8239531688512</v>
      </c>
      <c r="O1659" s="3">
        <f t="shared" si="399"/>
        <v>31.823390327738352</v>
      </c>
      <c r="P1659" s="3">
        <f t="shared" si="400"/>
        <v>10.083409518888184</v>
      </c>
      <c r="Q1659" s="3">
        <f t="shared" si="401"/>
        <v>1.8393657252199264E-3</v>
      </c>
      <c r="R1659" s="3">
        <f t="shared" si="402"/>
        <v>5.3149646913656617E-2</v>
      </c>
    </row>
    <row r="1660" spans="1:18" x14ac:dyDescent="0.25">
      <c r="A1660" s="3">
        <f t="shared" si="404"/>
        <v>16.30999999999975</v>
      </c>
      <c r="B1660" s="3">
        <f t="shared" si="391"/>
        <v>0.63115906030725022</v>
      </c>
      <c r="C1660" s="3">
        <f t="shared" si="392"/>
        <v>1.4340304249072641E-2</v>
      </c>
      <c r="D1660" s="3">
        <f t="shared" si="393"/>
        <v>234.21071377840374</v>
      </c>
      <c r="E1660" s="3">
        <f t="shared" si="394"/>
        <v>1.9829879334655149</v>
      </c>
      <c r="F1660" s="3">
        <f t="shared" si="395"/>
        <v>33.073583221953236</v>
      </c>
      <c r="G1660" s="3">
        <f t="shared" si="396"/>
        <v>6.4955361220416466E-2</v>
      </c>
      <c r="H1660" s="3">
        <f t="shared" si="397"/>
        <v>0.1169576425393099</v>
      </c>
      <c r="I1660" s="3">
        <f t="shared" si="403"/>
        <v>2474.0021032236195</v>
      </c>
      <c r="K1660" s="3">
        <f t="shared" si="405"/>
        <v>16.30999999999975</v>
      </c>
      <c r="L1660" s="3">
        <f t="shared" si="398"/>
        <v>0.28628927448143004</v>
      </c>
      <c r="M1660" s="3">
        <f>L1660/'Nitrous Oxide Information'!$B$1*1000</f>
        <v>6.5046525908579298</v>
      </c>
      <c r="N1660" s="3">
        <f>M1660*'Nitrous Oxide Information'!$I$2*($D$13+273)/$F$2/1000</f>
        <v>1614.8260262197527</v>
      </c>
      <c r="O1660" s="3">
        <f t="shared" si="399"/>
        <v>31.764419634858989</v>
      </c>
      <c r="P1660" s="3">
        <f t="shared" si="400"/>
        <v>10.083409518888182</v>
      </c>
      <c r="Q1660" s="3">
        <f t="shared" si="401"/>
        <v>1.8393657252199261E-3</v>
      </c>
      <c r="R1660" s="3">
        <f t="shared" si="402"/>
        <v>5.3051157360139121E-2</v>
      </c>
    </row>
    <row r="1661" spans="1:18" x14ac:dyDescent="0.25">
      <c r="A1661" s="3">
        <f t="shared" si="404"/>
        <v>16.319999999999752</v>
      </c>
      <c r="B1661" s="3">
        <f t="shared" si="391"/>
        <v>0.62998948388185716</v>
      </c>
      <c r="C1661" s="3">
        <f t="shared" si="392"/>
        <v>1.4313730786315858E-2</v>
      </c>
      <c r="D1661" s="3">
        <f t="shared" si="393"/>
        <v>233.77670696991973</v>
      </c>
      <c r="E1661" s="3">
        <f t="shared" si="394"/>
        <v>1.9793133352783459</v>
      </c>
      <c r="F1661" s="3">
        <f t="shared" si="395"/>
        <v>33.073583221953236</v>
      </c>
      <c r="G1661" s="3">
        <f t="shared" si="396"/>
        <v>6.4955361220416466E-2</v>
      </c>
      <c r="H1661" s="3">
        <f t="shared" si="397"/>
        <v>0.11674091285881234</v>
      </c>
      <c r="I1661" s="3">
        <f t="shared" si="403"/>
        <v>2474.2355850493373</v>
      </c>
      <c r="K1661" s="3">
        <f t="shared" si="405"/>
        <v>16.319999999999752</v>
      </c>
      <c r="L1661" s="3">
        <f t="shared" si="398"/>
        <v>0.28575876290782865</v>
      </c>
      <c r="M1661" s="3">
        <f>L1661/'Nitrous Oxide Information'!$B$1*1000</f>
        <v>6.4925990709069739</v>
      </c>
      <c r="N1661" s="3">
        <f>M1661*'Nitrous Oxide Information'!$I$2*($D$13+273)/$F$2/1000</f>
        <v>1611.8336546130479</v>
      </c>
      <c r="O1661" s="3">
        <f t="shared" si="399"/>
        <v>31.705558218288115</v>
      </c>
      <c r="P1661" s="3">
        <f t="shared" si="400"/>
        <v>10.083409518888182</v>
      </c>
      <c r="Q1661" s="3">
        <f t="shared" si="401"/>
        <v>1.8393657252199261E-3</v>
      </c>
      <c r="R1661" s="3">
        <f t="shared" si="402"/>
        <v>5.2952850313801175E-2</v>
      </c>
    </row>
    <row r="1662" spans="1:18" x14ac:dyDescent="0.25">
      <c r="A1662" s="3">
        <f t="shared" si="404"/>
        <v>16.329999999999753</v>
      </c>
      <c r="B1662" s="3">
        <f t="shared" si="391"/>
        <v>0.62882207475326901</v>
      </c>
      <c r="C1662" s="3">
        <f t="shared" si="392"/>
        <v>1.4287206565814373E-2</v>
      </c>
      <c r="D1662" s="3">
        <f t="shared" si="393"/>
        <v>233.3435044026541</v>
      </c>
      <c r="E1662" s="3">
        <f t="shared" si="394"/>
        <v>1.9756455463468507</v>
      </c>
      <c r="F1662" s="3">
        <f t="shared" si="395"/>
        <v>33.073583221953236</v>
      </c>
      <c r="G1662" s="3">
        <f t="shared" si="396"/>
        <v>6.4955361220416466E-2</v>
      </c>
      <c r="H1662" s="3">
        <f t="shared" si="397"/>
        <v>0.11652458479169708</v>
      </c>
      <c r="I1662" s="3">
        <f t="shared" si="403"/>
        <v>2474.4686342189207</v>
      </c>
      <c r="K1662" s="3">
        <f t="shared" si="405"/>
        <v>16.329999999999753</v>
      </c>
      <c r="L1662" s="3">
        <f t="shared" si="398"/>
        <v>0.28522923440469061</v>
      </c>
      <c r="M1662" s="3">
        <f>L1662/'Nitrous Oxide Information'!$B$1*1000</f>
        <v>6.4805678868673029</v>
      </c>
      <c r="N1662" s="3">
        <f>M1662*'Nitrous Oxide Information'!$I$2*($D$13+273)/$F$2/1000</f>
        <v>1608.8468280543466</v>
      </c>
      <c r="O1662" s="3">
        <f t="shared" si="399"/>
        <v>31.646805875530035</v>
      </c>
      <c r="P1662" s="3">
        <f t="shared" si="400"/>
        <v>10.083409518888182</v>
      </c>
      <c r="Q1662" s="3">
        <f t="shared" si="401"/>
        <v>1.8393657252199261E-3</v>
      </c>
      <c r="R1662" s="3">
        <f t="shared" si="402"/>
        <v>5.2854725436445781E-2</v>
      </c>
    </row>
    <row r="1663" spans="1:18" x14ac:dyDescent="0.25">
      <c r="A1663" s="3">
        <f t="shared" si="404"/>
        <v>16.339999999999755</v>
      </c>
      <c r="B1663" s="3">
        <f t="shared" si="391"/>
        <v>0.62765682890535202</v>
      </c>
      <c r="C1663" s="3">
        <f t="shared" si="392"/>
        <v>1.4260731496319273E-2</v>
      </c>
      <c r="D1663" s="3">
        <f t="shared" si="393"/>
        <v>232.91110458629865</v>
      </c>
      <c r="E1663" s="3">
        <f t="shared" si="394"/>
        <v>1.9719845540530614</v>
      </c>
      <c r="F1663" s="3">
        <f t="shared" si="395"/>
        <v>33.073583221953243</v>
      </c>
      <c r="G1663" s="3">
        <f t="shared" si="396"/>
        <v>6.495536122041648E-2</v>
      </c>
      <c r="H1663" s="3">
        <f t="shared" si="397"/>
        <v>0.11630865759374996</v>
      </c>
      <c r="I1663" s="3">
        <f t="shared" si="403"/>
        <v>2474.701251534108</v>
      </c>
      <c r="K1663" s="3">
        <f t="shared" si="405"/>
        <v>16.339999999999755</v>
      </c>
      <c r="L1663" s="3">
        <f t="shared" si="398"/>
        <v>0.28470068715032615</v>
      </c>
      <c r="M1663" s="3">
        <f>L1663/'Nitrous Oxide Information'!$B$1*1000</f>
        <v>6.4685589973491053</v>
      </c>
      <c r="N1663" s="3">
        <f>M1663*'Nitrous Oxide Information'!$I$2*($D$13+273)/$F$2/1000</f>
        <v>1605.8655362683351</v>
      </c>
      <c r="O1663" s="3">
        <f t="shared" si="399"/>
        <v>31.588162404464288</v>
      </c>
      <c r="P1663" s="3">
        <f t="shared" si="400"/>
        <v>10.083409518888184</v>
      </c>
      <c r="Q1663" s="3">
        <f t="shared" si="401"/>
        <v>1.8393657252199264E-3</v>
      </c>
      <c r="R1663" s="3">
        <f t="shared" si="402"/>
        <v>5.275678239050266E-2</v>
      </c>
    </row>
    <row r="1664" spans="1:18" x14ac:dyDescent="0.25">
      <c r="A1664" s="3">
        <f t="shared" si="404"/>
        <v>16.349999999999756</v>
      </c>
      <c r="B1664" s="3">
        <f t="shared" si="391"/>
        <v>0.62649374232941457</v>
      </c>
      <c r="C1664" s="3">
        <f t="shared" si="392"/>
        <v>1.4234305486750724E-2</v>
      </c>
      <c r="D1664" s="3">
        <f t="shared" si="393"/>
        <v>232.47950603330665</v>
      </c>
      <c r="E1664" s="3">
        <f t="shared" si="394"/>
        <v>1.9683303458023915</v>
      </c>
      <c r="F1664" s="3">
        <f t="shared" si="395"/>
        <v>33.073583221953243</v>
      </c>
      <c r="G1664" s="3">
        <f t="shared" si="396"/>
        <v>6.495536122041648E-2</v>
      </c>
      <c r="H1664" s="3">
        <f t="shared" si="397"/>
        <v>0.11609313052213581</v>
      </c>
      <c r="I1664" s="3">
        <f t="shared" si="403"/>
        <v>2474.9334377951523</v>
      </c>
      <c r="K1664" s="3">
        <f t="shared" si="405"/>
        <v>16.349999999999756</v>
      </c>
      <c r="L1664" s="3">
        <f t="shared" si="398"/>
        <v>0.28417311932642114</v>
      </c>
      <c r="M1664" s="3">
        <f>L1664/'Nitrous Oxide Information'!$B$1*1000</f>
        <v>6.4565723610392647</v>
      </c>
      <c r="N1664" s="3">
        <f>M1664*'Nitrous Oxide Information'!$I$2*($D$13+273)/$F$2/1000</f>
        <v>1602.88976899874</v>
      </c>
      <c r="O1664" s="3">
        <f t="shared" si="399"/>
        <v>31.529627603344956</v>
      </c>
      <c r="P1664" s="3">
        <f t="shared" si="400"/>
        <v>10.083409518888184</v>
      </c>
      <c r="Q1664" s="3">
        <f t="shared" si="401"/>
        <v>1.8393657252199264E-3</v>
      </c>
      <c r="R1664" s="3">
        <f t="shared" si="402"/>
        <v>5.265902083902705E-2</v>
      </c>
    </row>
    <row r="1665" spans="1:18" x14ac:dyDescent="0.25">
      <c r="A1665" s="3">
        <f t="shared" si="404"/>
        <v>16.359999999999758</v>
      </c>
      <c r="B1665" s="3">
        <f t="shared" si="391"/>
        <v>0.62533281102419325</v>
      </c>
      <c r="C1665" s="3">
        <f t="shared" si="392"/>
        <v>1.4207928446197679E-2</v>
      </c>
      <c r="D1665" s="3">
        <f t="shared" si="393"/>
        <v>232.04870725888802</v>
      </c>
      <c r="E1665" s="3">
        <f t="shared" si="394"/>
        <v>1.9646829090235938</v>
      </c>
      <c r="F1665" s="3">
        <f t="shared" si="395"/>
        <v>33.073583221953236</v>
      </c>
      <c r="G1665" s="3">
        <f t="shared" si="396"/>
        <v>6.4955361220416466E-2</v>
      </c>
      <c r="H1665" s="3">
        <f t="shared" si="397"/>
        <v>0.11587800283539598</v>
      </c>
      <c r="I1665" s="3">
        <f t="shared" si="403"/>
        <v>2475.1651938008231</v>
      </c>
      <c r="K1665" s="3">
        <f t="shared" si="405"/>
        <v>16.359999999999758</v>
      </c>
      <c r="L1665" s="3">
        <f t="shared" si="398"/>
        <v>0.2836465291180309</v>
      </c>
      <c r="M1665" s="3">
        <f>L1665/'Nitrous Oxide Information'!$B$1*1000</f>
        <v>6.4446079367012228</v>
      </c>
      <c r="N1665" s="3">
        <f>M1665*'Nitrous Oxide Information'!$I$2*($D$13+273)/$F$2/1000</f>
        <v>1599.9195160082941</v>
      </c>
      <c r="O1665" s="3">
        <f t="shared" si="399"/>
        <v>31.47120127079997</v>
      </c>
      <c r="P1665" s="3">
        <f t="shared" si="400"/>
        <v>10.083409518888182</v>
      </c>
      <c r="Q1665" s="3">
        <f t="shared" si="401"/>
        <v>1.8393657252199261E-3</v>
      </c>
      <c r="R1665" s="3">
        <f t="shared" si="402"/>
        <v>5.2561440445698576E-2</v>
      </c>
    </row>
    <row r="1666" spans="1:18" x14ac:dyDescent="0.25">
      <c r="A1666" s="3">
        <f t="shared" si="404"/>
        <v>16.369999999999759</v>
      </c>
      <c r="B1666" s="3">
        <f t="shared" si="391"/>
        <v>0.62417403099583924</v>
      </c>
      <c r="C1666" s="3">
        <f t="shared" si="392"/>
        <v>1.4181600283917547E-2</v>
      </c>
      <c r="D1666" s="3">
        <f t="shared" si="393"/>
        <v>231.61870678100405</v>
      </c>
      <c r="E1666" s="3">
        <f t="shared" si="394"/>
        <v>1.961042231168715</v>
      </c>
      <c r="F1666" s="3">
        <f t="shared" si="395"/>
        <v>33.073583221953243</v>
      </c>
      <c r="G1666" s="3">
        <f t="shared" si="396"/>
        <v>6.495536122041648E-2</v>
      </c>
      <c r="H1666" s="3">
        <f t="shared" si="397"/>
        <v>0.1156632737934459</v>
      </c>
      <c r="I1666" s="3">
        <f t="shared" si="403"/>
        <v>2475.3965203484099</v>
      </c>
      <c r="K1666" s="3">
        <f t="shared" si="405"/>
        <v>16.369999999999759</v>
      </c>
      <c r="L1666" s="3">
        <f t="shared" si="398"/>
        <v>0.28312091471357392</v>
      </c>
      <c r="M1666" s="3">
        <f>L1666/'Nitrous Oxide Information'!$B$1*1000</f>
        <v>6.4326656831748332</v>
      </c>
      <c r="N1666" s="3">
        <f>M1666*'Nitrous Oxide Information'!$I$2*($D$13+273)/$F$2/1000</f>
        <v>1596.9547670787001</v>
      </c>
      <c r="O1666" s="3">
        <f t="shared" si="399"/>
        <v>31.412883205830404</v>
      </c>
      <c r="P1666" s="3">
        <f t="shared" si="400"/>
        <v>10.083409518888184</v>
      </c>
      <c r="Q1666" s="3">
        <f t="shared" si="401"/>
        <v>1.8393657252199264E-3</v>
      </c>
      <c r="R1666" s="3">
        <f t="shared" si="402"/>
        <v>5.2464040874820109E-2</v>
      </c>
    </row>
    <row r="1667" spans="1:18" x14ac:dyDescent="0.25">
      <c r="A1667" s="3">
        <f t="shared" si="404"/>
        <v>16.379999999999761</v>
      </c>
      <c r="B1667" s="3">
        <f t="shared" si="391"/>
        <v>0.62301739825790481</v>
      </c>
      <c r="C1667" s="3">
        <f t="shared" si="392"/>
        <v>1.4155320909335894E-2</v>
      </c>
      <c r="D1667" s="3">
        <f t="shared" si="393"/>
        <v>231.18950312036225</v>
      </c>
      <c r="E1667" s="3">
        <f t="shared" si="394"/>
        <v>1.9574082997130549</v>
      </c>
      <c r="F1667" s="3">
        <f t="shared" si="395"/>
        <v>33.073583221953243</v>
      </c>
      <c r="G1667" s="3">
        <f t="shared" si="396"/>
        <v>6.495536122041648E-2</v>
      </c>
      <c r="H1667" s="3">
        <f t="shared" si="397"/>
        <v>0.11544894265757222</v>
      </c>
      <c r="I1667" s="3">
        <f t="shared" si="403"/>
        <v>2475.6274182337252</v>
      </c>
      <c r="K1667" s="3">
        <f t="shared" si="405"/>
        <v>16.379999999999761</v>
      </c>
      <c r="L1667" s="3">
        <f t="shared" si="398"/>
        <v>0.2825962743048257</v>
      </c>
      <c r="M1667" s="3">
        <f>L1667/'Nitrous Oxide Information'!$B$1*1000</f>
        <v>6.4207455593762237</v>
      </c>
      <c r="N1667" s="3">
        <f>M1667*'Nitrous Oxide Information'!$I$2*($D$13+273)/$F$2/1000</f>
        <v>1593.9955120105953</v>
      </c>
      <c r="O1667" s="3">
        <f t="shared" si="399"/>
        <v>31.354673207809803</v>
      </c>
      <c r="P1667" s="3">
        <f t="shared" si="400"/>
        <v>10.083409518888184</v>
      </c>
      <c r="Q1667" s="3">
        <f t="shared" si="401"/>
        <v>1.8393657252199264E-3</v>
      </c>
      <c r="R1667" s="3">
        <f t="shared" si="402"/>
        <v>5.236682179131652E-2</v>
      </c>
    </row>
    <row r="1668" spans="1:18" x14ac:dyDescent="0.25">
      <c r="A1668" s="3">
        <f t="shared" si="404"/>
        <v>16.389999999999763</v>
      </c>
      <c r="B1668" s="3">
        <f t="shared" ref="B1668:B1731" si="406">L1668*2.20462</f>
        <v>0.62186290883132911</v>
      </c>
      <c r="C1668" s="3">
        <f t="shared" ref="C1668:C1731" si="407">M1668/453.59237</f>
        <v>1.4129090232046126E-2</v>
      </c>
      <c r="D1668" s="3">
        <f t="shared" ref="D1668:D1731" si="408">N1668/6.89475729</f>
        <v>230.76109480041146</v>
      </c>
      <c r="E1668" s="3">
        <f t="shared" ref="E1668:E1731" si="409">O1668/16.0184634</f>
        <v>1.9537811021551228</v>
      </c>
      <c r="F1668" s="3">
        <f t="shared" ref="F1668:F1731" si="410">P1668*3.28</f>
        <v>33.073583221953236</v>
      </c>
      <c r="G1668" s="3">
        <f t="shared" ref="G1668:G1731" si="411">Q1668*35.314</f>
        <v>6.4955361220416466E-2</v>
      </c>
      <c r="H1668" s="3">
        <f t="shared" ref="H1668:H1731" si="412">R1668*2.20462</f>
        <v>0.11523500869043066</v>
      </c>
      <c r="I1668" s="3">
        <f t="shared" si="403"/>
        <v>2475.857888251106</v>
      </c>
      <c r="K1668" s="3">
        <f t="shared" si="405"/>
        <v>16.389999999999763</v>
      </c>
      <c r="L1668" s="3">
        <f t="shared" ref="L1668:L1731" si="413">L1667-R1667*$J$1</f>
        <v>0.28207260608691254</v>
      </c>
      <c r="M1668" s="3">
        <f>L1668/'Nitrous Oxide Information'!$B$1*1000</f>
        <v>6.4088475242976521</v>
      </c>
      <c r="N1668" s="3">
        <f>M1668*'Nitrous Oxide Information'!$I$2*($D$13+273)/$F$2/1000</f>
        <v>1591.0417406235181</v>
      </c>
      <c r="O1668" s="3">
        <f t="shared" ref="O1668:O1731" si="414">L1668/$F$2</f>
        <v>31.296571076483499</v>
      </c>
      <c r="P1668" s="3">
        <f t="shared" ref="P1668:P1731" si="415">SQRT(2*(N1668)/O1668)</f>
        <v>10.083409518888182</v>
      </c>
      <c r="Q1668" s="3">
        <f t="shared" ref="Q1668:Q1731" si="416">P1668*$F$25</f>
        <v>1.8393657252199261E-3</v>
      </c>
      <c r="R1668" s="3">
        <f t="shared" ref="R1668:R1731" si="417">Q1668*O1668*0.908</f>
        <v>5.2269782860733673E-2</v>
      </c>
    </row>
    <row r="1669" spans="1:18" x14ac:dyDescent="0.25">
      <c r="A1669" s="3">
        <f t="shared" si="404"/>
        <v>16.399999999999764</v>
      </c>
      <c r="B1669" s="3">
        <f t="shared" si="406"/>
        <v>0.62071055874442482</v>
      </c>
      <c r="C1669" s="3">
        <f t="shared" si="407"/>
        <v>1.4102908161809175E-2</v>
      </c>
      <c r="D1669" s="3">
        <f t="shared" si="408"/>
        <v>230.33348034733675</v>
      </c>
      <c r="E1669" s="3">
        <f t="shared" si="409"/>
        <v>1.9501606260165936</v>
      </c>
      <c r="F1669" s="3">
        <f t="shared" si="410"/>
        <v>33.073583221953243</v>
      </c>
      <c r="G1669" s="3">
        <f t="shared" si="411"/>
        <v>6.495536122041648E-2</v>
      </c>
      <c r="H1669" s="3">
        <f t="shared" si="412"/>
        <v>0.11502147115604326</v>
      </c>
      <c r="I1669" s="3">
        <f t="shared" si="403"/>
        <v>2476.0879311934182</v>
      </c>
      <c r="K1669" s="3">
        <f t="shared" si="405"/>
        <v>16.399999999999764</v>
      </c>
      <c r="L1669" s="3">
        <f t="shared" si="413"/>
        <v>0.28154990825830523</v>
      </c>
      <c r="M1669" s="3">
        <f>L1669/'Nitrous Oxide Information'!$B$1*1000</f>
        <v>6.3969715370073672</v>
      </c>
      <c r="N1669" s="3">
        <f>M1669*'Nitrous Oxide Information'!$I$2*($D$13+273)/$F$2/1000</f>
        <v>1588.0934427558718</v>
      </c>
      <c r="O1669" s="3">
        <f t="shared" si="414"/>
        <v>31.238576611967893</v>
      </c>
      <c r="P1669" s="3">
        <f t="shared" si="415"/>
        <v>10.083409518888184</v>
      </c>
      <c r="Q1669" s="3">
        <f t="shared" si="416"/>
        <v>1.8393657252199264E-3</v>
      </c>
      <c r="R1669" s="3">
        <f t="shared" si="417"/>
        <v>5.2172923749237182E-2</v>
      </c>
    </row>
    <row r="1670" spans="1:18" x14ac:dyDescent="0.25">
      <c r="A1670" s="3">
        <f t="shared" si="404"/>
        <v>16.409999999999766</v>
      </c>
      <c r="B1670" s="3">
        <f t="shared" si="406"/>
        <v>0.61956034403286431</v>
      </c>
      <c r="C1670" s="3">
        <f t="shared" si="407"/>
        <v>1.4076774608553189E-2</v>
      </c>
      <c r="D1670" s="3">
        <f t="shared" si="408"/>
        <v>229.90665829005397</v>
      </c>
      <c r="E1670" s="3">
        <f t="shared" si="409"/>
        <v>1.9465468588422641</v>
      </c>
      <c r="F1670" s="3">
        <f t="shared" si="410"/>
        <v>33.073583221953236</v>
      </c>
      <c r="G1670" s="3">
        <f t="shared" si="411"/>
        <v>6.4955361220416466E-2</v>
      </c>
      <c r="H1670" s="3">
        <f t="shared" si="412"/>
        <v>0.11480832931979576</v>
      </c>
      <c r="I1670" s="3">
        <f t="shared" si="403"/>
        <v>2476.3175478520579</v>
      </c>
      <c r="K1670" s="3">
        <f t="shared" si="405"/>
        <v>16.409999999999766</v>
      </c>
      <c r="L1670" s="3">
        <f t="shared" si="413"/>
        <v>0.28102817902081284</v>
      </c>
      <c r="M1670" s="3">
        <f>L1670/'Nitrous Oxide Information'!$B$1*1000</f>
        <v>6.3851175566494636</v>
      </c>
      <c r="N1670" s="3">
        <f>M1670*'Nitrous Oxide Information'!$I$2*($D$13+273)/$F$2/1000</f>
        <v>1585.1506082648887</v>
      </c>
      <c r="O1670" s="3">
        <f t="shared" si="414"/>
        <v>31.180689614749777</v>
      </c>
      <c r="P1670" s="3">
        <f t="shared" si="415"/>
        <v>10.083409518888182</v>
      </c>
      <c r="Q1670" s="3">
        <f t="shared" si="416"/>
        <v>1.8393657252199261E-3</v>
      </c>
      <c r="R1670" s="3">
        <f t="shared" si="417"/>
        <v>5.2076244123611219E-2</v>
      </c>
    </row>
    <row r="1671" spans="1:18" x14ac:dyDescent="0.25">
      <c r="A1671" s="3">
        <f t="shared" si="404"/>
        <v>16.419999999999767</v>
      </c>
      <c r="B1671" s="3">
        <f t="shared" si="406"/>
        <v>0.61841226073966638</v>
      </c>
      <c r="C1671" s="3">
        <f t="shared" si="407"/>
        <v>1.4050689482373233E-2</v>
      </c>
      <c r="D1671" s="3">
        <f t="shared" si="408"/>
        <v>229.48062716020524</v>
      </c>
      <c r="E1671" s="3">
        <f t="shared" si="409"/>
        <v>1.942939788200013</v>
      </c>
      <c r="F1671" s="3">
        <f t="shared" si="410"/>
        <v>33.073583221953243</v>
      </c>
      <c r="G1671" s="3">
        <f t="shared" si="411"/>
        <v>6.495536122041648E-2</v>
      </c>
      <c r="H1671" s="3">
        <f t="shared" si="412"/>
        <v>0.11459558244843526</v>
      </c>
      <c r="I1671" s="3">
        <f t="shared" si="403"/>
        <v>2476.5467390169547</v>
      </c>
      <c r="K1671" s="3">
        <f t="shared" si="405"/>
        <v>16.419999999999767</v>
      </c>
      <c r="L1671" s="3">
        <f t="shared" si="413"/>
        <v>0.28050741657957673</v>
      </c>
      <c r="M1671" s="3">
        <f>L1671/'Nitrous Oxide Information'!$B$1*1000</f>
        <v>6.3732855424437487</v>
      </c>
      <c r="N1671" s="3">
        <f>M1671*'Nitrous Oxide Information'!$I$2*($D$13+273)/$F$2/1000</f>
        <v>1582.2132270265972</v>
      </c>
      <c r="O1671" s="3">
        <f t="shared" si="414"/>
        <v>31.122909885685665</v>
      </c>
      <c r="P1671" s="3">
        <f t="shared" si="415"/>
        <v>10.083409518888184</v>
      </c>
      <c r="Q1671" s="3">
        <f t="shared" si="416"/>
        <v>1.8393657252199264E-3</v>
      </c>
      <c r="R1671" s="3">
        <f t="shared" si="417"/>
        <v>5.197974365125748E-2</v>
      </c>
    </row>
    <row r="1672" spans="1:18" x14ac:dyDescent="0.25">
      <c r="A1672" s="3">
        <f t="shared" si="404"/>
        <v>16.429999999999769</v>
      </c>
      <c r="B1672" s="3">
        <f t="shared" si="406"/>
        <v>0.61726630491518197</v>
      </c>
      <c r="C1672" s="3">
        <f t="shared" si="407"/>
        <v>1.4024652693530969E-2</v>
      </c>
      <c r="D1672" s="3">
        <f t="shared" si="408"/>
        <v>229.05538549215353</v>
      </c>
      <c r="E1672" s="3">
        <f t="shared" si="409"/>
        <v>1.9393394016807564</v>
      </c>
      <c r="F1672" s="3">
        <f t="shared" si="410"/>
        <v>33.073583221953236</v>
      </c>
      <c r="G1672" s="3">
        <f t="shared" si="411"/>
        <v>6.4955361220416466E-2</v>
      </c>
      <c r="H1672" s="3">
        <f t="shared" si="412"/>
        <v>0.1143832298100676</v>
      </c>
      <c r="I1672" s="3">
        <f t="shared" si="403"/>
        <v>2476.7755054765748</v>
      </c>
      <c r="K1672" s="3">
        <f t="shared" si="405"/>
        <v>16.429999999999769</v>
      </c>
      <c r="L1672" s="3">
        <f t="shared" si="413"/>
        <v>0.27998761914306414</v>
      </c>
      <c r="M1672" s="3">
        <f>L1672/'Nitrous Oxide Information'!$B$1*1000</f>
        <v>6.3614754536855962</v>
      </c>
      <c r="N1672" s="3">
        <f>M1672*'Nitrous Oxide Information'!$I$2*($D$13+273)/$F$2/1000</f>
        <v>1579.2812889357858</v>
      </c>
      <c r="O1672" s="3">
        <f t="shared" si="414"/>
        <v>31.065237226001098</v>
      </c>
      <c r="P1672" s="3">
        <f t="shared" si="415"/>
        <v>10.083409518888182</v>
      </c>
      <c r="Q1672" s="3">
        <f t="shared" si="416"/>
        <v>1.8393657252199261E-3</v>
      </c>
      <c r="R1672" s="3">
        <f t="shared" si="417"/>
        <v>5.1883422000193961E-2</v>
      </c>
    </row>
    <row r="1673" spans="1:18" x14ac:dyDescent="0.25">
      <c r="A1673" s="3">
        <f t="shared" si="404"/>
        <v>16.43999999999977</v>
      </c>
      <c r="B1673" s="3">
        <f t="shared" si="406"/>
        <v>0.61612247261708131</v>
      </c>
      <c r="C1673" s="3">
        <f t="shared" si="407"/>
        <v>1.3998664152454343E-2</v>
      </c>
      <c r="D1673" s="3">
        <f t="shared" si="408"/>
        <v>228.63093182297777</v>
      </c>
      <c r="E1673" s="3">
        <f t="shared" si="409"/>
        <v>1.935745686898404</v>
      </c>
      <c r="F1673" s="3">
        <f t="shared" si="410"/>
        <v>33.073583221953243</v>
      </c>
      <c r="G1673" s="3">
        <f t="shared" si="411"/>
        <v>6.495536122041648E-2</v>
      </c>
      <c r="H1673" s="3">
        <f t="shared" si="412"/>
        <v>0.11417127067415495</v>
      </c>
      <c r="I1673" s="3">
        <f t="shared" si="403"/>
        <v>2477.0038480179232</v>
      </c>
      <c r="K1673" s="3">
        <f t="shared" si="405"/>
        <v>16.43999999999977</v>
      </c>
      <c r="L1673" s="3">
        <f t="shared" si="413"/>
        <v>0.27946878492306221</v>
      </c>
      <c r="M1673" s="3">
        <f>L1673/'Nitrous Oxide Information'!$B$1*1000</f>
        <v>6.3496872497458074</v>
      </c>
      <c r="N1673" s="3">
        <f>M1673*'Nitrous Oxide Information'!$I$2*($D$13+273)/$F$2/1000</f>
        <v>1576.354783905969</v>
      </c>
      <c r="O1673" s="3">
        <f t="shared" si="414"/>
        <v>31.007671437289947</v>
      </c>
      <c r="P1673" s="3">
        <f t="shared" si="415"/>
        <v>10.083409518888184</v>
      </c>
      <c r="Q1673" s="3">
        <f t="shared" si="416"/>
        <v>1.8393657252199264E-3</v>
      </c>
      <c r="R1673" s="3">
        <f t="shared" si="417"/>
        <v>5.1787278839053874E-2</v>
      </c>
    </row>
    <row r="1674" spans="1:18" x14ac:dyDescent="0.25">
      <c r="A1674" s="3">
        <f t="shared" si="404"/>
        <v>16.449999999999772</v>
      </c>
      <c r="B1674" s="3">
        <f t="shared" si="406"/>
        <v>0.61498075991033974</v>
      </c>
      <c r="C1674" s="3">
        <f t="shared" si="407"/>
        <v>1.3972723769737291E-2</v>
      </c>
      <c r="D1674" s="3">
        <f t="shared" si="408"/>
        <v>228.2072646924677</v>
      </c>
      <c r="E1674" s="3">
        <f t="shared" si="409"/>
        <v>1.9321586314898187</v>
      </c>
      <c r="F1674" s="3">
        <f t="shared" si="410"/>
        <v>33.073583221953243</v>
      </c>
      <c r="G1674" s="3">
        <f t="shared" si="411"/>
        <v>6.495536122041648E-2</v>
      </c>
      <c r="H1674" s="3">
        <f t="shared" si="412"/>
        <v>0.11395970431151307</v>
      </c>
      <c r="I1674" s="3">
        <f t="shared" si="403"/>
        <v>2477.2317674265464</v>
      </c>
      <c r="K1674" s="3">
        <f t="shared" si="405"/>
        <v>16.449999999999772</v>
      </c>
      <c r="L1674" s="3">
        <f t="shared" si="413"/>
        <v>0.27895091213467166</v>
      </c>
      <c r="M1674" s="3">
        <f>L1674/'Nitrous Oxide Information'!$B$1*1000</f>
        <v>6.337920890070472</v>
      </c>
      <c r="N1674" s="3">
        <f>M1674*'Nitrous Oxide Information'!$I$2*($D$13+273)/$F$2/1000</f>
        <v>1573.4337018693514</v>
      </c>
      <c r="O1674" s="3">
        <f t="shared" si="414"/>
        <v>30.950212321513753</v>
      </c>
      <c r="P1674" s="3">
        <f t="shared" si="415"/>
        <v>10.083409518888184</v>
      </c>
      <c r="Q1674" s="3">
        <f t="shared" si="416"/>
        <v>1.8393657252199264E-3</v>
      </c>
      <c r="R1674" s="3">
        <f t="shared" si="417"/>
        <v>5.1691313837084432E-2</v>
      </c>
    </row>
    <row r="1675" spans="1:18" x14ac:dyDescent="0.25">
      <c r="A1675" s="3">
        <f t="shared" si="404"/>
        <v>16.459999999999773</v>
      </c>
      <c r="B1675" s="3">
        <f t="shared" si="406"/>
        <v>0.61384116286722468</v>
      </c>
      <c r="C1675" s="3">
        <f t="shared" si="407"/>
        <v>1.3946831456139416E-2</v>
      </c>
      <c r="D1675" s="3">
        <f t="shared" si="408"/>
        <v>227.78438264311893</v>
      </c>
      <c r="E1675" s="3">
        <f t="shared" si="409"/>
        <v>1.9285782231147728</v>
      </c>
      <c r="F1675" s="3">
        <f t="shared" si="410"/>
        <v>33.073583221953236</v>
      </c>
      <c r="G1675" s="3">
        <f t="shared" si="411"/>
        <v>6.4955361220416466E-2</v>
      </c>
      <c r="H1675" s="3">
        <f t="shared" si="412"/>
        <v>0.11374852999430905</v>
      </c>
      <c r="I1675" s="3">
        <f t="shared" si="403"/>
        <v>2477.4592644865352</v>
      </c>
      <c r="K1675" s="3">
        <f t="shared" si="405"/>
        <v>16.459999999999773</v>
      </c>
      <c r="L1675" s="3">
        <f t="shared" si="413"/>
        <v>0.27843399899630084</v>
      </c>
      <c r="M1675" s="3">
        <f>L1675/'Nitrous Oxide Information'!$B$1*1000</f>
        <v>6.326176334180829</v>
      </c>
      <c r="N1675" s="3">
        <f>M1675*'Nitrous Oxide Information'!$I$2*($D$13+273)/$F$2/1000</f>
        <v>1570.5180327767937</v>
      </c>
      <c r="O1675" s="3">
        <f t="shared" si="414"/>
        <v>30.892859681001024</v>
      </c>
      <c r="P1675" s="3">
        <f t="shared" si="415"/>
        <v>10.083409518888182</v>
      </c>
      <c r="Q1675" s="3">
        <f t="shared" si="416"/>
        <v>1.8393657252199261E-3</v>
      </c>
      <c r="R1675" s="3">
        <f t="shared" si="417"/>
        <v>5.1595526664145776E-2</v>
      </c>
    </row>
    <row r="1676" spans="1:18" x14ac:dyDescent="0.25">
      <c r="A1676" s="3">
        <f t="shared" si="404"/>
        <v>16.469999999999775</v>
      </c>
      <c r="B1676" s="3">
        <f t="shared" si="406"/>
        <v>0.61270367756728161</v>
      </c>
      <c r="C1676" s="3">
        <f t="shared" si="407"/>
        <v>1.3920987122585701E-2</v>
      </c>
      <c r="D1676" s="3">
        <f t="shared" si="408"/>
        <v>227.36228422012809</v>
      </c>
      <c r="E1676" s="3">
        <f t="shared" si="409"/>
        <v>1.9250044494559055</v>
      </c>
      <c r="F1676" s="3">
        <f t="shared" si="410"/>
        <v>33.073583221953243</v>
      </c>
      <c r="G1676" s="3">
        <f t="shared" si="411"/>
        <v>6.495536122041648E-2</v>
      </c>
      <c r="H1676" s="3">
        <f t="shared" si="412"/>
        <v>0.11353774699605867</v>
      </c>
      <c r="I1676" s="3">
        <f t="shared" si="403"/>
        <v>2477.6863399805275</v>
      </c>
      <c r="K1676" s="3">
        <f t="shared" si="405"/>
        <v>16.469999999999775</v>
      </c>
      <c r="L1676" s="3">
        <f t="shared" si="413"/>
        <v>0.27791804372965939</v>
      </c>
      <c r="M1676" s="3">
        <f>L1676/'Nitrous Oxide Information'!$B$1*1000</f>
        <v>6.3144535416731289</v>
      </c>
      <c r="N1676" s="3">
        <f>M1676*'Nitrous Oxide Information'!$I$2*($D$13+273)/$F$2/1000</f>
        <v>1567.6077665977803</v>
      </c>
      <c r="O1676" s="3">
        <f t="shared" si="414"/>
        <v>30.835613318446576</v>
      </c>
      <c r="P1676" s="3">
        <f t="shared" si="415"/>
        <v>10.083409518888184</v>
      </c>
      <c r="Q1676" s="3">
        <f t="shared" si="416"/>
        <v>1.8393657252199264E-3</v>
      </c>
      <c r="R1676" s="3">
        <f t="shared" si="417"/>
        <v>5.1499916990709819E-2</v>
      </c>
    </row>
    <row r="1677" spans="1:18" x14ac:dyDescent="0.25">
      <c r="A1677" s="3">
        <f t="shared" si="404"/>
        <v>16.479999999999777</v>
      </c>
      <c r="B1677" s="3">
        <f t="shared" si="406"/>
        <v>0.61156830009732099</v>
      </c>
      <c r="C1677" s="3">
        <f t="shared" si="407"/>
        <v>1.3895190680166175E-2</v>
      </c>
      <c r="D1677" s="3">
        <f t="shared" si="408"/>
        <v>226.94096797138729</v>
      </c>
      <c r="E1677" s="3">
        <f t="shared" si="409"/>
        <v>1.9214372982186809</v>
      </c>
      <c r="F1677" s="3">
        <f t="shared" si="410"/>
        <v>33.073583221953243</v>
      </c>
      <c r="G1677" s="3">
        <f t="shared" si="411"/>
        <v>6.495536122041648E-2</v>
      </c>
      <c r="H1677" s="3">
        <f t="shared" si="412"/>
        <v>0.11332735459162389</v>
      </c>
      <c r="I1677" s="3">
        <f t="shared" si="403"/>
        <v>2477.9129946897106</v>
      </c>
      <c r="K1677" s="3">
        <f t="shared" si="405"/>
        <v>16.479999999999777</v>
      </c>
      <c r="L1677" s="3">
        <f t="shared" si="413"/>
        <v>0.27740304455975229</v>
      </c>
      <c r="M1677" s="3">
        <f>L1677/'Nitrous Oxide Information'!$B$1*1000</f>
        <v>6.3027524722184873</v>
      </c>
      <c r="N1677" s="3">
        <f>M1677*'Nitrous Oxide Information'!$I$2*($D$13+273)/$F$2/1000</f>
        <v>1564.7028933203792</v>
      </c>
      <c r="O1677" s="3">
        <f t="shared" si="414"/>
        <v>30.778473036910828</v>
      </c>
      <c r="P1677" s="3">
        <f t="shared" si="415"/>
        <v>10.083409518888184</v>
      </c>
      <c r="Q1677" s="3">
        <f t="shared" si="416"/>
        <v>1.8393657252199264E-3</v>
      </c>
      <c r="R1677" s="3">
        <f t="shared" si="417"/>
        <v>5.1404484487859087E-2</v>
      </c>
    </row>
    <row r="1678" spans="1:18" x14ac:dyDescent="0.25">
      <c r="A1678" s="3">
        <f t="shared" si="404"/>
        <v>16.489999999999778</v>
      </c>
      <c r="B1678" s="3">
        <f t="shared" si="406"/>
        <v>0.6104350265514048</v>
      </c>
      <c r="C1678" s="3">
        <f t="shared" si="407"/>
        <v>1.3869442040135635E-2</v>
      </c>
      <c r="D1678" s="3">
        <f t="shared" si="408"/>
        <v>226.52043244747983</v>
      </c>
      <c r="E1678" s="3">
        <f t="shared" si="409"/>
        <v>1.917876757131346</v>
      </c>
      <c r="F1678" s="3">
        <f t="shared" si="410"/>
        <v>33.073583221953236</v>
      </c>
      <c r="G1678" s="3">
        <f t="shared" si="411"/>
        <v>6.4955361220416466E-2</v>
      </c>
      <c r="H1678" s="3">
        <f t="shared" si="412"/>
        <v>0.11311735205721045</v>
      </c>
      <c r="I1678" s="3">
        <f t="shared" si="403"/>
        <v>2478.1392293938252</v>
      </c>
      <c r="K1678" s="3">
        <f t="shared" si="405"/>
        <v>16.489999999999778</v>
      </c>
      <c r="L1678" s="3">
        <f t="shared" si="413"/>
        <v>0.27688899971487368</v>
      </c>
      <c r="M1678" s="3">
        <f>L1678/'Nitrous Oxide Information'!$B$1*1000</f>
        <v>6.2910730855627586</v>
      </c>
      <c r="N1678" s="3">
        <f>M1678*'Nitrous Oxide Information'!$I$2*($D$13+273)/$F$2/1000</f>
        <v>1561.8034029512141</v>
      </c>
      <c r="O1678" s="3">
        <f t="shared" si="414"/>
        <v>30.721438639819159</v>
      </c>
      <c r="P1678" s="3">
        <f t="shared" si="415"/>
        <v>10.083409518888182</v>
      </c>
      <c r="Q1678" s="3">
        <f t="shared" si="416"/>
        <v>1.8393657252199261E-3</v>
      </c>
      <c r="R1678" s="3">
        <f t="shared" si="417"/>
        <v>5.1309228827285634E-2</v>
      </c>
    </row>
    <row r="1679" spans="1:18" x14ac:dyDescent="0.25">
      <c r="A1679" s="3">
        <f t="shared" si="404"/>
        <v>16.49999999999978</v>
      </c>
      <c r="B1679" s="3">
        <f t="shared" si="406"/>
        <v>0.60930385303083268</v>
      </c>
      <c r="C1679" s="3">
        <f t="shared" si="407"/>
        <v>1.3843741113913328E-2</v>
      </c>
      <c r="D1679" s="3">
        <f t="shared" si="408"/>
        <v>226.10067620167482</v>
      </c>
      <c r="E1679" s="3">
        <f t="shared" si="409"/>
        <v>1.914322813944888</v>
      </c>
      <c r="F1679" s="3">
        <f t="shared" si="410"/>
        <v>33.073583221953243</v>
      </c>
      <c r="G1679" s="3">
        <f t="shared" si="411"/>
        <v>6.495536122041648E-2</v>
      </c>
      <c r="H1679" s="3">
        <f t="shared" si="412"/>
        <v>0.11290773867036531</v>
      </c>
      <c r="I1679" s="3">
        <f t="shared" si="403"/>
        <v>2478.365044871166</v>
      </c>
      <c r="K1679" s="3">
        <f t="shared" si="405"/>
        <v>16.49999999999978</v>
      </c>
      <c r="L1679" s="3">
        <f t="shared" si="413"/>
        <v>0.27637590742660084</v>
      </c>
      <c r="M1679" s="3">
        <f>L1679/'Nitrous Oxide Information'!$B$1*1000</f>
        <v>6.2794153415263869</v>
      </c>
      <c r="N1679" s="3">
        <f>M1679*'Nitrous Oxide Information'!$I$2*($D$13+273)/$F$2/1000</f>
        <v>1558.909285515427</v>
      </c>
      <c r="O1679" s="3">
        <f t="shared" si="414"/>
        <v>30.664509930961202</v>
      </c>
      <c r="P1679" s="3">
        <f t="shared" si="415"/>
        <v>10.083409518888184</v>
      </c>
      <c r="Q1679" s="3">
        <f t="shared" si="416"/>
        <v>1.8393657252199264E-3</v>
      </c>
      <c r="R1679" s="3">
        <f t="shared" si="417"/>
        <v>5.1214149681289893E-2</v>
      </c>
    </row>
    <row r="1680" spans="1:18" x14ac:dyDescent="0.25">
      <c r="A1680" s="3">
        <f t="shared" si="404"/>
        <v>16.509999999999781</v>
      </c>
      <c r="B1680" s="3">
        <f t="shared" si="406"/>
        <v>0.60817477564412903</v>
      </c>
      <c r="C1680" s="3">
        <f t="shared" si="407"/>
        <v>1.3818087813082636E-2</v>
      </c>
      <c r="D1680" s="3">
        <f t="shared" si="408"/>
        <v>225.681697789922</v>
      </c>
      <c r="E1680" s="3">
        <f t="shared" si="409"/>
        <v>1.9107754564329924</v>
      </c>
      <c r="F1680" s="3">
        <f t="shared" si="410"/>
        <v>33.073583221953236</v>
      </c>
      <c r="G1680" s="3">
        <f t="shared" si="411"/>
        <v>6.4955361220416466E-2</v>
      </c>
      <c r="H1680" s="3">
        <f t="shared" si="412"/>
        <v>0.11269851370997414</v>
      </c>
      <c r="I1680" s="3">
        <f t="shared" si="403"/>
        <v>2478.5904418985861</v>
      </c>
      <c r="K1680" s="3">
        <f t="shared" si="405"/>
        <v>16.509999999999781</v>
      </c>
      <c r="L1680" s="3">
        <f t="shared" si="413"/>
        <v>0.27586376592978795</v>
      </c>
      <c r="M1680" s="3">
        <f>L1680/'Nitrous Oxide Information'!$B$1*1000</f>
        <v>6.26777920000427</v>
      </c>
      <c r="N1680" s="3">
        <f>M1680*'Nitrous Oxide Information'!$I$2*($D$13+273)/$F$2/1000</f>
        <v>1556.0205310566416</v>
      </c>
      <c r="O1680" s="3">
        <f t="shared" si="414"/>
        <v>30.607686714490185</v>
      </c>
      <c r="P1680" s="3">
        <f t="shared" si="415"/>
        <v>10.083409518888182</v>
      </c>
      <c r="Q1680" s="3">
        <f t="shared" si="416"/>
        <v>1.8393657252199261E-3</v>
      </c>
      <c r="R1680" s="3">
        <f t="shared" si="417"/>
        <v>5.1119246722779503E-2</v>
      </c>
    </row>
    <row r="1681" spans="1:18" x14ac:dyDescent="0.25">
      <c r="A1681" s="3">
        <f t="shared" si="404"/>
        <v>16.519999999999783</v>
      </c>
      <c r="B1681" s="3">
        <f t="shared" si="406"/>
        <v>0.60704779050702928</v>
      </c>
      <c r="C1681" s="3">
        <f t="shared" si="407"/>
        <v>1.3792482049390794E-2</v>
      </c>
      <c r="D1681" s="3">
        <f t="shared" si="408"/>
        <v>225.26349577084733</v>
      </c>
      <c r="E1681" s="3">
        <f t="shared" si="409"/>
        <v>1.9072346723919997</v>
      </c>
      <c r="F1681" s="3">
        <f t="shared" si="410"/>
        <v>33.073583221953236</v>
      </c>
      <c r="G1681" s="3">
        <f t="shared" si="411"/>
        <v>6.4955361220416466E-2</v>
      </c>
      <c r="H1681" s="3">
        <f t="shared" si="412"/>
        <v>0.11248967645625894</v>
      </c>
      <c r="I1681" s="3">
        <f t="shared" si="403"/>
        <v>2478.8154212514987</v>
      </c>
      <c r="K1681" s="3">
        <f t="shared" si="405"/>
        <v>16.519999999999783</v>
      </c>
      <c r="L1681" s="3">
        <f t="shared" si="413"/>
        <v>0.27535257346256015</v>
      </c>
      <c r="M1681" s="3">
        <f>L1681/'Nitrous Oxide Information'!$B$1*1000</f>
        <v>6.2561646209656274</v>
      </c>
      <c r="N1681" s="3">
        <f>M1681*'Nitrous Oxide Information'!$I$2*($D$13+273)/$F$2/1000</f>
        <v>1553.1371296369339</v>
      </c>
      <c r="O1681" s="3">
        <f t="shared" si="414"/>
        <v>30.550968794922241</v>
      </c>
      <c r="P1681" s="3">
        <f t="shared" si="415"/>
        <v>10.083409518888182</v>
      </c>
      <c r="Q1681" s="3">
        <f t="shared" si="416"/>
        <v>1.8393657252199261E-3</v>
      </c>
      <c r="R1681" s="3">
        <f t="shared" si="417"/>
        <v>5.1024519625268279E-2</v>
      </c>
    </row>
    <row r="1682" spans="1:18" x14ac:dyDescent="0.25">
      <c r="A1682" s="3">
        <f t="shared" si="404"/>
        <v>16.529999999999784</v>
      </c>
      <c r="B1682" s="3">
        <f t="shared" si="406"/>
        <v>0.60592289374246666</v>
      </c>
      <c r="C1682" s="3">
        <f t="shared" si="407"/>
        <v>1.3766923734748564E-2</v>
      </c>
      <c r="D1682" s="3">
        <f t="shared" si="408"/>
        <v>224.84606870574748</v>
      </c>
      <c r="E1682" s="3">
        <f t="shared" si="409"/>
        <v>1.903700449640866</v>
      </c>
      <c r="F1682" s="3">
        <f t="shared" si="410"/>
        <v>33.073583221953236</v>
      </c>
      <c r="G1682" s="3">
        <f t="shared" si="411"/>
        <v>6.4955361220416466E-2</v>
      </c>
      <c r="H1682" s="3">
        <f t="shared" si="412"/>
        <v>0.11228122619077548</v>
      </c>
      <c r="I1682" s="3">
        <f t="shared" si="403"/>
        <v>2479.0399837038804</v>
      </c>
      <c r="K1682" s="3">
        <f t="shared" si="405"/>
        <v>16.529999999999784</v>
      </c>
      <c r="L1682" s="3">
        <f t="shared" si="413"/>
        <v>0.27484232826630745</v>
      </c>
      <c r="M1682" s="3">
        <f>L1682/'Nitrous Oxide Information'!$B$1*1000</f>
        <v>6.2445715644538531</v>
      </c>
      <c r="N1682" s="3">
        <f>M1682*'Nitrous Oxide Information'!$I$2*($D$13+273)/$F$2/1000</f>
        <v>1550.2590713367933</v>
      </c>
      <c r="O1682" s="3">
        <f t="shared" si="414"/>
        <v>30.494355977135758</v>
      </c>
      <c r="P1682" s="3">
        <f t="shared" si="415"/>
        <v>10.083409518888182</v>
      </c>
      <c r="Q1682" s="3">
        <f t="shared" si="416"/>
        <v>1.8393657252199261E-3</v>
      </c>
      <c r="R1682" s="3">
        <f t="shared" si="417"/>
        <v>5.0929968062875003E-2</v>
      </c>
    </row>
    <row r="1683" spans="1:18" x14ac:dyDescent="0.25">
      <c r="A1683" s="3">
        <f t="shared" si="404"/>
        <v>16.539999999999786</v>
      </c>
      <c r="B1683" s="3">
        <f t="shared" si="406"/>
        <v>0.60480008148055897</v>
      </c>
      <c r="C1683" s="3">
        <f t="shared" si="407"/>
        <v>1.3741412781229959E-2</v>
      </c>
      <c r="D1683" s="3">
        <f t="shared" si="408"/>
        <v>224.4294151585853</v>
      </c>
      <c r="E1683" s="3">
        <f t="shared" si="409"/>
        <v>1.9001727760211189</v>
      </c>
      <c r="F1683" s="3">
        <f t="shared" si="410"/>
        <v>33.073583221953236</v>
      </c>
      <c r="G1683" s="3">
        <f t="shared" si="411"/>
        <v>6.4955361220416466E-2</v>
      </c>
      <c r="H1683" s="3">
        <f t="shared" si="412"/>
        <v>0.11207316219641084</v>
      </c>
      <c r="I1683" s="3">
        <f t="shared" si="403"/>
        <v>2479.264130028273</v>
      </c>
      <c r="K1683" s="3">
        <f t="shared" si="405"/>
        <v>16.539999999999786</v>
      </c>
      <c r="L1683" s="3">
        <f t="shared" si="413"/>
        <v>0.27433302858567871</v>
      </c>
      <c r="M1683" s="3">
        <f>L1683/'Nitrous Oxide Information'!$B$1*1000</f>
        <v>6.2329999905863884</v>
      </c>
      <c r="N1683" s="3">
        <f>M1683*'Nitrous Oxide Information'!$I$2*($D$13+273)/$F$2/1000</f>
        <v>1547.3863462550926</v>
      </c>
      <c r="O1683" s="3">
        <f t="shared" si="414"/>
        <v>30.437848066370695</v>
      </c>
      <c r="P1683" s="3">
        <f t="shared" si="415"/>
        <v>10.083409518888182</v>
      </c>
      <c r="Q1683" s="3">
        <f t="shared" si="416"/>
        <v>1.8393657252199261E-3</v>
      </c>
      <c r="R1683" s="3">
        <f t="shared" si="417"/>
        <v>5.0835591710322342E-2</v>
      </c>
    </row>
    <row r="1684" spans="1:18" x14ac:dyDescent="0.25">
      <c r="A1684" s="3">
        <f t="shared" si="404"/>
        <v>16.549999999999788</v>
      </c>
      <c r="B1684" s="3">
        <f t="shared" si="406"/>
        <v>0.60367934985859484</v>
      </c>
      <c r="C1684" s="3">
        <f t="shared" si="407"/>
        <v>1.3715949101071904E-2</v>
      </c>
      <c r="D1684" s="3">
        <f t="shared" si="408"/>
        <v>224.01353369598462</v>
      </c>
      <c r="E1684" s="3">
        <f t="shared" si="409"/>
        <v>1.8966516393968165</v>
      </c>
      <c r="F1684" s="3">
        <f t="shared" si="410"/>
        <v>33.073583221953236</v>
      </c>
      <c r="G1684" s="3">
        <f t="shared" si="411"/>
        <v>6.4955361220416466E-2</v>
      </c>
      <c r="H1684" s="3">
        <f t="shared" si="412"/>
        <v>0.11186548375738095</v>
      </c>
      <c r="I1684" s="3">
        <f t="shared" si="403"/>
        <v>2479.4878609957877</v>
      </c>
      <c r="K1684" s="3">
        <f t="shared" si="405"/>
        <v>16.549999999999788</v>
      </c>
      <c r="L1684" s="3">
        <f t="shared" si="413"/>
        <v>0.27382467266857546</v>
      </c>
      <c r="M1684" s="3">
        <f>L1684/'Nitrous Oxide Information'!$B$1*1000</f>
        <v>6.2214498595545749</v>
      </c>
      <c r="N1684" s="3">
        <f>M1684*'Nitrous Oxide Information'!$I$2*($D$13+273)/$F$2/1000</f>
        <v>1544.5189445090507</v>
      </c>
      <c r="O1684" s="3">
        <f t="shared" si="414"/>
        <v>30.381444868227906</v>
      </c>
      <c r="P1684" s="3">
        <f t="shared" si="415"/>
        <v>10.083409518888182</v>
      </c>
      <c r="Q1684" s="3">
        <f t="shared" si="416"/>
        <v>1.8393657252199261E-3</v>
      </c>
      <c r="R1684" s="3">
        <f t="shared" si="417"/>
        <v>5.0741390242935724E-2</v>
      </c>
    </row>
    <row r="1685" spans="1:18" x14ac:dyDescent="0.25">
      <c r="A1685" s="3">
        <f t="shared" si="404"/>
        <v>16.559999999999789</v>
      </c>
      <c r="B1685" s="3">
        <f t="shared" si="406"/>
        <v>0.60256069502102094</v>
      </c>
      <c r="C1685" s="3">
        <f t="shared" si="407"/>
        <v>1.3690532606673968E-2</v>
      </c>
      <c r="D1685" s="3">
        <f t="shared" si="408"/>
        <v>223.59842288722547</v>
      </c>
      <c r="E1685" s="3">
        <f t="shared" si="409"/>
        <v>1.8931370276545056</v>
      </c>
      <c r="F1685" s="3">
        <f t="shared" si="410"/>
        <v>33.073583221953243</v>
      </c>
      <c r="G1685" s="3">
        <f t="shared" si="411"/>
        <v>6.495536122041648E-2</v>
      </c>
      <c r="H1685" s="3">
        <f t="shared" si="412"/>
        <v>0.11165819015922816</v>
      </c>
      <c r="I1685" s="3">
        <f t="shared" si="403"/>
        <v>2479.7111773761062</v>
      </c>
      <c r="K1685" s="3">
        <f t="shared" si="405"/>
        <v>16.559999999999789</v>
      </c>
      <c r="L1685" s="3">
        <f t="shared" si="413"/>
        <v>0.2733172587661461</v>
      </c>
      <c r="M1685" s="3">
        <f>L1685/'Nitrous Oxide Information'!$B$1*1000</f>
        <v>6.2099211316235232</v>
      </c>
      <c r="N1685" s="3">
        <f>M1685*'Nitrous Oxide Information'!$I$2*($D$13+273)/$F$2/1000</f>
        <v>1541.6568562342006</v>
      </c>
      <c r="O1685" s="3">
        <f t="shared" si="414"/>
        <v>30.325146188668491</v>
      </c>
      <c r="P1685" s="3">
        <f t="shared" si="415"/>
        <v>10.083409518888184</v>
      </c>
      <c r="Q1685" s="3">
        <f t="shared" si="416"/>
        <v>1.8393657252199264E-3</v>
      </c>
      <c r="R1685" s="3">
        <f t="shared" si="417"/>
        <v>5.0647363336642222E-2</v>
      </c>
    </row>
    <row r="1686" spans="1:18" x14ac:dyDescent="0.25">
      <c r="A1686" s="3">
        <f t="shared" si="404"/>
        <v>16.569999999999791</v>
      </c>
      <c r="B1686" s="3">
        <f t="shared" si="406"/>
        <v>0.60144411311942869</v>
      </c>
      <c r="C1686" s="3">
        <f t="shared" si="407"/>
        <v>1.3665163210598045E-2</v>
      </c>
      <c r="D1686" s="3">
        <f t="shared" si="408"/>
        <v>223.18408130423896</v>
      </c>
      <c r="E1686" s="3">
        <f t="shared" si="409"/>
        <v>1.8896289287031802</v>
      </c>
      <c r="F1686" s="3">
        <f t="shared" si="410"/>
        <v>33.073583221953243</v>
      </c>
      <c r="G1686" s="3">
        <f t="shared" si="411"/>
        <v>6.495536122041648E-2</v>
      </c>
      <c r="H1686" s="3">
        <f t="shared" si="412"/>
        <v>0.11145128068881872</v>
      </c>
      <c r="I1686" s="3">
        <f t="shared" si="403"/>
        <v>2479.9340799374841</v>
      </c>
      <c r="K1686" s="3">
        <f t="shared" si="405"/>
        <v>16.569999999999791</v>
      </c>
      <c r="L1686" s="3">
        <f t="shared" si="413"/>
        <v>0.27281078513277968</v>
      </c>
      <c r="M1686" s="3">
        <f>L1686/'Nitrous Oxide Information'!$B$1*1000</f>
        <v>6.198413767131977</v>
      </c>
      <c r="N1686" s="3">
        <f>M1686*'Nitrous Oxide Information'!$I$2*($D$13+273)/$F$2/1000</f>
        <v>1538.8000715843543</v>
      </c>
      <c r="O1686" s="3">
        <f t="shared" si="414"/>
        <v>30.268951834013105</v>
      </c>
      <c r="P1686" s="3">
        <f t="shared" si="415"/>
        <v>10.083409518888184</v>
      </c>
      <c r="Q1686" s="3">
        <f t="shared" si="416"/>
        <v>1.8393657252199264E-3</v>
      </c>
      <c r="R1686" s="3">
        <f t="shared" si="417"/>
        <v>5.0553510667969419E-2</v>
      </c>
    </row>
    <row r="1687" spans="1:18" x14ac:dyDescent="0.25">
      <c r="A1687" s="3">
        <f t="shared" si="404"/>
        <v>16.579999999999792</v>
      </c>
      <c r="B1687" s="3">
        <f t="shared" si="406"/>
        <v>0.60032960031254057</v>
      </c>
      <c r="C1687" s="3">
        <f t="shared" si="407"/>
        <v>1.3639840825568059E-2</v>
      </c>
      <c r="D1687" s="3">
        <f t="shared" si="408"/>
        <v>222.77050752160267</v>
      </c>
      <c r="E1687" s="3">
        <f t="shared" si="409"/>
        <v>1.8861273304742392</v>
      </c>
      <c r="F1687" s="3">
        <f t="shared" si="410"/>
        <v>33.073583221953243</v>
      </c>
      <c r="G1687" s="3">
        <f t="shared" si="411"/>
        <v>6.495536122041648E-2</v>
      </c>
      <c r="H1687" s="3">
        <f t="shared" si="412"/>
        <v>0.11124475463434039</v>
      </c>
      <c r="I1687" s="3">
        <f t="shared" si="403"/>
        <v>2480.1565694467527</v>
      </c>
      <c r="K1687" s="3">
        <f t="shared" si="405"/>
        <v>16.579999999999792</v>
      </c>
      <c r="L1687" s="3">
        <f t="shared" si="413"/>
        <v>0.27230525002610001</v>
      </c>
      <c r="M1687" s="3">
        <f>L1687/'Nitrous Oxide Information'!$B$1*1000</f>
        <v>6.1869277264921729</v>
      </c>
      <c r="N1687" s="3">
        <f>M1687*'Nitrous Oxide Information'!$I$2*($D$13+273)/$F$2/1000</f>
        <v>1535.9485807315698</v>
      </c>
      <c r="O1687" s="3">
        <f t="shared" si="414"/>
        <v>30.212861610941307</v>
      </c>
      <c r="P1687" s="3">
        <f t="shared" si="415"/>
        <v>10.083409518888184</v>
      </c>
      <c r="Q1687" s="3">
        <f t="shared" si="416"/>
        <v>1.8393657252199264E-3</v>
      </c>
      <c r="R1687" s="3">
        <f t="shared" si="417"/>
        <v>5.0459831914044323E-2</v>
      </c>
    </row>
    <row r="1688" spans="1:18" x14ac:dyDescent="0.25">
      <c r="A1688" s="3">
        <f t="shared" si="404"/>
        <v>16.589999999999794</v>
      </c>
      <c r="B1688" s="3">
        <f t="shared" si="406"/>
        <v>0.59921715276619714</v>
      </c>
      <c r="C1688" s="3">
        <f t="shared" si="407"/>
        <v>1.361456536446966E-2</v>
      </c>
      <c r="D1688" s="3">
        <f t="shared" si="408"/>
        <v>222.35770011653537</v>
      </c>
      <c r="E1688" s="3">
        <f t="shared" si="409"/>
        <v>1.8826322209214452</v>
      </c>
      <c r="F1688" s="3">
        <f t="shared" si="410"/>
        <v>33.073583221953236</v>
      </c>
      <c r="G1688" s="3">
        <f t="shared" si="411"/>
        <v>6.4955361220416466E-2</v>
      </c>
      <c r="H1688" s="3">
        <f t="shared" si="412"/>
        <v>0.11103861128529992</v>
      </c>
      <c r="I1688" s="3">
        <f t="shared" si="403"/>
        <v>2480.3786466693232</v>
      </c>
      <c r="K1688" s="3">
        <f t="shared" si="405"/>
        <v>16.589999999999794</v>
      </c>
      <c r="L1688" s="3">
        <f t="shared" si="413"/>
        <v>0.27180065170695955</v>
      </c>
      <c r="M1688" s="3">
        <f>L1688/'Nitrous Oxide Information'!$B$1*1000</f>
        <v>6.1754629701897068</v>
      </c>
      <c r="N1688" s="3">
        <f>M1688*'Nitrous Oxide Information'!$I$2*($D$13+273)/$F$2/1000</f>
        <v>1533.1023738661161</v>
      </c>
      <c r="O1688" s="3">
        <f t="shared" si="414"/>
        <v>30.156875326490887</v>
      </c>
      <c r="P1688" s="3">
        <f t="shared" si="415"/>
        <v>10.083409518888182</v>
      </c>
      <c r="Q1688" s="3">
        <f t="shared" si="416"/>
        <v>1.8393657252199261E-3</v>
      </c>
      <c r="R1688" s="3">
        <f t="shared" si="417"/>
        <v>5.0366326752592248E-2</v>
      </c>
    </row>
    <row r="1689" spans="1:18" x14ac:dyDescent="0.25">
      <c r="A1689" s="3">
        <f t="shared" si="404"/>
        <v>16.599999999999795</v>
      </c>
      <c r="B1689" s="3">
        <f t="shared" si="406"/>
        <v>0.59810676665334406</v>
      </c>
      <c r="C1689" s="3">
        <f t="shared" si="407"/>
        <v>1.3589336740349924E-2</v>
      </c>
      <c r="D1689" s="3">
        <f t="shared" si="408"/>
        <v>221.94565766889258</v>
      </c>
      <c r="E1689" s="3">
        <f t="shared" si="409"/>
        <v>1.8791435880208838</v>
      </c>
      <c r="F1689" s="3">
        <f t="shared" si="410"/>
        <v>33.073583221953243</v>
      </c>
      <c r="G1689" s="3">
        <f t="shared" si="411"/>
        <v>6.495536122041648E-2</v>
      </c>
      <c r="H1689" s="3">
        <f t="shared" si="412"/>
        <v>0.11083284993252071</v>
      </c>
      <c r="I1689" s="3">
        <f t="shared" si="403"/>
        <v>2480.600312369188</v>
      </c>
      <c r="K1689" s="3">
        <f t="shared" si="405"/>
        <v>16.599999999999795</v>
      </c>
      <c r="L1689" s="3">
        <f t="shared" si="413"/>
        <v>0.27129698843943362</v>
      </c>
      <c r="M1689" s="3">
        <f>L1689/'Nitrous Oxide Information'!$B$1*1000</f>
        <v>6.1640194587833967</v>
      </c>
      <c r="N1689" s="3">
        <f>M1689*'Nitrous Oxide Information'!$I$2*($D$13+273)/$F$2/1000</f>
        <v>1530.2614411964416</v>
      </c>
      <c r="O1689" s="3">
        <f t="shared" si="414"/>
        <v>30.100992788057209</v>
      </c>
      <c r="P1689" s="3">
        <f t="shared" si="415"/>
        <v>10.083409518888184</v>
      </c>
      <c r="Q1689" s="3">
        <f t="shared" si="416"/>
        <v>1.8393657252199264E-3</v>
      </c>
      <c r="R1689" s="3">
        <f t="shared" si="417"/>
        <v>5.0272994861935719E-2</v>
      </c>
    </row>
    <row r="1690" spans="1:18" x14ac:dyDescent="0.25">
      <c r="A1690" s="3">
        <f t="shared" si="404"/>
        <v>16.609999999999797</v>
      </c>
      <c r="B1690" s="3">
        <f t="shared" si="406"/>
        <v>0.59699843815401887</v>
      </c>
      <c r="C1690" s="3">
        <f t="shared" si="407"/>
        <v>1.3564154866417058E-2</v>
      </c>
      <c r="D1690" s="3">
        <f t="shared" si="408"/>
        <v>221.53437876116126</v>
      </c>
      <c r="E1690" s="3">
        <f t="shared" si="409"/>
        <v>1.8756614197709216</v>
      </c>
      <c r="F1690" s="3">
        <f t="shared" si="410"/>
        <v>33.073583221953243</v>
      </c>
      <c r="G1690" s="3">
        <f t="shared" si="411"/>
        <v>6.495536122041648E-2</v>
      </c>
      <c r="H1690" s="3">
        <f t="shared" si="412"/>
        <v>0.11062746986814026</v>
      </c>
      <c r="I1690" s="3">
        <f t="shared" si="403"/>
        <v>2480.8215673089244</v>
      </c>
      <c r="K1690" s="3">
        <f t="shared" si="405"/>
        <v>16.609999999999797</v>
      </c>
      <c r="L1690" s="3">
        <f t="shared" si="413"/>
        <v>0.27079425849081423</v>
      </c>
      <c r="M1690" s="3">
        <f>L1690/'Nitrous Oxide Information'!$B$1*1000</f>
        <v>6.1525971529051473</v>
      </c>
      <c r="N1690" s="3">
        <f>M1690*'Nitrous Oxide Information'!$I$2*($D$13+273)/$F$2/1000</f>
        <v>1527.4257729491378</v>
      </c>
      <c r="O1690" s="3">
        <f t="shared" si="414"/>
        <v>30.045213803392546</v>
      </c>
      <c r="P1690" s="3">
        <f t="shared" si="415"/>
        <v>10.083409518888184</v>
      </c>
      <c r="Q1690" s="3">
        <f t="shared" si="416"/>
        <v>1.8393657252199264E-3</v>
      </c>
      <c r="R1690" s="3">
        <f t="shared" si="417"/>
        <v>5.0179835920993308E-2</v>
      </c>
    </row>
    <row r="1691" spans="1:18" x14ac:dyDescent="0.25">
      <c r="A1691" s="3">
        <f t="shared" si="404"/>
        <v>16.619999999999798</v>
      </c>
      <c r="B1691" s="3">
        <f t="shared" si="406"/>
        <v>0.59589216345533735</v>
      </c>
      <c r="C1691" s="3">
        <f t="shared" si="407"/>
        <v>1.3539019656040105E-2</v>
      </c>
      <c r="D1691" s="3">
        <f t="shared" si="408"/>
        <v>221.12386197845507</v>
      </c>
      <c r="E1691" s="3">
        <f t="shared" si="409"/>
        <v>1.8721857041921648</v>
      </c>
      <c r="F1691" s="3">
        <f t="shared" si="410"/>
        <v>33.073583221953236</v>
      </c>
      <c r="G1691" s="3">
        <f t="shared" si="411"/>
        <v>6.4955361220416466E-2</v>
      </c>
      <c r="H1691" s="3">
        <f t="shared" si="412"/>
        <v>0.11042247038560778</v>
      </c>
      <c r="I1691" s="3">
        <f t="shared" si="403"/>
        <v>2481.0424122496956</v>
      </c>
      <c r="K1691" s="3">
        <f t="shared" si="405"/>
        <v>16.619999999999798</v>
      </c>
      <c r="L1691" s="3">
        <f t="shared" si="413"/>
        <v>0.2702924601316043</v>
      </c>
      <c r="M1691" s="3">
        <f>L1691/'Nitrous Oxide Information'!$B$1*1000</f>
        <v>6.1411960132598162</v>
      </c>
      <c r="N1691" s="3">
        <f>M1691*'Nitrous Oxide Information'!$I$2*($D$13+273)/$F$2/1000</f>
        <v>1524.5953593689069</v>
      </c>
      <c r="O1691" s="3">
        <f t="shared" si="414"/>
        <v>29.989538180605422</v>
      </c>
      <c r="P1691" s="3">
        <f t="shared" si="415"/>
        <v>10.083409518888182</v>
      </c>
      <c r="Q1691" s="3">
        <f t="shared" si="416"/>
        <v>1.8393657252199261E-3</v>
      </c>
      <c r="R1691" s="3">
        <f t="shared" si="417"/>
        <v>5.0086849609278603E-2</v>
      </c>
    </row>
    <row r="1692" spans="1:18" x14ac:dyDescent="0.25">
      <c r="A1692" s="3">
        <f t="shared" si="404"/>
        <v>16.6299999999998</v>
      </c>
      <c r="B1692" s="3">
        <f t="shared" si="406"/>
        <v>0.59478793875148139</v>
      </c>
      <c r="C1692" s="3">
        <f t="shared" si="407"/>
        <v>1.3513931022748636E-2</v>
      </c>
      <c r="D1692" s="3">
        <f t="shared" si="408"/>
        <v>220.71410590850977</v>
      </c>
      <c r="E1692" s="3">
        <f t="shared" si="409"/>
        <v>1.8687164293274181</v>
      </c>
      <c r="F1692" s="3">
        <f t="shared" si="410"/>
        <v>33.073583221953236</v>
      </c>
      <c r="G1692" s="3">
        <f t="shared" si="411"/>
        <v>6.4955361220416466E-2</v>
      </c>
      <c r="H1692" s="3">
        <f t="shared" si="412"/>
        <v>0.11021785077968183</v>
      </c>
      <c r="I1692" s="3">
        <f t="shared" si="403"/>
        <v>2481.262847951255</v>
      </c>
      <c r="K1692" s="3">
        <f t="shared" si="405"/>
        <v>16.6299999999998</v>
      </c>
      <c r="L1692" s="3">
        <f t="shared" si="413"/>
        <v>0.26979159163551153</v>
      </c>
      <c r="M1692" s="3">
        <f>L1692/'Nitrous Oxide Information'!$B$1*1000</f>
        <v>6.1298160006250777</v>
      </c>
      <c r="N1692" s="3">
        <f>M1692*'Nitrous Oxide Information'!$I$2*($D$13+273)/$F$2/1000</f>
        <v>1521.7701907185299</v>
      </c>
      <c r="O1692" s="3">
        <f t="shared" si="414"/>
        <v>29.933965728159937</v>
      </c>
      <c r="P1692" s="3">
        <f t="shared" si="415"/>
        <v>10.083409518888182</v>
      </c>
      <c r="Q1692" s="3">
        <f t="shared" si="416"/>
        <v>1.8393657252199261E-3</v>
      </c>
      <c r="R1692" s="3">
        <f t="shared" si="417"/>
        <v>4.9994035606899072E-2</v>
      </c>
    </row>
    <row r="1693" spans="1:18" x14ac:dyDescent="0.25">
      <c r="A1693" s="3">
        <f t="shared" si="404"/>
        <v>16.639999999999802</v>
      </c>
      <c r="B1693" s="3">
        <f t="shared" si="406"/>
        <v>0.59368576024368458</v>
      </c>
      <c r="C1693" s="3">
        <f t="shared" si="407"/>
        <v>1.348888888023245E-2</v>
      </c>
      <c r="D1693" s="3">
        <f t="shared" si="408"/>
        <v>220.30510914167792</v>
      </c>
      <c r="E1693" s="3">
        <f t="shared" si="409"/>
        <v>1.8652535832416435</v>
      </c>
      <c r="F1693" s="3">
        <f t="shared" si="410"/>
        <v>33.073583221953236</v>
      </c>
      <c r="G1693" s="3">
        <f t="shared" si="411"/>
        <v>6.4955361220416466E-2</v>
      </c>
      <c r="H1693" s="3">
        <f t="shared" si="412"/>
        <v>0.1100136103464277</v>
      </c>
      <c r="I1693" s="3">
        <f t="shared" si="403"/>
        <v>2481.4828751719479</v>
      </c>
      <c r="K1693" s="3">
        <f t="shared" si="405"/>
        <v>16.639999999999802</v>
      </c>
      <c r="L1693" s="3">
        <f t="shared" si="413"/>
        <v>0.26929165127944255</v>
      </c>
      <c r="M1693" s="3">
        <f>L1693/'Nitrous Oxide Information'!$B$1*1000</f>
        <v>6.1184570758512837</v>
      </c>
      <c r="N1693" s="3">
        <f>M1693*'Nitrous Oxide Information'!$I$2*($D$13+273)/$F$2/1000</f>
        <v>1518.9502572788294</v>
      </c>
      <c r="O1693" s="3">
        <f t="shared" si="414"/>
        <v>29.878496254875124</v>
      </c>
      <c r="P1693" s="3">
        <f t="shared" si="415"/>
        <v>10.083409518888182</v>
      </c>
      <c r="Q1693" s="3">
        <f t="shared" si="416"/>
        <v>1.8393657252199261E-3</v>
      </c>
      <c r="R1693" s="3">
        <f t="shared" si="417"/>
        <v>4.9901393594554942E-2</v>
      </c>
    </row>
    <row r="1694" spans="1:18" x14ac:dyDescent="0.25">
      <c r="A1694" s="3">
        <f t="shared" si="404"/>
        <v>16.649999999999803</v>
      </c>
      <c r="B1694" s="3">
        <f t="shared" si="406"/>
        <v>0.59258562414022031</v>
      </c>
      <c r="C1694" s="3">
        <f t="shared" si="407"/>
        <v>1.3463893142341298E-2</v>
      </c>
      <c r="D1694" s="3">
        <f t="shared" si="408"/>
        <v>219.89687027092432</v>
      </c>
      <c r="E1694" s="3">
        <f t="shared" si="409"/>
        <v>1.8617971540219198</v>
      </c>
      <c r="F1694" s="3">
        <f t="shared" si="410"/>
        <v>33.073583221953243</v>
      </c>
      <c r="G1694" s="3">
        <f t="shared" si="411"/>
        <v>6.495536122041648E-2</v>
      </c>
      <c r="H1694" s="3">
        <f t="shared" si="412"/>
        <v>0.10980974838321526</v>
      </c>
      <c r="I1694" s="3">
        <f t="shared" si="403"/>
        <v>2481.7024946687143</v>
      </c>
      <c r="K1694" s="3">
        <f t="shared" si="405"/>
        <v>16.649999999999803</v>
      </c>
      <c r="L1694" s="3">
        <f t="shared" si="413"/>
        <v>0.26879263734349701</v>
      </c>
      <c r="M1694" s="3">
        <f>L1694/'Nitrous Oxide Information'!$B$1*1000</f>
        <v>6.1071191998613372</v>
      </c>
      <c r="N1694" s="3">
        <f>M1694*'Nitrous Oxide Information'!$I$2*($D$13+273)/$F$2/1000</f>
        <v>1516.1355493486399</v>
      </c>
      <c r="O1694" s="3">
        <f t="shared" si="414"/>
        <v>29.823129569924287</v>
      </c>
      <c r="P1694" s="3">
        <f t="shared" si="415"/>
        <v>10.083409518888184</v>
      </c>
      <c r="Q1694" s="3">
        <f t="shared" si="416"/>
        <v>1.8393657252199264E-3</v>
      </c>
      <c r="R1694" s="3">
        <f t="shared" si="417"/>
        <v>4.9808923253538147E-2</v>
      </c>
    </row>
    <row r="1695" spans="1:18" x14ac:dyDescent="0.25">
      <c r="A1695" s="3">
        <f t="shared" si="404"/>
        <v>16.659999999999805</v>
      </c>
      <c r="B1695" s="3">
        <f t="shared" si="406"/>
        <v>0.59148752665638826</v>
      </c>
      <c r="C1695" s="3">
        <f t="shared" si="407"/>
        <v>1.3438943723084561E-2</v>
      </c>
      <c r="D1695" s="3">
        <f t="shared" si="408"/>
        <v>219.48938789182097</v>
      </c>
      <c r="E1695" s="3">
        <f t="shared" si="409"/>
        <v>1.8583471297774006</v>
      </c>
      <c r="F1695" s="3">
        <f t="shared" si="410"/>
        <v>33.073583221953236</v>
      </c>
      <c r="G1695" s="3">
        <f t="shared" si="411"/>
        <v>6.4955361220416466E-2</v>
      </c>
      <c r="H1695" s="3">
        <f t="shared" si="412"/>
        <v>0.10960626418871626</v>
      </c>
      <c r="I1695" s="3">
        <f t="shared" ref="I1695:I1758" si="418">I1694+$N$3*$J$1*H1695</f>
        <v>2481.9217071970916</v>
      </c>
      <c r="K1695" s="3">
        <f t="shared" si="405"/>
        <v>16.659999999999805</v>
      </c>
      <c r="L1695" s="3">
        <f t="shared" si="413"/>
        <v>0.26829454811096165</v>
      </c>
      <c r="M1695" s="3">
        <f>L1695/'Nitrous Oxide Information'!$B$1*1000</f>
        <v>6.0958023336505498</v>
      </c>
      <c r="N1695" s="3">
        <f>M1695*'Nitrous Oxide Information'!$I$2*($D$13+273)/$F$2/1000</f>
        <v>1513.3260572447705</v>
      </c>
      <c r="O1695" s="3">
        <f t="shared" si="414"/>
        <v>29.767865482834345</v>
      </c>
      <c r="P1695" s="3">
        <f t="shared" si="415"/>
        <v>10.083409518888182</v>
      </c>
      <c r="Q1695" s="3">
        <f t="shared" si="416"/>
        <v>1.8393657252199261E-3</v>
      </c>
      <c r="R1695" s="3">
        <f t="shared" si="417"/>
        <v>4.9716624265731181E-2</v>
      </c>
    </row>
    <row r="1696" spans="1:18" x14ac:dyDescent="0.25">
      <c r="A1696" s="3">
        <f t="shared" ref="A1696:A1759" si="419">$A$30+A1695</f>
        <v>16.669999999999806</v>
      </c>
      <c r="B1696" s="3">
        <f t="shared" si="406"/>
        <v>0.59039146401450104</v>
      </c>
      <c r="C1696" s="3">
        <f t="shared" si="407"/>
        <v>1.3414040536630971E-2</v>
      </c>
      <c r="D1696" s="3">
        <f t="shared" si="408"/>
        <v>219.08266060254269</v>
      </c>
      <c r="E1696" s="3">
        <f t="shared" si="409"/>
        <v>1.8549034986392743</v>
      </c>
      <c r="F1696" s="3">
        <f t="shared" si="410"/>
        <v>33.073583221953243</v>
      </c>
      <c r="G1696" s="3">
        <f t="shared" si="411"/>
        <v>6.495536122041648E-2</v>
      </c>
      <c r="H1696" s="3">
        <f t="shared" si="412"/>
        <v>0.1094031570629022</v>
      </c>
      <c r="I1696" s="3">
        <f t="shared" si="418"/>
        <v>2482.1405135112173</v>
      </c>
      <c r="K1696" s="3">
        <f t="shared" ref="K1696:K1759" si="420">$A$30+K1695</f>
        <v>16.669999999999806</v>
      </c>
      <c r="L1696" s="3">
        <f t="shared" si="413"/>
        <v>0.26779738186830432</v>
      </c>
      <c r="M1696" s="3">
        <f>L1696/'Nitrous Oxide Information'!$B$1*1000</f>
        <v>6.0845064382865139</v>
      </c>
      <c r="N1696" s="3">
        <f>M1696*'Nitrous Oxide Information'!$I$2*($D$13+273)/$F$2/1000</f>
        <v>1510.521771301977</v>
      </c>
      <c r="O1696" s="3">
        <f t="shared" si="414"/>
        <v>29.712703803485169</v>
      </c>
      <c r="P1696" s="3">
        <f t="shared" si="415"/>
        <v>10.083409518888184</v>
      </c>
      <c r="Q1696" s="3">
        <f t="shared" si="416"/>
        <v>1.8393657252199264E-3</v>
      </c>
      <c r="R1696" s="3">
        <f t="shared" si="417"/>
        <v>4.9624496313606069E-2</v>
      </c>
    </row>
    <row r="1697" spans="1:18" x14ac:dyDescent="0.25">
      <c r="A1697" s="3">
        <f t="shared" si="419"/>
        <v>16.679999999999808</v>
      </c>
      <c r="B1697" s="3">
        <f t="shared" si="406"/>
        <v>0.589297432443872</v>
      </c>
      <c r="C1697" s="3">
        <f t="shared" si="407"/>
        <v>1.3389183497308308E-2</v>
      </c>
      <c r="D1697" s="3">
        <f t="shared" si="408"/>
        <v>218.67668700386147</v>
      </c>
      <c r="E1697" s="3">
        <f t="shared" si="409"/>
        <v>1.8514662487607232</v>
      </c>
      <c r="F1697" s="3">
        <f t="shared" si="410"/>
        <v>33.073583221953236</v>
      </c>
      <c r="G1697" s="3">
        <f t="shared" si="411"/>
        <v>6.4955361220416466E-2</v>
      </c>
      <c r="H1697" s="3">
        <f t="shared" si="412"/>
        <v>0.1092004263070416</v>
      </c>
      <c r="I1697" s="3">
        <f t="shared" si="418"/>
        <v>2482.3589143638314</v>
      </c>
      <c r="K1697" s="3">
        <f t="shared" si="420"/>
        <v>16.679999999999808</v>
      </c>
      <c r="L1697" s="3">
        <f t="shared" si="413"/>
        <v>0.26730113690516827</v>
      </c>
      <c r="M1697" s="3">
        <f>L1697/'Nitrous Oxide Information'!$B$1*1000</f>
        <v>6.0732314749089644</v>
      </c>
      <c r="N1697" s="3">
        <f>M1697*'Nitrous Oxide Information'!$I$2*($D$13+273)/$F$2/1000</f>
        <v>1507.7226818729223</v>
      </c>
      <c r="O1697" s="3">
        <f t="shared" si="414"/>
        <v>29.657644342108942</v>
      </c>
      <c r="P1697" s="3">
        <f t="shared" si="415"/>
        <v>10.083409518888182</v>
      </c>
      <c r="Q1697" s="3">
        <f t="shared" si="416"/>
        <v>1.8393657252199261E-3</v>
      </c>
      <c r="R1697" s="3">
        <f t="shared" si="417"/>
        <v>4.9532539080223176E-2</v>
      </c>
    </row>
    <row r="1698" spans="1:18" x14ac:dyDescent="0.25">
      <c r="A1698" s="3">
        <f t="shared" si="419"/>
        <v>16.689999999999809</v>
      </c>
      <c r="B1698" s="3">
        <f t="shared" si="406"/>
        <v>0.58820542818080168</v>
      </c>
      <c r="C1698" s="3">
        <f t="shared" si="407"/>
        <v>1.3364372519603117E-2</v>
      </c>
      <c r="D1698" s="3">
        <f t="shared" si="408"/>
        <v>218.27146569914274</v>
      </c>
      <c r="E1698" s="3">
        <f t="shared" si="409"/>
        <v>1.8480353683168818</v>
      </c>
      <c r="F1698" s="3">
        <f t="shared" si="410"/>
        <v>33.073583221953236</v>
      </c>
      <c r="G1698" s="3">
        <f t="shared" si="411"/>
        <v>6.4955361220416466E-2</v>
      </c>
      <c r="H1698" s="3">
        <f t="shared" si="412"/>
        <v>0.10899807122369792</v>
      </c>
      <c r="I1698" s="3">
        <f t="shared" si="418"/>
        <v>2482.5769105062786</v>
      </c>
      <c r="K1698" s="3">
        <f t="shared" si="420"/>
        <v>16.689999999999809</v>
      </c>
      <c r="L1698" s="3">
        <f t="shared" si="413"/>
        <v>0.26680581151436605</v>
      </c>
      <c r="M1698" s="3">
        <f>L1698/'Nitrous Oxide Information'!$B$1*1000</f>
        <v>6.0619774047296495</v>
      </c>
      <c r="N1698" s="3">
        <f>M1698*'Nitrous Oxide Information'!$I$2*($D$13+273)/$F$2/1000</f>
        <v>1504.9287793281494</v>
      </c>
      <c r="O1698" s="3">
        <f t="shared" si="414"/>
        <v>29.602686909289492</v>
      </c>
      <c r="P1698" s="3">
        <f t="shared" si="415"/>
        <v>10.083409518888182</v>
      </c>
      <c r="Q1698" s="3">
        <f t="shared" si="416"/>
        <v>1.8393657252199261E-3</v>
      </c>
      <c r="R1698" s="3">
        <f t="shared" si="417"/>
        <v>4.9440752249230224E-2</v>
      </c>
    </row>
    <row r="1699" spans="1:18" x14ac:dyDescent="0.25">
      <c r="A1699" s="3">
        <f t="shared" si="419"/>
        <v>16.699999999999811</v>
      </c>
      <c r="B1699" s="3">
        <f t="shared" si="406"/>
        <v>0.5871154474685647</v>
      </c>
      <c r="C1699" s="3">
        <f t="shared" si="407"/>
        <v>1.3339607518160391E-2</v>
      </c>
      <c r="D1699" s="3">
        <f t="shared" si="408"/>
        <v>217.86699529433949</v>
      </c>
      <c r="E1699" s="3">
        <f t="shared" si="409"/>
        <v>1.8446108455047969</v>
      </c>
      <c r="F1699" s="3">
        <f t="shared" si="410"/>
        <v>33.073583221953236</v>
      </c>
      <c r="G1699" s="3">
        <f t="shared" si="411"/>
        <v>6.4955361220416466E-2</v>
      </c>
      <c r="H1699" s="3">
        <f t="shared" si="412"/>
        <v>0.10879609111672695</v>
      </c>
      <c r="I1699" s="3">
        <f t="shared" si="418"/>
        <v>2482.7945026885122</v>
      </c>
      <c r="K1699" s="3">
        <f t="shared" si="420"/>
        <v>16.699999999999811</v>
      </c>
      <c r="L1699" s="3">
        <f t="shared" si="413"/>
        <v>0.26631140399187375</v>
      </c>
      <c r="M1699" s="3">
        <f>L1699/'Nitrous Oxide Information'!$B$1*1000</f>
        <v>6.0507441890321898</v>
      </c>
      <c r="N1699" s="3">
        <f>M1699*'Nitrous Oxide Information'!$I$2*($D$13+273)/$F$2/1000</f>
        <v>1502.140054056043</v>
      </c>
      <c r="O1699" s="3">
        <f t="shared" si="414"/>
        <v>29.547831315961648</v>
      </c>
      <c r="P1699" s="3">
        <f t="shared" si="415"/>
        <v>10.083409518888182</v>
      </c>
      <c r="Q1699" s="3">
        <f t="shared" si="416"/>
        <v>1.8393657252199261E-3</v>
      </c>
      <c r="R1699" s="3">
        <f t="shared" si="417"/>
        <v>4.9349135504861134E-2</v>
      </c>
    </row>
    <row r="1700" spans="1:18" x14ac:dyDescent="0.25">
      <c r="A1700" s="3">
        <f t="shared" si="419"/>
        <v>16.709999999999813</v>
      </c>
      <c r="B1700" s="3">
        <f t="shared" si="406"/>
        <v>0.58602748655739734</v>
      </c>
      <c r="C1700" s="3">
        <f t="shared" si="407"/>
        <v>1.3314888407783299E-2</v>
      </c>
      <c r="D1700" s="3">
        <f t="shared" si="408"/>
        <v>217.46327439798824</v>
      </c>
      <c r="E1700" s="3">
        <f t="shared" si="409"/>
        <v>1.8411926685433879</v>
      </c>
      <c r="F1700" s="3">
        <f t="shared" si="410"/>
        <v>33.073583221953243</v>
      </c>
      <c r="G1700" s="3">
        <f t="shared" si="411"/>
        <v>6.495536122041648E-2</v>
      </c>
      <c r="H1700" s="3">
        <f t="shared" si="412"/>
        <v>0.1085944852912745</v>
      </c>
      <c r="I1700" s="3">
        <f t="shared" si="418"/>
        <v>2483.0116916590946</v>
      </c>
      <c r="K1700" s="3">
        <f t="shared" si="420"/>
        <v>16.709999999999813</v>
      </c>
      <c r="L1700" s="3">
        <f t="shared" si="413"/>
        <v>0.26581791263682514</v>
      </c>
      <c r="M1700" s="3">
        <f>L1700/'Nitrous Oxide Information'!$B$1*1000</f>
        <v>6.0395317891719529</v>
      </c>
      <c r="N1700" s="3">
        <f>M1700*'Nitrous Oxide Information'!$I$2*($D$13+273)/$F$2/1000</f>
        <v>1499.3564964627999</v>
      </c>
      <c r="O1700" s="3">
        <f t="shared" si="414"/>
        <v>29.493077373410593</v>
      </c>
      <c r="P1700" s="3">
        <f t="shared" si="415"/>
        <v>10.083409518888184</v>
      </c>
      <c r="Q1700" s="3">
        <f t="shared" si="416"/>
        <v>1.8393657252199264E-3</v>
      </c>
      <c r="R1700" s="3">
        <f t="shared" si="417"/>
        <v>4.9257688531934983E-2</v>
      </c>
    </row>
    <row r="1701" spans="1:18" x14ac:dyDescent="0.25">
      <c r="A1701" s="3">
        <f t="shared" si="419"/>
        <v>16.719999999999814</v>
      </c>
      <c r="B1701" s="3">
        <f t="shared" si="406"/>
        <v>0.58494154170448465</v>
      </c>
      <c r="C1701" s="3">
        <f t="shared" si="407"/>
        <v>1.3290215103432883E-2</v>
      </c>
      <c r="D1701" s="3">
        <f t="shared" si="408"/>
        <v>217.06030162120376</v>
      </c>
      <c r="E1701" s="3">
        <f t="shared" si="409"/>
        <v>1.8377808256734041</v>
      </c>
      <c r="F1701" s="3">
        <f t="shared" si="410"/>
        <v>33.073583221953243</v>
      </c>
      <c r="G1701" s="3">
        <f t="shared" si="411"/>
        <v>6.495536122041648E-2</v>
      </c>
      <c r="H1701" s="3">
        <f t="shared" si="412"/>
        <v>0.10839325305377397</v>
      </c>
      <c r="I1701" s="3">
        <f t="shared" si="418"/>
        <v>2483.228478165202</v>
      </c>
      <c r="K1701" s="3">
        <f t="shared" si="420"/>
        <v>16.719999999999814</v>
      </c>
      <c r="L1701" s="3">
        <f t="shared" si="413"/>
        <v>0.2653253357515058</v>
      </c>
      <c r="M1701" s="3">
        <f>L1701/'Nitrous Oxide Information'!$B$1*1000</f>
        <v>6.0283401665759166</v>
      </c>
      <c r="N1701" s="3">
        <f>M1701*'Nitrous Oxide Information'!$I$2*($D$13+273)/$F$2/1000</f>
        <v>1496.5780969723935</v>
      </c>
      <c r="O1701" s="3">
        <f t="shared" si="414"/>
        <v>29.438424893271208</v>
      </c>
      <c r="P1701" s="3">
        <f t="shared" si="415"/>
        <v>10.083409518888184</v>
      </c>
      <c r="Q1701" s="3">
        <f t="shared" si="416"/>
        <v>1.8393657252199264E-3</v>
      </c>
      <c r="R1701" s="3">
        <f t="shared" si="417"/>
        <v>4.9166411015854873E-2</v>
      </c>
    </row>
    <row r="1702" spans="1:18" x14ac:dyDescent="0.25">
      <c r="A1702" s="3">
        <f t="shared" si="419"/>
        <v>16.729999999999816</v>
      </c>
      <c r="B1702" s="3">
        <f t="shared" si="406"/>
        <v>0.58385760917394691</v>
      </c>
      <c r="C1702" s="3">
        <f t="shared" si="407"/>
        <v>1.3265587520227768E-2</v>
      </c>
      <c r="D1702" s="3">
        <f t="shared" si="408"/>
        <v>216.65807557767474</v>
      </c>
      <c r="E1702" s="3">
        <f t="shared" si="409"/>
        <v>1.8343753051573861</v>
      </c>
      <c r="F1702" s="3">
        <f t="shared" si="410"/>
        <v>33.073583221953236</v>
      </c>
      <c r="G1702" s="3">
        <f t="shared" si="411"/>
        <v>6.4955361220416466E-2</v>
      </c>
      <c r="H1702" s="3">
        <f t="shared" si="412"/>
        <v>0.10819239371194392</v>
      </c>
      <c r="I1702" s="3">
        <f t="shared" si="418"/>
        <v>2483.444862952626</v>
      </c>
      <c r="K1702" s="3">
        <f t="shared" si="420"/>
        <v>16.729999999999816</v>
      </c>
      <c r="L1702" s="3">
        <f t="shared" si="413"/>
        <v>0.26483367164134725</v>
      </c>
      <c r="M1702" s="3">
        <f>L1702/'Nitrous Oxide Information'!$B$1*1000</f>
        <v>6.017169282742536</v>
      </c>
      <c r="N1702" s="3">
        <f>M1702*'Nitrous Oxide Information'!$I$2*($D$13+273)/$F$2/1000</f>
        <v>1493.8048460265438</v>
      </c>
      <c r="O1702" s="3">
        <f t="shared" si="414"/>
        <v>29.383873687527423</v>
      </c>
      <c r="P1702" s="3">
        <f t="shared" si="415"/>
        <v>10.083409518888182</v>
      </c>
      <c r="Q1702" s="3">
        <f t="shared" si="416"/>
        <v>1.8393657252199261E-3</v>
      </c>
      <c r="R1702" s="3">
        <f t="shared" si="417"/>
        <v>4.9075302642606858E-2</v>
      </c>
    </row>
    <row r="1703" spans="1:18" x14ac:dyDescent="0.25">
      <c r="A1703" s="3">
        <f t="shared" si="419"/>
        <v>16.739999999999817</v>
      </c>
      <c r="B1703" s="3">
        <f t="shared" si="406"/>
        <v>0.58277568523682743</v>
      </c>
      <c r="C1703" s="3">
        <f t="shared" si="407"/>
        <v>1.3241005573443871E-2</v>
      </c>
      <c r="D1703" s="3">
        <f t="shared" si="408"/>
        <v>216.25659488365866</v>
      </c>
      <c r="E1703" s="3">
        <f t="shared" si="409"/>
        <v>1.8309760952796239</v>
      </c>
      <c r="F1703" s="3">
        <f t="shared" si="410"/>
        <v>33.073583221953243</v>
      </c>
      <c r="G1703" s="3">
        <f t="shared" si="411"/>
        <v>6.495536122041648E-2</v>
      </c>
      <c r="H1703" s="3">
        <f t="shared" si="412"/>
        <v>0.10799190657478593</v>
      </c>
      <c r="I1703" s="3">
        <f t="shared" si="418"/>
        <v>2483.6608467657757</v>
      </c>
      <c r="K1703" s="3">
        <f t="shared" si="420"/>
        <v>16.739999999999817</v>
      </c>
      <c r="L1703" s="3">
        <f t="shared" si="413"/>
        <v>0.26434291861492115</v>
      </c>
      <c r="M1703" s="3">
        <f>L1703/'Nitrous Oxide Information'!$B$1*1000</f>
        <v>6.0060190992416143</v>
      </c>
      <c r="N1703" s="3">
        <f>M1703*'Nitrous Oxide Information'!$I$2*($D$13+273)/$F$2/1000</f>
        <v>1491.0367340846824</v>
      </c>
      <c r="O1703" s="3">
        <f t="shared" si="414"/>
        <v>29.329423568511572</v>
      </c>
      <c r="P1703" s="3">
        <f t="shared" si="415"/>
        <v>10.083409518888184</v>
      </c>
      <c r="Q1703" s="3">
        <f t="shared" si="416"/>
        <v>1.8393657252199264E-3</v>
      </c>
      <c r="R1703" s="3">
        <f t="shared" si="417"/>
        <v>4.8984363098758942E-2</v>
      </c>
    </row>
    <row r="1704" spans="1:18" x14ac:dyDescent="0.25">
      <c r="A1704" s="3">
        <f t="shared" si="419"/>
        <v>16.749999999999819</v>
      </c>
      <c r="B1704" s="3">
        <f t="shared" si="406"/>
        <v>0.58169576617107954</v>
      </c>
      <c r="C1704" s="3">
        <f t="shared" si="407"/>
        <v>1.3216469178514103E-2</v>
      </c>
      <c r="D1704" s="3">
        <f t="shared" si="408"/>
        <v>215.85585815797714</v>
      </c>
      <c r="E1704" s="3">
        <f t="shared" si="409"/>
        <v>1.8275831843461185</v>
      </c>
      <c r="F1704" s="3">
        <f t="shared" si="410"/>
        <v>33.073583221953236</v>
      </c>
      <c r="G1704" s="3">
        <f t="shared" si="411"/>
        <v>6.4955361220416466E-2</v>
      </c>
      <c r="H1704" s="3">
        <f t="shared" si="412"/>
        <v>0.10779179095258185</v>
      </c>
      <c r="I1704" s="3">
        <f t="shared" si="418"/>
        <v>2483.876430347681</v>
      </c>
      <c r="K1704" s="3">
        <f t="shared" si="420"/>
        <v>16.749999999999819</v>
      </c>
      <c r="L1704" s="3">
        <f t="shared" si="413"/>
        <v>0.26385307498393357</v>
      </c>
      <c r="M1704" s="3">
        <f>L1704/'Nitrous Oxide Information'!$B$1*1000</f>
        <v>5.9948895777141651</v>
      </c>
      <c r="N1704" s="3">
        <f>M1704*'Nitrous Oxide Information'!$I$2*($D$13+273)/$F$2/1000</f>
        <v>1488.273751623919</v>
      </c>
      <c r="O1704" s="3">
        <f t="shared" si="414"/>
        <v>29.275074348903757</v>
      </c>
      <c r="P1704" s="3">
        <f t="shared" si="415"/>
        <v>10.083409518888182</v>
      </c>
      <c r="Q1704" s="3">
        <f t="shared" si="416"/>
        <v>1.8393657252199261E-3</v>
      </c>
      <c r="R1704" s="3">
        <f t="shared" si="417"/>
        <v>4.8893592071459865E-2</v>
      </c>
    </row>
    <row r="1705" spans="1:18" x14ac:dyDescent="0.25">
      <c r="A1705" s="3">
        <f t="shared" si="419"/>
        <v>16.75999999999982</v>
      </c>
      <c r="B1705" s="3">
        <f t="shared" si="406"/>
        <v>0.58061784826155383</v>
      </c>
      <c r="C1705" s="3">
        <f t="shared" si="407"/>
        <v>1.3191978251028092E-2</v>
      </c>
      <c r="D1705" s="3">
        <f t="shared" si="408"/>
        <v>215.45586402201144</v>
      </c>
      <c r="E1705" s="3">
        <f t="shared" si="409"/>
        <v>1.8241965606845405</v>
      </c>
      <c r="F1705" s="3">
        <f t="shared" si="410"/>
        <v>33.073583221953236</v>
      </c>
      <c r="G1705" s="3">
        <f t="shared" si="411"/>
        <v>6.4955361220416466E-2</v>
      </c>
      <c r="H1705" s="3">
        <f t="shared" si="412"/>
        <v>0.10759204615689173</v>
      </c>
      <c r="I1705" s="3">
        <f t="shared" si="418"/>
        <v>2484.0916144399948</v>
      </c>
      <c r="K1705" s="3">
        <f t="shared" si="420"/>
        <v>16.75999999999982</v>
      </c>
      <c r="L1705" s="3">
        <f t="shared" si="413"/>
        <v>0.26336413906321898</v>
      </c>
      <c r="M1705" s="3">
        <f>L1705/'Nitrous Oxide Information'!$B$1*1000</f>
        <v>5.9837806798722877</v>
      </c>
      <c r="N1705" s="3">
        <f>M1705*'Nitrous Oxide Information'!$I$2*($D$13+273)/$F$2/1000</f>
        <v>1485.5158891390122</v>
      </c>
      <c r="O1705" s="3">
        <f t="shared" si="414"/>
        <v>29.220825841731195</v>
      </c>
      <c r="P1705" s="3">
        <f t="shared" si="415"/>
        <v>10.083409518888182</v>
      </c>
      <c r="Q1705" s="3">
        <f t="shared" si="416"/>
        <v>1.8393657252199261E-3</v>
      </c>
      <c r="R1705" s="3">
        <f t="shared" si="417"/>
        <v>4.8802989248438164E-2</v>
      </c>
    </row>
    <row r="1706" spans="1:18" x14ac:dyDescent="0.25">
      <c r="A1706" s="3">
        <f t="shared" si="419"/>
        <v>16.769999999999822</v>
      </c>
      <c r="B1706" s="3">
        <f t="shared" si="406"/>
        <v>0.57954192779998492</v>
      </c>
      <c r="C1706" s="3">
        <f t="shared" si="407"/>
        <v>1.3167532706731875E-2</v>
      </c>
      <c r="D1706" s="3">
        <f t="shared" si="408"/>
        <v>215.05661109969714</v>
      </c>
      <c r="E1706" s="3">
        <f t="shared" si="409"/>
        <v>1.8208162126441889</v>
      </c>
      <c r="F1706" s="3">
        <f t="shared" si="410"/>
        <v>33.073583221953243</v>
      </c>
      <c r="G1706" s="3">
        <f t="shared" si="411"/>
        <v>6.495536122041648E-2</v>
      </c>
      <c r="H1706" s="3">
        <f t="shared" si="412"/>
        <v>0.10739267150055132</v>
      </c>
      <c r="I1706" s="3">
        <f t="shared" si="418"/>
        <v>2484.3063997829959</v>
      </c>
      <c r="K1706" s="3">
        <f t="shared" si="420"/>
        <v>16.769999999999822</v>
      </c>
      <c r="L1706" s="3">
        <f t="shared" si="413"/>
        <v>0.26287610917073462</v>
      </c>
      <c r="M1706" s="3">
        <f>L1706/'Nitrous Oxide Information'!$B$1*1000</f>
        <v>5.9726923674990262</v>
      </c>
      <c r="N1706" s="3">
        <f>M1706*'Nitrous Oxide Information'!$I$2*($D$13+273)/$F$2/1000</f>
        <v>1482.7631371423317</v>
      </c>
      <c r="O1706" s="3">
        <f t="shared" si="414"/>
        <v>29.16667786036756</v>
      </c>
      <c r="P1706" s="3">
        <f t="shared" si="415"/>
        <v>10.083409518888184</v>
      </c>
      <c r="Q1706" s="3">
        <f t="shared" si="416"/>
        <v>1.8393657252199264E-3</v>
      </c>
      <c r="R1706" s="3">
        <f t="shared" si="417"/>
        <v>4.8712554318000985E-2</v>
      </c>
    </row>
    <row r="1707" spans="1:18" x14ac:dyDescent="0.25">
      <c r="A1707" s="3">
        <f t="shared" si="419"/>
        <v>16.779999999999824</v>
      </c>
      <c r="B1707" s="3">
        <f t="shared" si="406"/>
        <v>0.57846800108497931</v>
      </c>
      <c r="C1707" s="3">
        <f t="shared" si="407"/>
        <v>1.3143132461527615E-2</v>
      </c>
      <c r="D1707" s="3">
        <f t="shared" si="408"/>
        <v>214.65809801751985</v>
      </c>
      <c r="E1707" s="3">
        <f t="shared" si="409"/>
        <v>1.817442128595953</v>
      </c>
      <c r="F1707" s="3">
        <f t="shared" si="410"/>
        <v>33.073583221953236</v>
      </c>
      <c r="G1707" s="3">
        <f t="shared" si="411"/>
        <v>6.4955361220416466E-2</v>
      </c>
      <c r="H1707" s="3">
        <f t="shared" si="412"/>
        <v>0.10719366629766966</v>
      </c>
      <c r="I1707" s="3">
        <f t="shared" si="418"/>
        <v>2484.5207871155912</v>
      </c>
      <c r="K1707" s="3">
        <f t="shared" si="420"/>
        <v>16.779999999999824</v>
      </c>
      <c r="L1707" s="3">
        <f t="shared" si="413"/>
        <v>0.26238898362755458</v>
      </c>
      <c r="M1707" s="3">
        <f>L1707/'Nitrous Oxide Information'!$B$1*1000</f>
        <v>5.9616246024482447</v>
      </c>
      <c r="N1707" s="3">
        <f>M1707*'Nitrous Oxide Information'!$I$2*($D$13+273)/$F$2/1000</f>
        <v>1480.0154861638296</v>
      </c>
      <c r="O1707" s="3">
        <f t="shared" si="414"/>
        <v>29.11263021853237</v>
      </c>
      <c r="P1707" s="3">
        <f t="shared" si="415"/>
        <v>10.083409518888182</v>
      </c>
      <c r="Q1707" s="3">
        <f t="shared" si="416"/>
        <v>1.8393657252199261E-3</v>
      </c>
      <c r="R1707" s="3">
        <f t="shared" si="417"/>
        <v>4.8622286969033063E-2</v>
      </c>
    </row>
    <row r="1708" spans="1:18" x14ac:dyDescent="0.25">
      <c r="A1708" s="3">
        <f t="shared" si="419"/>
        <v>16.789999999999825</v>
      </c>
      <c r="B1708" s="3">
        <f t="shared" si="406"/>
        <v>0.57739606442200253</v>
      </c>
      <c r="C1708" s="3">
        <f t="shared" si="407"/>
        <v>1.3118777431473322E-2</v>
      </c>
      <c r="D1708" s="3">
        <f t="shared" si="408"/>
        <v>214.26032340451056</v>
      </c>
      <c r="E1708" s="3">
        <f t="shared" si="409"/>
        <v>1.8140742969322714</v>
      </c>
      <c r="F1708" s="3">
        <f t="shared" si="410"/>
        <v>33.073583221953243</v>
      </c>
      <c r="G1708" s="3">
        <f t="shared" si="411"/>
        <v>6.495536122041648E-2</v>
      </c>
      <c r="H1708" s="3">
        <f t="shared" si="412"/>
        <v>0.1069950298636269</v>
      </c>
      <c r="I1708" s="3">
        <f t="shared" si="418"/>
        <v>2484.7347771753184</v>
      </c>
      <c r="K1708" s="3">
        <f t="shared" si="420"/>
        <v>16.789999999999825</v>
      </c>
      <c r="L1708" s="3">
        <f t="shared" si="413"/>
        <v>0.26190276075786423</v>
      </c>
      <c r="M1708" s="3">
        <f>L1708/'Nitrous Oxide Information'!$B$1*1000</f>
        <v>5.9505773466444971</v>
      </c>
      <c r="N1708" s="3">
        <f>M1708*'Nitrous Oxide Information'!$I$2*($D$13+273)/$F$2/1000</f>
        <v>1477.2729267510069</v>
      </c>
      <c r="O1708" s="3">
        <f t="shared" si="414"/>
        <v>29.058682730290325</v>
      </c>
      <c r="P1708" s="3">
        <f t="shared" si="415"/>
        <v>10.083409518888184</v>
      </c>
      <c r="Q1708" s="3">
        <f t="shared" si="416"/>
        <v>1.8393657252199264E-3</v>
      </c>
      <c r="R1708" s="3">
        <f t="shared" si="417"/>
        <v>4.8532186890995685E-2</v>
      </c>
    </row>
    <row r="1709" spans="1:18" x14ac:dyDescent="0.25">
      <c r="A1709" s="3">
        <f t="shared" si="419"/>
        <v>16.799999999999827</v>
      </c>
      <c r="B1709" s="3">
        <f t="shared" si="406"/>
        <v>0.57632611412336621</v>
      </c>
      <c r="C1709" s="3">
        <f t="shared" si="407"/>
        <v>1.3094467532782553E-2</v>
      </c>
      <c r="D1709" s="3">
        <f t="shared" si="408"/>
        <v>213.86328589224061</v>
      </c>
      <c r="E1709" s="3">
        <f t="shared" si="409"/>
        <v>1.8107127060670927</v>
      </c>
      <c r="F1709" s="3">
        <f t="shared" si="410"/>
        <v>33.073583221953243</v>
      </c>
      <c r="G1709" s="3">
        <f t="shared" si="411"/>
        <v>6.495536122041648E-2</v>
      </c>
      <c r="H1709" s="3">
        <f t="shared" si="412"/>
        <v>0.10679676151507174</v>
      </c>
      <c r="I1709" s="3">
        <f t="shared" si="418"/>
        <v>2484.9483706983488</v>
      </c>
      <c r="K1709" s="3">
        <f t="shared" si="420"/>
        <v>16.799999999999827</v>
      </c>
      <c r="L1709" s="3">
        <f t="shared" si="413"/>
        <v>0.26141743888895425</v>
      </c>
      <c r="M1709" s="3">
        <f>L1709/'Nitrous Oxide Information'!$B$1*1000</f>
        <v>5.939550562082891</v>
      </c>
      <c r="N1709" s="3">
        <f>M1709*'Nitrous Oxide Information'!$I$2*($D$13+273)/$F$2/1000</f>
        <v>1474.5354494688802</v>
      </c>
      <c r="O1709" s="3">
        <f t="shared" si="414"/>
        <v>29.004835210050686</v>
      </c>
      <c r="P1709" s="3">
        <f t="shared" si="415"/>
        <v>10.083409518888184</v>
      </c>
      <c r="Q1709" s="3">
        <f t="shared" si="416"/>
        <v>1.8393657252199264E-3</v>
      </c>
      <c r="R1709" s="3">
        <f t="shared" si="417"/>
        <v>4.8442253773925553E-2</v>
      </c>
    </row>
    <row r="1710" spans="1:18" x14ac:dyDescent="0.25">
      <c r="A1710" s="3">
        <f t="shared" si="419"/>
        <v>16.809999999999828</v>
      </c>
      <c r="B1710" s="3">
        <f t="shared" si="406"/>
        <v>0.5752581465082155</v>
      </c>
      <c r="C1710" s="3">
        <f t="shared" si="407"/>
        <v>1.3070202681824121E-2</v>
      </c>
      <c r="D1710" s="3">
        <f t="shared" si="408"/>
        <v>213.46698411481714</v>
      </c>
      <c r="E1710" s="3">
        <f t="shared" si="409"/>
        <v>1.8073573444358346</v>
      </c>
      <c r="F1710" s="3">
        <f t="shared" si="410"/>
        <v>33.073583221953243</v>
      </c>
      <c r="G1710" s="3">
        <f t="shared" si="411"/>
        <v>6.495536122041648E-2</v>
      </c>
      <c r="H1710" s="3">
        <f t="shared" si="412"/>
        <v>0.10659886056991927</v>
      </c>
      <c r="I1710" s="3">
        <f t="shared" si="418"/>
        <v>2485.1615684194885</v>
      </c>
      <c r="K1710" s="3">
        <f t="shared" si="420"/>
        <v>16.809999999999828</v>
      </c>
      <c r="L1710" s="3">
        <f t="shared" si="413"/>
        <v>0.26093301635121496</v>
      </c>
      <c r="M1710" s="3">
        <f>L1710/'Nitrous Oxide Information'!$B$1*1000</f>
        <v>5.9285442108289592</v>
      </c>
      <c r="N1710" s="3">
        <f>M1710*'Nitrous Oxide Information'!$I$2*($D$13+273)/$F$2/1000</f>
        <v>1471.8030448999498</v>
      </c>
      <c r="O1710" s="3">
        <f t="shared" si="414"/>
        <v>28.951087472566613</v>
      </c>
      <c r="P1710" s="3">
        <f t="shared" si="415"/>
        <v>10.083409518888184</v>
      </c>
      <c r="Q1710" s="3">
        <f t="shared" si="416"/>
        <v>1.8393657252199264E-3</v>
      </c>
      <c r="R1710" s="3">
        <f t="shared" si="417"/>
        <v>4.8352487308433778E-2</v>
      </c>
    </row>
    <row r="1711" spans="1:18" x14ac:dyDescent="0.25">
      <c r="A1711" s="3">
        <f t="shared" si="419"/>
        <v>16.81999999999983</v>
      </c>
      <c r="B1711" s="3">
        <f t="shared" si="406"/>
        <v>0.57419215790251632</v>
      </c>
      <c r="C1711" s="3">
        <f t="shared" si="407"/>
        <v>1.304598279512182E-2</v>
      </c>
      <c r="D1711" s="3">
        <f t="shared" si="408"/>
        <v>213.07141670887839</v>
      </c>
      <c r="E1711" s="3">
        <f t="shared" si="409"/>
        <v>1.8040082004953448</v>
      </c>
      <c r="F1711" s="3">
        <f t="shared" si="410"/>
        <v>33.073583221953236</v>
      </c>
      <c r="G1711" s="3">
        <f t="shared" si="411"/>
        <v>6.4955361220416466E-2</v>
      </c>
      <c r="H1711" s="3">
        <f t="shared" si="412"/>
        <v>0.10640132634734839</v>
      </c>
      <c r="I1711" s="3">
        <f t="shared" si="418"/>
        <v>2485.3743710721833</v>
      </c>
      <c r="K1711" s="3">
        <f t="shared" si="420"/>
        <v>16.81999999999983</v>
      </c>
      <c r="L1711" s="3">
        <f t="shared" si="413"/>
        <v>0.26044949147813062</v>
      </c>
      <c r="M1711" s="3">
        <f>L1711/'Nitrous Oxide Information'!$B$1*1000</f>
        <v>5.9175582550185313</v>
      </c>
      <c r="N1711" s="3">
        <f>M1711*'Nitrous Oxide Information'!$I$2*($D$13+273)/$F$2/1000</f>
        <v>1469.0757036441671</v>
      </c>
      <c r="O1711" s="3">
        <f t="shared" si="414"/>
        <v>28.897439332934546</v>
      </c>
      <c r="P1711" s="3">
        <f t="shared" si="415"/>
        <v>10.083409518888182</v>
      </c>
      <c r="Q1711" s="3">
        <f t="shared" si="416"/>
        <v>1.8393657252199261E-3</v>
      </c>
      <c r="R1711" s="3">
        <f t="shared" si="417"/>
        <v>4.8262887185704748E-2</v>
      </c>
    </row>
    <row r="1712" spans="1:18" x14ac:dyDescent="0.25">
      <c r="A1712" s="3">
        <f t="shared" si="419"/>
        <v>16.829999999999831</v>
      </c>
      <c r="B1712" s="3">
        <f t="shared" si="406"/>
        <v>0.57312814463904271</v>
      </c>
      <c r="C1712" s="3">
        <f t="shared" si="407"/>
        <v>1.3021807789354129E-2</v>
      </c>
      <c r="D1712" s="3">
        <f t="shared" si="408"/>
        <v>212.67658231358902</v>
      </c>
      <c r="E1712" s="3">
        <f t="shared" si="409"/>
        <v>1.8006652627238608</v>
      </c>
      <c r="F1712" s="3">
        <f t="shared" si="410"/>
        <v>33.073583221953236</v>
      </c>
      <c r="G1712" s="3">
        <f t="shared" si="411"/>
        <v>6.4955361220416466E-2</v>
      </c>
      <c r="H1712" s="3">
        <f t="shared" si="412"/>
        <v>0.10620415816779973</v>
      </c>
      <c r="I1712" s="3">
        <f t="shared" si="418"/>
        <v>2485.5867793885191</v>
      </c>
      <c r="K1712" s="3">
        <f t="shared" si="420"/>
        <v>16.829999999999831</v>
      </c>
      <c r="L1712" s="3">
        <f t="shared" si="413"/>
        <v>0.25996686260627355</v>
      </c>
      <c r="M1712" s="3">
        <f>L1712/'Nitrous Oxide Information'!$B$1*1000</f>
        <v>5.9065926568576002</v>
      </c>
      <c r="N1712" s="3">
        <f>M1712*'Nitrous Oxide Information'!$I$2*($D$13+273)/$F$2/1000</f>
        <v>1466.3534163189031</v>
      </c>
      <c r="O1712" s="3">
        <f t="shared" si="414"/>
        <v>28.843890606593554</v>
      </c>
      <c r="P1712" s="3">
        <f t="shared" si="415"/>
        <v>10.083409518888182</v>
      </c>
      <c r="Q1712" s="3">
        <f t="shared" si="416"/>
        <v>1.8393657252199261E-3</v>
      </c>
      <c r="R1712" s="3">
        <f t="shared" si="417"/>
        <v>4.8173453097495142E-2</v>
      </c>
    </row>
    <row r="1713" spans="1:18" x14ac:dyDescent="0.25">
      <c r="A1713" s="3">
        <f t="shared" si="419"/>
        <v>16.839999999999833</v>
      </c>
      <c r="B1713" s="3">
        <f t="shared" si="406"/>
        <v>0.57206610305736472</v>
      </c>
      <c r="C1713" s="3">
        <f t="shared" si="407"/>
        <v>1.2997677581353922E-2</v>
      </c>
      <c r="D1713" s="3">
        <f t="shared" si="408"/>
        <v>212.28247957063539</v>
      </c>
      <c r="E1713" s="3">
        <f t="shared" si="409"/>
        <v>1.7973285196209723</v>
      </c>
      <c r="F1713" s="3">
        <f t="shared" si="410"/>
        <v>33.073583221953236</v>
      </c>
      <c r="G1713" s="3">
        <f t="shared" si="411"/>
        <v>6.4955361220416466E-2</v>
      </c>
      <c r="H1713" s="3">
        <f t="shared" si="412"/>
        <v>0.10600735535297313</v>
      </c>
      <c r="I1713" s="3">
        <f t="shared" si="418"/>
        <v>2485.7987940992252</v>
      </c>
      <c r="K1713" s="3">
        <f t="shared" si="420"/>
        <v>16.839999999999833</v>
      </c>
      <c r="L1713" s="3">
        <f t="shared" si="413"/>
        <v>0.25948512807529861</v>
      </c>
      <c r="M1713" s="3">
        <f>L1713/'Nitrous Oxide Information'!$B$1*1000</f>
        <v>5.8956473786221935</v>
      </c>
      <c r="N1713" s="3">
        <f>M1713*'Nitrous Oxide Information'!$I$2*($D$13+273)/$F$2/1000</f>
        <v>1463.6361735589144</v>
      </c>
      <c r="O1713" s="3">
        <f t="shared" si="414"/>
        <v>28.790441109324728</v>
      </c>
      <c r="P1713" s="3">
        <f t="shared" si="415"/>
        <v>10.083409518888182</v>
      </c>
      <c r="Q1713" s="3">
        <f t="shared" si="416"/>
        <v>1.8393657252199261E-3</v>
      </c>
      <c r="R1713" s="3">
        <f t="shared" si="417"/>
        <v>4.8084184736132823E-2</v>
      </c>
    </row>
    <row r="1714" spans="1:18" x14ac:dyDescent="0.25">
      <c r="A1714" s="3">
        <f t="shared" si="419"/>
        <v>16.849999999999834</v>
      </c>
      <c r="B1714" s="3">
        <f t="shared" si="406"/>
        <v>0.57100602950383506</v>
      </c>
      <c r="C1714" s="3">
        <f t="shared" si="407"/>
        <v>1.2973592088108193E-2</v>
      </c>
      <c r="D1714" s="3">
        <f t="shared" si="408"/>
        <v>211.8891071242208</v>
      </c>
      <c r="E1714" s="3">
        <f t="shared" si="409"/>
        <v>1.7939979597075772</v>
      </c>
      <c r="F1714" s="3">
        <f t="shared" si="410"/>
        <v>33.073583221953236</v>
      </c>
      <c r="G1714" s="3">
        <f t="shared" si="411"/>
        <v>6.4955361220416466E-2</v>
      </c>
      <c r="H1714" s="3">
        <f t="shared" si="412"/>
        <v>0.10581091722582538</v>
      </c>
      <c r="I1714" s="3">
        <f t="shared" si="418"/>
        <v>2486.010415933677</v>
      </c>
      <c r="K1714" s="3">
        <f t="shared" si="420"/>
        <v>16.849999999999834</v>
      </c>
      <c r="L1714" s="3">
        <f t="shared" si="413"/>
        <v>0.25900428622793731</v>
      </c>
      <c r="M1714" s="3">
        <f>L1714/'Nitrous Oxide Information'!$B$1*1000</f>
        <v>5.8847223826582447</v>
      </c>
      <c r="N1714" s="3">
        <f>M1714*'Nitrous Oxide Information'!$I$2*($D$13+273)/$F$2/1000</f>
        <v>1460.9239660163123</v>
      </c>
      <c r="O1714" s="3">
        <f t="shared" si="414"/>
        <v>28.737090657250505</v>
      </c>
      <c r="P1714" s="3">
        <f t="shared" si="415"/>
        <v>10.083409518888182</v>
      </c>
      <c r="Q1714" s="3">
        <f t="shared" si="416"/>
        <v>1.8393657252199261E-3</v>
      </c>
      <c r="R1714" s="3">
        <f t="shared" si="417"/>
        <v>4.7995081794515781E-2</v>
      </c>
    </row>
    <row r="1715" spans="1:18" x14ac:dyDescent="0.25">
      <c r="A1715" s="3">
        <f t="shared" si="419"/>
        <v>16.859999999999836</v>
      </c>
      <c r="B1715" s="3">
        <f t="shared" si="406"/>
        <v>0.56994792033157682</v>
      </c>
      <c r="C1715" s="3">
        <f t="shared" si="407"/>
        <v>1.2949551226757759E-2</v>
      </c>
      <c r="D1715" s="3">
        <f t="shared" si="408"/>
        <v>211.49646362106097</v>
      </c>
      <c r="E1715" s="3">
        <f t="shared" si="409"/>
        <v>1.7906735715258471</v>
      </c>
      <c r="F1715" s="3">
        <f t="shared" si="410"/>
        <v>33.073583221953236</v>
      </c>
      <c r="G1715" s="3">
        <f t="shared" si="411"/>
        <v>6.4955361220416466E-2</v>
      </c>
      <c r="H1715" s="3">
        <f t="shared" si="412"/>
        <v>0.10561484311056779</v>
      </c>
      <c r="I1715" s="3">
        <f t="shared" si="418"/>
        <v>2486.221645619898</v>
      </c>
      <c r="K1715" s="3">
        <f t="shared" si="420"/>
        <v>16.859999999999836</v>
      </c>
      <c r="L1715" s="3">
        <f t="shared" si="413"/>
        <v>0.25852433540999215</v>
      </c>
      <c r="M1715" s="3">
        <f>L1715/'Nitrous Oxide Information'!$B$1*1000</f>
        <v>5.873817631381459</v>
      </c>
      <c r="N1715" s="3">
        <f>M1715*'Nitrous Oxide Information'!$I$2*($D$13+273)/$F$2/1000</f>
        <v>1458.21678436053</v>
      </c>
      <c r="O1715" s="3">
        <f t="shared" si="414"/>
        <v>28.683839066834068</v>
      </c>
      <c r="P1715" s="3">
        <f t="shared" si="415"/>
        <v>10.083409518888182</v>
      </c>
      <c r="Q1715" s="3">
        <f t="shared" si="416"/>
        <v>1.8393657252199261E-3</v>
      </c>
      <c r="R1715" s="3">
        <f t="shared" si="417"/>
        <v>4.7906143966111078E-2</v>
      </c>
    </row>
    <row r="1716" spans="1:18" x14ac:dyDescent="0.25">
      <c r="A1716" s="3">
        <f t="shared" si="419"/>
        <v>16.869999999999838</v>
      </c>
      <c r="B1716" s="3">
        <f t="shared" si="406"/>
        <v>0.56889177190047124</v>
      </c>
      <c r="C1716" s="3">
        <f t="shared" si="407"/>
        <v>1.2925554914596982E-2</v>
      </c>
      <c r="D1716" s="3">
        <f t="shared" si="408"/>
        <v>211.10454771037951</v>
      </c>
      <c r="E1716" s="3">
        <f t="shared" si="409"/>
        <v>1.7873553436391851</v>
      </c>
      <c r="F1716" s="3">
        <f t="shared" si="410"/>
        <v>33.073583221953236</v>
      </c>
      <c r="G1716" s="3">
        <f t="shared" si="411"/>
        <v>6.4955361220416466E-2</v>
      </c>
      <c r="H1716" s="3">
        <f t="shared" si="412"/>
        <v>0.1054191323326641</v>
      </c>
      <c r="I1716" s="3">
        <f t="shared" si="418"/>
        <v>2486.4324838845632</v>
      </c>
      <c r="K1716" s="3">
        <f t="shared" si="420"/>
        <v>16.869999999999838</v>
      </c>
      <c r="L1716" s="3">
        <f t="shared" si="413"/>
        <v>0.25804527397033106</v>
      </c>
      <c r="M1716" s="3">
        <f>L1716/'Nitrous Oxide Information'!$B$1*1000</f>
        <v>5.8629330872771925</v>
      </c>
      <c r="N1716" s="3">
        <f>M1716*'Nitrous Oxide Information'!$I$2*($D$13+273)/$F$2/1000</f>
        <v>1455.514619278292</v>
      </c>
      <c r="O1716" s="3">
        <f t="shared" si="414"/>
        <v>28.630686154878713</v>
      </c>
      <c r="P1716" s="3">
        <f t="shared" si="415"/>
        <v>10.083409518888182</v>
      </c>
      <c r="Q1716" s="3">
        <f t="shared" si="416"/>
        <v>1.8393657252199261E-3</v>
      </c>
      <c r="R1716" s="3">
        <f t="shared" si="417"/>
        <v>4.7817370944953828E-2</v>
      </c>
    </row>
    <row r="1717" spans="1:18" x14ac:dyDescent="0.25">
      <c r="A1717" s="3">
        <f t="shared" si="419"/>
        <v>16.879999999999839</v>
      </c>
      <c r="B1717" s="3">
        <f t="shared" si="406"/>
        <v>0.56783758057714462</v>
      </c>
      <c r="C1717" s="3">
        <f t="shared" si="407"/>
        <v>1.2901603069073482E-2</v>
      </c>
      <c r="D1717" s="3">
        <f t="shared" si="408"/>
        <v>210.71335804390282</v>
      </c>
      <c r="E1717" s="3">
        <f t="shared" si="409"/>
        <v>1.7840432646321864</v>
      </c>
      <c r="F1717" s="3">
        <f t="shared" si="410"/>
        <v>33.073583221953236</v>
      </c>
      <c r="G1717" s="3">
        <f t="shared" si="411"/>
        <v>6.4955361220416466E-2</v>
      </c>
      <c r="H1717" s="3">
        <f t="shared" si="412"/>
        <v>0.10522378421882786</v>
      </c>
      <c r="I1717" s="3">
        <f t="shared" si="418"/>
        <v>2486.642931453001</v>
      </c>
      <c r="K1717" s="3">
        <f t="shared" si="420"/>
        <v>16.879999999999839</v>
      </c>
      <c r="L1717" s="3">
        <f t="shared" si="413"/>
        <v>0.25756710026088153</v>
      </c>
      <c r="M1717" s="3">
        <f>L1717/'Nitrous Oxide Information'!$B$1*1000</f>
        <v>5.8520687129003148</v>
      </c>
      <c r="N1717" s="3">
        <f>M1717*'Nitrous Oxide Information'!$I$2*($D$13+273)/$F$2/1000</f>
        <v>1452.8174614735792</v>
      </c>
      <c r="O1717" s="3">
        <f t="shared" si="414"/>
        <v>28.577631738527195</v>
      </c>
      <c r="P1717" s="3">
        <f t="shared" si="415"/>
        <v>10.083409518888182</v>
      </c>
      <c r="Q1717" s="3">
        <f t="shared" si="416"/>
        <v>1.8393657252199261E-3</v>
      </c>
      <c r="R1717" s="3">
        <f t="shared" si="417"/>
        <v>4.7728762425646082E-2</v>
      </c>
    </row>
    <row r="1718" spans="1:18" x14ac:dyDescent="0.25">
      <c r="A1718" s="3">
        <f t="shared" si="419"/>
        <v>16.889999999999841</v>
      </c>
      <c r="B1718" s="3">
        <f t="shared" si="406"/>
        <v>0.56678534273495629</v>
      </c>
      <c r="C1718" s="3">
        <f t="shared" si="407"/>
        <v>1.2877695607787855E-2</v>
      </c>
      <c r="D1718" s="3">
        <f t="shared" si="408"/>
        <v>210.3228932758559</v>
      </c>
      <c r="E1718" s="3">
        <f t="shared" si="409"/>
        <v>1.7807373231105998</v>
      </c>
      <c r="F1718" s="3">
        <f t="shared" si="410"/>
        <v>33.073583221953236</v>
      </c>
      <c r="G1718" s="3">
        <f t="shared" si="411"/>
        <v>6.4955361220416466E-2</v>
      </c>
      <c r="H1718" s="3">
        <f t="shared" si="412"/>
        <v>0.10502879809702033</v>
      </c>
      <c r="I1718" s="3">
        <f t="shared" si="418"/>
        <v>2486.852989049195</v>
      </c>
      <c r="K1718" s="3">
        <f t="shared" si="420"/>
        <v>16.889999999999841</v>
      </c>
      <c r="L1718" s="3">
        <f t="shared" si="413"/>
        <v>0.25708981263662506</v>
      </c>
      <c r="M1718" s="3">
        <f>L1718/'Nitrous Oxide Information'!$B$1*1000</f>
        <v>5.8412244708750833</v>
      </c>
      <c r="N1718" s="3">
        <f>M1718*'Nitrous Oxide Information'!$I$2*($D$13+273)/$F$2/1000</f>
        <v>1450.1253016675996</v>
      </c>
      <c r="O1718" s="3">
        <f t="shared" si="414"/>
        <v>28.524675635261122</v>
      </c>
      <c r="P1718" s="3">
        <f t="shared" si="415"/>
        <v>10.083409518888182</v>
      </c>
      <c r="Q1718" s="3">
        <f t="shared" si="416"/>
        <v>1.8393657252199261E-3</v>
      </c>
      <c r="R1718" s="3">
        <f t="shared" si="417"/>
        <v>4.7640318103355832E-2</v>
      </c>
    </row>
    <row r="1719" spans="1:18" x14ac:dyDescent="0.25">
      <c r="A1719" s="3">
        <f t="shared" si="419"/>
        <v>16.899999999999842</v>
      </c>
      <c r="B1719" s="3">
        <f t="shared" si="406"/>
        <v>0.56573505475398611</v>
      </c>
      <c r="C1719" s="3">
        <f t="shared" si="407"/>
        <v>1.2853832448493391E-2</v>
      </c>
      <c r="D1719" s="3">
        <f t="shared" si="408"/>
        <v>209.93315206295762</v>
      </c>
      <c r="E1719" s="3">
        <f t="shared" si="409"/>
        <v>1.7774375077012896</v>
      </c>
      <c r="F1719" s="3">
        <f t="shared" si="410"/>
        <v>33.073583221953236</v>
      </c>
      <c r="G1719" s="3">
        <f t="shared" si="411"/>
        <v>6.4955361220416466E-2</v>
      </c>
      <c r="H1719" s="3">
        <f t="shared" si="412"/>
        <v>0.10483417329644812</v>
      </c>
      <c r="I1719" s="3">
        <f t="shared" si="418"/>
        <v>2487.0626573957879</v>
      </c>
      <c r="K1719" s="3">
        <f t="shared" si="420"/>
        <v>16.899999999999842</v>
      </c>
      <c r="L1719" s="3">
        <f t="shared" si="413"/>
        <v>0.25661340945559152</v>
      </c>
      <c r="M1719" s="3">
        <f>L1719/'Nitrous Oxide Information'!$B$1*1000</f>
        <v>5.8304003238950202</v>
      </c>
      <c r="N1719" s="3">
        <f>M1719*'Nitrous Oxide Information'!$I$2*($D$13+273)/$F$2/1000</f>
        <v>1447.4381305987556</v>
      </c>
      <c r="O1719" s="3">
        <f t="shared" si="414"/>
        <v>28.471817662900328</v>
      </c>
      <c r="P1719" s="3">
        <f t="shared" si="415"/>
        <v>10.083409518888182</v>
      </c>
      <c r="Q1719" s="3">
        <f t="shared" si="416"/>
        <v>1.8393657252199261E-3</v>
      </c>
      <c r="R1719" s="3">
        <f t="shared" si="417"/>
        <v>4.7552037673815953E-2</v>
      </c>
    </row>
    <row r="1720" spans="1:18" x14ac:dyDescent="0.25">
      <c r="A1720" s="3">
        <f t="shared" si="419"/>
        <v>16.909999999999844</v>
      </c>
      <c r="B1720" s="3">
        <f t="shared" si="406"/>
        <v>0.56468671302102169</v>
      </c>
      <c r="C1720" s="3">
        <f t="shared" si="407"/>
        <v>1.2830013509095782E-2</v>
      </c>
      <c r="D1720" s="3">
        <f t="shared" si="408"/>
        <v>209.54413306441586</v>
      </c>
      <c r="E1720" s="3">
        <f t="shared" si="409"/>
        <v>1.7741438070521935</v>
      </c>
      <c r="F1720" s="3">
        <f t="shared" si="410"/>
        <v>33.073583221953236</v>
      </c>
      <c r="G1720" s="3">
        <f t="shared" si="411"/>
        <v>6.4955361220416466E-2</v>
      </c>
      <c r="H1720" s="3">
        <f t="shared" si="412"/>
        <v>0.1046399091475608</v>
      </c>
      <c r="I1720" s="3">
        <f t="shared" si="418"/>
        <v>2487.2719372140832</v>
      </c>
      <c r="K1720" s="3">
        <f t="shared" si="420"/>
        <v>16.909999999999844</v>
      </c>
      <c r="L1720" s="3">
        <f t="shared" si="413"/>
        <v>0.25613788907885338</v>
      </c>
      <c r="M1720" s="3">
        <f>L1720/'Nitrous Oxide Information'!$B$1*1000</f>
        <v>5.8195962347227725</v>
      </c>
      <c r="N1720" s="3">
        <f>M1720*'Nitrous Oxide Information'!$I$2*($D$13+273)/$F$2/1000</f>
        <v>1444.7559390226113</v>
      </c>
      <c r="O1720" s="3">
        <f t="shared" si="414"/>
        <v>28.419057639602226</v>
      </c>
      <c r="P1720" s="3">
        <f t="shared" si="415"/>
        <v>10.083409518888182</v>
      </c>
      <c r="Q1720" s="3">
        <f t="shared" si="416"/>
        <v>1.8393657252199261E-3</v>
      </c>
      <c r="R1720" s="3">
        <f t="shared" si="417"/>
        <v>4.7463920833323119E-2</v>
      </c>
    </row>
    <row r="1721" spans="1:18" x14ac:dyDescent="0.25">
      <c r="A1721" s="3">
        <f t="shared" si="419"/>
        <v>16.919999999999845</v>
      </c>
      <c r="B1721" s="3">
        <f t="shared" si="406"/>
        <v>0.56364031392954606</v>
      </c>
      <c r="C1721" s="3">
        <f t="shared" si="407"/>
        <v>1.2806238707652847E-2</v>
      </c>
      <c r="D1721" s="3">
        <f t="shared" si="408"/>
        <v>209.15583494192308</v>
      </c>
      <c r="E1721" s="3">
        <f t="shared" si="409"/>
        <v>1.7708562098322862</v>
      </c>
      <c r="F1721" s="3">
        <f t="shared" si="410"/>
        <v>33.073583221953228</v>
      </c>
      <c r="G1721" s="3">
        <f t="shared" si="411"/>
        <v>6.4955361220416452E-2</v>
      </c>
      <c r="H1721" s="3">
        <f t="shared" si="412"/>
        <v>0.10444600498204872</v>
      </c>
      <c r="I1721" s="3">
        <f t="shared" si="418"/>
        <v>2487.4808292240473</v>
      </c>
      <c r="K1721" s="3">
        <f t="shared" si="420"/>
        <v>16.919999999999845</v>
      </c>
      <c r="L1721" s="3">
        <f t="shared" si="413"/>
        <v>0.25566324987052014</v>
      </c>
      <c r="M1721" s="3">
        <f>L1721/'Nitrous Oxide Information'!$B$1*1000</f>
        <v>5.8088121661899921</v>
      </c>
      <c r="N1721" s="3">
        <f>M1721*'Nitrous Oxide Information'!$I$2*($D$13+273)/$F$2/1000</f>
        <v>1442.0787177118609</v>
      </c>
      <c r="O1721" s="3">
        <f t="shared" si="414"/>
        <v>28.3663953838612</v>
      </c>
      <c r="P1721" s="3">
        <f t="shared" si="415"/>
        <v>10.08340951888818</v>
      </c>
      <c r="Q1721" s="3">
        <f t="shared" si="416"/>
        <v>1.8393657252199257E-3</v>
      </c>
      <c r="R1721" s="3">
        <f t="shared" si="417"/>
        <v>4.7375967278736802E-2</v>
      </c>
    </row>
    <row r="1722" spans="1:18" x14ac:dyDescent="0.25">
      <c r="A1722" s="3">
        <f t="shared" si="419"/>
        <v>16.929999999999847</v>
      </c>
      <c r="B1722" s="3">
        <f t="shared" si="406"/>
        <v>0.56259585387972566</v>
      </c>
      <c r="C1722" s="3">
        <f t="shared" si="407"/>
        <v>1.2782507962374255E-2</v>
      </c>
      <c r="D1722" s="3">
        <f t="shared" si="408"/>
        <v>208.76825635965199</v>
      </c>
      <c r="E1722" s="3">
        <f t="shared" si="409"/>
        <v>1.7675747047315395</v>
      </c>
      <c r="F1722" s="3">
        <f t="shared" si="410"/>
        <v>33.073583221953236</v>
      </c>
      <c r="G1722" s="3">
        <f t="shared" si="411"/>
        <v>6.4955361220416466E-2</v>
      </c>
      <c r="H1722" s="3">
        <f t="shared" si="412"/>
        <v>0.10425246013284065</v>
      </c>
      <c r="I1722" s="3">
        <f t="shared" si="418"/>
        <v>2487.6893341443129</v>
      </c>
      <c r="K1722" s="3">
        <f t="shared" si="420"/>
        <v>16.929999999999847</v>
      </c>
      <c r="L1722" s="3">
        <f t="shared" si="413"/>
        <v>0.25518949019773279</v>
      </c>
      <c r="M1722" s="3">
        <f>L1722/'Nitrous Oxide Information'!$B$1*1000</f>
        <v>5.7980480811972095</v>
      </c>
      <c r="N1722" s="3">
        <f>M1722*'Nitrous Oxide Information'!$I$2*($D$13+273)/$F$2/1000</f>
        <v>1439.4064574562994</v>
      </c>
      <c r="O1722" s="3">
        <f t="shared" si="414"/>
        <v>28.313830714507976</v>
      </c>
      <c r="P1722" s="3">
        <f t="shared" si="415"/>
        <v>10.083409518888182</v>
      </c>
      <c r="Q1722" s="3">
        <f t="shared" si="416"/>
        <v>1.8393657252199261E-3</v>
      </c>
      <c r="R1722" s="3">
        <f t="shared" si="417"/>
        <v>4.728817670747823E-2</v>
      </c>
    </row>
    <row r="1723" spans="1:18" x14ac:dyDescent="0.25">
      <c r="A1723" s="3">
        <f t="shared" si="419"/>
        <v>16.939999999999849</v>
      </c>
      <c r="B1723" s="3">
        <f t="shared" si="406"/>
        <v>0.56155332927839718</v>
      </c>
      <c r="C1723" s="3">
        <f t="shared" si="407"/>
        <v>1.2758821191621233E-2</v>
      </c>
      <c r="D1723" s="3">
        <f t="shared" si="408"/>
        <v>208.3813959842503</v>
      </c>
      <c r="E1723" s="3">
        <f t="shared" si="409"/>
        <v>1.764299280460883</v>
      </c>
      <c r="F1723" s="3">
        <f t="shared" si="410"/>
        <v>33.073583221953243</v>
      </c>
      <c r="G1723" s="3">
        <f t="shared" si="411"/>
        <v>6.495536122041648E-2</v>
      </c>
      <c r="H1723" s="3">
        <f t="shared" si="412"/>
        <v>0.10405927393410139</v>
      </c>
      <c r="I1723" s="3">
        <f t="shared" si="418"/>
        <v>2487.8974526921811</v>
      </c>
      <c r="K1723" s="3">
        <f t="shared" si="420"/>
        <v>16.939999999999849</v>
      </c>
      <c r="L1723" s="3">
        <f t="shared" si="413"/>
        <v>0.25471660843065802</v>
      </c>
      <c r="M1723" s="3">
        <f>L1723/'Nitrous Oxide Information'!$B$1*1000</f>
        <v>5.7873039427136996</v>
      </c>
      <c r="N1723" s="3">
        <f>M1723*'Nitrous Oxide Information'!$I$2*($D$13+273)/$F$2/1000</f>
        <v>1436.7391490627865</v>
      </c>
      <c r="O1723" s="3">
        <f t="shared" si="414"/>
        <v>28.261363450708991</v>
      </c>
      <c r="P1723" s="3">
        <f t="shared" si="415"/>
        <v>10.083409518888184</v>
      </c>
      <c r="Q1723" s="3">
        <f t="shared" si="416"/>
        <v>1.8393657252199264E-3</v>
      </c>
      <c r="R1723" s="3">
        <f t="shared" si="417"/>
        <v>4.7200548817529275E-2</v>
      </c>
    </row>
    <row r="1724" spans="1:18" x14ac:dyDescent="0.25">
      <c r="A1724" s="3">
        <f t="shared" si="419"/>
        <v>16.94999999999985</v>
      </c>
      <c r="B1724" s="3">
        <f t="shared" si="406"/>
        <v>0.56051273653905631</v>
      </c>
      <c r="C1724" s="3">
        <f t="shared" si="407"/>
        <v>1.2735178313906284E-2</v>
      </c>
      <c r="D1724" s="3">
        <f t="shared" si="408"/>
        <v>207.99525248483661</v>
      </c>
      <c r="E1724" s="3">
        <f t="shared" si="409"/>
        <v>1.7610299257521658</v>
      </c>
      <c r="F1724" s="3">
        <f t="shared" si="410"/>
        <v>33.073583221953243</v>
      </c>
      <c r="G1724" s="3">
        <f t="shared" si="411"/>
        <v>6.495536122041648E-2</v>
      </c>
      <c r="H1724" s="3">
        <f t="shared" si="412"/>
        <v>0.10386644572122966</v>
      </c>
      <c r="I1724" s="3">
        <f t="shared" si="418"/>
        <v>2488.1051855836236</v>
      </c>
      <c r="K1724" s="3">
        <f t="shared" si="420"/>
        <v>16.94999999999985</v>
      </c>
      <c r="L1724" s="3">
        <f t="shared" si="413"/>
        <v>0.25424460294248274</v>
      </c>
      <c r="M1724" s="3">
        <f>L1724/'Nitrous Oxide Information'!$B$1*1000</f>
        <v>5.7765797137773554</v>
      </c>
      <c r="N1724" s="3">
        <f>M1724*'Nitrous Oxide Information'!$I$2*($D$13+273)/$F$2/1000</f>
        <v>1434.0767833552179</v>
      </c>
      <c r="O1724" s="3">
        <f t="shared" si="414"/>
        <v>28.208993411965789</v>
      </c>
      <c r="P1724" s="3">
        <f t="shared" si="415"/>
        <v>10.083409518888184</v>
      </c>
      <c r="Q1724" s="3">
        <f t="shared" si="416"/>
        <v>1.8393657252199264E-3</v>
      </c>
      <c r="R1724" s="3">
        <f t="shared" si="417"/>
        <v>4.7113083307431518E-2</v>
      </c>
    </row>
    <row r="1725" spans="1:18" x14ac:dyDescent="0.25">
      <c r="A1725" s="3">
        <f t="shared" si="419"/>
        <v>16.959999999999852</v>
      </c>
      <c r="B1725" s="3">
        <f t="shared" si="406"/>
        <v>0.55947407208184396</v>
      </c>
      <c r="C1725" s="3">
        <f t="shared" si="407"/>
        <v>1.271157924789292E-2</v>
      </c>
      <c r="D1725" s="3">
        <f t="shared" si="408"/>
        <v>207.60982453299584</v>
      </c>
      <c r="E1725" s="3">
        <f t="shared" si="409"/>
        <v>1.7577666293581178</v>
      </c>
      <c r="F1725" s="3">
        <f t="shared" si="410"/>
        <v>33.073583221953236</v>
      </c>
      <c r="G1725" s="3">
        <f t="shared" si="411"/>
        <v>6.4955361220416466E-2</v>
      </c>
      <c r="H1725" s="3">
        <f t="shared" si="412"/>
        <v>0.10367397483085571</v>
      </c>
      <c r="I1725" s="3">
        <f t="shared" si="418"/>
        <v>2488.3125335332852</v>
      </c>
      <c r="K1725" s="3">
        <f t="shared" si="420"/>
        <v>16.959999999999852</v>
      </c>
      <c r="L1725" s="3">
        <f t="shared" si="413"/>
        <v>0.25377347210940843</v>
      </c>
      <c r="M1725" s="3">
        <f>L1725/'Nitrous Oxide Information'!$B$1*1000</f>
        <v>5.7658753574945676</v>
      </c>
      <c r="N1725" s="3">
        <f>M1725*'Nitrous Oxide Information'!$I$2*($D$13+273)/$F$2/1000</f>
        <v>1431.4193511744941</v>
      </c>
      <c r="O1725" s="3">
        <f t="shared" si="414"/>
        <v>28.156720418114379</v>
      </c>
      <c r="P1725" s="3">
        <f t="shared" si="415"/>
        <v>10.083409518888182</v>
      </c>
      <c r="Q1725" s="3">
        <f t="shared" si="416"/>
        <v>1.8393657252199261E-3</v>
      </c>
      <c r="R1725" s="3">
        <f t="shared" si="417"/>
        <v>4.7025779876285125E-2</v>
      </c>
    </row>
    <row r="1726" spans="1:18" x14ac:dyDescent="0.25">
      <c r="A1726" s="3">
        <f t="shared" si="419"/>
        <v>16.969999999999853</v>
      </c>
      <c r="B1726" s="3">
        <f t="shared" si="406"/>
        <v>0.55843733233353532</v>
      </c>
      <c r="C1726" s="3">
        <f t="shared" si="407"/>
        <v>1.2688023912395378E-2</v>
      </c>
      <c r="D1726" s="3">
        <f t="shared" si="408"/>
        <v>207.22511080277454</v>
      </c>
      <c r="E1726" s="3">
        <f t="shared" si="409"/>
        <v>1.7545093800523102</v>
      </c>
      <c r="F1726" s="3">
        <f t="shared" si="410"/>
        <v>33.073583221953236</v>
      </c>
      <c r="G1726" s="3">
        <f t="shared" si="411"/>
        <v>6.4955361220416466E-2</v>
      </c>
      <c r="H1726" s="3">
        <f t="shared" si="412"/>
        <v>0.10348186060083904</v>
      </c>
      <c r="I1726" s="3">
        <f t="shared" si="418"/>
        <v>2488.5194972544869</v>
      </c>
      <c r="K1726" s="3">
        <f t="shared" si="420"/>
        <v>16.969999999999853</v>
      </c>
      <c r="L1726" s="3">
        <f t="shared" si="413"/>
        <v>0.25330321431064556</v>
      </c>
      <c r="M1726" s="3">
        <f>L1726/'Nitrous Oxide Information'!$B$1*1000</f>
        <v>5.7551908370400922</v>
      </c>
      <c r="N1726" s="3">
        <f>M1726*'Nitrous Oxide Information'!$I$2*($D$13+273)/$F$2/1000</f>
        <v>1428.7668433784875</v>
      </c>
      <c r="O1726" s="3">
        <f t="shared" si="414"/>
        <v>28.104544289324622</v>
      </c>
      <c r="P1726" s="3">
        <f t="shared" si="415"/>
        <v>10.083409518888182</v>
      </c>
      <c r="Q1726" s="3">
        <f t="shared" si="416"/>
        <v>1.8393657252199261E-3</v>
      </c>
      <c r="R1726" s="3">
        <f t="shared" si="417"/>
        <v>4.6938638223747879E-2</v>
      </c>
    </row>
    <row r="1727" spans="1:18" x14ac:dyDescent="0.25">
      <c r="A1727" s="3">
        <f t="shared" si="419"/>
        <v>16.979999999999855</v>
      </c>
      <c r="B1727" s="3">
        <f t="shared" si="406"/>
        <v>0.55740251372752703</v>
      </c>
      <c r="C1727" s="3">
        <f t="shared" si="407"/>
        <v>1.2664512226378325E-2</v>
      </c>
      <c r="D1727" s="3">
        <f t="shared" si="408"/>
        <v>206.84110997067614</v>
      </c>
      <c r="E1727" s="3">
        <f t="shared" si="409"/>
        <v>1.751258166629118</v>
      </c>
      <c r="F1727" s="3">
        <f t="shared" si="410"/>
        <v>33.073583221953236</v>
      </c>
      <c r="G1727" s="3">
        <f t="shared" si="411"/>
        <v>6.4955361220416466E-2</v>
      </c>
      <c r="H1727" s="3">
        <f t="shared" si="412"/>
        <v>0.10329010237026617</v>
      </c>
      <c r="I1727" s="3">
        <f t="shared" si="418"/>
        <v>2488.7260774592273</v>
      </c>
      <c r="K1727" s="3">
        <f t="shared" si="420"/>
        <v>16.979999999999855</v>
      </c>
      <c r="L1727" s="3">
        <f t="shared" si="413"/>
        <v>0.25283382792840808</v>
      </c>
      <c r="M1727" s="3">
        <f>L1727/'Nitrous Oxide Information'!$B$1*1000</f>
        <v>5.744526115656921</v>
      </c>
      <c r="N1727" s="3">
        <f>M1727*'Nitrous Oxide Information'!$I$2*($D$13+273)/$F$2/1000</f>
        <v>1426.1192508420111</v>
      </c>
      <c r="O1727" s="3">
        <f t="shared" si="414"/>
        <v>28.052464846099632</v>
      </c>
      <c r="P1727" s="3">
        <f t="shared" si="415"/>
        <v>10.083409518888182</v>
      </c>
      <c r="Q1727" s="3">
        <f t="shared" si="416"/>
        <v>1.8393657252199261E-3</v>
      </c>
      <c r="R1727" s="3">
        <f t="shared" si="417"/>
        <v>4.6851658050034099E-2</v>
      </c>
    </row>
    <row r="1728" spans="1:18" x14ac:dyDescent="0.25">
      <c r="A1728" s="3">
        <f t="shared" si="419"/>
        <v>16.989999999999856</v>
      </c>
      <c r="B1728" s="3">
        <f t="shared" si="406"/>
        <v>0.55636961270382435</v>
      </c>
      <c r="C1728" s="3">
        <f t="shared" si="407"/>
        <v>1.2641044108956605E-2</v>
      </c>
      <c r="D1728" s="3">
        <f t="shared" si="408"/>
        <v>206.45782071565688</v>
      </c>
      <c r="E1728" s="3">
        <f t="shared" si="409"/>
        <v>1.7480129779036808</v>
      </c>
      <c r="F1728" s="3">
        <f t="shared" si="410"/>
        <v>33.073583221953236</v>
      </c>
      <c r="G1728" s="3">
        <f t="shared" si="411"/>
        <v>6.4955361220416466E-2</v>
      </c>
      <c r="H1728" s="3">
        <f t="shared" si="412"/>
        <v>0.1030986994794483</v>
      </c>
      <c r="I1728" s="3">
        <f t="shared" si="418"/>
        <v>2488.9322748581862</v>
      </c>
      <c r="K1728" s="3">
        <f t="shared" si="420"/>
        <v>16.989999999999856</v>
      </c>
      <c r="L1728" s="3">
        <f t="shared" si="413"/>
        <v>0.25236531134790774</v>
      </c>
      <c r="M1728" s="3">
        <f>L1728/'Nitrous Oxide Information'!$B$1*1000</f>
        <v>5.7338811566561647</v>
      </c>
      <c r="N1728" s="3">
        <f>M1728*'Nitrous Oxide Information'!$I$2*($D$13+273)/$F$2/1000</f>
        <v>1423.4765644567883</v>
      </c>
      <c r="O1728" s="3">
        <f t="shared" si="414"/>
        <v>28.000481909275123</v>
      </c>
      <c r="P1728" s="3">
        <f t="shared" si="415"/>
        <v>10.083409518888182</v>
      </c>
      <c r="Q1728" s="3">
        <f t="shared" si="416"/>
        <v>1.8393657252199261E-3</v>
      </c>
      <c r="R1728" s="3">
        <f t="shared" si="417"/>
        <v>4.676483905591363E-2</v>
      </c>
    </row>
    <row r="1729" spans="1:18" x14ac:dyDescent="0.25">
      <c r="A1729" s="3">
        <f t="shared" si="419"/>
        <v>16.999999999999858</v>
      </c>
      <c r="B1729" s="3">
        <f t="shared" si="406"/>
        <v>0.55533862570902981</v>
      </c>
      <c r="C1729" s="3">
        <f t="shared" si="407"/>
        <v>1.2617619479394932E-2</v>
      </c>
      <c r="D1729" s="3">
        <f t="shared" si="408"/>
        <v>206.07524171912073</v>
      </c>
      <c r="E1729" s="3">
        <f t="shared" si="409"/>
        <v>1.7447738027118647</v>
      </c>
      <c r="F1729" s="3">
        <f t="shared" si="410"/>
        <v>33.073583221953243</v>
      </c>
      <c r="G1729" s="3">
        <f t="shared" si="411"/>
        <v>6.495536122041648E-2</v>
      </c>
      <c r="H1729" s="3">
        <f t="shared" si="412"/>
        <v>0.10290765126991908</v>
      </c>
      <c r="I1729" s="3">
        <f t="shared" si="418"/>
        <v>2489.1380901607263</v>
      </c>
      <c r="K1729" s="3">
        <f t="shared" si="420"/>
        <v>16.999999999999858</v>
      </c>
      <c r="L1729" s="3">
        <f t="shared" si="413"/>
        <v>0.25189766295734861</v>
      </c>
      <c r="M1729" s="3">
        <f>L1729/'Nitrous Oxide Information'!$B$1*1000</f>
        <v>5.7232559234169136</v>
      </c>
      <c r="N1729" s="3">
        <f>M1729*'Nitrous Oxide Information'!$I$2*($D$13+273)/$F$2/1000</f>
        <v>1420.8387751314199</v>
      </c>
      <c r="O1729" s="3">
        <f t="shared" si="414"/>
        <v>27.948595300018827</v>
      </c>
      <c r="P1729" s="3">
        <f t="shared" si="415"/>
        <v>10.083409518888184</v>
      </c>
      <c r="Q1729" s="3">
        <f t="shared" si="416"/>
        <v>1.8393657252199264E-3</v>
      </c>
      <c r="R1729" s="3">
        <f t="shared" si="417"/>
        <v>4.6678180942710798E-2</v>
      </c>
    </row>
    <row r="1730" spans="1:18" x14ac:dyDescent="0.25">
      <c r="A1730" s="3">
        <f t="shared" si="419"/>
        <v>17.009999999999859</v>
      </c>
      <c r="B1730" s="3">
        <f t="shared" si="406"/>
        <v>0.55430954919633069</v>
      </c>
      <c r="C1730" s="3">
        <f t="shared" si="407"/>
        <v>1.2594238257107641E-2</v>
      </c>
      <c r="D1730" s="3">
        <f t="shared" si="408"/>
        <v>205.69337166491513</v>
      </c>
      <c r="E1730" s="3">
        <f t="shared" si="409"/>
        <v>1.7415406299102227</v>
      </c>
      <c r="F1730" s="3">
        <f t="shared" si="410"/>
        <v>33.073583221953236</v>
      </c>
      <c r="G1730" s="3">
        <f t="shared" si="411"/>
        <v>6.4955361220416466E-2</v>
      </c>
      <c r="H1730" s="3">
        <f t="shared" si="412"/>
        <v>0.10271695708443232</v>
      </c>
      <c r="I1730" s="3">
        <f t="shared" si="418"/>
        <v>2489.343524074895</v>
      </c>
      <c r="K1730" s="3">
        <f t="shared" si="420"/>
        <v>17.009999999999859</v>
      </c>
      <c r="L1730" s="3">
        <f t="shared" si="413"/>
        <v>0.2514308811479215</v>
      </c>
      <c r="M1730" s="3">
        <f>L1730/'Nitrous Oxide Information'!$B$1*1000</f>
        <v>5.7126503793861243</v>
      </c>
      <c r="N1730" s="3">
        <f>M1730*'Nitrous Oxide Information'!$I$2*($D$13+273)/$F$2/1000</f>
        <v>1418.205873791353</v>
      </c>
      <c r="O1730" s="3">
        <f t="shared" si="414"/>
        <v>27.896804839829851</v>
      </c>
      <c r="P1730" s="3">
        <f t="shared" si="415"/>
        <v>10.083409518888182</v>
      </c>
      <c r="Q1730" s="3">
        <f t="shared" si="416"/>
        <v>1.8393657252199261E-3</v>
      </c>
      <c r="R1730" s="3">
        <f t="shared" si="417"/>
        <v>4.6591683412303402E-2</v>
      </c>
    </row>
    <row r="1731" spans="1:18" x14ac:dyDescent="0.25">
      <c r="A1731" s="3">
        <f t="shared" si="419"/>
        <v>17.019999999999861</v>
      </c>
      <c r="B1731" s="3">
        <f t="shared" si="406"/>
        <v>0.55328237962548632</v>
      </c>
      <c r="C1731" s="3">
        <f t="shared" si="407"/>
        <v>1.2570900361658392E-2</v>
      </c>
      <c r="D1731" s="3">
        <f t="shared" si="408"/>
        <v>205.31220923932653</v>
      </c>
      <c r="E1731" s="3">
        <f t="shared" si="409"/>
        <v>1.7383134483759581</v>
      </c>
      <c r="F1731" s="3">
        <f t="shared" si="410"/>
        <v>33.073583221953236</v>
      </c>
      <c r="G1731" s="3">
        <f t="shared" si="411"/>
        <v>6.4955361220416466E-2</v>
      </c>
      <c r="H1731" s="3">
        <f t="shared" si="412"/>
        <v>0.10252661626695979</v>
      </c>
      <c r="I1731" s="3">
        <f t="shared" si="418"/>
        <v>2489.5485773074288</v>
      </c>
      <c r="K1731" s="3">
        <f t="shared" si="420"/>
        <v>17.019999999999861</v>
      </c>
      <c r="L1731" s="3">
        <f t="shared" si="413"/>
        <v>0.25096496431379844</v>
      </c>
      <c r="M1731" s="3">
        <f>L1731/'Nitrous Oxide Information'!$B$1*1000</f>
        <v>5.702064488078487</v>
      </c>
      <c r="N1731" s="3">
        <f>M1731*'Nitrous Oxide Information'!$I$2*($D$13+273)/$F$2/1000</f>
        <v>1415.5778513788521</v>
      </c>
      <c r="O1731" s="3">
        <f t="shared" si="414"/>
        <v>27.845110350538079</v>
      </c>
      <c r="P1731" s="3">
        <f t="shared" si="415"/>
        <v>10.083409518888182</v>
      </c>
      <c r="Q1731" s="3">
        <f t="shared" si="416"/>
        <v>1.8393657252199261E-3</v>
      </c>
      <c r="R1731" s="3">
        <f t="shared" si="417"/>
        <v>4.6505346167121681E-2</v>
      </c>
    </row>
    <row r="1732" spans="1:18" x14ac:dyDescent="0.25">
      <c r="A1732" s="3">
        <f t="shared" si="419"/>
        <v>17.029999999999863</v>
      </c>
      <c r="B1732" s="3">
        <f t="shared" ref="B1732:B1795" si="421">L1732*2.20462</f>
        <v>0.5522571134628167</v>
      </c>
      <c r="C1732" s="3">
        <f t="shared" ref="C1732:C1795" si="422">M1732/453.59237</f>
        <v>1.2547605712759898E-2</v>
      </c>
      <c r="D1732" s="3">
        <f t="shared" ref="D1732:D1795" si="423">N1732/6.89475729</f>
        <v>204.93175313107579</v>
      </c>
      <c r="E1732" s="3">
        <f t="shared" ref="E1732:E1795" si="424">O1732/16.0184634</f>
        <v>1.7350922470068857</v>
      </c>
      <c r="F1732" s="3">
        <f t="shared" ref="F1732:F1795" si="425">P1732*3.28</f>
        <v>33.073583221953236</v>
      </c>
      <c r="G1732" s="3">
        <f t="shared" ref="G1732:G1795" si="426">Q1732*35.314</f>
        <v>6.4955361220416466E-2</v>
      </c>
      <c r="H1732" s="3">
        <f t="shared" ref="H1732:H1795" si="427">R1732*2.20462</f>
        <v>0.10233662816268893</v>
      </c>
      <c r="I1732" s="3">
        <f t="shared" si="418"/>
        <v>2489.7532505637541</v>
      </c>
      <c r="K1732" s="3">
        <f t="shared" si="420"/>
        <v>17.029999999999863</v>
      </c>
      <c r="L1732" s="3">
        <f t="shared" ref="L1732:L1795" si="428">L1731-R1731*$J$1</f>
        <v>0.25049991085212725</v>
      </c>
      <c r="M1732" s="3">
        <f>L1732/'Nitrous Oxide Information'!$B$1*1000</f>
        <v>5.6914982130763017</v>
      </c>
      <c r="N1732" s="3">
        <f>M1732*'Nitrous Oxide Information'!$I$2*($D$13+273)/$F$2/1000</f>
        <v>1412.9546988529653</v>
      </c>
      <c r="O1732" s="3">
        <f t="shared" ref="O1732:O1795" si="429">L1732/$F$2</f>
        <v>27.793511654303561</v>
      </c>
      <c r="P1732" s="3">
        <f t="shared" ref="P1732:P1795" si="430">SQRT(2*(N1732)/O1732)</f>
        <v>10.083409518888182</v>
      </c>
      <c r="Q1732" s="3">
        <f t="shared" ref="Q1732:Q1795" si="431">P1732*$F$25</f>
        <v>1.8393657252199261E-3</v>
      </c>
      <c r="R1732" s="3">
        <f t="shared" ref="R1732:R1795" si="432">Q1732*O1732*0.908</f>
        <v>4.6419168910147302E-2</v>
      </c>
    </row>
    <row r="1733" spans="1:18" x14ac:dyDescent="0.25">
      <c r="A1733" s="3">
        <f t="shared" si="419"/>
        <v>17.039999999999864</v>
      </c>
      <c r="B1733" s="3">
        <f t="shared" si="421"/>
        <v>0.55123374718118989</v>
      </c>
      <c r="C1733" s="3">
        <f t="shared" si="422"/>
        <v>1.2524354230273649E-2</v>
      </c>
      <c r="D1733" s="3">
        <f t="shared" si="423"/>
        <v>204.55200203131361</v>
      </c>
      <c r="E1733" s="3">
        <f t="shared" si="424"/>
        <v>1.7318770147213924</v>
      </c>
      <c r="F1733" s="3">
        <f t="shared" si="425"/>
        <v>33.073583221953236</v>
      </c>
      <c r="G1733" s="3">
        <f t="shared" si="426"/>
        <v>6.4955361220416466E-2</v>
      </c>
      <c r="H1733" s="3">
        <f t="shared" si="427"/>
        <v>0.10214699211802052</v>
      </c>
      <c r="I1733" s="3">
        <f t="shared" si="418"/>
        <v>2489.95754454799</v>
      </c>
      <c r="K1733" s="3">
        <f t="shared" si="420"/>
        <v>17.039999999999864</v>
      </c>
      <c r="L1733" s="3">
        <f t="shared" si="428"/>
        <v>0.2500357191630258</v>
      </c>
      <c r="M1733" s="3">
        <f>L1733/'Nitrous Oxide Information'!$B$1*1000</f>
        <v>5.6809515180293504</v>
      </c>
      <c r="N1733" s="3">
        <f>M1733*'Nitrous Oxide Information'!$I$2*($D$13+273)/$F$2/1000</f>
        <v>1410.3364071894944</v>
      </c>
      <c r="O1733" s="3">
        <f t="shared" si="429"/>
        <v>27.742008573615887</v>
      </c>
      <c r="P1733" s="3">
        <f t="shared" si="430"/>
        <v>10.083409518888182</v>
      </c>
      <c r="Q1733" s="3">
        <f t="shared" si="431"/>
        <v>1.8393657252199261E-3</v>
      </c>
      <c r="R1733" s="3">
        <f t="shared" si="432"/>
        <v>4.6333151344912289E-2</v>
      </c>
    </row>
    <row r="1734" spans="1:18" x14ac:dyDescent="0.25">
      <c r="A1734" s="3">
        <f t="shared" si="419"/>
        <v>17.049999999999866</v>
      </c>
      <c r="B1734" s="3">
        <f t="shared" si="421"/>
        <v>0.55021227726000965</v>
      </c>
      <c r="C1734" s="3">
        <f t="shared" si="422"/>
        <v>1.2501145834209637E-2</v>
      </c>
      <c r="D1734" s="3">
        <f t="shared" si="423"/>
        <v>204.17295463361589</v>
      </c>
      <c r="E1734" s="3">
        <f t="shared" si="424"/>
        <v>1.7286677404584003</v>
      </c>
      <c r="F1734" s="3">
        <f t="shared" si="425"/>
        <v>33.073583221953236</v>
      </c>
      <c r="G1734" s="3">
        <f t="shared" si="426"/>
        <v>6.4955361220416466E-2</v>
      </c>
      <c r="H1734" s="3">
        <f t="shared" si="427"/>
        <v>0.10195770748056654</v>
      </c>
      <c r="I1734" s="3">
        <f t="shared" si="418"/>
        <v>2490.1614599629511</v>
      </c>
      <c r="K1734" s="3">
        <f t="shared" si="420"/>
        <v>17.049999999999866</v>
      </c>
      <c r="L1734" s="3">
        <f t="shared" si="428"/>
        <v>0.24957238764957668</v>
      </c>
      <c r="M1734" s="3">
        <f>L1734/'Nitrous Oxide Information'!$B$1*1000</f>
        <v>5.6704243666547764</v>
      </c>
      <c r="N1734" s="3">
        <f>M1734*'Nitrous Oxide Information'!$I$2*($D$13+273)/$F$2/1000</f>
        <v>1407.7229673809625</v>
      </c>
      <c r="O1734" s="3">
        <f t="shared" si="429"/>
        <v>27.690600931293588</v>
      </c>
      <c r="P1734" s="3">
        <f t="shared" si="430"/>
        <v>10.083409518888182</v>
      </c>
      <c r="Q1734" s="3">
        <f t="shared" si="431"/>
        <v>1.8393657252199261E-3</v>
      </c>
      <c r="R1734" s="3">
        <f t="shared" si="432"/>
        <v>4.6247293175498069E-2</v>
      </c>
    </row>
    <row r="1735" spans="1:18" x14ac:dyDescent="0.25">
      <c r="A1735" s="3">
        <f t="shared" si="419"/>
        <v>17.059999999999867</v>
      </c>
      <c r="B1735" s="3">
        <f t="shared" si="421"/>
        <v>0.54919270018520405</v>
      </c>
      <c r="C1735" s="3">
        <f t="shared" si="422"/>
        <v>1.2477980444726084E-2</v>
      </c>
      <c r="D1735" s="3">
        <f t="shared" si="423"/>
        <v>203.79460963397972</v>
      </c>
      <c r="E1735" s="3">
        <f t="shared" si="424"/>
        <v>1.7254644131773287</v>
      </c>
      <c r="F1735" s="3">
        <f t="shared" si="425"/>
        <v>33.073583221953236</v>
      </c>
      <c r="G1735" s="3">
        <f t="shared" si="426"/>
        <v>6.4955361220416466E-2</v>
      </c>
      <c r="H1735" s="3">
        <f t="shared" si="427"/>
        <v>0.10176877359914789</v>
      </c>
      <c r="I1735" s="3">
        <f t="shared" si="418"/>
        <v>2490.3649975101494</v>
      </c>
      <c r="K1735" s="3">
        <f t="shared" si="420"/>
        <v>17.059999999999867</v>
      </c>
      <c r="L1735" s="3">
        <f t="shared" si="428"/>
        <v>0.24910991471782171</v>
      </c>
      <c r="M1735" s="3">
        <f>L1735/'Nitrous Oxide Information'!$B$1*1000</f>
        <v>5.6599167227369582</v>
      </c>
      <c r="N1735" s="3">
        <f>M1735*'Nitrous Oxide Information'!$I$2*($D$13+273)/$F$2/1000</f>
        <v>1405.1143704365859</v>
      </c>
      <c r="O1735" s="3">
        <f t="shared" si="429"/>
        <v>27.639288550483521</v>
      </c>
      <c r="P1735" s="3">
        <f t="shared" si="430"/>
        <v>10.083409518888182</v>
      </c>
      <c r="Q1735" s="3">
        <f t="shared" si="431"/>
        <v>1.8393657252199261E-3</v>
      </c>
      <c r="R1735" s="3">
        <f t="shared" si="432"/>
        <v>4.6161594106534413E-2</v>
      </c>
    </row>
    <row r="1736" spans="1:18" x14ac:dyDescent="0.25">
      <c r="A1736" s="3">
        <f t="shared" si="419"/>
        <v>17.069999999999869</v>
      </c>
      <c r="B1736" s="3">
        <f t="shared" si="421"/>
        <v>0.54817501244921263</v>
      </c>
      <c r="C1736" s="3">
        <f t="shared" si="422"/>
        <v>1.2454857982129154E-2</v>
      </c>
      <c r="D1736" s="3">
        <f t="shared" si="423"/>
        <v>203.41696573081839</v>
      </c>
      <c r="E1736" s="3">
        <f t="shared" si="424"/>
        <v>1.7222670218580558</v>
      </c>
      <c r="F1736" s="3">
        <f t="shared" si="425"/>
        <v>33.073583221953243</v>
      </c>
      <c r="G1736" s="3">
        <f t="shared" si="426"/>
        <v>6.495536122041648E-2</v>
      </c>
      <c r="H1736" s="3">
        <f t="shared" si="427"/>
        <v>0.10158018982379216</v>
      </c>
      <c r="I1736" s="3">
        <f t="shared" si="418"/>
        <v>2490.568157889797</v>
      </c>
      <c r="K1736" s="3">
        <f t="shared" si="420"/>
        <v>17.069999999999869</v>
      </c>
      <c r="L1736" s="3">
        <f t="shared" si="428"/>
        <v>0.24864829877675637</v>
      </c>
      <c r="M1736" s="3">
        <f>L1736/'Nitrous Oxide Information'!$B$1*1000</f>
        <v>5.6494285501273804</v>
      </c>
      <c r="N1736" s="3">
        <f>M1736*'Nitrous Oxide Information'!$I$2*($D$13+273)/$F$2/1000</f>
        <v>1402.5106073822403</v>
      </c>
      <c r="O1736" s="3">
        <f t="shared" si="429"/>
        <v>27.588071254660271</v>
      </c>
      <c r="P1736" s="3">
        <f t="shared" si="430"/>
        <v>10.083409518888184</v>
      </c>
      <c r="Q1736" s="3">
        <f t="shared" si="431"/>
        <v>1.8393657252199264E-3</v>
      </c>
      <c r="R1736" s="3">
        <f t="shared" si="432"/>
        <v>4.6076053843198454E-2</v>
      </c>
    </row>
    <row r="1737" spans="1:18" x14ac:dyDescent="0.25">
      <c r="A1737" s="3">
        <f t="shared" si="419"/>
        <v>17.07999999999987</v>
      </c>
      <c r="B1737" s="3">
        <f t="shared" si="421"/>
        <v>0.54715921055097461</v>
      </c>
      <c r="C1737" s="3">
        <f t="shared" si="422"/>
        <v>1.2431778366872696E-2</v>
      </c>
      <c r="D1737" s="3">
        <f t="shared" si="423"/>
        <v>203.04002162495706</v>
      </c>
      <c r="E1737" s="3">
        <f t="shared" si="424"/>
        <v>1.7190755555008801</v>
      </c>
      <c r="F1737" s="3">
        <f t="shared" si="425"/>
        <v>33.073583221953243</v>
      </c>
      <c r="G1737" s="3">
        <f t="shared" si="426"/>
        <v>6.495536122041648E-2</v>
      </c>
      <c r="H1737" s="3">
        <f t="shared" si="427"/>
        <v>0.1013919555057313</v>
      </c>
      <c r="I1737" s="3">
        <f t="shared" si="418"/>
        <v>2490.7709418008085</v>
      </c>
      <c r="K1737" s="3">
        <f t="shared" si="420"/>
        <v>17.07999999999987</v>
      </c>
      <c r="L1737" s="3">
        <f t="shared" si="428"/>
        <v>0.24818753823832437</v>
      </c>
      <c r="M1737" s="3">
        <f>L1737/'Nitrous Oxide Information'!$B$1*1000</f>
        <v>5.638959812744516</v>
      </c>
      <c r="N1737" s="3">
        <f>M1737*'Nitrous Oxide Information'!$I$2*($D$13+273)/$F$2/1000</f>
        <v>1399.9116692604305</v>
      </c>
      <c r="O1737" s="3">
        <f t="shared" si="429"/>
        <v>27.536948867625519</v>
      </c>
      <c r="P1737" s="3">
        <f t="shared" si="430"/>
        <v>10.083409518888184</v>
      </c>
      <c r="Q1737" s="3">
        <f t="shared" si="431"/>
        <v>1.8393657252199264E-3</v>
      </c>
      <c r="R1737" s="3">
        <f t="shared" si="432"/>
        <v>4.5990672091213589E-2</v>
      </c>
    </row>
    <row r="1738" spans="1:18" x14ac:dyDescent="0.25">
      <c r="A1738" s="3">
        <f t="shared" si="419"/>
        <v>17.089999999999872</v>
      </c>
      <c r="B1738" s="3">
        <f t="shared" si="421"/>
        <v>0.54614529099591724</v>
      </c>
      <c r="C1738" s="3">
        <f t="shared" si="422"/>
        <v>1.2408741519557967E-2</v>
      </c>
      <c r="D1738" s="3">
        <f t="shared" si="423"/>
        <v>202.66377601962861</v>
      </c>
      <c r="E1738" s="3">
        <f t="shared" si="424"/>
        <v>1.7158900031264839</v>
      </c>
      <c r="F1738" s="3">
        <f t="shared" si="425"/>
        <v>33.073583221953243</v>
      </c>
      <c r="G1738" s="3">
        <f t="shared" si="426"/>
        <v>6.495536122041648E-2</v>
      </c>
      <c r="H1738" s="3">
        <f t="shared" si="427"/>
        <v>0.10120406999739956</v>
      </c>
      <c r="I1738" s="3">
        <f t="shared" si="418"/>
        <v>2490.9733499408035</v>
      </c>
      <c r="K1738" s="3">
        <f t="shared" si="420"/>
        <v>17.089999999999872</v>
      </c>
      <c r="L1738" s="3">
        <f t="shared" si="428"/>
        <v>0.24772763151741223</v>
      </c>
      <c r="M1738" s="3">
        <f>L1738/'Nitrous Oxide Information'!$B$1*1000</f>
        <v>5.6285104745736998</v>
      </c>
      <c r="N1738" s="3">
        <f>M1738*'Nitrous Oxide Information'!$I$2*($D$13+273)/$F$2/1000</f>
        <v>1397.3175471302616</v>
      </c>
      <c r="O1738" s="3">
        <f t="shared" si="429"/>
        <v>27.485921213507471</v>
      </c>
      <c r="P1738" s="3">
        <f t="shared" si="430"/>
        <v>10.083409518888184</v>
      </c>
      <c r="Q1738" s="3">
        <f t="shared" si="431"/>
        <v>1.8393657252199264E-3</v>
      </c>
      <c r="R1738" s="3">
        <f t="shared" si="432"/>
        <v>4.5905448556848603E-2</v>
      </c>
    </row>
    <row r="1739" spans="1:18" x14ac:dyDescent="0.25">
      <c r="A1739" s="3">
        <f t="shared" si="419"/>
        <v>17.099999999999874</v>
      </c>
      <c r="B1739" s="3">
        <f t="shared" si="421"/>
        <v>0.54513325029594328</v>
      </c>
      <c r="C1739" s="3">
        <f t="shared" si="422"/>
        <v>1.2385747360933345E-2</v>
      </c>
      <c r="D1739" s="3">
        <f t="shared" si="423"/>
        <v>202.2882276204686</v>
      </c>
      <c r="E1739" s="3">
        <f t="shared" si="424"/>
        <v>1.7127103537758948</v>
      </c>
      <c r="F1739" s="3">
        <f t="shared" si="425"/>
        <v>33.073583221953243</v>
      </c>
      <c r="G1739" s="3">
        <f t="shared" si="426"/>
        <v>6.495536122041648E-2</v>
      </c>
      <c r="H1739" s="3">
        <f t="shared" si="427"/>
        <v>0.10101653265243112</v>
      </c>
      <c r="I1739" s="3">
        <f t="shared" si="418"/>
        <v>2491.1753830061084</v>
      </c>
      <c r="K1739" s="3">
        <f t="shared" si="420"/>
        <v>17.099999999999874</v>
      </c>
      <c r="L1739" s="3">
        <f t="shared" si="428"/>
        <v>0.24726857703184374</v>
      </c>
      <c r="M1739" s="3">
        <f>L1739/'Nitrous Oxide Information'!$B$1*1000</f>
        <v>5.6180804996670011</v>
      </c>
      <c r="N1739" s="3">
        <f>M1739*'Nitrous Oxide Information'!$I$2*($D$13+273)/$F$2/1000</f>
        <v>1394.7282320674053</v>
      </c>
      <c r="O1739" s="3">
        <f t="shared" si="429"/>
        <v>27.434988116760223</v>
      </c>
      <c r="P1739" s="3">
        <f t="shared" si="430"/>
        <v>10.083409518888184</v>
      </c>
      <c r="Q1739" s="3">
        <f t="shared" si="431"/>
        <v>1.8393657252199264E-3</v>
      </c>
      <c r="R1739" s="3">
        <f t="shared" si="432"/>
        <v>4.5820382946916531E-2</v>
      </c>
    </row>
    <row r="1740" spans="1:18" x14ac:dyDescent="0.25">
      <c r="A1740" s="3">
        <f t="shared" si="419"/>
        <v>17.109999999999875</v>
      </c>
      <c r="B1740" s="3">
        <f t="shared" si="421"/>
        <v>0.54412308496941897</v>
      </c>
      <c r="C1740" s="3">
        <f t="shared" si="422"/>
        <v>1.2362795811894072E-2</v>
      </c>
      <c r="D1740" s="3">
        <f t="shared" si="423"/>
        <v>201.9133751355113</v>
      </c>
      <c r="E1740" s="3">
        <f t="shared" si="424"/>
        <v>1.7095365965104474</v>
      </c>
      <c r="F1740" s="3">
        <f t="shared" si="425"/>
        <v>33.073583221953236</v>
      </c>
      <c r="G1740" s="3">
        <f t="shared" si="426"/>
        <v>6.4955361220416466E-2</v>
      </c>
      <c r="H1740" s="3">
        <f t="shared" si="427"/>
        <v>0.10082934282565793</v>
      </c>
      <c r="I1740" s="3">
        <f t="shared" si="418"/>
        <v>2491.3770416917596</v>
      </c>
      <c r="K1740" s="3">
        <f t="shared" si="420"/>
        <v>17.109999999999875</v>
      </c>
      <c r="L1740" s="3">
        <f t="shared" si="428"/>
        <v>0.24681037320237456</v>
      </c>
      <c r="M1740" s="3">
        <f>L1740/'Nitrous Oxide Information'!$B$1*1000</f>
        <v>5.6076698521431068</v>
      </c>
      <c r="N1740" s="3">
        <f>M1740*'Nitrous Oxide Information'!$I$2*($D$13+273)/$F$2/1000</f>
        <v>1392.1437151640714</v>
      </c>
      <c r="O1740" s="3">
        <f t="shared" si="429"/>
        <v>27.384149402163171</v>
      </c>
      <c r="P1740" s="3">
        <f t="shared" si="430"/>
        <v>10.083409518888182</v>
      </c>
      <c r="Q1740" s="3">
        <f t="shared" si="431"/>
        <v>1.8393657252199261E-3</v>
      </c>
      <c r="R1740" s="3">
        <f t="shared" si="432"/>
        <v>4.5735474968773733E-2</v>
      </c>
    </row>
    <row r="1741" spans="1:18" x14ac:dyDescent="0.25">
      <c r="A1741" s="3">
        <f t="shared" si="419"/>
        <v>17.119999999999877</v>
      </c>
      <c r="B1741" s="3">
        <f t="shared" si="421"/>
        <v>0.54311479154116238</v>
      </c>
      <c r="C1741" s="3">
        <f t="shared" si="422"/>
        <v>1.2339886793481978E-2</v>
      </c>
      <c r="D1741" s="3">
        <f t="shared" si="423"/>
        <v>201.53921727518514</v>
      </c>
      <c r="E1741" s="3">
        <f t="shared" si="424"/>
        <v>1.7063687204117473</v>
      </c>
      <c r="F1741" s="3">
        <f t="shared" si="425"/>
        <v>33.073583221953236</v>
      </c>
      <c r="G1741" s="3">
        <f t="shared" si="426"/>
        <v>6.4955361220416466E-2</v>
      </c>
      <c r="H1741" s="3">
        <f t="shared" si="427"/>
        <v>0.10064249987310747</v>
      </c>
      <c r="I1741" s="3">
        <f t="shared" si="418"/>
        <v>2491.5783266915059</v>
      </c>
      <c r="K1741" s="3">
        <f t="shared" si="420"/>
        <v>17.119999999999877</v>
      </c>
      <c r="L1741" s="3">
        <f t="shared" si="428"/>
        <v>0.24635301845268681</v>
      </c>
      <c r="M1741" s="3">
        <f>L1741/'Nitrous Oxide Information'!$B$1*1000</f>
        <v>5.5972784961871911</v>
      </c>
      <c r="N1741" s="3">
        <f>M1741*'Nitrous Oxide Information'!$I$2*($D$13+273)/$F$2/1000</f>
        <v>1389.5639875289767</v>
      </c>
      <c r="O1741" s="3">
        <f t="shared" si="429"/>
        <v>27.333404894820408</v>
      </c>
      <c r="P1741" s="3">
        <f t="shared" si="430"/>
        <v>10.083409518888182</v>
      </c>
      <c r="Q1741" s="3">
        <f t="shared" si="431"/>
        <v>1.8393657252199261E-3</v>
      </c>
      <c r="R1741" s="3">
        <f t="shared" si="432"/>
        <v>4.5650724330318825E-2</v>
      </c>
    </row>
    <row r="1742" spans="1:18" x14ac:dyDescent="0.25">
      <c r="A1742" s="3">
        <f t="shared" si="419"/>
        <v>17.129999999999878</v>
      </c>
      <c r="B1742" s="3">
        <f t="shared" si="421"/>
        <v>0.54210836654243133</v>
      </c>
      <c r="C1742" s="3">
        <f t="shared" si="422"/>
        <v>1.23170202268852E-2</v>
      </c>
      <c r="D1742" s="3">
        <f t="shared" si="423"/>
        <v>201.16575275230807</v>
      </c>
      <c r="E1742" s="3">
        <f t="shared" si="424"/>
        <v>1.7032067145816316</v>
      </c>
      <c r="F1742" s="3">
        <f t="shared" si="425"/>
        <v>33.073583221953243</v>
      </c>
      <c r="G1742" s="3">
        <f t="shared" si="426"/>
        <v>6.495536122041648E-2</v>
      </c>
      <c r="H1742" s="3">
        <f t="shared" si="427"/>
        <v>0.10045600315200061</v>
      </c>
      <c r="I1742" s="3">
        <f t="shared" si="418"/>
        <v>2491.7792386978099</v>
      </c>
      <c r="K1742" s="3">
        <f t="shared" si="420"/>
        <v>17.129999999999878</v>
      </c>
      <c r="L1742" s="3">
        <f t="shared" si="428"/>
        <v>0.24589651120938363</v>
      </c>
      <c r="M1742" s="3">
        <f>L1742/'Nitrous Oxide Information'!$B$1*1000</f>
        <v>5.5869063960507956</v>
      </c>
      <c r="N1742" s="3">
        <f>M1742*'Nitrous Oxide Information'!$I$2*($D$13+273)/$F$2/1000</f>
        <v>1386.9890402873136</v>
      </c>
      <c r="O1742" s="3">
        <f t="shared" si="429"/>
        <v>27.282754420160117</v>
      </c>
      <c r="P1742" s="3">
        <f t="shared" si="430"/>
        <v>10.083409518888184</v>
      </c>
      <c r="Q1742" s="3">
        <f t="shared" si="431"/>
        <v>1.8393657252199264E-3</v>
      </c>
      <c r="R1742" s="3">
        <f t="shared" si="432"/>
        <v>4.5566130739991752E-2</v>
      </c>
    </row>
    <row r="1743" spans="1:18" x14ac:dyDescent="0.25">
      <c r="A1743" s="3">
        <f t="shared" si="419"/>
        <v>17.13999999999988</v>
      </c>
      <c r="B1743" s="3">
        <f t="shared" si="421"/>
        <v>0.54110380651091128</v>
      </c>
      <c r="C1743" s="3">
        <f t="shared" si="422"/>
        <v>1.2294196033437921E-2</v>
      </c>
      <c r="D1743" s="3">
        <f t="shared" si="423"/>
        <v>200.79298028208311</v>
      </c>
      <c r="E1743" s="3">
        <f t="shared" si="424"/>
        <v>1.7000505681421334</v>
      </c>
      <c r="F1743" s="3">
        <f t="shared" si="425"/>
        <v>33.073583221953236</v>
      </c>
      <c r="G1743" s="3">
        <f t="shared" si="426"/>
        <v>6.4955361220416466E-2</v>
      </c>
      <c r="H1743" s="3">
        <f t="shared" si="427"/>
        <v>0.10026985202074913</v>
      </c>
      <c r="I1743" s="3">
        <f t="shared" si="418"/>
        <v>2491.9797784018515</v>
      </c>
      <c r="K1743" s="3">
        <f t="shared" si="420"/>
        <v>17.13999999999988</v>
      </c>
      <c r="L1743" s="3">
        <f t="shared" si="428"/>
        <v>0.24544084990198373</v>
      </c>
      <c r="M1743" s="3">
        <f>L1743/'Nitrous Oxide Information'!$B$1*1000</f>
        <v>5.5765535160517059</v>
      </c>
      <c r="N1743" s="3">
        <f>M1743*'Nitrous Oxide Information'!$I$2*($D$13+273)/$F$2/1000</f>
        <v>1384.4188645807187</v>
      </c>
      <c r="O1743" s="3">
        <f t="shared" si="429"/>
        <v>27.232197803933971</v>
      </c>
      <c r="P1743" s="3">
        <f t="shared" si="430"/>
        <v>10.083409518888182</v>
      </c>
      <c r="Q1743" s="3">
        <f t="shared" si="431"/>
        <v>1.8393657252199261E-3</v>
      </c>
      <c r="R1743" s="3">
        <f t="shared" si="432"/>
        <v>4.5481693906772661E-2</v>
      </c>
    </row>
    <row r="1744" spans="1:18" x14ac:dyDescent="0.25">
      <c r="A1744" s="3">
        <f t="shared" si="419"/>
        <v>17.149999999999881</v>
      </c>
      <c r="B1744" s="3">
        <f t="shared" si="421"/>
        <v>0.54010110799070377</v>
      </c>
      <c r="C1744" s="3">
        <f t="shared" si="422"/>
        <v>1.2271414134620099E-2</v>
      </c>
      <c r="D1744" s="3">
        <f t="shared" si="423"/>
        <v>200.42089858209448</v>
      </c>
      <c r="E1744" s="3">
        <f t="shared" si="424"/>
        <v>1.6969002702354421</v>
      </c>
      <c r="F1744" s="3">
        <f t="shared" si="425"/>
        <v>33.073583221953236</v>
      </c>
      <c r="G1744" s="3">
        <f t="shared" si="426"/>
        <v>6.4955361220416466E-2</v>
      </c>
      <c r="H1744" s="3">
        <f t="shared" si="427"/>
        <v>0.10008404583895397</v>
      </c>
      <c r="I1744" s="3">
        <f t="shared" si="418"/>
        <v>2492.1799464935293</v>
      </c>
      <c r="K1744" s="3">
        <f t="shared" si="420"/>
        <v>17.149999999999881</v>
      </c>
      <c r="L1744" s="3">
        <f t="shared" si="428"/>
        <v>0.24498603296291599</v>
      </c>
      <c r="M1744" s="3">
        <f>L1744/'Nitrous Oxide Information'!$B$1*1000</f>
        <v>5.5662198205738305</v>
      </c>
      <c r="N1744" s="3">
        <f>M1744*'Nitrous Oxide Information'!$I$2*($D$13+273)/$F$2/1000</f>
        <v>1381.8534515672466</v>
      </c>
      <c r="O1744" s="3">
        <f t="shared" si="429"/>
        <v>27.181734872216541</v>
      </c>
      <c r="P1744" s="3">
        <f t="shared" si="430"/>
        <v>10.083409518888182</v>
      </c>
      <c r="Q1744" s="3">
        <f t="shared" si="431"/>
        <v>1.8393657252199261E-3</v>
      </c>
      <c r="R1744" s="3">
        <f t="shared" si="432"/>
        <v>4.5397413540181064E-2</v>
      </c>
    </row>
    <row r="1745" spans="1:18" x14ac:dyDescent="0.25">
      <c r="A1745" s="3">
        <f t="shared" si="419"/>
        <v>17.159999999999883</v>
      </c>
      <c r="B1745" s="3">
        <f t="shared" si="421"/>
        <v>0.53910026753231421</v>
      </c>
      <c r="C1745" s="3">
        <f t="shared" si="422"/>
        <v>1.2248674452057195E-2</v>
      </c>
      <c r="D1745" s="3">
        <f t="shared" si="423"/>
        <v>200.04950637230252</v>
      </c>
      <c r="E1745" s="3">
        <f t="shared" si="424"/>
        <v>1.6937558100238679</v>
      </c>
      <c r="F1745" s="3">
        <f t="shared" si="425"/>
        <v>33.073583221953236</v>
      </c>
      <c r="G1745" s="3">
        <f t="shared" si="426"/>
        <v>6.4955361220416466E-2</v>
      </c>
      <c r="H1745" s="3">
        <f t="shared" si="427"/>
        <v>9.989858396740256E-2</v>
      </c>
      <c r="I1745" s="3">
        <f t="shared" si="418"/>
        <v>2492.3797436614641</v>
      </c>
      <c r="K1745" s="3">
        <f t="shared" si="420"/>
        <v>17.159999999999883</v>
      </c>
      <c r="L1745" s="3">
        <f t="shared" si="428"/>
        <v>0.24453205882751416</v>
      </c>
      <c r="M1745" s="3">
        <f>L1745/'Nitrous Oxide Information'!$B$1*1000</f>
        <v>5.5559052740670749</v>
      </c>
      <c r="N1745" s="3">
        <f>M1745*'Nitrous Oxide Information'!$I$2*($D$13+273)/$F$2/1000</f>
        <v>1379.2927924213343</v>
      </c>
      <c r="O1745" s="3">
        <f t="shared" si="429"/>
        <v>27.131365451404683</v>
      </c>
      <c r="P1745" s="3">
        <f t="shared" si="430"/>
        <v>10.083409518888182</v>
      </c>
      <c r="Q1745" s="3">
        <f t="shared" si="431"/>
        <v>1.8393657252199261E-3</v>
      </c>
      <c r="R1745" s="3">
        <f t="shared" si="432"/>
        <v>4.5313289350274684E-2</v>
      </c>
    </row>
    <row r="1746" spans="1:18" x14ac:dyDescent="0.25">
      <c r="A1746" s="3">
        <f t="shared" si="419"/>
        <v>17.169999999999884</v>
      </c>
      <c r="B1746" s="3">
        <f t="shared" si="421"/>
        <v>0.53810128169264027</v>
      </c>
      <c r="C1746" s="3">
        <f t="shared" si="422"/>
        <v>1.2225976907519901E-2</v>
      </c>
      <c r="D1746" s="3">
        <f t="shared" si="423"/>
        <v>199.67880237503965</v>
      </c>
      <c r="E1746" s="3">
        <f t="shared" si="424"/>
        <v>1.6906171766898044</v>
      </c>
      <c r="F1746" s="3">
        <f t="shared" si="425"/>
        <v>33.073583221953236</v>
      </c>
      <c r="G1746" s="3">
        <f t="shared" si="426"/>
        <v>6.4955361220416466E-2</v>
      </c>
      <c r="H1746" s="3">
        <f t="shared" si="427"/>
        <v>9.9713465768066958E-2</v>
      </c>
      <c r="I1746" s="3">
        <f t="shared" si="418"/>
        <v>2492.5791705930001</v>
      </c>
      <c r="K1746" s="3">
        <f t="shared" si="420"/>
        <v>17.169999999999884</v>
      </c>
      <c r="L1746" s="3">
        <f t="shared" si="428"/>
        <v>0.24407892593401143</v>
      </c>
      <c r="M1746" s="3">
        <f>L1746/'Nitrous Oxide Information'!$B$1*1000</f>
        <v>5.5456098410472228</v>
      </c>
      <c r="N1746" s="3">
        <f>M1746*'Nitrous Oxide Information'!$I$2*($D$13+273)/$F$2/1000</f>
        <v>1376.736878333774</v>
      </c>
      <c r="O1746" s="3">
        <f t="shared" si="429"/>
        <v>27.081089368216968</v>
      </c>
      <c r="P1746" s="3">
        <f t="shared" si="430"/>
        <v>10.083409518888182</v>
      </c>
      <c r="Q1746" s="3">
        <f t="shared" si="431"/>
        <v>1.8393657252199261E-3</v>
      </c>
      <c r="R1746" s="3">
        <f t="shared" si="432"/>
        <v>4.5229321047648562E-2</v>
      </c>
    </row>
    <row r="1747" spans="1:18" x14ac:dyDescent="0.25">
      <c r="A1747" s="3">
        <f t="shared" si="419"/>
        <v>17.179999999999886</v>
      </c>
      <c r="B1747" s="3">
        <f t="shared" si="421"/>
        <v>0.53710414703495957</v>
      </c>
      <c r="C1747" s="3">
        <f t="shared" si="422"/>
        <v>1.2203321422923871E-2</v>
      </c>
      <c r="D1747" s="3">
        <f t="shared" si="423"/>
        <v>199.30878531500588</v>
      </c>
      <c r="E1747" s="3">
        <f t="shared" si="424"/>
        <v>1.6874843594356903</v>
      </c>
      <c r="F1747" s="3">
        <f t="shared" si="425"/>
        <v>33.073583221953236</v>
      </c>
      <c r="G1747" s="3">
        <f t="shared" si="426"/>
        <v>6.4955361220416466E-2</v>
      </c>
      <c r="H1747" s="3">
        <f t="shared" si="427"/>
        <v>9.952869060410148E-2</v>
      </c>
      <c r="I1747" s="3">
        <f t="shared" si="418"/>
        <v>2492.7782279742082</v>
      </c>
      <c r="K1747" s="3">
        <f t="shared" si="420"/>
        <v>17.179999999999886</v>
      </c>
      <c r="L1747" s="3">
        <f t="shared" si="428"/>
        <v>0.24362663272353494</v>
      </c>
      <c r="M1747" s="3">
        <f>L1747/'Nitrous Oxide Information'!$B$1*1000</f>
        <v>5.5353334860958112</v>
      </c>
      <c r="N1747" s="3">
        <f>M1747*'Nitrous Oxide Information'!$I$2*($D$13+273)/$F$2/1000</f>
        <v>1374.1857005116817</v>
      </c>
      <c r="O1747" s="3">
        <f t="shared" si="429"/>
        <v>27.030906449693052</v>
      </c>
      <c r="P1747" s="3">
        <f t="shared" si="430"/>
        <v>10.083409518888182</v>
      </c>
      <c r="Q1747" s="3">
        <f t="shared" si="431"/>
        <v>1.8393657252199261E-3</v>
      </c>
      <c r="R1747" s="3">
        <f t="shared" si="432"/>
        <v>4.5145508343434011E-2</v>
      </c>
    </row>
    <row r="1748" spans="1:18" x14ac:dyDescent="0.25">
      <c r="A1748" s="3">
        <f t="shared" si="419"/>
        <v>17.189999999999888</v>
      </c>
      <c r="B1748" s="3">
        <f t="shared" si="421"/>
        <v>0.53610886012891856</v>
      </c>
      <c r="C1748" s="3">
        <f t="shared" si="422"/>
        <v>1.2180707920329457E-2</v>
      </c>
      <c r="D1748" s="3">
        <f t="shared" si="423"/>
        <v>198.93945391926442</v>
      </c>
      <c r="E1748" s="3">
        <f t="shared" si="424"/>
        <v>1.684357347483973</v>
      </c>
      <c r="F1748" s="3">
        <f t="shared" si="425"/>
        <v>33.073583221953243</v>
      </c>
      <c r="G1748" s="3">
        <f t="shared" si="426"/>
        <v>6.495536122041648E-2</v>
      </c>
      <c r="H1748" s="3">
        <f t="shared" si="427"/>
        <v>9.934425783984055E-2</v>
      </c>
      <c r="I1748" s="3">
        <f t="shared" si="418"/>
        <v>2492.976916489888</v>
      </c>
      <c r="K1748" s="3">
        <f t="shared" si="420"/>
        <v>17.189999999999888</v>
      </c>
      <c r="L1748" s="3">
        <f t="shared" si="428"/>
        <v>0.2431751776401006</v>
      </c>
      <c r="M1748" s="3">
        <f>L1748/'Nitrous Oxide Information'!$B$1*1000</f>
        <v>5.5250761738600103</v>
      </c>
      <c r="N1748" s="3">
        <f>M1748*'Nitrous Oxide Information'!$I$2*($D$13+273)/$F$2/1000</f>
        <v>1371.6392501784676</v>
      </c>
      <c r="O1748" s="3">
        <f t="shared" si="429"/>
        <v>26.980816523193106</v>
      </c>
      <c r="P1748" s="3">
        <f t="shared" si="430"/>
        <v>10.083409518888184</v>
      </c>
      <c r="Q1748" s="3">
        <f t="shared" si="431"/>
        <v>1.8393657252199264E-3</v>
      </c>
      <c r="R1748" s="3">
        <f t="shared" si="432"/>
        <v>4.5061850949297641E-2</v>
      </c>
    </row>
    <row r="1749" spans="1:18" x14ac:dyDescent="0.25">
      <c r="A1749" s="3">
        <f t="shared" si="419"/>
        <v>17.199999999999889</v>
      </c>
      <c r="B1749" s="3">
        <f t="shared" si="421"/>
        <v>0.53511541755052006</v>
      </c>
      <c r="C1749" s="3">
        <f t="shared" si="422"/>
        <v>1.2158136321941437E-2</v>
      </c>
      <c r="D1749" s="3">
        <f t="shared" si="423"/>
        <v>198.57080691723726</v>
      </c>
      <c r="E1749" s="3">
        <f t="shared" si="424"/>
        <v>1.6812361300770706</v>
      </c>
      <c r="F1749" s="3">
        <f t="shared" si="425"/>
        <v>33.073583221953243</v>
      </c>
      <c r="G1749" s="3">
        <f t="shared" si="426"/>
        <v>6.495536122041648E-2</v>
      </c>
      <c r="H1749" s="3">
        <f t="shared" si="427"/>
        <v>9.916016684079651E-2</v>
      </c>
      <c r="I1749" s="3">
        <f t="shared" si="418"/>
        <v>2493.1752368235698</v>
      </c>
      <c r="K1749" s="3">
        <f t="shared" si="420"/>
        <v>17.199999999999889</v>
      </c>
      <c r="L1749" s="3">
        <f t="shared" si="428"/>
        <v>0.24272455913060761</v>
      </c>
      <c r="M1749" s="3">
        <f>L1749/'Nitrous Oxide Information'!$B$1*1000</f>
        <v>5.5148378690524993</v>
      </c>
      <c r="N1749" s="3">
        <f>M1749*'Nitrous Oxide Information'!$I$2*($D$13+273)/$F$2/1000</f>
        <v>1369.0975185738041</v>
      </c>
      <c r="O1749" s="3">
        <f t="shared" si="429"/>
        <v>26.930819416397199</v>
      </c>
      <c r="P1749" s="3">
        <f t="shared" si="430"/>
        <v>10.083409518888184</v>
      </c>
      <c r="Q1749" s="3">
        <f t="shared" si="431"/>
        <v>1.8393657252199264E-3</v>
      </c>
      <c r="R1749" s="3">
        <f t="shared" si="432"/>
        <v>4.497834857744034E-2</v>
      </c>
    </row>
    <row r="1750" spans="1:18" x14ac:dyDescent="0.25">
      <c r="A1750" s="3">
        <f t="shared" si="419"/>
        <v>17.209999999999891</v>
      </c>
      <c r="B1750" s="3">
        <f t="shared" si="421"/>
        <v>0.53412381588211211</v>
      </c>
      <c r="C1750" s="3">
        <f t="shared" si="422"/>
        <v>1.2135606550108743E-2</v>
      </c>
      <c r="D1750" s="3">
        <f t="shared" si="423"/>
        <v>198.20284304070088</v>
      </c>
      <c r="E1750" s="3">
        <f t="shared" si="424"/>
        <v>1.6781206964773374</v>
      </c>
      <c r="F1750" s="3">
        <f t="shared" si="425"/>
        <v>33.073583221953236</v>
      </c>
      <c r="G1750" s="3">
        <f t="shared" si="426"/>
        <v>6.4955361220416466E-2</v>
      </c>
      <c r="H1750" s="3">
        <f t="shared" si="427"/>
        <v>9.8976416973657499E-2</v>
      </c>
      <c r="I1750" s="3">
        <f t="shared" si="418"/>
        <v>2493.3731896575173</v>
      </c>
      <c r="K1750" s="3">
        <f t="shared" si="420"/>
        <v>17.209999999999891</v>
      </c>
      <c r="L1750" s="3">
        <f t="shared" si="428"/>
        <v>0.24227477564483321</v>
      </c>
      <c r="M1750" s="3">
        <f>L1750/'Nitrous Oxide Information'!$B$1*1000</f>
        <v>5.5046185364513489</v>
      </c>
      <c r="N1750" s="3">
        <f>M1750*'Nitrous Oxide Information'!$I$2*($D$13+273)/$F$2/1000</f>
        <v>1366.5604969535982</v>
      </c>
      <c r="O1750" s="3">
        <f t="shared" si="429"/>
        <v>26.880914957304743</v>
      </c>
      <c r="P1750" s="3">
        <f t="shared" si="430"/>
        <v>10.083409518888182</v>
      </c>
      <c r="Q1750" s="3">
        <f t="shared" si="431"/>
        <v>1.8393657252199261E-3</v>
      </c>
      <c r="R1750" s="3">
        <f t="shared" si="432"/>
        <v>4.4895000940596341E-2</v>
      </c>
    </row>
    <row r="1751" spans="1:18" x14ac:dyDescent="0.25">
      <c r="A1751" s="3">
        <f t="shared" si="419"/>
        <v>17.219999999999892</v>
      </c>
      <c r="B1751" s="3">
        <f t="shared" si="421"/>
        <v>0.5331340517123756</v>
      </c>
      <c r="C1751" s="3">
        <f t="shared" si="422"/>
        <v>1.2113118527324213E-2</v>
      </c>
      <c r="D1751" s="3">
        <f t="shared" si="423"/>
        <v>197.83556102378196</v>
      </c>
      <c r="E1751" s="3">
        <f t="shared" si="424"/>
        <v>1.6750110359670241</v>
      </c>
      <c r="F1751" s="3">
        <f t="shared" si="425"/>
        <v>33.073583221953236</v>
      </c>
      <c r="G1751" s="3">
        <f t="shared" si="426"/>
        <v>6.4955361220416466E-2</v>
      </c>
      <c r="H1751" s="3">
        <f t="shared" si="427"/>
        <v>9.8793007606285177E-2</v>
      </c>
      <c r="I1751" s="3">
        <f t="shared" si="418"/>
        <v>2493.5707756727297</v>
      </c>
      <c r="K1751" s="3">
        <f t="shared" si="420"/>
        <v>17.219999999999892</v>
      </c>
      <c r="L1751" s="3">
        <f t="shared" si="428"/>
        <v>0.24182582563542726</v>
      </c>
      <c r="M1751" s="3">
        <f>L1751/'Nitrous Oxide Information'!$B$1*1000</f>
        <v>5.4944181408998993</v>
      </c>
      <c r="N1751" s="3">
        <f>M1751*'Nitrous Oxide Information'!$I$2*($D$13+273)/$F$2/1000</f>
        <v>1364.0281765899606</v>
      </c>
      <c r="O1751" s="3">
        <f t="shared" si="429"/>
        <v>26.831102974233861</v>
      </c>
      <c r="P1751" s="3">
        <f t="shared" si="430"/>
        <v>10.083409518888182</v>
      </c>
      <c r="Q1751" s="3">
        <f t="shared" si="431"/>
        <v>1.8393657252199261E-3</v>
      </c>
      <c r="R1751" s="3">
        <f t="shared" si="432"/>
        <v>4.4811807752032182E-2</v>
      </c>
    </row>
    <row r="1752" spans="1:18" x14ac:dyDescent="0.25">
      <c r="A1752" s="3">
        <f t="shared" si="419"/>
        <v>17.229999999999894</v>
      </c>
      <c r="B1752" s="3">
        <f t="shared" si="421"/>
        <v>0.5321461216363127</v>
      </c>
      <c r="C1752" s="3">
        <f t="shared" si="422"/>
        <v>1.2090672176224294E-2</v>
      </c>
      <c r="D1752" s="3">
        <f t="shared" si="423"/>
        <v>197.46895960295279</v>
      </c>
      <c r="E1752" s="3">
        <f t="shared" si="424"/>
        <v>1.6719071378482413</v>
      </c>
      <c r="F1752" s="3">
        <f t="shared" si="425"/>
        <v>33.073583221953236</v>
      </c>
      <c r="G1752" s="3">
        <f t="shared" si="426"/>
        <v>6.4955361220416466E-2</v>
      </c>
      <c r="H1752" s="3">
        <f t="shared" si="427"/>
        <v>9.8609938107712583E-2</v>
      </c>
      <c r="I1752" s="3">
        <f t="shared" si="418"/>
        <v>2493.7679955489452</v>
      </c>
      <c r="K1752" s="3">
        <f t="shared" si="420"/>
        <v>17.229999999999894</v>
      </c>
      <c r="L1752" s="3">
        <f t="shared" si="428"/>
        <v>0.24137770755790694</v>
      </c>
      <c r="M1752" s="3">
        <f>L1752/'Nitrous Oxide Information'!$B$1*1000</f>
        <v>5.4842366473066351</v>
      </c>
      <c r="N1752" s="3">
        <f>M1752*'Nitrous Oxide Information'!$I$2*($D$13+273)/$F$2/1000</f>
        <v>1361.5005487711744</v>
      </c>
      <c r="O1752" s="3">
        <f t="shared" si="429"/>
        <v>26.78138329582081</v>
      </c>
      <c r="P1752" s="3">
        <f t="shared" si="430"/>
        <v>10.083409518888182</v>
      </c>
      <c r="Q1752" s="3">
        <f t="shared" si="431"/>
        <v>1.8393657252199261E-3</v>
      </c>
      <c r="R1752" s="3">
        <f t="shared" si="432"/>
        <v>4.4728768725545716E-2</v>
      </c>
    </row>
    <row r="1753" spans="1:18" x14ac:dyDescent="0.25">
      <c r="A1753" s="3">
        <f t="shared" si="419"/>
        <v>17.239999999999895</v>
      </c>
      <c r="B1753" s="3">
        <f t="shared" si="421"/>
        <v>0.53116002225523562</v>
      </c>
      <c r="C1753" s="3">
        <f t="shared" si="422"/>
        <v>1.2068267419588805E-2</v>
      </c>
      <c r="D1753" s="3">
        <f t="shared" si="423"/>
        <v>197.10303751702716</v>
      </c>
      <c r="E1753" s="3">
        <f t="shared" si="424"/>
        <v>1.6688089914429249</v>
      </c>
      <c r="F1753" s="3">
        <f t="shared" si="425"/>
        <v>33.073583221953236</v>
      </c>
      <c r="G1753" s="3">
        <f t="shared" si="426"/>
        <v>6.4955361220416466E-2</v>
      </c>
      <c r="H1753" s="3">
        <f t="shared" si="427"/>
        <v>9.8427207848142031E-2</v>
      </c>
      <c r="I1753" s="3">
        <f t="shared" si="418"/>
        <v>2493.9648499646414</v>
      </c>
      <c r="K1753" s="3">
        <f t="shared" si="420"/>
        <v>17.239999999999895</v>
      </c>
      <c r="L1753" s="3">
        <f t="shared" si="428"/>
        <v>0.24093041987065147</v>
      </c>
      <c r="M1753" s="3">
        <f>L1753/'Nitrous Oxide Information'!$B$1*1000</f>
        <v>5.4740740206450704</v>
      </c>
      <c r="N1753" s="3">
        <f>M1753*'Nitrous Oxide Information'!$I$2*($D$13+273)/$F$2/1000</f>
        <v>1358.9776048016665</v>
      </c>
      <c r="O1753" s="3">
        <f t="shared" si="429"/>
        <v>26.73175575101941</v>
      </c>
      <c r="P1753" s="3">
        <f t="shared" si="430"/>
        <v>10.083409518888182</v>
      </c>
      <c r="Q1753" s="3">
        <f t="shared" si="431"/>
        <v>1.8393657252199261E-3</v>
      </c>
      <c r="R1753" s="3">
        <f t="shared" si="432"/>
        <v>4.464588357546518E-2</v>
      </c>
    </row>
    <row r="1754" spans="1:18" x14ac:dyDescent="0.25">
      <c r="A1754" s="3">
        <f t="shared" si="419"/>
        <v>17.249999999999897</v>
      </c>
      <c r="B1754" s="3">
        <f t="shared" si="421"/>
        <v>0.53017575017675422</v>
      </c>
      <c r="C1754" s="3">
        <f t="shared" si="422"/>
        <v>1.204590418034065E-2</v>
      </c>
      <c r="D1754" s="3">
        <f t="shared" si="423"/>
        <v>196.73779350715577</v>
      </c>
      <c r="E1754" s="3">
        <f t="shared" si="424"/>
        <v>1.6657165860927974</v>
      </c>
      <c r="F1754" s="3">
        <f t="shared" si="425"/>
        <v>33.073583221953243</v>
      </c>
      <c r="G1754" s="3">
        <f t="shared" si="426"/>
        <v>6.495536122041648E-2</v>
      </c>
      <c r="H1754" s="3">
        <f t="shared" si="427"/>
        <v>9.8244816198942861E-2</v>
      </c>
      <c r="I1754" s="3">
        <f t="shared" si="418"/>
        <v>2494.1613395970394</v>
      </c>
      <c r="K1754" s="3">
        <f t="shared" si="420"/>
        <v>17.249999999999897</v>
      </c>
      <c r="L1754" s="3">
        <f t="shared" si="428"/>
        <v>0.24048396103489683</v>
      </c>
      <c r="M1754" s="3">
        <f>L1754/'Nitrous Oxide Information'!$B$1*1000</f>
        <v>5.4639302259536233</v>
      </c>
      <c r="N1754" s="3">
        <f>M1754*'Nitrous Oxide Information'!$I$2*($D$13+273)/$F$2/1000</f>
        <v>1356.4593360019769</v>
      </c>
      <c r="O1754" s="3">
        <f t="shared" si="429"/>
        <v>26.682220169100425</v>
      </c>
      <c r="P1754" s="3">
        <f t="shared" si="430"/>
        <v>10.083409518888184</v>
      </c>
      <c r="Q1754" s="3">
        <f t="shared" si="431"/>
        <v>1.8393657252199264E-3</v>
      </c>
      <c r="R1754" s="3">
        <f t="shared" si="432"/>
        <v>4.4563152016648164E-2</v>
      </c>
    </row>
    <row r="1755" spans="1:18" x14ac:dyDescent="0.25">
      <c r="A1755" s="3">
        <f t="shared" si="419"/>
        <v>17.259999999999899</v>
      </c>
      <c r="B1755" s="3">
        <f t="shared" si="421"/>
        <v>0.52919330201476478</v>
      </c>
      <c r="C1755" s="3">
        <f t="shared" si="422"/>
        <v>1.2023582381545571E-2</v>
      </c>
      <c r="D1755" s="3">
        <f t="shared" si="423"/>
        <v>196.3732263168221</v>
      </c>
      <c r="E1755" s="3">
        <f t="shared" si="424"/>
        <v>1.662629911159331</v>
      </c>
      <c r="F1755" s="3">
        <f t="shared" si="425"/>
        <v>33.073583221953236</v>
      </c>
      <c r="G1755" s="3">
        <f t="shared" si="426"/>
        <v>6.4955361220416466E-2</v>
      </c>
      <c r="H1755" s="3">
        <f t="shared" si="427"/>
        <v>9.8062762532649228E-2</v>
      </c>
      <c r="I1755" s="3">
        <f t="shared" si="418"/>
        <v>2494.3574651221047</v>
      </c>
      <c r="K1755" s="3">
        <f t="shared" si="420"/>
        <v>17.259999999999899</v>
      </c>
      <c r="L1755" s="3">
        <f t="shared" si="428"/>
        <v>0.24003832951473034</v>
      </c>
      <c r="M1755" s="3">
        <f>L1755/'Nitrous Oxide Information'!$B$1*1000</f>
        <v>5.4538052283354999</v>
      </c>
      <c r="N1755" s="3">
        <f>M1755*'Nitrous Oxide Information'!$I$2*($D$13+273)/$F$2/1000</f>
        <v>1353.945733708729</v>
      </c>
      <c r="O1755" s="3">
        <f t="shared" si="429"/>
        <v>26.632776379650998</v>
      </c>
      <c r="P1755" s="3">
        <f t="shared" si="430"/>
        <v>10.083409518888182</v>
      </c>
      <c r="Q1755" s="3">
        <f t="shared" si="431"/>
        <v>1.8393657252199261E-3</v>
      </c>
      <c r="R1755" s="3">
        <f t="shared" si="432"/>
        <v>4.4480573764480606E-2</v>
      </c>
    </row>
    <row r="1756" spans="1:18" x14ac:dyDescent="0.25">
      <c r="A1756" s="3">
        <f t="shared" si="419"/>
        <v>17.2699999999999</v>
      </c>
      <c r="B1756" s="3">
        <f t="shared" si="421"/>
        <v>0.52821267438943831</v>
      </c>
      <c r="C1756" s="3">
        <f t="shared" si="422"/>
        <v>1.2001301946411863E-2</v>
      </c>
      <c r="D1756" s="3">
        <f t="shared" si="423"/>
        <v>196.00933469183821</v>
      </c>
      <c r="E1756" s="3">
        <f t="shared" si="424"/>
        <v>1.6595489560237131</v>
      </c>
      <c r="F1756" s="3">
        <f t="shared" si="425"/>
        <v>33.073583221953243</v>
      </c>
      <c r="G1756" s="3">
        <f t="shared" si="426"/>
        <v>6.495536122041648E-2</v>
      </c>
      <c r="H1756" s="3">
        <f t="shared" si="427"/>
        <v>9.7881046222958165E-2</v>
      </c>
      <c r="I1756" s="3">
        <f t="shared" si="418"/>
        <v>2494.5532272145506</v>
      </c>
      <c r="K1756" s="3">
        <f t="shared" si="420"/>
        <v>17.2699999999999</v>
      </c>
      <c r="L1756" s="3">
        <f t="shared" si="428"/>
        <v>0.23959352377708554</v>
      </c>
      <c r="M1756" s="3">
        <f>L1756/'Nitrous Oxide Information'!$B$1*1000</f>
        <v>5.44369899295857</v>
      </c>
      <c r="N1756" s="3">
        <f>M1756*'Nitrous Oxide Information'!$I$2*($D$13+273)/$F$2/1000</f>
        <v>1351.4367892746013</v>
      </c>
      <c r="O1756" s="3">
        <f t="shared" si="429"/>
        <v>26.583424212574062</v>
      </c>
      <c r="P1756" s="3">
        <f t="shared" si="430"/>
        <v>10.083409518888184</v>
      </c>
      <c r="Q1756" s="3">
        <f t="shared" si="431"/>
        <v>1.8393657252199264E-3</v>
      </c>
      <c r="R1756" s="3">
        <f t="shared" si="432"/>
        <v>4.4398148534875934E-2</v>
      </c>
    </row>
    <row r="1757" spans="1:18" x14ac:dyDescent="0.25">
      <c r="A1757" s="3">
        <f t="shared" si="419"/>
        <v>17.279999999999902</v>
      </c>
      <c r="B1757" s="3">
        <f t="shared" si="421"/>
        <v>0.52723386392720861</v>
      </c>
      <c r="C1757" s="3">
        <f t="shared" si="422"/>
        <v>1.1979062798290129E-2</v>
      </c>
      <c r="D1757" s="3">
        <f t="shared" si="423"/>
        <v>195.64611738033997</v>
      </c>
      <c r="E1757" s="3">
        <f t="shared" si="424"/>
        <v>1.6564737100868074</v>
      </c>
      <c r="F1757" s="3">
        <f t="shared" si="425"/>
        <v>33.073583221953243</v>
      </c>
      <c r="G1757" s="3">
        <f t="shared" si="426"/>
        <v>6.495536122041648E-2</v>
      </c>
      <c r="H1757" s="3">
        <f t="shared" si="427"/>
        <v>9.7699666644727207E-2</v>
      </c>
      <c r="I1757" s="3">
        <f t="shared" si="418"/>
        <v>2494.7486265478401</v>
      </c>
      <c r="K1757" s="3">
        <f t="shared" si="420"/>
        <v>17.279999999999902</v>
      </c>
      <c r="L1757" s="3">
        <f t="shared" si="428"/>
        <v>0.23914954229173677</v>
      </c>
      <c r="M1757" s="3">
        <f>L1757/'Nitrous Oxide Information'!$B$1*1000</f>
        <v>5.4336114850552519</v>
      </c>
      <c r="N1757" s="3">
        <f>M1757*'Nitrous Oxide Information'!$I$2*($D$13+273)/$F$2/1000</f>
        <v>1348.9324940682948</v>
      </c>
      <c r="O1757" s="3">
        <f t="shared" si="429"/>
        <v>26.534163498087739</v>
      </c>
      <c r="P1757" s="3">
        <f t="shared" si="430"/>
        <v>10.083409518888184</v>
      </c>
      <c r="Q1757" s="3">
        <f t="shared" si="431"/>
        <v>1.8393657252199264E-3</v>
      </c>
      <c r="R1757" s="3">
        <f t="shared" si="432"/>
        <v>4.4315876044273943E-2</v>
      </c>
    </row>
    <row r="1758" spans="1:18" x14ac:dyDescent="0.25">
      <c r="A1758" s="3">
        <f t="shared" si="419"/>
        <v>17.289999999999903</v>
      </c>
      <c r="B1758" s="3">
        <f t="shared" si="421"/>
        <v>0.52625686726076137</v>
      </c>
      <c r="C1758" s="3">
        <f t="shared" si="422"/>
        <v>1.1956864860673003E-2</v>
      </c>
      <c r="D1758" s="3">
        <f t="shared" si="423"/>
        <v>195.28357313278315</v>
      </c>
      <c r="E1758" s="3">
        <f t="shared" si="424"/>
        <v>1.6534041627691189</v>
      </c>
      <c r="F1758" s="3">
        <f t="shared" si="425"/>
        <v>33.073583221953236</v>
      </c>
      <c r="G1758" s="3">
        <f t="shared" si="426"/>
        <v>6.4955361220416466E-2</v>
      </c>
      <c r="H1758" s="3">
        <f t="shared" si="427"/>
        <v>9.751862317397228E-2</v>
      </c>
      <c r="I1758" s="3">
        <f t="shared" si="418"/>
        <v>2494.9436637941881</v>
      </c>
      <c r="K1758" s="3">
        <f t="shared" si="420"/>
        <v>17.289999999999903</v>
      </c>
      <c r="L1758" s="3">
        <f t="shared" si="428"/>
        <v>0.23870638353129403</v>
      </c>
      <c r="M1758" s="3">
        <f>L1758/'Nitrous Oxide Information'!$B$1*1000</f>
        <v>5.4235426699223872</v>
      </c>
      <c r="N1758" s="3">
        <f>M1758*'Nitrous Oxide Information'!$I$2*($D$13+273)/$F$2/1000</f>
        <v>1346.4328394745048</v>
      </c>
      <c r="O1758" s="3">
        <f t="shared" si="429"/>
        <v>26.484994066724777</v>
      </c>
      <c r="P1758" s="3">
        <f t="shared" si="430"/>
        <v>10.083409518888182</v>
      </c>
      <c r="Q1758" s="3">
        <f t="shared" si="431"/>
        <v>1.8393657252199261E-3</v>
      </c>
      <c r="R1758" s="3">
        <f t="shared" si="432"/>
        <v>4.4233756009639885E-2</v>
      </c>
    </row>
    <row r="1759" spans="1:18" x14ac:dyDescent="0.25">
      <c r="A1759" s="3">
        <f t="shared" si="419"/>
        <v>17.299999999999905</v>
      </c>
      <c r="B1759" s="3">
        <f t="shared" si="421"/>
        <v>0.52528168102902162</v>
      </c>
      <c r="C1759" s="3">
        <f t="shared" si="422"/>
        <v>1.1934708057194897E-2</v>
      </c>
      <c r="D1759" s="3">
        <f t="shared" si="423"/>
        <v>194.9217007019391</v>
      </c>
      <c r="E1759" s="3">
        <f t="shared" si="424"/>
        <v>1.6503403035107567</v>
      </c>
      <c r="F1759" s="3">
        <f t="shared" si="425"/>
        <v>33.073583221953243</v>
      </c>
      <c r="G1759" s="3">
        <f t="shared" si="426"/>
        <v>6.495536122041648E-2</v>
      </c>
      <c r="H1759" s="3">
        <f t="shared" si="427"/>
        <v>9.7337915187865678E-2</v>
      </c>
      <c r="I1759" s="3">
        <f t="shared" ref="I1759:I1822" si="433">I1758+$N$3*$J$1*H1759</f>
        <v>2495.1383396245637</v>
      </c>
      <c r="K1759" s="3">
        <f t="shared" si="420"/>
        <v>17.299999999999905</v>
      </c>
      <c r="L1759" s="3">
        <f t="shared" si="428"/>
        <v>0.23826404597119763</v>
      </c>
      <c r="M1759" s="3">
        <f>L1759/'Nitrous Oxide Information'!$B$1*1000</f>
        <v>5.4134925129211293</v>
      </c>
      <c r="N1759" s="3">
        <f>M1759*'Nitrous Oxide Information'!$I$2*($D$13+273)/$F$2/1000</f>
        <v>1343.9378168938929</v>
      </c>
      <c r="O1759" s="3">
        <f t="shared" si="429"/>
        <v>26.435915749331951</v>
      </c>
      <c r="P1759" s="3">
        <f t="shared" si="430"/>
        <v>10.083409518888184</v>
      </c>
      <c r="Q1759" s="3">
        <f t="shared" si="431"/>
        <v>1.8393657252199264E-3</v>
      </c>
      <c r="R1759" s="3">
        <f t="shared" si="432"/>
        <v>4.4151788148463537E-2</v>
      </c>
    </row>
    <row r="1760" spans="1:18" x14ac:dyDescent="0.25">
      <c r="A1760" s="3">
        <f t="shared" ref="A1760:A1823" si="434">$A$30+A1759</f>
        <v>17.309999999999906</v>
      </c>
      <c r="B1760" s="3">
        <f t="shared" si="421"/>
        <v>0.52430830187714306</v>
      </c>
      <c r="C1760" s="3">
        <f t="shared" si="422"/>
        <v>1.1912592311631725E-2</v>
      </c>
      <c r="D1760" s="3">
        <f t="shared" si="423"/>
        <v>194.56049884289024</v>
      </c>
      <c r="E1760" s="3">
        <f t="shared" si="424"/>
        <v>1.6472821217713982</v>
      </c>
      <c r="F1760" s="3">
        <f t="shared" si="425"/>
        <v>33.073583221953243</v>
      </c>
      <c r="G1760" s="3">
        <f t="shared" si="426"/>
        <v>6.495536122041648E-2</v>
      </c>
      <c r="H1760" s="3">
        <f t="shared" si="427"/>
        <v>9.7157542064733732E-2</v>
      </c>
      <c r="I1760" s="3">
        <f t="shared" si="433"/>
        <v>2495.3326547086931</v>
      </c>
      <c r="K1760" s="3">
        <f t="shared" ref="K1760:K1823" si="435">$A$30+K1759</f>
        <v>17.309999999999906</v>
      </c>
      <c r="L1760" s="3">
        <f t="shared" si="428"/>
        <v>0.23782252808971299</v>
      </c>
      <c r="M1760" s="3">
        <f>L1760/'Nitrous Oxide Information'!$B$1*1000</f>
        <v>5.4034609794768134</v>
      </c>
      <c r="N1760" s="3">
        <f>M1760*'Nitrous Oxide Information'!$I$2*($D$13+273)/$F$2/1000</f>
        <v>1341.4474177430541</v>
      </c>
      <c r="O1760" s="3">
        <f t="shared" si="429"/>
        <v>26.386928377069488</v>
      </c>
      <c r="P1760" s="3">
        <f t="shared" si="430"/>
        <v>10.083409518888184</v>
      </c>
      <c r="Q1760" s="3">
        <f t="shared" si="431"/>
        <v>1.8393657252199264E-3</v>
      </c>
      <c r="R1760" s="3">
        <f t="shared" si="432"/>
        <v>4.4069972178758125E-2</v>
      </c>
    </row>
    <row r="1761" spans="1:18" x14ac:dyDescent="0.25">
      <c r="A1761" s="3">
        <f t="shared" si="434"/>
        <v>17.319999999999908</v>
      </c>
      <c r="B1761" s="3">
        <f t="shared" si="421"/>
        <v>0.52333672645649565</v>
      </c>
      <c r="C1761" s="3">
        <f t="shared" si="422"/>
        <v>1.1890517547900662E-2</v>
      </c>
      <c r="D1761" s="3">
        <f t="shared" si="423"/>
        <v>194.19996631302595</v>
      </c>
      <c r="E1761" s="3">
        <f t="shared" si="424"/>
        <v>1.6442296070302527</v>
      </c>
      <c r="F1761" s="3">
        <f t="shared" si="425"/>
        <v>33.073583221953243</v>
      </c>
      <c r="G1761" s="3">
        <f t="shared" si="426"/>
        <v>6.495536122041648E-2</v>
      </c>
      <c r="H1761" s="3">
        <f t="shared" si="427"/>
        <v>9.6977503184054847E-2</v>
      </c>
      <c r="I1761" s="3">
        <f t="shared" si="433"/>
        <v>2495.5266097150611</v>
      </c>
      <c r="K1761" s="3">
        <f t="shared" si="435"/>
        <v>17.319999999999908</v>
      </c>
      <c r="L1761" s="3">
        <f t="shared" si="428"/>
        <v>0.2373818283679254</v>
      </c>
      <c r="M1761" s="3">
        <f>L1761/'Nitrous Oxide Information'!$B$1*1000</f>
        <v>5.3934480350788503</v>
      </c>
      <c r="N1761" s="3">
        <f>M1761*'Nitrous Oxide Information'!$I$2*($D$13+273)/$F$2/1000</f>
        <v>1338.9616334544901</v>
      </c>
      <c r="O1761" s="3">
        <f t="shared" si="429"/>
        <v>26.338031781410489</v>
      </c>
      <c r="P1761" s="3">
        <f t="shared" si="430"/>
        <v>10.083409518888184</v>
      </c>
      <c r="Q1761" s="3">
        <f t="shared" si="431"/>
        <v>1.8393657252199264E-3</v>
      </c>
      <c r="R1761" s="3">
        <f t="shared" si="432"/>
        <v>4.3988307819059456E-2</v>
      </c>
    </row>
    <row r="1762" spans="1:18" x14ac:dyDescent="0.25">
      <c r="A1762" s="3">
        <f t="shared" si="434"/>
        <v>17.329999999999909</v>
      </c>
      <c r="B1762" s="3">
        <f t="shared" si="421"/>
        <v>0.52236695142465506</v>
      </c>
      <c r="C1762" s="3">
        <f t="shared" si="422"/>
        <v>1.1868483690059854E-2</v>
      </c>
      <c r="D1762" s="3">
        <f t="shared" si="423"/>
        <v>193.8401018720381</v>
      </c>
      <c r="E1762" s="3">
        <f t="shared" si="424"/>
        <v>1.6411827487860255</v>
      </c>
      <c r="F1762" s="3">
        <f t="shared" si="425"/>
        <v>33.073583221953236</v>
      </c>
      <c r="G1762" s="3">
        <f t="shared" si="426"/>
        <v>6.4955361220416466E-2</v>
      </c>
      <c r="H1762" s="3">
        <f t="shared" si="427"/>
        <v>9.6797797926457263E-2</v>
      </c>
      <c r="I1762" s="3">
        <f t="shared" si="433"/>
        <v>2495.720205310914</v>
      </c>
      <c r="K1762" s="3">
        <f t="shared" si="435"/>
        <v>17.329999999999909</v>
      </c>
      <c r="L1762" s="3">
        <f t="shared" si="428"/>
        <v>0.23694194528973481</v>
      </c>
      <c r="M1762" s="3">
        <f>L1762/'Nitrous Oxide Information'!$B$1*1000</f>
        <v>5.3834536452805946</v>
      </c>
      <c r="N1762" s="3">
        <f>M1762*'Nitrous Oxide Information'!$I$2*($D$13+273)/$F$2/1000</f>
        <v>1336.4804554765774</v>
      </c>
      <c r="O1762" s="3">
        <f t="shared" si="429"/>
        <v>26.289225794140346</v>
      </c>
      <c r="P1762" s="3">
        <f t="shared" si="430"/>
        <v>10.083409518888182</v>
      </c>
      <c r="Q1762" s="3">
        <f t="shared" si="431"/>
        <v>1.8393657252199261E-3</v>
      </c>
      <c r="R1762" s="3">
        <f t="shared" si="432"/>
        <v>4.3906794788424887E-2</v>
      </c>
    </row>
    <row r="1763" spans="1:18" x14ac:dyDescent="0.25">
      <c r="A1763" s="3">
        <f t="shared" si="434"/>
        <v>17.339999999999911</v>
      </c>
      <c r="B1763" s="3">
        <f t="shared" si="421"/>
        <v>0.52139897344539055</v>
      </c>
      <c r="C1763" s="3">
        <f t="shared" si="422"/>
        <v>1.1846490662308183E-2</v>
      </c>
      <c r="D1763" s="3">
        <f t="shared" si="423"/>
        <v>193.48090428191719</v>
      </c>
      <c r="E1763" s="3">
        <f t="shared" si="424"/>
        <v>1.6381415365568806</v>
      </c>
      <c r="F1763" s="3">
        <f t="shared" si="425"/>
        <v>33.073583221953236</v>
      </c>
      <c r="G1763" s="3">
        <f t="shared" si="426"/>
        <v>6.4955361220416466E-2</v>
      </c>
      <c r="H1763" s="3">
        <f t="shared" si="427"/>
        <v>9.6618425673716979E-2</v>
      </c>
      <c r="I1763" s="3">
        <f t="shared" si="433"/>
        <v>2495.9134421622616</v>
      </c>
      <c r="K1763" s="3">
        <f t="shared" si="435"/>
        <v>17.339999999999911</v>
      </c>
      <c r="L1763" s="3">
        <f t="shared" si="428"/>
        <v>0.23650287734185055</v>
      </c>
      <c r="M1763" s="3">
        <f>L1763/'Nitrous Oxide Information'!$B$1*1000</f>
        <v>5.3734777756992385</v>
      </c>
      <c r="N1763" s="3">
        <f>M1763*'Nitrous Oxide Information'!$I$2*($D$13+273)/$F$2/1000</f>
        <v>1334.0038752735409</v>
      </c>
      <c r="O1763" s="3">
        <f t="shared" si="429"/>
        <v>26.240510247356156</v>
      </c>
      <c r="P1763" s="3">
        <f t="shared" si="430"/>
        <v>10.083409518888182</v>
      </c>
      <c r="Q1763" s="3">
        <f t="shared" si="431"/>
        <v>1.8393657252199261E-3</v>
      </c>
      <c r="R1763" s="3">
        <f t="shared" si="432"/>
        <v>4.3825432806432398E-2</v>
      </c>
    </row>
    <row r="1764" spans="1:18" x14ac:dyDescent="0.25">
      <c r="A1764" s="3">
        <f t="shared" si="434"/>
        <v>17.349999999999913</v>
      </c>
      <c r="B1764" s="3">
        <f t="shared" si="421"/>
        <v>0.52043278918865332</v>
      </c>
      <c r="C1764" s="3">
        <f t="shared" si="422"/>
        <v>1.1824538388984987E-2</v>
      </c>
      <c r="D1764" s="3">
        <f t="shared" si="423"/>
        <v>193.12237230694768</v>
      </c>
      <c r="E1764" s="3">
        <f t="shared" si="424"/>
        <v>1.6351059598804063</v>
      </c>
      <c r="F1764" s="3">
        <f t="shared" si="425"/>
        <v>33.073583221953243</v>
      </c>
      <c r="G1764" s="3">
        <f t="shared" si="426"/>
        <v>6.495536122041648E-2</v>
      </c>
      <c r="H1764" s="3">
        <f t="shared" si="427"/>
        <v>9.6439385808755593E-2</v>
      </c>
      <c r="I1764" s="3">
        <f t="shared" si="433"/>
        <v>2496.106320933879</v>
      </c>
      <c r="K1764" s="3">
        <f t="shared" si="435"/>
        <v>17.349999999999913</v>
      </c>
      <c r="L1764" s="3">
        <f t="shared" si="428"/>
        <v>0.23606462301378622</v>
      </c>
      <c r="M1764" s="3">
        <f>L1764/'Nitrous Oxide Information'!$B$1*1000</f>
        <v>5.3635203920156824</v>
      </c>
      <c r="N1764" s="3">
        <f>M1764*'Nitrous Oxide Information'!$I$2*($D$13+273)/$F$2/1000</f>
        <v>1331.5318843254217</v>
      </c>
      <c r="O1764" s="3">
        <f t="shared" si="429"/>
        <v>26.191884973466159</v>
      </c>
      <c r="P1764" s="3">
        <f t="shared" si="430"/>
        <v>10.083409518888184</v>
      </c>
      <c r="Q1764" s="3">
        <f t="shared" si="431"/>
        <v>1.8393657252199264E-3</v>
      </c>
      <c r="R1764" s="3">
        <f t="shared" si="432"/>
        <v>4.3744221593179596E-2</v>
      </c>
    </row>
    <row r="1765" spans="1:18" x14ac:dyDescent="0.25">
      <c r="A1765" s="3">
        <f t="shared" si="434"/>
        <v>17.359999999999914</v>
      </c>
      <c r="B1765" s="3">
        <f t="shared" si="421"/>
        <v>0.51946839533056577</v>
      </c>
      <c r="C1765" s="3">
        <f t="shared" si="422"/>
        <v>1.1802626794569818E-2</v>
      </c>
      <c r="D1765" s="3">
        <f t="shared" si="423"/>
        <v>192.76450471370384</v>
      </c>
      <c r="E1765" s="3">
        <f t="shared" si="424"/>
        <v>1.6320760083135779</v>
      </c>
      <c r="F1765" s="3">
        <f t="shared" si="425"/>
        <v>33.073583221953236</v>
      </c>
      <c r="G1765" s="3">
        <f t="shared" si="426"/>
        <v>6.4955361220416466E-2</v>
      </c>
      <c r="H1765" s="3">
        <f t="shared" si="427"/>
        <v>9.6260677715638135E-2</v>
      </c>
      <c r="I1765" s="3">
        <f t="shared" si="433"/>
        <v>2496.2988422893104</v>
      </c>
      <c r="K1765" s="3">
        <f t="shared" si="435"/>
        <v>17.359999999999914</v>
      </c>
      <c r="L1765" s="3">
        <f t="shared" si="428"/>
        <v>0.23562718079785444</v>
      </c>
      <c r="M1765" s="3">
        <f>L1765/'Nitrous Oxide Information'!$B$1*1000</f>
        <v>5.3535814599744267</v>
      </c>
      <c r="N1765" s="3">
        <f>M1765*'Nitrous Oxide Information'!$I$2*($D$13+273)/$F$2/1000</f>
        <v>1329.0644741280489</v>
      </c>
      <c r="O1765" s="3">
        <f t="shared" si="429"/>
        <v>26.143349805189146</v>
      </c>
      <c r="P1765" s="3">
        <f t="shared" si="430"/>
        <v>10.083409518888182</v>
      </c>
      <c r="Q1765" s="3">
        <f t="shared" si="431"/>
        <v>1.8393657252199261E-3</v>
      </c>
      <c r="R1765" s="3">
        <f t="shared" si="432"/>
        <v>4.3663160869282756E-2</v>
      </c>
    </row>
    <row r="1766" spans="1:18" x14ac:dyDescent="0.25">
      <c r="A1766" s="3">
        <f t="shared" si="434"/>
        <v>17.369999999999916</v>
      </c>
      <c r="B1766" s="3">
        <f t="shared" si="421"/>
        <v>0.51850578855340945</v>
      </c>
      <c r="C1766" s="3">
        <f t="shared" si="422"/>
        <v>1.1780755803682161E-2</v>
      </c>
      <c r="D1766" s="3">
        <f t="shared" si="423"/>
        <v>192.40730027104564</v>
      </c>
      <c r="E1766" s="3">
        <f t="shared" si="424"/>
        <v>1.6290516714327226</v>
      </c>
      <c r="F1766" s="3">
        <f t="shared" si="425"/>
        <v>33.073583221953236</v>
      </c>
      <c r="G1766" s="3">
        <f t="shared" si="426"/>
        <v>6.4955361220416466E-2</v>
      </c>
      <c r="H1766" s="3">
        <f t="shared" si="427"/>
        <v>9.608230077957107E-2</v>
      </c>
      <c r="I1766" s="3">
        <f t="shared" si="433"/>
        <v>2496.4910068908694</v>
      </c>
      <c r="K1766" s="3">
        <f t="shared" si="435"/>
        <v>17.369999999999916</v>
      </c>
      <c r="L1766" s="3">
        <f t="shared" si="428"/>
        <v>0.2351905491891616</v>
      </c>
      <c r="M1766" s="3">
        <f>L1766/'Nitrous Oxide Information'!$B$1*1000</f>
        <v>5.343660945383446</v>
      </c>
      <c r="N1766" s="3">
        <f>M1766*'Nitrous Oxide Information'!$I$2*($D$13+273)/$F$2/1000</f>
        <v>1326.601636193011</v>
      </c>
      <c r="O1766" s="3">
        <f t="shared" si="429"/>
        <v>26.094904575553894</v>
      </c>
      <c r="P1766" s="3">
        <f t="shared" si="430"/>
        <v>10.083409518888182</v>
      </c>
      <c r="Q1766" s="3">
        <f t="shared" si="431"/>
        <v>1.8393657252199261E-3</v>
      </c>
      <c r="R1766" s="3">
        <f t="shared" si="432"/>
        <v>4.358225035587588E-2</v>
      </c>
    </row>
    <row r="1767" spans="1:18" x14ac:dyDescent="0.25">
      <c r="A1767" s="3">
        <f t="shared" si="434"/>
        <v>17.379999999999917</v>
      </c>
      <c r="B1767" s="3">
        <f t="shared" si="421"/>
        <v>0.51754496554561369</v>
      </c>
      <c r="C1767" s="3">
        <f t="shared" si="422"/>
        <v>1.1758925341081191E-2</v>
      </c>
      <c r="D1767" s="3">
        <f t="shared" si="423"/>
        <v>192.0507577501144</v>
      </c>
      <c r="E1767" s="3">
        <f t="shared" si="424"/>
        <v>1.6260329388334829</v>
      </c>
      <c r="F1767" s="3">
        <f t="shared" si="425"/>
        <v>33.073583221953243</v>
      </c>
      <c r="G1767" s="3">
        <f t="shared" si="426"/>
        <v>6.495536122041648E-2</v>
      </c>
      <c r="H1767" s="3">
        <f t="shared" si="427"/>
        <v>9.5904254386900104E-2</v>
      </c>
      <c r="I1767" s="3">
        <f t="shared" si="433"/>
        <v>2496.682815399643</v>
      </c>
      <c r="K1767" s="3">
        <f t="shared" si="435"/>
        <v>17.379999999999917</v>
      </c>
      <c r="L1767" s="3">
        <f t="shared" si="428"/>
        <v>0.23475472668560285</v>
      </c>
      <c r="M1767" s="3">
        <f>L1767/'Nitrous Oxide Information'!$B$1*1000</f>
        <v>5.3337588141140762</v>
      </c>
      <c r="N1767" s="3">
        <f>M1767*'Nitrous Oxide Information'!$I$2*($D$13+273)/$F$2/1000</f>
        <v>1324.1433620476253</v>
      </c>
      <c r="O1767" s="3">
        <f t="shared" si="429"/>
        <v>26.046549117898586</v>
      </c>
      <c r="P1767" s="3">
        <f t="shared" si="430"/>
        <v>10.083409518888184</v>
      </c>
      <c r="Q1767" s="3">
        <f t="shared" si="431"/>
        <v>1.8393657252199264E-3</v>
      </c>
      <c r="R1767" s="3">
        <f t="shared" si="432"/>
        <v>4.3501489774609735E-2</v>
      </c>
    </row>
    <row r="1768" spans="1:18" x14ac:dyDescent="0.25">
      <c r="A1768" s="3">
        <f t="shared" si="434"/>
        <v>17.389999999999919</v>
      </c>
      <c r="B1768" s="3">
        <f t="shared" si="421"/>
        <v>0.51658592300174466</v>
      </c>
      <c r="C1768" s="3">
        <f t="shared" si="422"/>
        <v>1.1737135331665514E-2</v>
      </c>
      <c r="D1768" s="3">
        <f t="shared" si="423"/>
        <v>191.69487592432856</v>
      </c>
      <c r="E1768" s="3">
        <f t="shared" si="424"/>
        <v>1.6230198001307816</v>
      </c>
      <c r="F1768" s="3">
        <f t="shared" si="425"/>
        <v>33.073583221953243</v>
      </c>
      <c r="G1768" s="3">
        <f t="shared" si="426"/>
        <v>6.495536122041648E-2</v>
      </c>
      <c r="H1768" s="3">
        <f t="shared" si="427"/>
        <v>9.5726537925108005E-2</v>
      </c>
      <c r="I1768" s="3">
        <f t="shared" si="433"/>
        <v>2496.8742684754934</v>
      </c>
      <c r="K1768" s="3">
        <f t="shared" si="435"/>
        <v>17.389999999999919</v>
      </c>
      <c r="L1768" s="3">
        <f t="shared" si="428"/>
        <v>0.23431971178785674</v>
      </c>
      <c r="M1768" s="3">
        <f>L1768/'Nitrous Oxide Information'!$B$1*1000</f>
        <v>5.3238750321008963</v>
      </c>
      <c r="N1768" s="3">
        <f>M1768*'Nitrous Oxide Information'!$I$2*($D$13+273)/$F$2/1000</f>
        <v>1321.6896432349099</v>
      </c>
      <c r="O1768" s="3">
        <f t="shared" si="429"/>
        <v>25.998283265870242</v>
      </c>
      <c r="P1768" s="3">
        <f t="shared" si="430"/>
        <v>10.083409518888184</v>
      </c>
      <c r="Q1768" s="3">
        <f t="shared" si="431"/>
        <v>1.8393657252199264E-3</v>
      </c>
      <c r="R1768" s="3">
        <f t="shared" si="432"/>
        <v>4.3420878847650848E-2</v>
      </c>
    </row>
    <row r="1769" spans="1:18" x14ac:dyDescent="0.25">
      <c r="A1769" s="3">
        <f t="shared" si="434"/>
        <v>17.39999999999992</v>
      </c>
      <c r="B1769" s="3">
        <f t="shared" si="421"/>
        <v>0.51562865762249366</v>
      </c>
      <c r="C1769" s="3">
        <f t="shared" si="422"/>
        <v>1.1715385700472892E-2</v>
      </c>
      <c r="D1769" s="3">
        <f t="shared" si="423"/>
        <v>191.33965356937955</v>
      </c>
      <c r="E1769" s="3">
        <f t="shared" si="424"/>
        <v>1.6200122449587857</v>
      </c>
      <c r="F1769" s="3">
        <f t="shared" si="425"/>
        <v>33.073583221953243</v>
      </c>
      <c r="G1769" s="3">
        <f t="shared" si="426"/>
        <v>6.495536122041648E-2</v>
      </c>
      <c r="H1769" s="3">
        <f t="shared" si="427"/>
        <v>9.5549150782812689E-2</v>
      </c>
      <c r="I1769" s="3">
        <f t="shared" si="433"/>
        <v>2497.0653667770589</v>
      </c>
      <c r="K1769" s="3">
        <f t="shared" si="435"/>
        <v>17.39999999999992</v>
      </c>
      <c r="L1769" s="3">
        <f t="shared" si="428"/>
        <v>0.23388550299938024</v>
      </c>
      <c r="M1769" s="3">
        <f>L1769/'Nitrous Oxide Information'!$B$1*1000</f>
        <v>5.3140095653416095</v>
      </c>
      <c r="N1769" s="3">
        <f>M1769*'Nitrous Oxide Information'!$I$2*($D$13+273)/$F$2/1000</f>
        <v>1319.2404713135543</v>
      </c>
      <c r="O1769" s="3">
        <f t="shared" si="429"/>
        <v>25.950106853424145</v>
      </c>
      <c r="P1769" s="3">
        <f t="shared" si="430"/>
        <v>10.083409518888184</v>
      </c>
      <c r="Q1769" s="3">
        <f t="shared" si="431"/>
        <v>1.8393657252199264E-3</v>
      </c>
      <c r="R1769" s="3">
        <f t="shared" si="432"/>
        <v>4.3340417297680643E-2</v>
      </c>
    </row>
    <row r="1770" spans="1:18" x14ac:dyDescent="0.25">
      <c r="A1770" s="3">
        <f t="shared" si="434"/>
        <v>17.409999999999922</v>
      </c>
      <c r="B1770" s="3">
        <f t="shared" si="421"/>
        <v>0.51467316611466551</v>
      </c>
      <c r="C1770" s="3">
        <f t="shared" si="422"/>
        <v>1.1693676372680005E-2</v>
      </c>
      <c r="D1770" s="3">
        <f t="shared" si="423"/>
        <v>190.98508946322744</v>
      </c>
      <c r="E1770" s="3">
        <f t="shared" si="424"/>
        <v>1.6170102629708702</v>
      </c>
      <c r="F1770" s="3">
        <f t="shared" si="425"/>
        <v>33.073583221953236</v>
      </c>
      <c r="G1770" s="3">
        <f t="shared" si="426"/>
        <v>6.4955361220416466E-2</v>
      </c>
      <c r="H1770" s="3">
        <f t="shared" si="427"/>
        <v>9.5372092349764917E-2</v>
      </c>
      <c r="I1770" s="3">
        <f t="shared" si="433"/>
        <v>2497.2561109617586</v>
      </c>
      <c r="K1770" s="3">
        <f t="shared" si="435"/>
        <v>17.409999999999922</v>
      </c>
      <c r="L1770" s="3">
        <f t="shared" si="428"/>
        <v>0.23345209882640344</v>
      </c>
      <c r="M1770" s="3">
        <f>L1770/'Nitrous Oxide Information'!$B$1*1000</f>
        <v>5.3041623798969271</v>
      </c>
      <c r="N1770" s="3">
        <f>M1770*'Nitrous Oxide Information'!$I$2*($D$13+273)/$F$2/1000</f>
        <v>1316.7958378578896</v>
      </c>
      <c r="O1770" s="3">
        <f t="shared" si="429"/>
        <v>25.902019714823265</v>
      </c>
      <c r="P1770" s="3">
        <f t="shared" si="430"/>
        <v>10.083409518888182</v>
      </c>
      <c r="Q1770" s="3">
        <f t="shared" si="431"/>
        <v>1.8393657252199261E-3</v>
      </c>
      <c r="R1770" s="3">
        <f t="shared" si="432"/>
        <v>4.3260104847894387E-2</v>
      </c>
    </row>
    <row r="1771" spans="1:18" x14ac:dyDescent="0.25">
      <c r="A1771" s="3">
        <f t="shared" si="434"/>
        <v>17.419999999999924</v>
      </c>
      <c r="B1771" s="3">
        <f t="shared" si="421"/>
        <v>0.51371944519116786</v>
      </c>
      <c r="C1771" s="3">
        <f t="shared" si="422"/>
        <v>1.1672007273602184E-2</v>
      </c>
      <c r="D1771" s="3">
        <f t="shared" si="423"/>
        <v>190.63118238609692</v>
      </c>
      <c r="E1771" s="3">
        <f t="shared" si="424"/>
        <v>1.6140138438395839</v>
      </c>
      <c r="F1771" s="3">
        <f t="shared" si="425"/>
        <v>33.073583221953236</v>
      </c>
      <c r="G1771" s="3">
        <f t="shared" si="426"/>
        <v>6.4955361220416466E-2</v>
      </c>
      <c r="H1771" s="3">
        <f t="shared" si="427"/>
        <v>9.5195362016846294E-2</v>
      </c>
      <c r="I1771" s="3">
        <f t="shared" si="433"/>
        <v>2497.4465016857921</v>
      </c>
      <c r="K1771" s="3">
        <f t="shared" si="435"/>
        <v>17.419999999999924</v>
      </c>
      <c r="L1771" s="3">
        <f t="shared" si="428"/>
        <v>0.23301949777792449</v>
      </c>
      <c r="M1771" s="3">
        <f>L1771/'Nitrous Oxide Information'!$B$1*1000</f>
        <v>5.2943334418904531</v>
      </c>
      <c r="N1771" s="3">
        <f>M1771*'Nitrous Oxide Information'!$I$2*($D$13+273)/$F$2/1000</f>
        <v>1314.3557344578614</v>
      </c>
      <c r="O1771" s="3">
        <f t="shared" si="429"/>
        <v>25.854021684637694</v>
      </c>
      <c r="P1771" s="3">
        <f t="shared" si="430"/>
        <v>10.083409518888182</v>
      </c>
      <c r="Q1771" s="3">
        <f t="shared" si="431"/>
        <v>1.8393657252199261E-3</v>
      </c>
      <c r="R1771" s="3">
        <f t="shared" si="432"/>
        <v>4.31799412220003E-2</v>
      </c>
    </row>
    <row r="1772" spans="1:18" x14ac:dyDescent="0.25">
      <c r="A1772" s="3">
        <f t="shared" si="434"/>
        <v>17.429999999999925</v>
      </c>
      <c r="B1772" s="3">
        <f t="shared" si="421"/>
        <v>0.51276749157099943</v>
      </c>
      <c r="C1772" s="3">
        <f t="shared" si="422"/>
        <v>1.1650378328693152E-2</v>
      </c>
      <c r="D1772" s="3">
        <f t="shared" si="423"/>
        <v>190.27793112047294</v>
      </c>
      <c r="E1772" s="3">
        <f t="shared" si="424"/>
        <v>1.611022977256612</v>
      </c>
      <c r="F1772" s="3">
        <f t="shared" si="425"/>
        <v>33.073583221953236</v>
      </c>
      <c r="G1772" s="3">
        <f t="shared" si="426"/>
        <v>6.4955361220416466E-2</v>
      </c>
      <c r="H1772" s="3">
        <f t="shared" si="427"/>
        <v>9.5018959176067189E-2</v>
      </c>
      <c r="I1772" s="3">
        <f t="shared" si="433"/>
        <v>2497.6365396041442</v>
      </c>
      <c r="K1772" s="3">
        <f t="shared" si="435"/>
        <v>17.429999999999925</v>
      </c>
      <c r="L1772" s="3">
        <f t="shared" si="428"/>
        <v>0.2325876983657045</v>
      </c>
      <c r="M1772" s="3">
        <f>L1772/'Nitrous Oxide Information'!$B$1*1000</f>
        <v>5.2845227175085663</v>
      </c>
      <c r="N1772" s="3">
        <f>M1772*'Nitrous Oxide Information'!$I$2*($D$13+273)/$F$2/1000</f>
        <v>1311.9201527189987</v>
      </c>
      <c r="O1772" s="3">
        <f t="shared" si="429"/>
        <v>25.806112597744075</v>
      </c>
      <c r="P1772" s="3">
        <f t="shared" si="430"/>
        <v>10.083409518888182</v>
      </c>
      <c r="Q1772" s="3">
        <f t="shared" si="431"/>
        <v>1.8393657252199261E-3</v>
      </c>
      <c r="R1772" s="3">
        <f t="shared" si="432"/>
        <v>4.3099926144218592E-2</v>
      </c>
    </row>
    <row r="1773" spans="1:18" x14ac:dyDescent="0.25">
      <c r="A1773" s="3">
        <f t="shared" si="434"/>
        <v>17.439999999999927</v>
      </c>
      <c r="B1773" s="3">
        <f t="shared" si="421"/>
        <v>0.51181730197923869</v>
      </c>
      <c r="C1773" s="3">
        <f t="shared" si="422"/>
        <v>1.1628789463544774E-2</v>
      </c>
      <c r="D1773" s="3">
        <f t="shared" si="423"/>
        <v>189.92533445109652</v>
      </c>
      <c r="E1773" s="3">
        <f t="shared" si="424"/>
        <v>1.6080376529327425</v>
      </c>
      <c r="F1773" s="3">
        <f t="shared" si="425"/>
        <v>33.073583221953236</v>
      </c>
      <c r="G1773" s="3">
        <f t="shared" si="426"/>
        <v>6.4955361220416466E-2</v>
      </c>
      <c r="H1773" s="3">
        <f t="shared" si="427"/>
        <v>9.4842883220564611E-2</v>
      </c>
      <c r="I1773" s="3">
        <f t="shared" si="433"/>
        <v>2497.8262253705852</v>
      </c>
      <c r="K1773" s="3">
        <f t="shared" si="435"/>
        <v>17.439999999999927</v>
      </c>
      <c r="L1773" s="3">
        <f t="shared" si="428"/>
        <v>0.23215669910426232</v>
      </c>
      <c r="M1773" s="3">
        <f>L1773/'Nitrous Oxide Information'!$B$1*1000</f>
        <v>5.2747301730003029</v>
      </c>
      <c r="N1773" s="3">
        <f>M1773*'Nitrous Oxide Information'!$I$2*($D$13+273)/$F$2/1000</f>
        <v>1309.4890842623859</v>
      </c>
      <c r="O1773" s="3">
        <f t="shared" si="429"/>
        <v>25.758292289325041</v>
      </c>
      <c r="P1773" s="3">
        <f t="shared" si="430"/>
        <v>10.083409518888182</v>
      </c>
      <c r="Q1773" s="3">
        <f t="shared" si="431"/>
        <v>1.8393657252199261E-3</v>
      </c>
      <c r="R1773" s="3">
        <f t="shared" si="432"/>
        <v>4.302005933928052E-2</v>
      </c>
    </row>
    <row r="1774" spans="1:18" x14ac:dyDescent="0.25">
      <c r="A1774" s="3">
        <f t="shared" si="434"/>
        <v>17.449999999999928</v>
      </c>
      <c r="B1774" s="3">
        <f t="shared" si="421"/>
        <v>0.51086887314703311</v>
      </c>
      <c r="C1774" s="3">
        <f t="shared" si="422"/>
        <v>1.1607240603886798E-2</v>
      </c>
      <c r="D1774" s="3">
        <f t="shared" si="423"/>
        <v>189.57339116496075</v>
      </c>
      <c r="E1774" s="3">
        <f t="shared" si="424"/>
        <v>1.6050578605978292</v>
      </c>
      <c r="F1774" s="3">
        <f t="shared" si="425"/>
        <v>33.073583221953236</v>
      </c>
      <c r="G1774" s="3">
        <f t="shared" si="426"/>
        <v>6.4955361220416466E-2</v>
      </c>
      <c r="H1774" s="3">
        <f t="shared" si="427"/>
        <v>9.466713354460006E-2</v>
      </c>
      <c r="I1774" s="3">
        <f t="shared" si="433"/>
        <v>2498.0155596376744</v>
      </c>
      <c r="K1774" s="3">
        <f t="shared" si="435"/>
        <v>17.449999999999928</v>
      </c>
      <c r="L1774" s="3">
        <f t="shared" si="428"/>
        <v>0.23172649851086952</v>
      </c>
      <c r="M1774" s="3">
        <f>L1774/'Nitrous Oxide Information'!$B$1*1000</f>
        <v>5.2649557746772437</v>
      </c>
      <c r="N1774" s="3">
        <f>M1774*'Nitrous Oxide Information'!$I$2*($D$13+273)/$F$2/1000</f>
        <v>1307.0625207246349</v>
      </c>
      <c r="O1774" s="3">
        <f t="shared" si="429"/>
        <v>25.710560594868632</v>
      </c>
      <c r="P1774" s="3">
        <f t="shared" si="430"/>
        <v>10.083409518888182</v>
      </c>
      <c r="Q1774" s="3">
        <f t="shared" si="431"/>
        <v>1.8393657252199261E-3</v>
      </c>
      <c r="R1774" s="3">
        <f t="shared" si="432"/>
        <v>4.2940340532427387E-2</v>
      </c>
    </row>
    <row r="1775" spans="1:18" x14ac:dyDescent="0.25">
      <c r="A1775" s="3">
        <f t="shared" si="434"/>
        <v>17.45999999999993</v>
      </c>
      <c r="B1775" s="3">
        <f t="shared" si="421"/>
        <v>0.50992220181158709</v>
      </c>
      <c r="C1775" s="3">
        <f t="shared" si="422"/>
        <v>1.1585731675586596E-2</v>
      </c>
      <c r="D1775" s="3">
        <f t="shared" si="423"/>
        <v>189.22210005130643</v>
      </c>
      <c r="E1775" s="3">
        <f t="shared" si="424"/>
        <v>1.602083590000758</v>
      </c>
      <c r="F1775" s="3">
        <f t="shared" si="425"/>
        <v>33.073583221953236</v>
      </c>
      <c r="G1775" s="3">
        <f t="shared" si="426"/>
        <v>6.4955361220416466E-2</v>
      </c>
      <c r="H1775" s="3">
        <f t="shared" si="427"/>
        <v>9.4491709543557595E-2</v>
      </c>
      <c r="I1775" s="3">
        <f t="shared" si="433"/>
        <v>2498.2045430567614</v>
      </c>
      <c r="K1775" s="3">
        <f t="shared" si="435"/>
        <v>17.45999999999993</v>
      </c>
      <c r="L1775" s="3">
        <f t="shared" si="428"/>
        <v>0.23129709510554525</v>
      </c>
      <c r="M1775" s="3">
        <f>L1775/'Nitrous Oxide Information'!$B$1*1000</f>
        <v>5.2551994889133953</v>
      </c>
      <c r="N1775" s="3">
        <f>M1775*'Nitrous Oxide Information'!$I$2*($D$13+273)/$F$2/1000</f>
        <v>1304.6404537578544</v>
      </c>
      <c r="O1775" s="3">
        <f t="shared" si="429"/>
        <v>25.662917350167749</v>
      </c>
      <c r="P1775" s="3">
        <f t="shared" si="430"/>
        <v>10.083409518888182</v>
      </c>
      <c r="Q1775" s="3">
        <f t="shared" si="431"/>
        <v>1.8393657252199261E-3</v>
      </c>
      <c r="R1775" s="3">
        <f t="shared" si="432"/>
        <v>4.2860769449409697E-2</v>
      </c>
    </row>
    <row r="1776" spans="1:18" x14ac:dyDescent="0.25">
      <c r="A1776" s="3">
        <f t="shared" si="434"/>
        <v>17.469999999999931</v>
      </c>
      <c r="B1776" s="3">
        <f t="shared" si="421"/>
        <v>0.50897728471615156</v>
      </c>
      <c r="C1776" s="3">
        <f t="shared" si="422"/>
        <v>1.1564262604648915E-2</v>
      </c>
      <c r="D1776" s="3">
        <f t="shared" si="423"/>
        <v>188.87145990161792</v>
      </c>
      <c r="E1776" s="3">
        <f t="shared" si="424"/>
        <v>1.5991148309094096</v>
      </c>
      <c r="F1776" s="3">
        <f t="shared" si="425"/>
        <v>33.073583221953236</v>
      </c>
      <c r="G1776" s="3">
        <f t="shared" si="426"/>
        <v>6.4955361220416466E-2</v>
      </c>
      <c r="H1776" s="3">
        <f t="shared" si="427"/>
        <v>9.4316610613941601E-2</v>
      </c>
      <c r="I1776" s="3">
        <f t="shared" si="433"/>
        <v>2498.3931762779894</v>
      </c>
      <c r="K1776" s="3">
        <f t="shared" si="435"/>
        <v>17.469999999999931</v>
      </c>
      <c r="L1776" s="3">
        <f t="shared" si="428"/>
        <v>0.23086848741105115</v>
      </c>
      <c r="M1776" s="3">
        <f>L1776/'Nitrous Oxide Information'!$B$1*1000</f>
        <v>5.2454612821450741</v>
      </c>
      <c r="N1776" s="3">
        <f>M1776*'Nitrous Oxide Information'!$I$2*($D$13+273)/$F$2/1000</f>
        <v>1302.2228750296229</v>
      </c>
      <c r="O1776" s="3">
        <f t="shared" si="429"/>
        <v>25.615362391319568</v>
      </c>
      <c r="P1776" s="3">
        <f t="shared" si="430"/>
        <v>10.083409518888182</v>
      </c>
      <c r="Q1776" s="3">
        <f t="shared" si="431"/>
        <v>1.8393657252199261E-3</v>
      </c>
      <c r="R1776" s="3">
        <f t="shared" si="432"/>
        <v>4.2781345816486113E-2</v>
      </c>
    </row>
    <row r="1777" spans="1:18" x14ac:dyDescent="0.25">
      <c r="A1777" s="3">
        <f t="shared" si="434"/>
        <v>17.479999999999933</v>
      </c>
      <c r="B1777" s="3">
        <f t="shared" si="421"/>
        <v>0.50803411861001213</v>
      </c>
      <c r="C1777" s="3">
        <f t="shared" si="422"/>
        <v>1.1542833317215619E-2</v>
      </c>
      <c r="D1777" s="3">
        <f t="shared" si="423"/>
        <v>188.52146950961915</v>
      </c>
      <c r="E1777" s="3">
        <f t="shared" si="424"/>
        <v>1.5961515731106264</v>
      </c>
      <c r="F1777" s="3">
        <f t="shared" si="425"/>
        <v>33.073583221953236</v>
      </c>
      <c r="G1777" s="3">
        <f t="shared" si="426"/>
        <v>6.4955361220416466E-2</v>
      </c>
      <c r="H1777" s="3">
        <f t="shared" si="427"/>
        <v>9.4141836153374805E-2</v>
      </c>
      <c r="I1777" s="3">
        <f t="shared" si="433"/>
        <v>2498.581459950296</v>
      </c>
      <c r="K1777" s="3">
        <f t="shared" si="435"/>
        <v>17.479999999999933</v>
      </c>
      <c r="L1777" s="3">
        <f t="shared" si="428"/>
        <v>0.23044067395288628</v>
      </c>
      <c r="M1777" s="3">
        <f>L1777/'Nitrous Oxide Information'!$B$1*1000</f>
        <v>5.2357411208707942</v>
      </c>
      <c r="N1777" s="3">
        <f>M1777*'Nitrous Oxide Information'!$I$2*($D$13+273)/$F$2/1000</f>
        <v>1299.8097762229595</v>
      </c>
      <c r="O1777" s="3">
        <f t="shared" si="429"/>
        <v>25.567895554724995</v>
      </c>
      <c r="P1777" s="3">
        <f t="shared" si="430"/>
        <v>10.083409518888182</v>
      </c>
      <c r="Q1777" s="3">
        <f t="shared" si="431"/>
        <v>1.8393657252199261E-3</v>
      </c>
      <c r="R1777" s="3">
        <f t="shared" si="432"/>
        <v>4.2702069360422576E-2</v>
      </c>
    </row>
    <row r="1778" spans="1:18" x14ac:dyDescent="0.25">
      <c r="A1778" s="3">
        <f t="shared" si="434"/>
        <v>17.489999999999934</v>
      </c>
      <c r="B1778" s="3">
        <f t="shared" si="421"/>
        <v>0.5070927002484783</v>
      </c>
      <c r="C1778" s="3">
        <f t="shared" si="422"/>
        <v>1.1521443739565438E-2</v>
      </c>
      <c r="D1778" s="3">
        <f t="shared" si="423"/>
        <v>188.17212767126927</v>
      </c>
      <c r="E1778" s="3">
        <f t="shared" si="424"/>
        <v>1.593193806410176</v>
      </c>
      <c r="F1778" s="3">
        <f t="shared" si="425"/>
        <v>33.073583221953236</v>
      </c>
      <c r="G1778" s="3">
        <f t="shared" si="426"/>
        <v>6.4955361220416466E-2</v>
      </c>
      <c r="H1778" s="3">
        <f t="shared" si="427"/>
        <v>9.3967385560596167E-2</v>
      </c>
      <c r="I1778" s="3">
        <f t="shared" si="433"/>
        <v>2498.769394721417</v>
      </c>
      <c r="K1778" s="3">
        <f t="shared" si="435"/>
        <v>17.489999999999934</v>
      </c>
      <c r="L1778" s="3">
        <f t="shared" si="428"/>
        <v>0.23001365325928205</v>
      </c>
      <c r="M1778" s="3">
        <f>L1778/'Nitrous Oxide Information'!$B$1*1000</f>
        <v>5.2260389716511497</v>
      </c>
      <c r="N1778" s="3">
        <f>M1778*'Nitrous Oxide Information'!$I$2*($D$13+273)/$F$2/1000</f>
        <v>1297.4011490362946</v>
      </c>
      <c r="O1778" s="3">
        <f t="shared" si="429"/>
        <v>25.520516677088093</v>
      </c>
      <c r="P1778" s="3">
        <f t="shared" si="430"/>
        <v>10.083409518888182</v>
      </c>
      <c r="Q1778" s="3">
        <f t="shared" si="431"/>
        <v>1.8393657252199261E-3</v>
      </c>
      <c r="R1778" s="3">
        <f t="shared" si="432"/>
        <v>4.2622939808491342E-2</v>
      </c>
    </row>
    <row r="1779" spans="1:18" x14ac:dyDescent="0.25">
      <c r="A1779" s="3">
        <f t="shared" si="434"/>
        <v>17.499999999999936</v>
      </c>
      <c r="B1779" s="3">
        <f t="shared" si="421"/>
        <v>0.50615302639287241</v>
      </c>
      <c r="C1779" s="3">
        <f t="shared" si="422"/>
        <v>1.1500093798113706E-2</v>
      </c>
      <c r="D1779" s="3">
        <f t="shared" si="423"/>
        <v>187.82343318475864</v>
      </c>
      <c r="E1779" s="3">
        <f t="shared" si="424"/>
        <v>1.5902415206327165</v>
      </c>
      <c r="F1779" s="3">
        <f t="shared" si="425"/>
        <v>33.073583221953243</v>
      </c>
      <c r="G1779" s="3">
        <f t="shared" si="426"/>
        <v>6.495536122041648E-2</v>
      </c>
      <c r="H1779" s="3">
        <f t="shared" si="427"/>
        <v>9.3793258235458823E-2</v>
      </c>
      <c r="I1779" s="3">
        <f t="shared" si="433"/>
        <v>2498.9569812378882</v>
      </c>
      <c r="K1779" s="3">
        <f t="shared" si="435"/>
        <v>17.499999999999936</v>
      </c>
      <c r="L1779" s="3">
        <f t="shared" si="428"/>
        <v>0.22958742386119713</v>
      </c>
      <c r="M1779" s="3">
        <f>L1779/'Nitrous Oxide Information'!$B$1*1000</f>
        <v>5.2163548011086975</v>
      </c>
      <c r="N1779" s="3">
        <f>M1779*'Nitrous Oxide Information'!$I$2*($D$13+273)/$F$2/1000</f>
        <v>1294.9969851834426</v>
      </c>
      <c r="O1779" s="3">
        <f t="shared" si="429"/>
        <v>25.473225595415517</v>
      </c>
      <c r="P1779" s="3">
        <f t="shared" si="430"/>
        <v>10.083409518888184</v>
      </c>
      <c r="Q1779" s="3">
        <f t="shared" si="431"/>
        <v>1.8393657252199264E-3</v>
      </c>
      <c r="R1779" s="3">
        <f t="shared" si="432"/>
        <v>4.2543956888470048E-2</v>
      </c>
    </row>
    <row r="1780" spans="1:18" x14ac:dyDescent="0.25">
      <c r="A1780" s="3">
        <f t="shared" si="434"/>
        <v>17.509999999999938</v>
      </c>
      <c r="B1780" s="3">
        <f t="shared" si="421"/>
        <v>0.50521509381051777</v>
      </c>
      <c r="C1780" s="3">
        <f t="shared" si="422"/>
        <v>1.1478783419412126E-2</v>
      </c>
      <c r="D1780" s="3">
        <f t="shared" si="423"/>
        <v>187.47538485050461</v>
      </c>
      <c r="E1780" s="3">
        <f t="shared" si="424"/>
        <v>1.5872947056217621</v>
      </c>
      <c r="F1780" s="3">
        <f t="shared" si="425"/>
        <v>33.073583221953243</v>
      </c>
      <c r="G1780" s="3">
        <f t="shared" si="426"/>
        <v>6.495536122041648E-2</v>
      </c>
      <c r="H1780" s="3">
        <f t="shared" si="427"/>
        <v>9.3619453578928036E-2</v>
      </c>
      <c r="I1780" s="3">
        <f t="shared" si="433"/>
        <v>2499.1442201450459</v>
      </c>
      <c r="K1780" s="3">
        <f t="shared" si="435"/>
        <v>17.509999999999938</v>
      </c>
      <c r="L1780" s="3">
        <f t="shared" si="428"/>
        <v>0.22916198429231244</v>
      </c>
      <c r="M1780" s="3">
        <f>L1780/'Nitrous Oxide Information'!$B$1*1000</f>
        <v>5.2066885759278501</v>
      </c>
      <c r="N1780" s="3">
        <f>M1780*'Nitrous Oxide Information'!$I$2*($D$13+273)/$F$2/1000</f>
        <v>1292.5972763935722</v>
      </c>
      <c r="O1780" s="3">
        <f t="shared" si="429"/>
        <v>25.426022147015974</v>
      </c>
      <c r="P1780" s="3">
        <f t="shared" si="430"/>
        <v>10.083409518888184</v>
      </c>
      <c r="Q1780" s="3">
        <f t="shared" si="431"/>
        <v>1.8393657252199264E-3</v>
      </c>
      <c r="R1780" s="3">
        <f t="shared" si="432"/>
        <v>4.2465120328640783E-2</v>
      </c>
    </row>
    <row r="1781" spans="1:18" x14ac:dyDescent="0.25">
      <c r="A1781" s="3">
        <f t="shared" si="434"/>
        <v>17.519999999999939</v>
      </c>
      <c r="B1781" s="3">
        <f t="shared" si="421"/>
        <v>0.50427889927472846</v>
      </c>
      <c r="C1781" s="3">
        <f t="shared" si="422"/>
        <v>1.1457512530148485E-2</v>
      </c>
      <c r="D1781" s="3">
        <f t="shared" si="423"/>
        <v>187.12798147114739</v>
      </c>
      <c r="E1781" s="3">
        <f t="shared" si="424"/>
        <v>1.584353351239647</v>
      </c>
      <c r="F1781" s="3">
        <f t="shared" si="425"/>
        <v>33.073583221953236</v>
      </c>
      <c r="G1781" s="3">
        <f t="shared" si="426"/>
        <v>6.4955361220416466E-2</v>
      </c>
      <c r="H1781" s="3">
        <f t="shared" si="427"/>
        <v>9.3445970993079081E-2</v>
      </c>
      <c r="I1781" s="3">
        <f t="shared" si="433"/>
        <v>2499.3311120870321</v>
      </c>
      <c r="K1781" s="3">
        <f t="shared" si="435"/>
        <v>17.519999999999939</v>
      </c>
      <c r="L1781" s="3">
        <f t="shared" si="428"/>
        <v>0.22873733308902602</v>
      </c>
      <c r="M1781" s="3">
        <f>L1781/'Nitrous Oxide Information'!$B$1*1000</f>
        <v>5.1970402628547481</v>
      </c>
      <c r="N1781" s="3">
        <f>M1781*'Nitrous Oxide Information'!$I$2*($D$13+273)/$F$2/1000</f>
        <v>1290.2020144111784</v>
      </c>
      <c r="O1781" s="3">
        <f t="shared" si="429"/>
        <v>25.378906169499633</v>
      </c>
      <c r="P1781" s="3">
        <f t="shared" si="430"/>
        <v>10.083409518888182</v>
      </c>
      <c r="Q1781" s="3">
        <f t="shared" si="431"/>
        <v>1.8393657252199261E-3</v>
      </c>
      <c r="R1781" s="3">
        <f t="shared" si="432"/>
        <v>4.2386429857789135E-2</v>
      </c>
    </row>
    <row r="1782" spans="1:18" x14ac:dyDescent="0.25">
      <c r="A1782" s="3">
        <f t="shared" si="434"/>
        <v>17.529999999999941</v>
      </c>
      <c r="B1782" s="3">
        <f t="shared" si="421"/>
        <v>0.50334443956479769</v>
      </c>
      <c r="C1782" s="3">
        <f t="shared" si="422"/>
        <v>1.1436281057146445E-2</v>
      </c>
      <c r="D1782" s="3">
        <f t="shared" si="423"/>
        <v>186.78122185154615</v>
      </c>
      <c r="E1782" s="3">
        <f t="shared" si="424"/>
        <v>1.5814174473674909</v>
      </c>
      <c r="F1782" s="3">
        <f t="shared" si="425"/>
        <v>33.073583221953243</v>
      </c>
      <c r="G1782" s="3">
        <f t="shared" si="426"/>
        <v>6.495536122041648E-2</v>
      </c>
      <c r="H1782" s="3">
        <f t="shared" si="427"/>
        <v>9.3272809881095264E-2</v>
      </c>
      <c r="I1782" s="3">
        <f t="shared" si="433"/>
        <v>2499.5176577067941</v>
      </c>
      <c r="K1782" s="3">
        <f t="shared" si="435"/>
        <v>17.529999999999941</v>
      </c>
      <c r="L1782" s="3">
        <f t="shared" si="428"/>
        <v>0.22831346879044814</v>
      </c>
      <c r="M1782" s="3">
        <f>L1782/'Nitrous Oxide Information'!$B$1*1000</f>
        <v>5.1874098286971613</v>
      </c>
      <c r="N1782" s="3">
        <f>M1782*'Nitrous Oxide Information'!$I$2*($D$13+273)/$F$2/1000</f>
        <v>1287.8111909960551</v>
      </c>
      <c r="O1782" s="3">
        <f t="shared" si="429"/>
        <v>25.331877500777583</v>
      </c>
      <c r="P1782" s="3">
        <f t="shared" si="430"/>
        <v>10.083409518888184</v>
      </c>
      <c r="Q1782" s="3">
        <f t="shared" si="431"/>
        <v>1.8393657252199264E-3</v>
      </c>
      <c r="R1782" s="3">
        <f t="shared" si="432"/>
        <v>4.2307885205203288E-2</v>
      </c>
    </row>
    <row r="1783" spans="1:18" x14ac:dyDescent="0.25">
      <c r="A1783" s="3">
        <f t="shared" si="434"/>
        <v>17.539999999999942</v>
      </c>
      <c r="B1783" s="3">
        <f t="shared" si="421"/>
        <v>0.50241171146598673</v>
      </c>
      <c r="C1783" s="3">
        <f t="shared" si="422"/>
        <v>1.1415088927365249E-2</v>
      </c>
      <c r="D1783" s="3">
        <f t="shared" si="423"/>
        <v>186.43510479877443</v>
      </c>
      <c r="E1783" s="3">
        <f t="shared" si="424"/>
        <v>1.578486983905165</v>
      </c>
      <c r="F1783" s="3">
        <f t="shared" si="425"/>
        <v>33.073583221953243</v>
      </c>
      <c r="G1783" s="3">
        <f t="shared" si="426"/>
        <v>6.495536122041648E-2</v>
      </c>
      <c r="H1783" s="3">
        <f t="shared" si="427"/>
        <v>9.3099969647265773E-2</v>
      </c>
      <c r="I1783" s="3">
        <f t="shared" si="433"/>
        <v>2499.7038576460886</v>
      </c>
      <c r="K1783" s="3">
        <f t="shared" si="435"/>
        <v>17.539999999999942</v>
      </c>
      <c r="L1783" s="3">
        <f t="shared" si="428"/>
        <v>0.22789038993839611</v>
      </c>
      <c r="M1783" s="3">
        <f>L1783/'Nitrous Oxide Information'!$B$1*1000</f>
        <v>5.1777972403243613</v>
      </c>
      <c r="N1783" s="3">
        <f>M1783*'Nitrous Oxide Information'!$I$2*($D$13+273)/$F$2/1000</f>
        <v>1285.4247979232641</v>
      </c>
      <c r="O1783" s="3">
        <f t="shared" si="429"/>
        <v>25.284935979061277</v>
      </c>
      <c r="P1783" s="3">
        <f t="shared" si="430"/>
        <v>10.083409518888184</v>
      </c>
      <c r="Q1783" s="3">
        <f t="shared" si="431"/>
        <v>1.8393657252199264E-3</v>
      </c>
      <c r="R1783" s="3">
        <f t="shared" si="432"/>
        <v>4.2229486100673036E-2</v>
      </c>
    </row>
    <row r="1784" spans="1:18" x14ac:dyDescent="0.25">
      <c r="A1784" s="3">
        <f t="shared" si="434"/>
        <v>17.549999999999944</v>
      </c>
      <c r="B1784" s="3">
        <f t="shared" si="421"/>
        <v>0.50148071176951414</v>
      </c>
      <c r="C1784" s="3">
        <f t="shared" si="422"/>
        <v>1.1393936067899501E-2</v>
      </c>
      <c r="D1784" s="3">
        <f t="shared" si="423"/>
        <v>186.08962912211663</v>
      </c>
      <c r="E1784" s="3">
        <f t="shared" si="424"/>
        <v>1.5755619507712564</v>
      </c>
      <c r="F1784" s="3">
        <f t="shared" si="425"/>
        <v>33.073583221953236</v>
      </c>
      <c r="G1784" s="3">
        <f t="shared" si="426"/>
        <v>6.4955361220416466E-2</v>
      </c>
      <c r="H1784" s="3">
        <f t="shared" si="427"/>
        <v>9.2927449696983758E-2</v>
      </c>
      <c r="I1784" s="3">
        <f t="shared" si="433"/>
        <v>2499.8897125454828</v>
      </c>
      <c r="K1784" s="3">
        <f t="shared" si="435"/>
        <v>17.549999999999944</v>
      </c>
      <c r="L1784" s="3">
        <f t="shared" si="428"/>
        <v>0.22746809507738938</v>
      </c>
      <c r="M1784" s="3">
        <f>L1784/'Nitrous Oxide Information'!$B$1*1000</f>
        <v>5.1682024646670159</v>
      </c>
      <c r="N1784" s="3">
        <f>M1784*'Nitrous Oxide Information'!$I$2*($D$13+273)/$F$2/1000</f>
        <v>1283.04282698311</v>
      </c>
      <c r="O1784" s="3">
        <f t="shared" si="429"/>
        <v>25.238081442861976</v>
      </c>
      <c r="P1784" s="3">
        <f t="shared" si="430"/>
        <v>10.083409518888182</v>
      </c>
      <c r="Q1784" s="3">
        <f t="shared" si="431"/>
        <v>1.8393657252199261E-3</v>
      </c>
      <c r="R1784" s="3">
        <f t="shared" si="432"/>
        <v>4.2151232274488921E-2</v>
      </c>
    </row>
    <row r="1785" spans="1:18" x14ac:dyDescent="0.25">
      <c r="A1785" s="3">
        <f t="shared" si="434"/>
        <v>17.559999999999945</v>
      </c>
      <c r="B1785" s="3">
        <f t="shared" si="421"/>
        <v>0.50055143727254425</v>
      </c>
      <c r="C1785" s="3">
        <f t="shared" si="422"/>
        <v>1.1372822405978901E-2</v>
      </c>
      <c r="D1785" s="3">
        <f t="shared" si="423"/>
        <v>185.74479363306349</v>
      </c>
      <c r="E1785" s="3">
        <f t="shared" si="424"/>
        <v>1.5726423379030336</v>
      </c>
      <c r="F1785" s="3">
        <f t="shared" si="425"/>
        <v>33.073583221953236</v>
      </c>
      <c r="G1785" s="3">
        <f t="shared" si="426"/>
        <v>6.4955361220416466E-2</v>
      </c>
      <c r="H1785" s="3">
        <f t="shared" si="427"/>
        <v>9.2755249436744139E-2</v>
      </c>
      <c r="I1785" s="3">
        <f t="shared" si="433"/>
        <v>2500.0752230443563</v>
      </c>
      <c r="K1785" s="3">
        <f t="shared" si="435"/>
        <v>17.559999999999945</v>
      </c>
      <c r="L1785" s="3">
        <f t="shared" si="428"/>
        <v>0.22704658275464448</v>
      </c>
      <c r="M1785" s="3">
        <f>L1785/'Nitrous Oxide Information'!$B$1*1000</f>
        <v>5.1586254687170721</v>
      </c>
      <c r="N1785" s="3">
        <f>M1785*'Nitrous Oxide Information'!$I$2*($D$13+273)/$F$2/1000</f>
        <v>1280.6652699811102</v>
      </c>
      <c r="O1785" s="3">
        <f t="shared" si="429"/>
        <v>25.191313730990181</v>
      </c>
      <c r="P1785" s="3">
        <f t="shared" si="430"/>
        <v>10.083409518888182</v>
      </c>
      <c r="Q1785" s="3">
        <f t="shared" si="431"/>
        <v>1.8393657252199261E-3</v>
      </c>
      <c r="R1785" s="3">
        <f t="shared" si="432"/>
        <v>4.2073123457441255E-2</v>
      </c>
    </row>
    <row r="1786" spans="1:18" x14ac:dyDescent="0.25">
      <c r="A1786" s="3">
        <f t="shared" si="434"/>
        <v>17.569999999999947</v>
      </c>
      <c r="B1786" s="3">
        <f t="shared" si="421"/>
        <v>0.49962388477817682</v>
      </c>
      <c r="C1786" s="3">
        <f t="shared" si="422"/>
        <v>1.1351747868967992E-2</v>
      </c>
      <c r="D1786" s="3">
        <f t="shared" si="423"/>
        <v>185.40059714530815</v>
      </c>
      <c r="E1786" s="3">
        <f t="shared" si="424"/>
        <v>1.5697281352564123</v>
      </c>
      <c r="F1786" s="3">
        <f t="shared" si="425"/>
        <v>33.073583221953243</v>
      </c>
      <c r="G1786" s="3">
        <f t="shared" si="426"/>
        <v>6.495536122041648E-2</v>
      </c>
      <c r="H1786" s="3">
        <f t="shared" si="427"/>
        <v>9.2583368274141709E-2</v>
      </c>
      <c r="I1786" s="3">
        <f t="shared" si="433"/>
        <v>2500.2603897809045</v>
      </c>
      <c r="K1786" s="3">
        <f t="shared" si="435"/>
        <v>17.569999999999947</v>
      </c>
      <c r="L1786" s="3">
        <f t="shared" si="428"/>
        <v>0.22662585152007006</v>
      </c>
      <c r="M1786" s="3">
        <f>L1786/'Nitrous Oxide Information'!$B$1*1000</f>
        <v>5.1490662195276409</v>
      </c>
      <c r="N1786" s="3">
        <f>M1786*'Nitrous Oxide Information'!$I$2*($D$13+273)/$F$2/1000</f>
        <v>1278.2921187379666</v>
      </c>
      <c r="O1786" s="3">
        <f t="shared" si="429"/>
        <v>25.144632682555091</v>
      </c>
      <c r="P1786" s="3">
        <f t="shared" si="430"/>
        <v>10.083409518888184</v>
      </c>
      <c r="Q1786" s="3">
        <f t="shared" si="431"/>
        <v>1.8393657252199264E-3</v>
      </c>
      <c r="R1786" s="3">
        <f t="shared" si="432"/>
        <v>4.1995159380819241E-2</v>
      </c>
    </row>
    <row r="1787" spans="1:18" x14ac:dyDescent="0.25">
      <c r="A1787" s="3">
        <f t="shared" si="434"/>
        <v>17.579999999999949</v>
      </c>
      <c r="B1787" s="3">
        <f t="shared" si="421"/>
        <v>0.49869805109543536</v>
      </c>
      <c r="C1787" s="3">
        <f t="shared" si="422"/>
        <v>1.1330712384365921E-2</v>
      </c>
      <c r="D1787" s="3">
        <f t="shared" si="423"/>
        <v>185.05703847474194</v>
      </c>
      <c r="E1787" s="3">
        <f t="shared" si="424"/>
        <v>1.5668193328059197</v>
      </c>
      <c r="F1787" s="3">
        <f t="shared" si="425"/>
        <v>33.073583221953243</v>
      </c>
      <c r="G1787" s="3">
        <f t="shared" si="426"/>
        <v>6.495536122041648E-2</v>
      </c>
      <c r="H1787" s="3">
        <f t="shared" si="427"/>
        <v>9.241180561786895E-2</v>
      </c>
      <c r="I1787" s="3">
        <f t="shared" si="433"/>
        <v>2500.44521339214</v>
      </c>
      <c r="K1787" s="3">
        <f t="shared" si="435"/>
        <v>17.579999999999949</v>
      </c>
      <c r="L1787" s="3">
        <f t="shared" si="428"/>
        <v>0.22620589992626186</v>
      </c>
      <c r="M1787" s="3">
        <f>L1787/'Nitrous Oxide Information'!$B$1*1000</f>
        <v>5.1395246842128888</v>
      </c>
      <c r="N1787" s="3">
        <f>M1787*'Nitrous Oxide Information'!$I$2*($D$13+273)/$F$2/1000</f>
        <v>1275.9233650895376</v>
      </c>
      <c r="O1787" s="3">
        <f t="shared" si="429"/>
        <v>25.098038136964046</v>
      </c>
      <c r="P1787" s="3">
        <f t="shared" si="430"/>
        <v>10.083409518888184</v>
      </c>
      <c r="Q1787" s="3">
        <f t="shared" si="431"/>
        <v>1.8393657252199264E-3</v>
      </c>
      <c r="R1787" s="3">
        <f t="shared" si="432"/>
        <v>4.1917339776409976E-2</v>
      </c>
    </row>
    <row r="1788" spans="1:18" x14ac:dyDescent="0.25">
      <c r="A1788" s="3">
        <f t="shared" si="434"/>
        <v>17.58999999999995</v>
      </c>
      <c r="B1788" s="3">
        <f t="shared" si="421"/>
        <v>0.49777393303925671</v>
      </c>
      <c r="C1788" s="3">
        <f t="shared" si="422"/>
        <v>1.1309715879806177E-2</v>
      </c>
      <c r="D1788" s="3">
        <f t="shared" si="423"/>
        <v>184.71411643945061</v>
      </c>
      <c r="E1788" s="3">
        <f t="shared" si="424"/>
        <v>1.563915920544662</v>
      </c>
      <c r="F1788" s="3">
        <f t="shared" si="425"/>
        <v>33.073583221953236</v>
      </c>
      <c r="G1788" s="3">
        <f t="shared" si="426"/>
        <v>6.4955361220416466E-2</v>
      </c>
      <c r="H1788" s="3">
        <f t="shared" si="427"/>
        <v>9.2240560877714123E-2</v>
      </c>
      <c r="I1788" s="3">
        <f t="shared" si="433"/>
        <v>2500.6296945138956</v>
      </c>
      <c r="K1788" s="3">
        <f t="shared" si="435"/>
        <v>17.58999999999995</v>
      </c>
      <c r="L1788" s="3">
        <f t="shared" si="428"/>
        <v>0.22578672652849777</v>
      </c>
      <c r="M1788" s="3">
        <f>L1788/'Nitrous Oxide Information'!$B$1*1000</f>
        <v>5.1300008299479192</v>
      </c>
      <c r="N1788" s="3">
        <f>M1788*'Nitrous Oxide Information'!$I$2*($D$13+273)/$F$2/1000</f>
        <v>1273.559000886811</v>
      </c>
      <c r="O1788" s="3">
        <f t="shared" si="429"/>
        <v>25.05152993392198</v>
      </c>
      <c r="P1788" s="3">
        <f t="shared" si="430"/>
        <v>10.083409518888182</v>
      </c>
      <c r="Q1788" s="3">
        <f t="shared" si="431"/>
        <v>1.8393657252199261E-3</v>
      </c>
      <c r="R1788" s="3">
        <f t="shared" si="432"/>
        <v>4.1839664376497596E-2</v>
      </c>
    </row>
    <row r="1789" spans="1:18" x14ac:dyDescent="0.25">
      <c r="A1789" s="3">
        <f t="shared" si="434"/>
        <v>17.599999999999952</v>
      </c>
      <c r="B1789" s="3">
        <f t="shared" si="421"/>
        <v>0.49685152743047956</v>
      </c>
      <c r="C1789" s="3">
        <f t="shared" si="422"/>
        <v>1.1288758283056357E-2</v>
      </c>
      <c r="D1789" s="3">
        <f t="shared" si="423"/>
        <v>184.37182985970992</v>
      </c>
      <c r="E1789" s="3">
        <f t="shared" si="424"/>
        <v>1.561017888484288</v>
      </c>
      <c r="F1789" s="3">
        <f t="shared" si="425"/>
        <v>33.073583221953236</v>
      </c>
      <c r="G1789" s="3">
        <f t="shared" si="426"/>
        <v>6.4955361220416466E-2</v>
      </c>
      <c r="H1789" s="3">
        <f t="shared" si="427"/>
        <v>9.2069633464559195E-2</v>
      </c>
      <c r="I1789" s="3">
        <f t="shared" si="433"/>
        <v>2500.8138337808246</v>
      </c>
      <c r="K1789" s="3">
        <f t="shared" si="435"/>
        <v>17.599999999999952</v>
      </c>
      <c r="L1789" s="3">
        <f t="shared" si="428"/>
        <v>0.22536832988473279</v>
      </c>
      <c r="M1789" s="3">
        <f>L1789/'Nitrous Oxide Information'!$B$1*1000</f>
        <v>5.1204946239686642</v>
      </c>
      <c r="N1789" s="3">
        <f>M1789*'Nitrous Oxide Information'!$I$2*($D$13+273)/$F$2/1000</f>
        <v>1271.1990179958748</v>
      </c>
      <c r="O1789" s="3">
        <f t="shared" si="429"/>
        <v>25.005107913430852</v>
      </c>
      <c r="P1789" s="3">
        <f t="shared" si="430"/>
        <v>10.083409518888182</v>
      </c>
      <c r="Q1789" s="3">
        <f t="shared" si="431"/>
        <v>1.8393657252199261E-3</v>
      </c>
      <c r="R1789" s="3">
        <f t="shared" si="432"/>
        <v>4.1762132913862347E-2</v>
      </c>
    </row>
    <row r="1790" spans="1:18" x14ac:dyDescent="0.25">
      <c r="A1790" s="3">
        <f t="shared" si="434"/>
        <v>17.609999999999953</v>
      </c>
      <c r="B1790" s="3">
        <f t="shared" si="421"/>
        <v>0.49593083109583402</v>
      </c>
      <c r="C1790" s="3">
        <f t="shared" si="422"/>
        <v>1.1267839522017901E-2</v>
      </c>
      <c r="D1790" s="3">
        <f t="shared" si="423"/>
        <v>184.03017755798194</v>
      </c>
      <c r="E1790" s="3">
        <f t="shared" si="424"/>
        <v>1.5581252266549557</v>
      </c>
      <c r="F1790" s="3">
        <f t="shared" si="425"/>
        <v>33.073583221953243</v>
      </c>
      <c r="G1790" s="3">
        <f t="shared" si="426"/>
        <v>6.495536122041648E-2</v>
      </c>
      <c r="H1790" s="3">
        <f t="shared" si="427"/>
        <v>9.1899022790377816E-2</v>
      </c>
      <c r="I1790" s="3">
        <f t="shared" si="433"/>
        <v>2500.9976318264053</v>
      </c>
      <c r="K1790" s="3">
        <f t="shared" si="435"/>
        <v>17.609999999999953</v>
      </c>
      <c r="L1790" s="3">
        <f t="shared" si="428"/>
        <v>0.22495070855559418</v>
      </c>
      <c r="M1790" s="3">
        <f>L1790/'Nitrous Oxide Information'!$B$1*1000</f>
        <v>5.1110060335717673</v>
      </c>
      <c r="N1790" s="3">
        <f>M1790*'Nitrous Oxide Information'!$I$2*($D$13+273)/$F$2/1000</f>
        <v>1268.8434082978904</v>
      </c>
      <c r="O1790" s="3">
        <f t="shared" si="429"/>
        <v>24.958771915789114</v>
      </c>
      <c r="P1790" s="3">
        <f t="shared" si="430"/>
        <v>10.083409518888184</v>
      </c>
      <c r="Q1790" s="3">
        <f t="shared" si="431"/>
        <v>1.8393657252199264E-3</v>
      </c>
      <c r="R1790" s="3">
        <f t="shared" si="432"/>
        <v>4.1684745121779637E-2</v>
      </c>
    </row>
    <row r="1791" spans="1:18" x14ac:dyDescent="0.25">
      <c r="A1791" s="3">
        <f t="shared" si="434"/>
        <v>17.619999999999955</v>
      </c>
      <c r="B1791" s="3">
        <f t="shared" si="421"/>
        <v>0.49501184086793026</v>
      </c>
      <c r="C1791" s="3">
        <f t="shared" si="422"/>
        <v>1.1246959524725857E-2</v>
      </c>
      <c r="D1791" s="3">
        <f t="shared" si="423"/>
        <v>183.68915835891036</v>
      </c>
      <c r="E1791" s="3">
        <f t="shared" si="424"/>
        <v>1.5552379251052975</v>
      </c>
      <c r="F1791" s="3">
        <f t="shared" si="425"/>
        <v>33.073583221953236</v>
      </c>
      <c r="G1791" s="3">
        <f t="shared" si="426"/>
        <v>6.4955361220416466E-2</v>
      </c>
      <c r="H1791" s="3">
        <f t="shared" si="427"/>
        <v>9.1728728268233153E-2</v>
      </c>
      <c r="I1791" s="3">
        <f t="shared" si="433"/>
        <v>2501.1810892829417</v>
      </c>
      <c r="K1791" s="3">
        <f t="shared" si="435"/>
        <v>17.619999999999955</v>
      </c>
      <c r="L1791" s="3">
        <f t="shared" si="428"/>
        <v>0.2245338611043764</v>
      </c>
      <c r="M1791" s="3">
        <f>L1791/'Nitrous Oxide Information'!$B$1*1000</f>
        <v>5.1015350261144752</v>
      </c>
      <c r="N1791" s="3">
        <f>M1791*'Nitrous Oxide Information'!$I$2*($D$13+273)/$F$2/1000</f>
        <v>1266.4921636890617</v>
      </c>
      <c r="O1791" s="3">
        <f t="shared" si="429"/>
        <v>24.912521781591153</v>
      </c>
      <c r="P1791" s="3">
        <f t="shared" si="430"/>
        <v>10.083409518888182</v>
      </c>
      <c r="Q1791" s="3">
        <f t="shared" si="431"/>
        <v>1.8393657252199261E-3</v>
      </c>
      <c r="R1791" s="3">
        <f t="shared" si="432"/>
        <v>4.1607500734019087E-2</v>
      </c>
    </row>
    <row r="1792" spans="1:18" x14ac:dyDescent="0.25">
      <c r="A1792" s="3">
        <f t="shared" si="434"/>
        <v>17.629999999999956</v>
      </c>
      <c r="B1792" s="3">
        <f t="shared" si="421"/>
        <v>0.4940945535852479</v>
      </c>
      <c r="C1792" s="3">
        <f t="shared" si="422"/>
        <v>1.1226118219348625E-2</v>
      </c>
      <c r="D1792" s="3">
        <f t="shared" si="423"/>
        <v>183.34877108931732</v>
      </c>
      <c r="E1792" s="3">
        <f t="shared" si="424"/>
        <v>1.5523559739023869</v>
      </c>
      <c r="F1792" s="3">
        <f t="shared" si="425"/>
        <v>33.073583221953236</v>
      </c>
      <c r="G1792" s="3">
        <f t="shared" si="426"/>
        <v>6.4955361220416466E-2</v>
      </c>
      <c r="H1792" s="3">
        <f t="shared" si="427"/>
        <v>9.1558749312276158E-2</v>
      </c>
      <c r="I1792" s="3">
        <f t="shared" si="433"/>
        <v>2501.3642067815663</v>
      </c>
      <c r="K1792" s="3">
        <f t="shared" si="435"/>
        <v>17.629999999999956</v>
      </c>
      <c r="L1792" s="3">
        <f t="shared" si="428"/>
        <v>0.2241177860970362</v>
      </c>
      <c r="M1792" s="3">
        <f>L1792/'Nitrous Oxide Information'!$B$1*1000</f>
        <v>5.0920815690145229</v>
      </c>
      <c r="N1792" s="3">
        <f>M1792*'Nitrous Oxide Information'!$I$2*($D$13+273)/$F$2/1000</f>
        <v>1264.1452760806119</v>
      </c>
      <c r="O1792" s="3">
        <f t="shared" si="429"/>
        <v>24.866357351726741</v>
      </c>
      <c r="P1792" s="3">
        <f t="shared" si="430"/>
        <v>10.083409518888182</v>
      </c>
      <c r="Q1792" s="3">
        <f t="shared" si="431"/>
        <v>1.8393657252199261E-3</v>
      </c>
      <c r="R1792" s="3">
        <f t="shared" si="432"/>
        <v>4.1530399484843723E-2</v>
      </c>
    </row>
    <row r="1793" spans="1:18" x14ac:dyDescent="0.25">
      <c r="A1793" s="3">
        <f t="shared" si="434"/>
        <v>17.639999999999958</v>
      </c>
      <c r="B1793" s="3">
        <f t="shared" si="421"/>
        <v>0.49317896609212514</v>
      </c>
      <c r="C1793" s="3">
        <f t="shared" si="422"/>
        <v>1.1205315534187717E-2</v>
      </c>
      <c r="D1793" s="3">
        <f t="shared" si="423"/>
        <v>183.00901457819876</v>
      </c>
      <c r="E1793" s="3">
        <f t="shared" si="424"/>
        <v>1.5494793631317032</v>
      </c>
      <c r="F1793" s="3">
        <f t="shared" si="425"/>
        <v>33.073583221953236</v>
      </c>
      <c r="G1793" s="3">
        <f t="shared" si="426"/>
        <v>6.4955361220416466E-2</v>
      </c>
      <c r="H1793" s="3">
        <f t="shared" si="427"/>
        <v>9.138908533774337E-2</v>
      </c>
      <c r="I1793" s="3">
        <f t="shared" si="433"/>
        <v>2501.5469849522419</v>
      </c>
      <c r="K1793" s="3">
        <f t="shared" si="435"/>
        <v>17.639999999999958</v>
      </c>
      <c r="L1793" s="3">
        <f t="shared" si="428"/>
        <v>0.22370248210218777</v>
      </c>
      <c r="M1793" s="3">
        <f>L1793/'Nitrous Oxide Information'!$B$1*1000</f>
        <v>5.0826456297500231</v>
      </c>
      <c r="N1793" s="3">
        <f>M1793*'Nitrous Oxide Information'!$I$2*($D$13+273)/$F$2/1000</f>
        <v>1261.8027373987522</v>
      </c>
      <c r="O1793" s="3">
        <f t="shared" si="429"/>
        <v>24.820278467380501</v>
      </c>
      <c r="P1793" s="3">
        <f t="shared" si="430"/>
        <v>10.083409518888182</v>
      </c>
      <c r="Q1793" s="3">
        <f t="shared" si="431"/>
        <v>1.8393657252199261E-3</v>
      </c>
      <c r="R1793" s="3">
        <f t="shared" si="432"/>
        <v>4.1453441109008983E-2</v>
      </c>
    </row>
    <row r="1794" spans="1:18" x14ac:dyDescent="0.25">
      <c r="A1794" s="3">
        <f t="shared" si="434"/>
        <v>17.649999999999959</v>
      </c>
      <c r="B1794" s="3">
        <f t="shared" si="421"/>
        <v>0.49226507523874768</v>
      </c>
      <c r="C1794" s="3">
        <f t="shared" si="422"/>
        <v>1.1184551397677506E-2</v>
      </c>
      <c r="D1794" s="3">
        <f t="shared" si="423"/>
        <v>182.66988765672059</v>
      </c>
      <c r="E1794" s="3">
        <f t="shared" si="424"/>
        <v>1.5466080828970983</v>
      </c>
      <c r="F1794" s="3">
        <f t="shared" si="425"/>
        <v>33.073583221953243</v>
      </c>
      <c r="G1794" s="3">
        <f t="shared" si="426"/>
        <v>6.495536122041648E-2</v>
      </c>
      <c r="H1794" s="3">
        <f t="shared" si="427"/>
        <v>9.1219735760954865E-2</v>
      </c>
      <c r="I1794" s="3">
        <f t="shared" si="433"/>
        <v>2501.7294244237637</v>
      </c>
      <c r="K1794" s="3">
        <f t="shared" si="435"/>
        <v>17.649999999999959</v>
      </c>
      <c r="L1794" s="3">
        <f t="shared" si="428"/>
        <v>0.22328794769109767</v>
      </c>
      <c r="M1794" s="3">
        <f>L1794/'Nitrous Oxide Information'!$B$1*1000</f>
        <v>5.073227175859353</v>
      </c>
      <c r="N1794" s="3">
        <f>M1794*'Nitrous Oxide Information'!$I$2*($D$13+273)/$F$2/1000</f>
        <v>1259.4645395846553</v>
      </c>
      <c r="O1794" s="3">
        <f t="shared" si="429"/>
        <v>24.774284970031339</v>
      </c>
      <c r="P1794" s="3">
        <f t="shared" si="430"/>
        <v>10.083409518888184</v>
      </c>
      <c r="Q1794" s="3">
        <f t="shared" si="431"/>
        <v>1.8393657252199264E-3</v>
      </c>
      <c r="R1794" s="3">
        <f t="shared" si="432"/>
        <v>4.1376625341761786E-2</v>
      </c>
    </row>
    <row r="1795" spans="1:18" x14ac:dyDescent="0.25">
      <c r="A1795" s="3">
        <f t="shared" si="434"/>
        <v>17.659999999999961</v>
      </c>
      <c r="B1795" s="3">
        <f t="shared" si="421"/>
        <v>0.49135287788113813</v>
      </c>
      <c r="C1795" s="3">
        <f t="shared" si="422"/>
        <v>1.1163825738384975E-2</v>
      </c>
      <c r="D1795" s="3">
        <f t="shared" si="423"/>
        <v>182.33138915821445</v>
      </c>
      <c r="E1795" s="3">
        <f t="shared" si="424"/>
        <v>1.5437421233207622</v>
      </c>
      <c r="F1795" s="3">
        <f t="shared" si="425"/>
        <v>33.073583221953236</v>
      </c>
      <c r="G1795" s="3">
        <f t="shared" si="426"/>
        <v>6.4955361220416466E-2</v>
      </c>
      <c r="H1795" s="3">
        <f t="shared" si="427"/>
        <v>9.105069999931234E-2</v>
      </c>
      <c r="I1795" s="3">
        <f t="shared" si="433"/>
        <v>2501.9115258237625</v>
      </c>
      <c r="K1795" s="3">
        <f t="shared" si="435"/>
        <v>17.659999999999961</v>
      </c>
      <c r="L1795" s="3">
        <f t="shared" si="428"/>
        <v>0.22287418143768004</v>
      </c>
      <c r="M1795" s="3">
        <f>L1795/'Nitrous Oxide Information'!$B$1*1000</f>
        <v>5.0638261749410409</v>
      </c>
      <c r="N1795" s="3">
        <f>M1795*'Nitrous Oxide Information'!$I$2*($D$13+273)/$F$2/1000</f>
        <v>1257.1306745944262</v>
      </c>
      <c r="O1795" s="3">
        <f t="shared" si="429"/>
        <v>24.728376701451918</v>
      </c>
      <c r="P1795" s="3">
        <f t="shared" si="430"/>
        <v>10.083409518888182</v>
      </c>
      <c r="Q1795" s="3">
        <f t="shared" si="431"/>
        <v>1.8393657252199261E-3</v>
      </c>
      <c r="R1795" s="3">
        <f t="shared" si="432"/>
        <v>4.1299951918839686E-2</v>
      </c>
    </row>
    <row r="1796" spans="1:18" x14ac:dyDescent="0.25">
      <c r="A1796" s="3">
        <f t="shared" si="434"/>
        <v>17.669999999999963</v>
      </c>
      <c r="B1796" s="3">
        <f t="shared" ref="B1796:B1859" si="436">L1796*2.20462</f>
        <v>0.49044237088114501</v>
      </c>
      <c r="C1796" s="3">
        <f t="shared" ref="C1796:C1859" si="437">M1796/453.59237</f>
        <v>1.1143138485009486E-2</v>
      </c>
      <c r="D1796" s="3">
        <f t="shared" ref="D1796:D1859" si="438">N1796/6.89475729</f>
        <v>181.99351791817426</v>
      </c>
      <c r="E1796" s="3">
        <f t="shared" ref="E1796:E1859" si="439">O1796/16.0184634</f>
        <v>1.5408814745431889</v>
      </c>
      <c r="F1796" s="3">
        <f t="shared" ref="F1796:F1859" si="440">P1796*3.28</f>
        <v>33.073583221953236</v>
      </c>
      <c r="G1796" s="3">
        <f t="shared" ref="G1796:G1859" si="441">Q1796*35.314</f>
        <v>6.4955361220416466E-2</v>
      </c>
      <c r="H1796" s="3">
        <f t="shared" ref="H1796:H1859" si="442">R1796*2.20462</f>
        <v>9.0881977471297157E-2</v>
      </c>
      <c r="I1796" s="3">
        <f t="shared" si="433"/>
        <v>2502.0932897787052</v>
      </c>
      <c r="K1796" s="3">
        <f t="shared" si="435"/>
        <v>17.669999999999963</v>
      </c>
      <c r="L1796" s="3">
        <f t="shared" ref="L1796:L1859" si="443">L1795-R1795*$J$1</f>
        <v>0.22246118191849165</v>
      </c>
      <c r="M1796" s="3">
        <f>L1796/'Nitrous Oxide Information'!$B$1*1000</f>
        <v>5.0544425946536622</v>
      </c>
      <c r="N1796" s="3">
        <f>M1796*'Nitrous Oxide Information'!$I$2*($D$13+273)/$F$2/1000</f>
        <v>1254.8011343990777</v>
      </c>
      <c r="O1796" s="3">
        <f t="shared" ref="O1796:O1859" si="444">L1796/$F$2</f>
        <v>24.682553503708107</v>
      </c>
      <c r="P1796" s="3">
        <f t="shared" ref="P1796:P1859" si="445">SQRT(2*(N1796)/O1796)</f>
        <v>10.083409518888182</v>
      </c>
      <c r="Q1796" s="3">
        <f t="shared" ref="Q1796:Q1859" si="446">P1796*$F$25</f>
        <v>1.8393657252199261E-3</v>
      </c>
      <c r="R1796" s="3">
        <f t="shared" ref="R1796:R1859" si="447">Q1796*O1796*0.908</f>
        <v>4.1223420576469945E-2</v>
      </c>
    </row>
    <row r="1797" spans="1:18" x14ac:dyDescent="0.25">
      <c r="A1797" s="3">
        <f t="shared" si="434"/>
        <v>17.679999999999964</v>
      </c>
      <c r="B1797" s="3">
        <f t="shared" si="436"/>
        <v>0.48953355110643204</v>
      </c>
      <c r="C1797" s="3">
        <f t="shared" si="437"/>
        <v>1.1122489566382518E-2</v>
      </c>
      <c r="D1797" s="3">
        <f t="shared" si="438"/>
        <v>181.65627277425159</v>
      </c>
      <c r="E1797" s="3">
        <f t="shared" si="439"/>
        <v>1.538026126723143</v>
      </c>
      <c r="F1797" s="3">
        <f t="shared" si="440"/>
        <v>33.073583221953243</v>
      </c>
      <c r="G1797" s="3">
        <f t="shared" si="441"/>
        <v>6.495536122041648E-2</v>
      </c>
      <c r="H1797" s="3">
        <f t="shared" si="442"/>
        <v>9.0713567596468161E-2</v>
      </c>
      <c r="I1797" s="3">
        <f t="shared" si="433"/>
        <v>2502.2747169138979</v>
      </c>
      <c r="K1797" s="3">
        <f t="shared" si="435"/>
        <v>17.679999999999964</v>
      </c>
      <c r="L1797" s="3">
        <f t="shared" si="443"/>
        <v>0.22204894771272696</v>
      </c>
      <c r="M1797" s="3">
        <f>L1797/'Nitrous Oxide Information'!$B$1*1000</f>
        <v>5.0450764027157193</v>
      </c>
      <c r="N1797" s="3">
        <f>M1797*'Nitrous Oxide Information'!$I$2*($D$13+273)/$F$2/1000</f>
        <v>1252.4759109844997</v>
      </c>
      <c r="O1797" s="3">
        <f t="shared" si="444"/>
        <v>24.636815219158429</v>
      </c>
      <c r="P1797" s="3">
        <f t="shared" si="445"/>
        <v>10.083409518888184</v>
      </c>
      <c r="Q1797" s="3">
        <f t="shared" si="446"/>
        <v>1.8393657252199264E-3</v>
      </c>
      <c r="R1797" s="3">
        <f t="shared" si="447"/>
        <v>4.114703105136857E-2</v>
      </c>
    </row>
    <row r="1798" spans="1:18" x14ac:dyDescent="0.25">
      <c r="A1798" s="3">
        <f t="shared" si="434"/>
        <v>17.689999999999966</v>
      </c>
      <c r="B1798" s="3">
        <f t="shared" si="436"/>
        <v>0.48862641543046736</v>
      </c>
      <c r="C1798" s="3">
        <f t="shared" si="437"/>
        <v>1.1101878911467434E-2</v>
      </c>
      <c r="D1798" s="3">
        <f t="shared" si="438"/>
        <v>181.31965256625182</v>
      </c>
      <c r="E1798" s="3">
        <f t="shared" si="439"/>
        <v>1.5351760700376247</v>
      </c>
      <c r="F1798" s="3">
        <f t="shared" si="440"/>
        <v>33.073583221953243</v>
      </c>
      <c r="G1798" s="3">
        <f t="shared" si="441"/>
        <v>6.495536122041648E-2</v>
      </c>
      <c r="H1798" s="3">
        <f t="shared" si="442"/>
        <v>9.0545469795459826E-2</v>
      </c>
      <c r="I1798" s="3">
        <f t="shared" si="433"/>
        <v>2502.4558078534887</v>
      </c>
      <c r="K1798" s="3">
        <f t="shared" si="435"/>
        <v>17.689999999999966</v>
      </c>
      <c r="L1798" s="3">
        <f t="shared" si="443"/>
        <v>0.22163747740221326</v>
      </c>
      <c r="M1798" s="3">
        <f>L1798/'Nitrous Oxide Information'!$B$1*1000</f>
        <v>5.0357275669055337</v>
      </c>
      <c r="N1798" s="3">
        <f>M1798*'Nitrous Oxide Information'!$I$2*($D$13+273)/$F$2/1000</f>
        <v>1250.1549963514319</v>
      </c>
      <c r="O1798" s="3">
        <f t="shared" si="444"/>
        <v>24.591161690453529</v>
      </c>
      <c r="P1798" s="3">
        <f t="shared" si="445"/>
        <v>10.083409518888184</v>
      </c>
      <c r="Q1798" s="3">
        <f t="shared" si="446"/>
        <v>1.8393657252199264E-3</v>
      </c>
      <c r="R1798" s="3">
        <f t="shared" si="447"/>
        <v>4.1070783080739463E-2</v>
      </c>
    </row>
    <row r="1799" spans="1:18" x14ac:dyDescent="0.25">
      <c r="A1799" s="3">
        <f t="shared" si="434"/>
        <v>17.699999999999967</v>
      </c>
      <c r="B1799" s="3">
        <f t="shared" si="436"/>
        <v>0.48772096073251275</v>
      </c>
      <c r="C1799" s="3">
        <f t="shared" si="437"/>
        <v>1.1081306449359229E-2</v>
      </c>
      <c r="D1799" s="3">
        <f t="shared" si="438"/>
        <v>180.98365613613049</v>
      </c>
      <c r="E1799" s="3">
        <f t="shared" si="439"/>
        <v>1.5323312946818379</v>
      </c>
      <c r="F1799" s="3">
        <f t="shared" si="440"/>
        <v>33.073583221953236</v>
      </c>
      <c r="G1799" s="3">
        <f t="shared" si="441"/>
        <v>6.4955361220416466E-2</v>
      </c>
      <c r="H1799" s="3">
        <f t="shared" si="442"/>
        <v>9.0377683489980251E-2</v>
      </c>
      <c r="I1799" s="3">
        <f t="shared" si="433"/>
        <v>2502.6365632204688</v>
      </c>
      <c r="K1799" s="3">
        <f t="shared" si="435"/>
        <v>17.699999999999967</v>
      </c>
      <c r="L1799" s="3">
        <f t="shared" si="443"/>
        <v>0.22122676957140586</v>
      </c>
      <c r="M1799" s="3">
        <f>L1799/'Nitrous Oxide Information'!$B$1*1000</f>
        <v>5.026396055061138</v>
      </c>
      <c r="N1799" s="3">
        <f>M1799*'Nitrous Oxide Information'!$I$2*($D$13+273)/$F$2/1000</f>
        <v>1247.838382515439</v>
      </c>
      <c r="O1799" s="3">
        <f t="shared" si="444"/>
        <v>24.545592760535637</v>
      </c>
      <c r="P1799" s="3">
        <f t="shared" si="445"/>
        <v>10.083409518888182</v>
      </c>
      <c r="Q1799" s="3">
        <f t="shared" si="446"/>
        <v>1.8393657252199261E-3</v>
      </c>
      <c r="R1799" s="3">
        <f t="shared" si="447"/>
        <v>4.0994676402273528E-2</v>
      </c>
    </row>
    <row r="1800" spans="1:18" x14ac:dyDescent="0.25">
      <c r="A1800" s="3">
        <f t="shared" si="434"/>
        <v>17.709999999999969</v>
      </c>
      <c r="B1800" s="3">
        <f t="shared" si="436"/>
        <v>0.48681718389761297</v>
      </c>
      <c r="C1800" s="3">
        <f t="shared" si="437"/>
        <v>1.1060772109284292E-2</v>
      </c>
      <c r="D1800" s="3">
        <f t="shared" si="438"/>
        <v>180.64828232798897</v>
      </c>
      <c r="E1800" s="3">
        <f t="shared" si="439"/>
        <v>1.5294917908691548</v>
      </c>
      <c r="F1800" s="3">
        <f t="shared" si="440"/>
        <v>33.073583221953236</v>
      </c>
      <c r="G1800" s="3">
        <f t="shared" si="441"/>
        <v>6.4955361220416466E-2</v>
      </c>
      <c r="H1800" s="3">
        <f t="shared" si="442"/>
        <v>9.0210208102809136E-2</v>
      </c>
      <c r="I1800" s="3">
        <f t="shared" si="433"/>
        <v>2502.8169836366746</v>
      </c>
      <c r="K1800" s="3">
        <f t="shared" si="435"/>
        <v>17.709999999999969</v>
      </c>
      <c r="L1800" s="3">
        <f t="shared" si="443"/>
        <v>0.22081682280738313</v>
      </c>
      <c r="M1800" s="3">
        <f>L1800/'Nitrous Oxide Information'!$B$1*1000</f>
        <v>5.0170818350801607</v>
      </c>
      <c r="N1800" s="3">
        <f>M1800*'Nitrous Oxide Information'!$I$2*($D$13+273)/$F$2/1000</f>
        <v>1245.5260615068801</v>
      </c>
      <c r="O1800" s="3">
        <f t="shared" si="444"/>
        <v>24.500108272638013</v>
      </c>
      <c r="P1800" s="3">
        <f t="shared" si="445"/>
        <v>10.083409518888182</v>
      </c>
      <c r="Q1800" s="3">
        <f t="shared" si="446"/>
        <v>1.8393657252199261E-3</v>
      </c>
      <c r="R1800" s="3">
        <f t="shared" si="447"/>
        <v>4.091871075414772E-2</v>
      </c>
    </row>
    <row r="1801" spans="1:18" x14ac:dyDescent="0.25">
      <c r="A1801" s="3">
        <f t="shared" si="434"/>
        <v>17.71999999999997</v>
      </c>
      <c r="B1801" s="3">
        <f t="shared" si="436"/>
        <v>0.48591508181658483</v>
      </c>
      <c r="C1801" s="3">
        <f t="shared" si="437"/>
        <v>1.1040275820600158E-2</v>
      </c>
      <c r="D1801" s="3">
        <f t="shared" si="438"/>
        <v>180.31352998807054</v>
      </c>
      <c r="E1801" s="3">
        <f t="shared" si="439"/>
        <v>1.5266575488310825</v>
      </c>
      <c r="F1801" s="3">
        <f t="shared" si="440"/>
        <v>33.073583221953236</v>
      </c>
      <c r="G1801" s="3">
        <f t="shared" si="441"/>
        <v>6.4955361220416466E-2</v>
      </c>
      <c r="H1801" s="3">
        <f t="shared" si="442"/>
        <v>9.0043043057795771E-2</v>
      </c>
      <c r="I1801" s="3">
        <f t="shared" si="433"/>
        <v>2502.9970697227905</v>
      </c>
      <c r="K1801" s="3">
        <f t="shared" si="435"/>
        <v>17.71999999999997</v>
      </c>
      <c r="L1801" s="3">
        <f t="shared" si="443"/>
        <v>0.22040763569984165</v>
      </c>
      <c r="M1801" s="3">
        <f>L1801/'Nitrous Oxide Information'!$B$1*1000</f>
        <v>5.0077848749197207</v>
      </c>
      <c r="N1801" s="3">
        <f>M1801*'Nitrous Oxide Information'!$I$2*($D$13+273)/$F$2/1000</f>
        <v>1243.218025370883</v>
      </c>
      <c r="O1801" s="3">
        <f t="shared" si="444"/>
        <v>24.454708070284411</v>
      </c>
      <c r="P1801" s="3">
        <f t="shared" si="445"/>
        <v>10.083409518888182</v>
      </c>
      <c r="Q1801" s="3">
        <f t="shared" si="446"/>
        <v>1.8393657252199261E-3</v>
      </c>
      <c r="R1801" s="3">
        <f t="shared" si="447"/>
        <v>4.0842885875024167E-2</v>
      </c>
    </row>
    <row r="1802" spans="1:18" x14ac:dyDescent="0.25">
      <c r="A1802" s="3">
        <f t="shared" si="434"/>
        <v>17.729999999999972</v>
      </c>
      <c r="B1802" s="3">
        <f t="shared" si="436"/>
        <v>0.48501465138600686</v>
      </c>
      <c r="C1802" s="3">
        <f t="shared" si="437"/>
        <v>1.1019817512795264E-2</v>
      </c>
      <c r="D1802" s="3">
        <f t="shared" si="438"/>
        <v>179.97939796475646</v>
      </c>
      <c r="E1802" s="3">
        <f t="shared" si="439"/>
        <v>1.5238285588172309</v>
      </c>
      <c r="F1802" s="3">
        <f t="shared" si="440"/>
        <v>33.073583221953236</v>
      </c>
      <c r="G1802" s="3">
        <f t="shared" si="441"/>
        <v>6.4955361220416466E-2</v>
      </c>
      <c r="H1802" s="3">
        <f t="shared" si="442"/>
        <v>8.987618777985712E-2</v>
      </c>
      <c r="I1802" s="3">
        <f t="shared" si="433"/>
        <v>2503.1768220983504</v>
      </c>
      <c r="K1802" s="3">
        <f t="shared" si="435"/>
        <v>17.729999999999972</v>
      </c>
      <c r="L1802" s="3">
        <f t="shared" si="443"/>
        <v>0.21999920684109139</v>
      </c>
      <c r="M1802" s="3">
        <f>L1802/'Nitrous Oxide Information'!$B$1*1000</f>
        <v>4.9985051425963096</v>
      </c>
      <c r="N1802" s="3">
        <f>M1802*'Nitrous Oxide Information'!$I$2*($D$13+273)/$F$2/1000</f>
        <v>1240.9142661673159</v>
      </c>
      <c r="O1802" s="3">
        <f t="shared" si="444"/>
        <v>24.409391997288562</v>
      </c>
      <c r="P1802" s="3">
        <f t="shared" si="445"/>
        <v>10.083409518888182</v>
      </c>
      <c r="Q1802" s="3">
        <f t="shared" si="446"/>
        <v>1.8393657252199261E-3</v>
      </c>
      <c r="R1802" s="3">
        <f t="shared" si="447"/>
        <v>4.0767201504049284E-2</v>
      </c>
    </row>
    <row r="1803" spans="1:18" x14ac:dyDescent="0.25">
      <c r="A1803" s="3">
        <f t="shared" si="434"/>
        <v>17.739999999999974</v>
      </c>
      <c r="B1803" s="3">
        <f t="shared" si="436"/>
        <v>0.48411588950820827</v>
      </c>
      <c r="C1803" s="3">
        <f t="shared" si="437"/>
        <v>1.0999397115488722E-2</v>
      </c>
      <c r="D1803" s="3">
        <f t="shared" si="438"/>
        <v>179.64588510856214</v>
      </c>
      <c r="E1803" s="3">
        <f t="shared" si="439"/>
        <v>1.5210048110952767</v>
      </c>
      <c r="F1803" s="3">
        <f t="shared" si="440"/>
        <v>33.073583221953243</v>
      </c>
      <c r="G1803" s="3">
        <f t="shared" si="441"/>
        <v>6.495536122041648E-2</v>
      </c>
      <c r="H1803" s="3">
        <f t="shared" si="442"/>
        <v>8.9709641694975847E-2</v>
      </c>
      <c r="I1803" s="3">
        <f t="shared" si="433"/>
        <v>2503.3562413817403</v>
      </c>
      <c r="K1803" s="3">
        <f t="shared" si="435"/>
        <v>17.739999999999974</v>
      </c>
      <c r="L1803" s="3">
        <f t="shared" si="443"/>
        <v>0.2195915348260509</v>
      </c>
      <c r="M1803" s="3">
        <f>L1803/'Nitrous Oxide Information'!$B$1*1000</f>
        <v>4.9892426061856936</v>
      </c>
      <c r="N1803" s="3">
        <f>M1803*'Nitrous Oxide Information'!$I$2*($D$13+273)/$F$2/1000</f>
        <v>1238.6147759707612</v>
      </c>
      <c r="O1803" s="3">
        <f t="shared" si="444"/>
        <v>24.364159897753606</v>
      </c>
      <c r="P1803" s="3">
        <f t="shared" si="445"/>
        <v>10.083409518888184</v>
      </c>
      <c r="Q1803" s="3">
        <f t="shared" si="446"/>
        <v>1.8393657252199264E-3</v>
      </c>
      <c r="R1803" s="3">
        <f t="shared" si="447"/>
        <v>4.0691657380852869E-2</v>
      </c>
    </row>
    <row r="1804" spans="1:18" x14ac:dyDescent="0.25">
      <c r="A1804" s="3">
        <f t="shared" si="434"/>
        <v>17.749999999999975</v>
      </c>
      <c r="B1804" s="3">
        <f t="shared" si="436"/>
        <v>0.48321879309125854</v>
      </c>
      <c r="C1804" s="3">
        <f t="shared" si="437"/>
        <v>1.0979014558430047E-2</v>
      </c>
      <c r="D1804" s="3">
        <f t="shared" si="438"/>
        <v>179.31299027213285</v>
      </c>
      <c r="E1804" s="3">
        <f t="shared" si="439"/>
        <v>1.5181862959509316</v>
      </c>
      <c r="F1804" s="3">
        <f t="shared" si="440"/>
        <v>33.073583221953243</v>
      </c>
      <c r="G1804" s="3">
        <f t="shared" si="441"/>
        <v>6.495536122041648E-2</v>
      </c>
      <c r="H1804" s="3">
        <f t="shared" si="442"/>
        <v>8.9543404230198229E-2</v>
      </c>
      <c r="I1804" s="3">
        <f t="shared" si="433"/>
        <v>2503.5353281902007</v>
      </c>
      <c r="K1804" s="3">
        <f t="shared" si="435"/>
        <v>17.749999999999975</v>
      </c>
      <c r="L1804" s="3">
        <f t="shared" si="443"/>
        <v>0.21918461825224236</v>
      </c>
      <c r="M1804" s="3">
        <f>L1804/'Nitrous Oxide Information'!$B$1*1000</f>
        <v>4.9799972338227887</v>
      </c>
      <c r="N1804" s="3">
        <f>M1804*'Nitrous Oxide Information'!$I$2*($D$13+273)/$F$2/1000</f>
        <v>1236.3195468704871</v>
      </c>
      <c r="O1804" s="3">
        <f t="shared" si="444"/>
        <v>24.319011616071567</v>
      </c>
      <c r="P1804" s="3">
        <f t="shared" si="445"/>
        <v>10.083409518888184</v>
      </c>
      <c r="Q1804" s="3">
        <f t="shared" si="446"/>
        <v>1.8393657252199264E-3</v>
      </c>
      <c r="R1804" s="3">
        <f t="shared" si="447"/>
        <v>4.0616253245547185E-2</v>
      </c>
    </row>
    <row r="1805" spans="1:18" x14ac:dyDescent="0.25">
      <c r="A1805" s="3">
        <f t="shared" si="434"/>
        <v>17.759999999999977</v>
      </c>
      <c r="B1805" s="3">
        <f t="shared" si="436"/>
        <v>0.48232335904895651</v>
      </c>
      <c r="C1805" s="3">
        <f t="shared" si="437"/>
        <v>1.0958669771498942E-2</v>
      </c>
      <c r="D1805" s="3">
        <f t="shared" si="438"/>
        <v>178.98071231024011</v>
      </c>
      <c r="E1805" s="3">
        <f t="shared" si="439"/>
        <v>1.5153730036879087</v>
      </c>
      <c r="F1805" s="3">
        <f t="shared" si="440"/>
        <v>33.073583221953243</v>
      </c>
      <c r="G1805" s="3">
        <f t="shared" si="441"/>
        <v>6.495536122041648E-2</v>
      </c>
      <c r="H1805" s="3">
        <f t="shared" si="442"/>
        <v>8.9377474813632285E-2</v>
      </c>
      <c r="I1805" s="3">
        <f t="shared" si="433"/>
        <v>2503.7140831398278</v>
      </c>
      <c r="K1805" s="3">
        <f t="shared" si="435"/>
        <v>17.759999999999977</v>
      </c>
      <c r="L1805" s="3">
        <f t="shared" si="443"/>
        <v>0.21877845571978688</v>
      </c>
      <c r="M1805" s="3">
        <f>L1805/'Nitrous Oxide Information'!$B$1*1000</f>
        <v>4.9707689937015633</v>
      </c>
      <c r="N1805" s="3">
        <f>M1805*'Nitrous Oxide Information'!$I$2*($D$13+273)/$F$2/1000</f>
        <v>1234.0285709704208</v>
      </c>
      <c r="O1805" s="3">
        <f t="shared" si="444"/>
        <v>24.273946996922835</v>
      </c>
      <c r="P1805" s="3">
        <f t="shared" si="445"/>
        <v>10.083409518888184</v>
      </c>
      <c r="Q1805" s="3">
        <f t="shared" si="446"/>
        <v>1.8393657252199264E-3</v>
      </c>
      <c r="R1805" s="3">
        <f t="shared" si="447"/>
        <v>4.0540988838726082E-2</v>
      </c>
    </row>
    <row r="1806" spans="1:18" x14ac:dyDescent="0.25">
      <c r="A1806" s="3">
        <f t="shared" si="434"/>
        <v>17.769999999999978</v>
      </c>
      <c r="B1806" s="3">
        <f t="shared" si="436"/>
        <v>0.48142958430082022</v>
      </c>
      <c r="C1806" s="3">
        <f t="shared" si="437"/>
        <v>1.0938362684705046E-2</v>
      </c>
      <c r="D1806" s="3">
        <f t="shared" si="438"/>
        <v>178.64905007977757</v>
      </c>
      <c r="E1806" s="3">
        <f t="shared" si="439"/>
        <v>1.5125649246278892</v>
      </c>
      <c r="F1806" s="3">
        <f t="shared" si="440"/>
        <v>33.073583221953243</v>
      </c>
      <c r="G1806" s="3">
        <f t="shared" si="441"/>
        <v>6.495536122041648E-2</v>
      </c>
      <c r="H1806" s="3">
        <f t="shared" si="442"/>
        <v>8.9211852874445829E-2</v>
      </c>
      <c r="I1806" s="3">
        <f t="shared" si="433"/>
        <v>2503.8925068455769</v>
      </c>
      <c r="K1806" s="3">
        <f t="shared" si="435"/>
        <v>17.769999999999978</v>
      </c>
      <c r="L1806" s="3">
        <f t="shared" si="443"/>
        <v>0.21837304583139963</v>
      </c>
      <c r="M1806" s="3">
        <f>L1806/'Nitrous Oxide Information'!$B$1*1000</f>
        <v>4.9615578540749246</v>
      </c>
      <c r="N1806" s="3">
        <f>M1806*'Nitrous Oxide Information'!$I$2*($D$13+273)/$F$2/1000</f>
        <v>1231.7418403891215</v>
      </c>
      <c r="O1806" s="3">
        <f t="shared" si="444"/>
        <v>24.228965885275603</v>
      </c>
      <c r="P1806" s="3">
        <f t="shared" si="445"/>
        <v>10.083409518888184</v>
      </c>
      <c r="Q1806" s="3">
        <f t="shared" si="446"/>
        <v>1.8393657252199264E-3</v>
      </c>
      <c r="R1806" s="3">
        <f t="shared" si="447"/>
        <v>4.0465863901464123E-2</v>
      </c>
    </row>
    <row r="1807" spans="1:18" x14ac:dyDescent="0.25">
      <c r="A1807" s="3">
        <f t="shared" si="434"/>
        <v>17.77999999999998</v>
      </c>
      <c r="B1807" s="3">
        <f t="shared" si="436"/>
        <v>0.48053746577207573</v>
      </c>
      <c r="C1807" s="3">
        <f t="shared" si="437"/>
        <v>1.0918093228187691E-2</v>
      </c>
      <c r="D1807" s="3">
        <f t="shared" si="438"/>
        <v>178.31800243975721</v>
      </c>
      <c r="E1807" s="3">
        <f t="shared" si="439"/>
        <v>1.5097620491104877</v>
      </c>
      <c r="F1807" s="3">
        <f t="shared" si="440"/>
        <v>33.073583221953243</v>
      </c>
      <c r="G1807" s="3">
        <f t="shared" si="441"/>
        <v>6.495536122041648E-2</v>
      </c>
      <c r="H1807" s="3">
        <f t="shared" si="442"/>
        <v>8.9046537842864412E-2</v>
      </c>
      <c r="I1807" s="3">
        <f t="shared" si="433"/>
        <v>2504.0705999212628</v>
      </c>
      <c r="K1807" s="3">
        <f t="shared" si="435"/>
        <v>17.77999999999998</v>
      </c>
      <c r="L1807" s="3">
        <f t="shared" si="443"/>
        <v>0.21796838719238498</v>
      </c>
      <c r="M1807" s="3">
        <f>L1807/'Nitrous Oxide Information'!$B$1*1000</f>
        <v>4.9523637832546061</v>
      </c>
      <c r="N1807" s="3">
        <f>M1807*'Nitrous Oxide Information'!$I$2*($D$13+273)/$F$2/1000</f>
        <v>1229.4593472597539</v>
      </c>
      <c r="O1807" s="3">
        <f t="shared" si="444"/>
        <v>24.184068126385352</v>
      </c>
      <c r="P1807" s="3">
        <f t="shared" si="445"/>
        <v>10.083409518888184</v>
      </c>
      <c r="Q1807" s="3">
        <f t="shared" si="446"/>
        <v>1.8393657252199264E-3</v>
      </c>
      <c r="R1807" s="3">
        <f t="shared" si="447"/>
        <v>4.0390878175315663E-2</v>
      </c>
    </row>
    <row r="1808" spans="1:18" x14ac:dyDescent="0.25">
      <c r="A1808" s="3">
        <f t="shared" si="434"/>
        <v>17.789999999999981</v>
      </c>
      <c r="B1808" s="3">
        <f t="shared" si="436"/>
        <v>0.4796470003936471</v>
      </c>
      <c r="C1808" s="3">
        <f t="shared" si="437"/>
        <v>1.0897861332215677E-2</v>
      </c>
      <c r="D1808" s="3">
        <f t="shared" si="438"/>
        <v>177.98756825130525</v>
      </c>
      <c r="E1808" s="3">
        <f t="shared" si="439"/>
        <v>1.5069643674932212</v>
      </c>
      <c r="F1808" s="3">
        <f t="shared" si="440"/>
        <v>33.073583221953243</v>
      </c>
      <c r="G1808" s="3">
        <f t="shared" si="441"/>
        <v>6.495536122041648E-2</v>
      </c>
      <c r="H1808" s="3">
        <f t="shared" si="442"/>
        <v>8.8881529150169447E-2</v>
      </c>
      <c r="I1808" s="3">
        <f t="shared" si="433"/>
        <v>2504.2483629795629</v>
      </c>
      <c r="K1808" s="3">
        <f t="shared" si="435"/>
        <v>17.789999999999981</v>
      </c>
      <c r="L1808" s="3">
        <f t="shared" si="443"/>
        <v>0.21756447841063184</v>
      </c>
      <c r="M1808" s="3">
        <f>L1808/'Nitrous Oxide Information'!$B$1*1000</f>
        <v>4.9431867496110664</v>
      </c>
      <c r="N1808" s="3">
        <f>M1808*'Nitrous Oxide Information'!$I$2*($D$13+273)/$F$2/1000</f>
        <v>1227.1810837300595</v>
      </c>
      <c r="O1808" s="3">
        <f t="shared" si="444"/>
        <v>24.139253565794316</v>
      </c>
      <c r="P1808" s="3">
        <f t="shared" si="445"/>
        <v>10.083409518888184</v>
      </c>
      <c r="Q1808" s="3">
        <f t="shared" si="446"/>
        <v>1.8393657252199264E-3</v>
      </c>
      <c r="R1808" s="3">
        <f t="shared" si="447"/>
        <v>4.0316031402313983E-2</v>
      </c>
    </row>
    <row r="1809" spans="1:18" x14ac:dyDescent="0.25">
      <c r="A1809" s="3">
        <f t="shared" si="434"/>
        <v>17.799999999999983</v>
      </c>
      <c r="B1809" s="3">
        <f t="shared" si="436"/>
        <v>0.47875818510214546</v>
      </c>
      <c r="C1809" s="3">
        <f t="shared" si="437"/>
        <v>1.0877666927187002E-2</v>
      </c>
      <c r="D1809" s="3">
        <f t="shared" si="438"/>
        <v>177.65774637765836</v>
      </c>
      <c r="E1809" s="3">
        <f t="shared" si="439"/>
        <v>1.5041718701514744</v>
      </c>
      <c r="F1809" s="3">
        <f t="shared" si="440"/>
        <v>33.073583221953243</v>
      </c>
      <c r="G1809" s="3">
        <f t="shared" si="441"/>
        <v>6.495536122041648E-2</v>
      </c>
      <c r="H1809" s="3">
        <f t="shared" si="442"/>
        <v>8.8716826228696172E-2</v>
      </c>
      <c r="I1809" s="3">
        <f t="shared" si="433"/>
        <v>2504.4257966320201</v>
      </c>
      <c r="K1809" s="3">
        <f t="shared" si="435"/>
        <v>17.799999999999983</v>
      </c>
      <c r="L1809" s="3">
        <f t="shared" si="443"/>
        <v>0.21716131809660871</v>
      </c>
      <c r="M1809" s="3">
        <f>L1809/'Nitrous Oxide Information'!$B$1*1000</f>
        <v>4.9340267215733702</v>
      </c>
      <c r="N1809" s="3">
        <f>M1809*'Nitrous Oxide Information'!$I$2*($D$13+273)/$F$2/1000</f>
        <v>1224.907041962331</v>
      </c>
      <c r="O1809" s="3">
        <f t="shared" si="444"/>
        <v>24.094522049330948</v>
      </c>
      <c r="P1809" s="3">
        <f t="shared" si="445"/>
        <v>10.083409518888184</v>
      </c>
      <c r="Q1809" s="3">
        <f t="shared" si="446"/>
        <v>1.8393657252199264E-3</v>
      </c>
      <c r="R1809" s="3">
        <f t="shared" si="447"/>
        <v>4.0241323324970373E-2</v>
      </c>
    </row>
    <row r="1810" spans="1:18" x14ac:dyDescent="0.25">
      <c r="A1810" s="3">
        <f t="shared" si="434"/>
        <v>17.809999999999985</v>
      </c>
      <c r="B1810" s="3">
        <f t="shared" si="436"/>
        <v>0.4778710168398585</v>
      </c>
      <c r="C1810" s="3">
        <f t="shared" si="437"/>
        <v>1.0857509943628654E-2</v>
      </c>
      <c r="D1810" s="3">
        <f t="shared" si="438"/>
        <v>177.32853568415959</v>
      </c>
      <c r="E1810" s="3">
        <f t="shared" si="439"/>
        <v>1.5013845474784666</v>
      </c>
      <c r="F1810" s="3">
        <f t="shared" si="440"/>
        <v>33.073583221953243</v>
      </c>
      <c r="G1810" s="3">
        <f t="shared" si="441"/>
        <v>6.495536122041648E-2</v>
      </c>
      <c r="H1810" s="3">
        <f t="shared" si="442"/>
        <v>8.8552428511831788E-2</v>
      </c>
      <c r="I1810" s="3">
        <f t="shared" si="433"/>
        <v>2504.6029014890437</v>
      </c>
      <c r="K1810" s="3">
        <f t="shared" si="435"/>
        <v>17.809999999999985</v>
      </c>
      <c r="L1810" s="3">
        <f t="shared" si="443"/>
        <v>0.216758904863359</v>
      </c>
      <c r="M1810" s="3">
        <f>L1810/'Nitrous Oxide Information'!$B$1*1000</f>
        <v>4.9248836676290875</v>
      </c>
      <c r="N1810" s="3">
        <f>M1810*'Nitrous Oxide Information'!$I$2*($D$13+273)/$F$2/1000</f>
        <v>1222.6372141333845</v>
      </c>
      <c r="O1810" s="3">
        <f t="shared" si="444"/>
        <v>24.049873423109382</v>
      </c>
      <c r="P1810" s="3">
        <f t="shared" si="445"/>
        <v>10.083409518888184</v>
      </c>
      <c r="Q1810" s="3">
        <f t="shared" si="446"/>
        <v>1.8393657252199264E-3</v>
      </c>
      <c r="R1810" s="3">
        <f t="shared" si="447"/>
        <v>4.0166753686273281E-2</v>
      </c>
    </row>
    <row r="1811" spans="1:18" x14ac:dyDescent="0.25">
      <c r="A1811" s="3">
        <f t="shared" si="434"/>
        <v>17.819999999999986</v>
      </c>
      <c r="B1811" s="3">
        <f t="shared" si="436"/>
        <v>0.47698549255474015</v>
      </c>
      <c r="C1811" s="3">
        <f t="shared" si="437"/>
        <v>1.0837390312196349E-2</v>
      </c>
      <c r="D1811" s="3">
        <f t="shared" si="438"/>
        <v>176.99993503825468</v>
      </c>
      <c r="E1811" s="3">
        <f t="shared" si="439"/>
        <v>1.4986023898852199</v>
      </c>
      <c r="F1811" s="3">
        <f t="shared" si="440"/>
        <v>33.073583221953236</v>
      </c>
      <c r="G1811" s="3">
        <f t="shared" si="441"/>
        <v>6.4955361220416466E-2</v>
      </c>
      <c r="H1811" s="3">
        <f t="shared" si="442"/>
        <v>8.8388335434013449E-2</v>
      </c>
      <c r="I1811" s="3">
        <f t="shared" si="433"/>
        <v>2504.7796781599118</v>
      </c>
      <c r="K1811" s="3">
        <f t="shared" si="435"/>
        <v>17.819999999999986</v>
      </c>
      <c r="L1811" s="3">
        <f t="shared" si="443"/>
        <v>0.21635723732649625</v>
      </c>
      <c r="M1811" s="3">
        <f>L1811/'Nitrous Oxide Information'!$B$1*1000</f>
        <v>4.9157575563241824</v>
      </c>
      <c r="N1811" s="3">
        <f>M1811*'Nitrous Oxide Information'!$I$2*($D$13+273)/$F$2/1000</f>
        <v>1220.3715924345329</v>
      </c>
      <c r="O1811" s="3">
        <f t="shared" si="444"/>
        <v>24.005307533528928</v>
      </c>
      <c r="P1811" s="3">
        <f t="shared" si="445"/>
        <v>10.083409518888182</v>
      </c>
      <c r="Q1811" s="3">
        <f t="shared" si="446"/>
        <v>1.8393657252199261E-3</v>
      </c>
      <c r="R1811" s="3">
        <f t="shared" si="447"/>
        <v>4.0092322229687408E-2</v>
      </c>
    </row>
    <row r="1812" spans="1:18" x14ac:dyDescent="0.25">
      <c r="A1812" s="3">
        <f t="shared" si="434"/>
        <v>17.829999999999988</v>
      </c>
      <c r="B1812" s="3">
        <f t="shared" si="436"/>
        <v>0.47610160920040001</v>
      </c>
      <c r="C1812" s="3">
        <f t="shared" si="437"/>
        <v>1.0817307963674319E-2</v>
      </c>
      <c r="D1812" s="3">
        <f t="shared" si="438"/>
        <v>176.67194330948811</v>
      </c>
      <c r="E1812" s="3">
        <f t="shared" si="439"/>
        <v>1.4958253878005245</v>
      </c>
      <c r="F1812" s="3">
        <f t="shared" si="440"/>
        <v>33.073583221953236</v>
      </c>
      <c r="G1812" s="3">
        <f t="shared" si="441"/>
        <v>6.4955361220416466E-2</v>
      </c>
      <c r="H1812" s="3">
        <f t="shared" si="442"/>
        <v>8.8224546430726317E-2</v>
      </c>
      <c r="I1812" s="3">
        <f t="shared" si="433"/>
        <v>2504.9561272527731</v>
      </c>
      <c r="K1812" s="3">
        <f t="shared" si="435"/>
        <v>17.829999999999988</v>
      </c>
      <c r="L1812" s="3">
        <f t="shared" si="443"/>
        <v>0.21595631410419938</v>
      </c>
      <c r="M1812" s="3">
        <f>L1812/'Nitrous Oxide Information'!$B$1*1000</f>
        <v>4.9066483562629086</v>
      </c>
      <c r="N1812" s="3">
        <f>M1812*'Nitrous Oxide Information'!$I$2*($D$13+273)/$F$2/1000</f>
        <v>1218.11016907156</v>
      </c>
      <c r="O1812" s="3">
        <f t="shared" si="444"/>
        <v>23.960824227273513</v>
      </c>
      <c r="P1812" s="3">
        <f t="shared" si="445"/>
        <v>10.083409518888182</v>
      </c>
      <c r="Q1812" s="3">
        <f t="shared" si="446"/>
        <v>1.8393657252199261E-3</v>
      </c>
      <c r="R1812" s="3">
        <f t="shared" si="447"/>
        <v>4.0018028699152837E-2</v>
      </c>
    </row>
    <row r="1813" spans="1:18" x14ac:dyDescent="0.25">
      <c r="A1813" s="3">
        <f t="shared" si="434"/>
        <v>17.839999999999989</v>
      </c>
      <c r="B1813" s="3">
        <f t="shared" si="436"/>
        <v>0.47521936373609269</v>
      </c>
      <c r="C1813" s="3">
        <f t="shared" si="437"/>
        <v>1.0797262828975038E-2</v>
      </c>
      <c r="D1813" s="3">
        <f t="shared" si="438"/>
        <v>176.34455936949911</v>
      </c>
      <c r="E1813" s="3">
        <f t="shared" si="439"/>
        <v>1.4930535316709075</v>
      </c>
      <c r="F1813" s="3">
        <f t="shared" si="440"/>
        <v>33.073583221953243</v>
      </c>
      <c r="G1813" s="3">
        <f t="shared" si="441"/>
        <v>6.495536122041648E-2</v>
      </c>
      <c r="H1813" s="3">
        <f t="shared" si="442"/>
        <v>8.8061060938501676E-2</v>
      </c>
      <c r="I1813" s="3">
        <f t="shared" si="433"/>
        <v>2505.1322493746502</v>
      </c>
      <c r="K1813" s="3">
        <f t="shared" si="435"/>
        <v>17.839999999999989</v>
      </c>
      <c r="L1813" s="3">
        <f t="shared" si="443"/>
        <v>0.21555613381720784</v>
      </c>
      <c r="M1813" s="3">
        <f>L1813/'Nitrous Oxide Information'!$B$1*1000</f>
        <v>4.8975560361076926</v>
      </c>
      <c r="N1813" s="3">
        <f>M1813*'Nitrous Oxide Information'!$I$2*($D$13+273)/$F$2/1000</f>
        <v>1215.8529362646918</v>
      </c>
      <c r="O1813" s="3">
        <f t="shared" si="444"/>
        <v>23.916423351311174</v>
      </c>
      <c r="P1813" s="3">
        <f t="shared" si="445"/>
        <v>10.083409518888184</v>
      </c>
      <c r="Q1813" s="3">
        <f t="shared" si="446"/>
        <v>1.8393657252199264E-3</v>
      </c>
      <c r="R1813" s="3">
        <f t="shared" si="447"/>
        <v>3.9943872839084141E-2</v>
      </c>
    </row>
    <row r="1814" spans="1:18" x14ac:dyDescent="0.25">
      <c r="A1814" s="3">
        <f t="shared" si="434"/>
        <v>17.849999999999991</v>
      </c>
      <c r="B1814" s="3">
        <f t="shared" si="436"/>
        <v>0.47433875312670765</v>
      </c>
      <c r="C1814" s="3">
        <f t="shared" si="437"/>
        <v>1.0777254839139013E-2</v>
      </c>
      <c r="D1814" s="3">
        <f t="shared" si="438"/>
        <v>176.01778209201771</v>
      </c>
      <c r="E1814" s="3">
        <f t="shared" si="439"/>
        <v>1.4902868119605985</v>
      </c>
      <c r="F1814" s="3">
        <f t="shared" si="440"/>
        <v>33.073583221953236</v>
      </c>
      <c r="G1814" s="3">
        <f t="shared" si="441"/>
        <v>6.4955361220416466E-2</v>
      </c>
      <c r="H1814" s="3">
        <f t="shared" si="442"/>
        <v>8.7897878394914891E-2</v>
      </c>
      <c r="I1814" s="3">
        <f t="shared" si="433"/>
        <v>2505.3080451314399</v>
      </c>
      <c r="K1814" s="3">
        <f t="shared" si="435"/>
        <v>17.849999999999991</v>
      </c>
      <c r="L1814" s="3">
        <f t="shared" si="443"/>
        <v>0.21515669508881699</v>
      </c>
      <c r="M1814" s="3">
        <f>L1814/'Nitrous Oxide Information'!$B$1*1000</f>
        <v>4.8884805645790337</v>
      </c>
      <c r="N1814" s="3">
        <f>M1814*'Nitrous Oxide Information'!$I$2*($D$13+273)/$F$2/1000</f>
        <v>1213.5998862485706</v>
      </c>
      <c r="O1814" s="3">
        <f t="shared" si="444"/>
        <v>23.872104752893531</v>
      </c>
      <c r="P1814" s="3">
        <f t="shared" si="445"/>
        <v>10.083409518888182</v>
      </c>
      <c r="Q1814" s="3">
        <f t="shared" si="446"/>
        <v>1.8393657252199261E-3</v>
      </c>
      <c r="R1814" s="3">
        <f t="shared" si="447"/>
        <v>3.9869854394369506E-2</v>
      </c>
    </row>
    <row r="1815" spans="1:18" x14ac:dyDescent="0.25">
      <c r="A1815" s="3">
        <f t="shared" si="434"/>
        <v>17.859999999999992</v>
      </c>
      <c r="B1815" s="3">
        <f t="shared" si="436"/>
        <v>0.47345977434275849</v>
      </c>
      <c r="C1815" s="3">
        <f t="shared" si="437"/>
        <v>1.0757283925334536E-2</v>
      </c>
      <c r="D1815" s="3">
        <f t="shared" si="438"/>
        <v>175.69161035286123</v>
      </c>
      <c r="E1815" s="3">
        <f t="shared" si="439"/>
        <v>1.4875252191514974</v>
      </c>
      <c r="F1815" s="3">
        <f t="shared" si="440"/>
        <v>33.073583221953243</v>
      </c>
      <c r="G1815" s="3">
        <f t="shared" si="441"/>
        <v>6.495536122041648E-2</v>
      </c>
      <c r="H1815" s="3">
        <f t="shared" si="442"/>
        <v>8.7734998238583606E-2</v>
      </c>
      <c r="I1815" s="3">
        <f t="shared" si="433"/>
        <v>2505.4835151279171</v>
      </c>
      <c r="K1815" s="3">
        <f t="shared" si="435"/>
        <v>17.859999999999992</v>
      </c>
      <c r="L1815" s="3">
        <f t="shared" si="443"/>
        <v>0.21475799654487329</v>
      </c>
      <c r="M1815" s="3">
        <f>L1815/'Nitrous Oxide Information'!$B$1*1000</f>
        <v>4.8794219104553953</v>
      </c>
      <c r="N1815" s="3">
        <f>M1815*'Nitrous Oxide Information'!$I$2*($D$13+273)/$F$2/1000</f>
        <v>1211.3510112722295</v>
      </c>
      <c r="O1815" s="3">
        <f t="shared" si="444"/>
        <v>23.827868279555243</v>
      </c>
      <c r="P1815" s="3">
        <f t="shared" si="445"/>
        <v>10.083409518888184</v>
      </c>
      <c r="Q1815" s="3">
        <f t="shared" si="446"/>
        <v>1.8393657252199264E-3</v>
      </c>
      <c r="R1815" s="3">
        <f t="shared" si="447"/>
        <v>3.9795973110369864E-2</v>
      </c>
    </row>
    <row r="1816" spans="1:18" x14ac:dyDescent="0.25">
      <c r="A1816" s="3">
        <f t="shared" si="434"/>
        <v>17.869999999999994</v>
      </c>
      <c r="B1816" s="3">
        <f t="shared" si="436"/>
        <v>0.47258242436037268</v>
      </c>
      <c r="C1816" s="3">
        <f t="shared" si="437"/>
        <v>1.0737350018857447E-2</v>
      </c>
      <c r="D1816" s="3">
        <f t="shared" si="438"/>
        <v>175.36604302992993</v>
      </c>
      <c r="E1816" s="3">
        <f t="shared" si="439"/>
        <v>1.4847687437431427</v>
      </c>
      <c r="F1816" s="3">
        <f t="shared" si="440"/>
        <v>33.073583221953236</v>
      </c>
      <c r="G1816" s="3">
        <f t="shared" si="441"/>
        <v>6.4955361220416466E-2</v>
      </c>
      <c r="H1816" s="3">
        <f t="shared" si="442"/>
        <v>8.7572419909165644E-2</v>
      </c>
      <c r="I1816" s="3">
        <f t="shared" si="433"/>
        <v>2505.6586599677353</v>
      </c>
      <c r="K1816" s="3">
        <f t="shared" si="435"/>
        <v>17.869999999999994</v>
      </c>
      <c r="L1816" s="3">
        <f t="shared" si="443"/>
        <v>0.21436003681376958</v>
      </c>
      <c r="M1816" s="3">
        <f>L1816/'Nitrous Oxide Information'!$B$1*1000</f>
        <v>4.8703800425730943</v>
      </c>
      <c r="N1816" s="3">
        <f>M1816*'Nitrous Oxide Information'!$I$2*($D$13+273)/$F$2/1000</f>
        <v>1209.106303599063</v>
      </c>
      <c r="O1816" s="3">
        <f t="shared" si="444"/>
        <v>23.783713779113512</v>
      </c>
      <c r="P1816" s="3">
        <f t="shared" si="445"/>
        <v>10.083409518888182</v>
      </c>
      <c r="Q1816" s="3">
        <f t="shared" si="446"/>
        <v>1.8393657252199261E-3</v>
      </c>
      <c r="R1816" s="3">
        <f t="shared" si="447"/>
        <v>3.9722228732917989E-2</v>
      </c>
    </row>
    <row r="1817" spans="1:18" x14ac:dyDescent="0.25">
      <c r="A1817" s="3">
        <f t="shared" si="434"/>
        <v>17.879999999999995</v>
      </c>
      <c r="B1817" s="3">
        <f t="shared" si="436"/>
        <v>0.47170670016128097</v>
      </c>
      <c r="C1817" s="3">
        <f t="shared" si="437"/>
        <v>1.0717453051130902E-2</v>
      </c>
      <c r="D1817" s="3">
        <f t="shared" si="438"/>
        <v>175.04107900320352</v>
      </c>
      <c r="E1817" s="3">
        <f t="shared" si="439"/>
        <v>1.4820173762526765</v>
      </c>
      <c r="F1817" s="3">
        <f t="shared" si="440"/>
        <v>33.073583221953236</v>
      </c>
      <c r="G1817" s="3">
        <f t="shared" si="441"/>
        <v>6.4955361220416466E-2</v>
      </c>
      <c r="H1817" s="3">
        <f t="shared" si="442"/>
        <v>8.7410142847357292E-2</v>
      </c>
      <c r="I1817" s="3">
        <f t="shared" si="433"/>
        <v>2505.83348025343</v>
      </c>
      <c r="K1817" s="3">
        <f t="shared" si="435"/>
        <v>17.879999999999995</v>
      </c>
      <c r="L1817" s="3">
        <f t="shared" si="443"/>
        <v>0.21396281452644039</v>
      </c>
      <c r="M1817" s="3">
        <f>L1817/'Nitrous Oxide Information'!$B$1*1000</f>
        <v>4.8613549298261969</v>
      </c>
      <c r="N1817" s="3">
        <f>M1817*'Nitrous Oxide Information'!$I$2*($D$13+273)/$F$2/1000</f>
        <v>1206.8657555068035</v>
      </c>
      <c r="O1817" s="3">
        <f t="shared" si="444"/>
        <v>23.73964109966753</v>
      </c>
      <c r="P1817" s="3">
        <f t="shared" si="445"/>
        <v>10.083409518888182</v>
      </c>
      <c r="Q1817" s="3">
        <f t="shared" si="446"/>
        <v>1.8393657252199261E-3</v>
      </c>
      <c r="R1817" s="3">
        <f t="shared" si="447"/>
        <v>3.9648621008317668E-2</v>
      </c>
    </row>
    <row r="1818" spans="1:18" x14ac:dyDescent="0.25">
      <c r="A1818" s="3">
        <f t="shared" si="434"/>
        <v>17.889999999999997</v>
      </c>
      <c r="B1818" s="3">
        <f t="shared" si="436"/>
        <v>0.47083259873280742</v>
      </c>
      <c r="C1818" s="3">
        <f t="shared" si="437"/>
        <v>1.0697592953705131E-2</v>
      </c>
      <c r="D1818" s="3">
        <f t="shared" si="438"/>
        <v>174.71671715473727</v>
      </c>
      <c r="E1818" s="3">
        <f t="shared" si="439"/>
        <v>1.4792711072148141</v>
      </c>
      <c r="F1818" s="3">
        <f t="shared" si="440"/>
        <v>33.073583221953243</v>
      </c>
      <c r="G1818" s="3">
        <f t="shared" si="441"/>
        <v>6.495536122041648E-2</v>
      </c>
      <c r="H1818" s="3">
        <f t="shared" si="442"/>
        <v>8.7248166494891172E-2</v>
      </c>
      <c r="I1818" s="3">
        <f t="shared" si="433"/>
        <v>2506.0079765864198</v>
      </c>
      <c r="K1818" s="3">
        <f t="shared" si="435"/>
        <v>17.889999999999997</v>
      </c>
      <c r="L1818" s="3">
        <f t="shared" si="443"/>
        <v>0.21356632831635722</v>
      </c>
      <c r="M1818" s="3">
        <f>L1818/'Nitrous Oxide Information'!$B$1*1000</f>
        <v>4.8523465411664111</v>
      </c>
      <c r="N1818" s="3">
        <f>M1818*'Nitrous Oxide Information'!$I$2*($D$13+273)/$F$2/1000</f>
        <v>1204.6293592874929</v>
      </c>
      <c r="O1818" s="3">
        <f t="shared" si="444"/>
        <v>23.695650089597979</v>
      </c>
      <c r="P1818" s="3">
        <f t="shared" si="445"/>
        <v>10.083409518888184</v>
      </c>
      <c r="Q1818" s="3">
        <f t="shared" si="446"/>
        <v>1.8393657252199264E-3</v>
      </c>
      <c r="R1818" s="3">
        <f t="shared" si="447"/>
        <v>3.9575149683342789E-2</v>
      </c>
    </row>
    <row r="1819" spans="1:18" x14ac:dyDescent="0.25">
      <c r="A1819" s="3">
        <f t="shared" si="434"/>
        <v>17.899999999999999</v>
      </c>
      <c r="B1819" s="3">
        <f t="shared" si="436"/>
        <v>0.46996011706785851</v>
      </c>
      <c r="C1819" s="3">
        <f t="shared" si="437"/>
        <v>1.0677769658257204E-2</v>
      </c>
      <c r="D1819" s="3">
        <f t="shared" si="438"/>
        <v>174.39295636865774</v>
      </c>
      <c r="E1819" s="3">
        <f t="shared" si="439"/>
        <v>1.4765299271818104</v>
      </c>
      <c r="F1819" s="3">
        <f t="shared" si="440"/>
        <v>33.073583221953236</v>
      </c>
      <c r="G1819" s="3">
        <f t="shared" si="441"/>
        <v>6.4955361220416466E-2</v>
      </c>
      <c r="H1819" s="3">
        <f t="shared" si="442"/>
        <v>8.7086490294534427E-2</v>
      </c>
      <c r="I1819" s="3">
        <f t="shared" si="433"/>
        <v>2506.1821495670088</v>
      </c>
      <c r="K1819" s="3">
        <f t="shared" si="435"/>
        <v>17.899999999999999</v>
      </c>
      <c r="L1819" s="3">
        <f t="shared" si="443"/>
        <v>0.21317057681952378</v>
      </c>
      <c r="M1819" s="3">
        <f>L1819/'Nitrous Oxide Information'!$B$1*1000</f>
        <v>4.8433548456029758</v>
      </c>
      <c r="N1819" s="3">
        <f>M1819*'Nitrous Oxide Information'!$I$2*($D$13+273)/$F$2/1000</f>
        <v>1202.3971072474549</v>
      </c>
      <c r="O1819" s="3">
        <f t="shared" si="444"/>
        <v>23.651740597566498</v>
      </c>
      <c r="P1819" s="3">
        <f t="shared" si="445"/>
        <v>10.083409518888182</v>
      </c>
      <c r="Q1819" s="3">
        <f t="shared" si="446"/>
        <v>1.8393657252199261E-3</v>
      </c>
      <c r="R1819" s="3">
        <f t="shared" si="447"/>
        <v>3.9501814505236474E-2</v>
      </c>
    </row>
    <row r="1820" spans="1:18" x14ac:dyDescent="0.25">
      <c r="A1820" s="3">
        <f t="shared" si="434"/>
        <v>17.91</v>
      </c>
      <c r="B1820" s="3">
        <f t="shared" si="436"/>
        <v>0.46908925216491315</v>
      </c>
      <c r="C1820" s="3">
        <f t="shared" si="437"/>
        <v>1.0657983096590809E-2</v>
      </c>
      <c r="D1820" s="3">
        <f t="shared" si="438"/>
        <v>174.06979553115971</v>
      </c>
      <c r="E1820" s="3">
        <f t="shared" si="439"/>
        <v>1.4737938267234274</v>
      </c>
      <c r="F1820" s="3">
        <f t="shared" si="440"/>
        <v>33.073583221953243</v>
      </c>
      <c r="G1820" s="3">
        <f t="shared" si="441"/>
        <v>6.495536122041648E-2</v>
      </c>
      <c r="H1820" s="3">
        <f t="shared" si="442"/>
        <v>8.6925113690086875E-2</v>
      </c>
      <c r="I1820" s="3">
        <f t="shared" si="433"/>
        <v>2506.3559997943889</v>
      </c>
      <c r="K1820" s="3">
        <f t="shared" si="435"/>
        <v>17.91</v>
      </c>
      <c r="L1820" s="3">
        <f t="shared" si="443"/>
        <v>0.21277555867447143</v>
      </c>
      <c r="M1820" s="3">
        <f>L1820/'Nitrous Oxide Information'!$B$1*1000</f>
        <v>4.8343798122025641</v>
      </c>
      <c r="N1820" s="3">
        <f>M1820*'Nitrous Oxide Information'!$I$2*($D$13+273)/$F$2/1000</f>
        <v>1200.1689917072729</v>
      </c>
      <c r="O1820" s="3">
        <f t="shared" si="444"/>
        <v>23.607912472515167</v>
      </c>
      <c r="P1820" s="3">
        <f t="shared" si="445"/>
        <v>10.083409518888184</v>
      </c>
      <c r="Q1820" s="3">
        <f t="shared" si="446"/>
        <v>1.8393657252199264E-3</v>
      </c>
      <c r="R1820" s="3">
        <f t="shared" si="447"/>
        <v>3.9428615221710261E-2</v>
      </c>
    </row>
    <row r="1821" spans="1:18" x14ac:dyDescent="0.25">
      <c r="A1821" s="3">
        <f t="shared" si="434"/>
        <v>17.920000000000002</v>
      </c>
      <c r="B1821" s="3">
        <f t="shared" si="436"/>
        <v>0.46822000102801231</v>
      </c>
      <c r="C1821" s="3">
        <f t="shared" si="437"/>
        <v>1.0638233200635987E-2</v>
      </c>
      <c r="D1821" s="3">
        <f t="shared" si="438"/>
        <v>173.74723353050149</v>
      </c>
      <c r="E1821" s="3">
        <f t="shared" si="439"/>
        <v>1.4710627964269021</v>
      </c>
      <c r="F1821" s="3">
        <f t="shared" si="440"/>
        <v>33.073583221953236</v>
      </c>
      <c r="G1821" s="3">
        <f t="shared" si="441"/>
        <v>6.4955361220416466E-2</v>
      </c>
      <c r="H1821" s="3">
        <f t="shared" si="442"/>
        <v>8.6764036126378813E-2</v>
      </c>
      <c r="I1821" s="3">
        <f t="shared" si="433"/>
        <v>2506.5295278666417</v>
      </c>
      <c r="K1821" s="3">
        <f t="shared" si="435"/>
        <v>17.920000000000002</v>
      </c>
      <c r="L1821" s="3">
        <f t="shared" si="443"/>
        <v>0.21238127252225433</v>
      </c>
      <c r="M1821" s="3">
        <f>L1821/'Nitrous Oxide Information'!$B$1*1000</f>
        <v>4.825421410089163</v>
      </c>
      <c r="N1821" s="3">
        <f>M1821*'Nitrous Oxide Information'!$I$2*($D$13+273)/$F$2/1000</f>
        <v>1197.9450050017576</v>
      </c>
      <c r="O1821" s="3">
        <f t="shared" si="444"/>
        <v>23.564165563665984</v>
      </c>
      <c r="P1821" s="3">
        <f t="shared" si="445"/>
        <v>10.083409518888182</v>
      </c>
      <c r="Q1821" s="3">
        <f t="shared" si="446"/>
        <v>1.8393657252199261E-3</v>
      </c>
      <c r="R1821" s="3">
        <f t="shared" si="447"/>
        <v>3.9355551580943123E-2</v>
      </c>
    </row>
    <row r="1822" spans="1:18" x14ac:dyDescent="0.25">
      <c r="A1822" s="3">
        <f t="shared" si="434"/>
        <v>17.930000000000003</v>
      </c>
      <c r="B1822" s="3">
        <f t="shared" si="436"/>
        <v>0.46735236066674851</v>
      </c>
      <c r="C1822" s="3">
        <f t="shared" si="437"/>
        <v>1.0618519902448933E-2</v>
      </c>
      <c r="D1822" s="3">
        <f t="shared" si="438"/>
        <v>173.42526925700187</v>
      </c>
      <c r="E1822" s="3">
        <f t="shared" si="439"/>
        <v>1.4683368268969137</v>
      </c>
      <c r="F1822" s="3">
        <f t="shared" si="440"/>
        <v>33.073583221953243</v>
      </c>
      <c r="G1822" s="3">
        <f t="shared" si="441"/>
        <v>6.495536122041648E-2</v>
      </c>
      <c r="H1822" s="3">
        <f t="shared" si="442"/>
        <v>8.660325704926955E-2</v>
      </c>
      <c r="I1822" s="3">
        <f t="shared" si="433"/>
        <v>2506.7027343807404</v>
      </c>
      <c r="K1822" s="3">
        <f t="shared" si="435"/>
        <v>17.930000000000003</v>
      </c>
      <c r="L1822" s="3">
        <f t="shared" si="443"/>
        <v>0.21198771700644489</v>
      </c>
      <c r="M1822" s="3">
        <f>L1822/'Nitrous Oxide Information'!$B$1*1000</f>
        <v>4.8164796084439807</v>
      </c>
      <c r="N1822" s="3">
        <f>M1822*'Nitrous Oxide Information'!$I$2*($D$13+273)/$F$2/1000</f>
        <v>1195.7251394799266</v>
      </c>
      <c r="O1822" s="3">
        <f t="shared" si="444"/>
        <v>23.520499720520348</v>
      </c>
      <c r="P1822" s="3">
        <f t="shared" si="445"/>
        <v>10.083409518888184</v>
      </c>
      <c r="Q1822" s="3">
        <f t="shared" si="446"/>
        <v>1.8393657252199264E-3</v>
      </c>
      <c r="R1822" s="3">
        <f t="shared" si="447"/>
        <v>3.9282623331580752E-2</v>
      </c>
    </row>
    <row r="1823" spans="1:18" x14ac:dyDescent="0.25">
      <c r="A1823" s="3">
        <f t="shared" si="434"/>
        <v>17.940000000000005</v>
      </c>
      <c r="B1823" s="3">
        <f t="shared" si="436"/>
        <v>0.46648632809625584</v>
      </c>
      <c r="C1823" s="3">
        <f t="shared" si="437"/>
        <v>1.0598843134211737E-2</v>
      </c>
      <c r="D1823" s="3">
        <f t="shared" si="438"/>
        <v>173.10390160303569</v>
      </c>
      <c r="E1823" s="3">
        <f t="shared" si="439"/>
        <v>1.4656159087555516</v>
      </c>
      <c r="F1823" s="3">
        <f t="shared" si="440"/>
        <v>33.073583221953236</v>
      </c>
      <c r="G1823" s="3">
        <f t="shared" si="441"/>
        <v>6.4955361220416466E-2</v>
      </c>
      <c r="H1823" s="3">
        <f t="shared" si="442"/>
        <v>8.6442775905645031E-2</v>
      </c>
      <c r="I1823" s="3">
        <f t="shared" ref="I1823:I1886" si="448">I1822+$N$3*$J$1*H1823</f>
        <v>2506.8756199325517</v>
      </c>
      <c r="K1823" s="3">
        <f t="shared" si="435"/>
        <v>17.940000000000005</v>
      </c>
      <c r="L1823" s="3">
        <f t="shared" si="443"/>
        <v>0.2115948907731291</v>
      </c>
      <c r="M1823" s="3">
        <f>L1823/'Nitrous Oxide Information'!$B$1*1000</f>
        <v>4.8075543765053306</v>
      </c>
      <c r="N1823" s="3">
        <f>M1823*'Nitrous Oxide Information'!$I$2*($D$13+273)/$F$2/1000</f>
        <v>1193.5093875049731</v>
      </c>
      <c r="O1823" s="3">
        <f t="shared" si="444"/>
        <v>23.476914792858544</v>
      </c>
      <c r="P1823" s="3">
        <f t="shared" si="445"/>
        <v>10.083409518888182</v>
      </c>
      <c r="Q1823" s="3">
        <f t="shared" si="446"/>
        <v>1.8393657252199261E-3</v>
      </c>
      <c r="R1823" s="3">
        <f t="shared" si="447"/>
        <v>3.9209830222734547E-2</v>
      </c>
    </row>
    <row r="1824" spans="1:18" x14ac:dyDescent="0.25">
      <c r="A1824" s="3">
        <f t="shared" ref="A1824:A1887" si="449">$A$30+A1823</f>
        <v>17.950000000000006</v>
      </c>
      <c r="B1824" s="3">
        <f t="shared" si="436"/>
        <v>0.46562190033719941</v>
      </c>
      <c r="C1824" s="3">
        <f t="shared" si="437"/>
        <v>1.0579202828232166E-2</v>
      </c>
      <c r="D1824" s="3">
        <f t="shared" si="438"/>
        <v>172.78312946303041</v>
      </c>
      <c r="E1824" s="3">
        <f t="shared" si="439"/>
        <v>1.4629000326422827</v>
      </c>
      <c r="F1824" s="3">
        <f t="shared" si="440"/>
        <v>33.073583221953236</v>
      </c>
      <c r="G1824" s="3">
        <f t="shared" si="441"/>
        <v>6.4955361220416466E-2</v>
      </c>
      <c r="H1824" s="3">
        <f t="shared" si="442"/>
        <v>8.628259214341627E-2</v>
      </c>
      <c r="I1824" s="3">
        <f t="shared" si="448"/>
        <v>2507.0481851168383</v>
      </c>
      <c r="K1824" s="3">
        <f t="shared" ref="K1824:K1887" si="450">$A$30+K1823</f>
        <v>17.950000000000006</v>
      </c>
      <c r="L1824" s="3">
        <f t="shared" si="443"/>
        <v>0.21120279247090176</v>
      </c>
      <c r="M1824" s="3">
        <f>L1824/'Nitrous Oxide Information'!$B$1*1000</f>
        <v>4.7986456835685312</v>
      </c>
      <c r="N1824" s="3">
        <f>M1824*'Nitrous Oxide Information'!$I$2*($D$13+273)/$F$2/1000</f>
        <v>1191.2977414542427</v>
      </c>
      <c r="O1824" s="3">
        <f t="shared" si="444"/>
        <v>23.433410630739214</v>
      </c>
      <c r="P1824" s="3">
        <f t="shared" si="445"/>
        <v>10.083409518888182</v>
      </c>
      <c r="Q1824" s="3">
        <f t="shared" si="446"/>
        <v>1.8393657252199261E-3</v>
      </c>
      <c r="R1824" s="3">
        <f t="shared" si="447"/>
        <v>3.9137172003980855E-2</v>
      </c>
    </row>
    <row r="1825" spans="1:18" x14ac:dyDescent="0.25">
      <c r="A1825" s="3">
        <f t="shared" si="449"/>
        <v>17.960000000000008</v>
      </c>
      <c r="B1825" s="3">
        <f t="shared" si="436"/>
        <v>0.46475907441576525</v>
      </c>
      <c r="C1825" s="3">
        <f t="shared" si="437"/>
        <v>1.0559598916943419E-2</v>
      </c>
      <c r="D1825" s="3">
        <f t="shared" si="438"/>
        <v>172.46295173346215</v>
      </c>
      <c r="E1825" s="3">
        <f t="shared" si="439"/>
        <v>1.4601891892139205</v>
      </c>
      <c r="F1825" s="3">
        <f t="shared" si="440"/>
        <v>33.073583221953236</v>
      </c>
      <c r="G1825" s="3">
        <f t="shared" si="441"/>
        <v>6.4955361220416466E-2</v>
      </c>
      <c r="H1825" s="3">
        <f t="shared" si="442"/>
        <v>8.6122705211517325E-2</v>
      </c>
      <c r="I1825" s="3">
        <f t="shared" si="448"/>
        <v>2507.2204305272612</v>
      </c>
      <c r="K1825" s="3">
        <f t="shared" si="450"/>
        <v>17.960000000000008</v>
      </c>
      <c r="L1825" s="3">
        <f t="shared" si="443"/>
        <v>0.21081142075086196</v>
      </c>
      <c r="M1825" s="3">
        <f>L1825/'Nitrous Oxide Information'!$B$1*1000</f>
        <v>4.7897534989857986</v>
      </c>
      <c r="N1825" s="3">
        <f>M1825*'Nitrous Oxide Information'!$I$2*($D$13+273)/$F$2/1000</f>
        <v>1189.0901937192064</v>
      </c>
      <c r="O1825" s="3">
        <f t="shared" si="444"/>
        <v>23.389987084498863</v>
      </c>
      <c r="P1825" s="3">
        <f t="shared" si="445"/>
        <v>10.083409518888182</v>
      </c>
      <c r="Q1825" s="3">
        <f t="shared" si="446"/>
        <v>1.8393657252199261E-3</v>
      </c>
      <c r="R1825" s="3">
        <f t="shared" si="447"/>
        <v>3.9064648425360074E-2</v>
      </c>
    </row>
    <row r="1826" spans="1:18" x14ac:dyDescent="0.25">
      <c r="A1826" s="3">
        <f t="shared" si="449"/>
        <v>17.97000000000001</v>
      </c>
      <c r="B1826" s="3">
        <f t="shared" si="436"/>
        <v>0.46389784736365008</v>
      </c>
      <c r="C1826" s="3">
        <f t="shared" si="437"/>
        <v>1.0540031332903904E-2</v>
      </c>
      <c r="D1826" s="3">
        <f t="shared" si="438"/>
        <v>172.14336731285195</v>
      </c>
      <c r="E1826" s="3">
        <f t="shared" si="439"/>
        <v>1.4574833691445912</v>
      </c>
      <c r="F1826" s="3">
        <f t="shared" si="440"/>
        <v>33.073583221953236</v>
      </c>
      <c r="G1826" s="3">
        <f t="shared" si="441"/>
        <v>6.4955361220416466E-2</v>
      </c>
      <c r="H1826" s="3">
        <f t="shared" si="442"/>
        <v>8.5963114559903395E-2</v>
      </c>
      <c r="I1826" s="3">
        <f t="shared" si="448"/>
        <v>2507.3923567563811</v>
      </c>
      <c r="K1826" s="3">
        <f t="shared" si="450"/>
        <v>17.97000000000001</v>
      </c>
      <c r="L1826" s="3">
        <f t="shared" si="443"/>
        <v>0.21042077426660835</v>
      </c>
      <c r="M1826" s="3">
        <f>L1826/'Nitrous Oxide Information'!$B$1*1000</f>
        <v>4.7808777921661409</v>
      </c>
      <c r="N1826" s="3">
        <f>M1826*'Nitrous Oxide Information'!$I$2*($D$13+273)/$F$2/1000</f>
        <v>1186.8867367054338</v>
      </c>
      <c r="O1826" s="3">
        <f t="shared" si="444"/>
        <v>23.346644004751326</v>
      </c>
      <c r="P1826" s="3">
        <f t="shared" si="445"/>
        <v>10.083409518888182</v>
      </c>
      <c r="Q1826" s="3">
        <f t="shared" si="446"/>
        <v>1.8393657252199261E-3</v>
      </c>
      <c r="R1826" s="3">
        <f t="shared" si="447"/>
        <v>3.8992259237375787E-2</v>
      </c>
    </row>
    <row r="1827" spans="1:18" x14ac:dyDescent="0.25">
      <c r="A1827" s="3">
        <f t="shared" si="449"/>
        <v>17.980000000000011</v>
      </c>
      <c r="B1827" s="3">
        <f t="shared" si="436"/>
        <v>0.46303821621805102</v>
      </c>
      <c r="C1827" s="3">
        <f t="shared" si="437"/>
        <v>1.0520500008797002E-2</v>
      </c>
      <c r="D1827" s="3">
        <f t="shared" si="438"/>
        <v>171.824375101762</v>
      </c>
      <c r="E1827" s="3">
        <f t="shared" si="439"/>
        <v>1.4547825631257025</v>
      </c>
      <c r="F1827" s="3">
        <f t="shared" si="440"/>
        <v>33.073583221953243</v>
      </c>
      <c r="G1827" s="3">
        <f t="shared" si="441"/>
        <v>6.495536122041648E-2</v>
      </c>
      <c r="H1827" s="3">
        <f t="shared" si="442"/>
        <v>8.5803819639548973E-2</v>
      </c>
      <c r="I1827" s="3">
        <f t="shared" si="448"/>
        <v>2507.5639643956602</v>
      </c>
      <c r="K1827" s="3">
        <f t="shared" si="450"/>
        <v>17.980000000000011</v>
      </c>
      <c r="L1827" s="3">
        <f t="shared" si="443"/>
        <v>0.2100308516742346</v>
      </c>
      <c r="M1827" s="3">
        <f>L1827/'Nitrous Oxide Information'!$B$1*1000</f>
        <v>4.7720185325752533</v>
      </c>
      <c r="N1827" s="3">
        <f>M1827*'Nitrous Oxide Information'!$I$2*($D$13+273)/$F$2/1000</f>
        <v>1184.6873628325682</v>
      </c>
      <c r="O1827" s="3">
        <f t="shared" si="444"/>
        <v>23.303381242387257</v>
      </c>
      <c r="P1827" s="3">
        <f t="shared" si="445"/>
        <v>10.083409518888184</v>
      </c>
      <c r="Q1827" s="3">
        <f t="shared" si="446"/>
        <v>1.8393657252199264E-3</v>
      </c>
      <c r="R1827" s="3">
        <f t="shared" si="447"/>
        <v>3.8920004190993902E-2</v>
      </c>
    </row>
    <row r="1828" spans="1:18" x14ac:dyDescent="0.25">
      <c r="A1828" s="3">
        <f t="shared" si="449"/>
        <v>17.990000000000013</v>
      </c>
      <c r="B1828" s="3">
        <f t="shared" si="436"/>
        <v>0.46218017802165556</v>
      </c>
      <c r="C1828" s="3">
        <f t="shared" si="437"/>
        <v>1.0501004877430834E-2</v>
      </c>
      <c r="D1828" s="3">
        <f t="shared" si="438"/>
        <v>171.50597400279165</v>
      </c>
      <c r="E1828" s="3">
        <f t="shared" si="439"/>
        <v>1.4520867618659115</v>
      </c>
      <c r="F1828" s="3">
        <f t="shared" si="440"/>
        <v>33.073583221953236</v>
      </c>
      <c r="G1828" s="3">
        <f t="shared" si="441"/>
        <v>6.4955361220416466E-2</v>
      </c>
      <c r="H1828" s="3">
        <f t="shared" si="442"/>
        <v>8.5644819902445851E-2</v>
      </c>
      <c r="I1828" s="3">
        <f t="shared" si="448"/>
        <v>2507.735254035465</v>
      </c>
      <c r="K1828" s="3">
        <f t="shared" si="450"/>
        <v>17.990000000000013</v>
      </c>
      <c r="L1828" s="3">
        <f t="shared" si="443"/>
        <v>0.20964165163232468</v>
      </c>
      <c r="M1828" s="3">
        <f>L1828/'Nitrous Oxide Information'!$B$1*1000</f>
        <v>4.7631756897354114</v>
      </c>
      <c r="N1828" s="3">
        <f>M1828*'Nitrous Oxide Information'!$I$2*($D$13+273)/$F$2/1000</f>
        <v>1182.4920645342982</v>
      </c>
      <c r="O1828" s="3">
        <f t="shared" si="444"/>
        <v>23.260198648573621</v>
      </c>
      <c r="P1828" s="3">
        <f t="shared" si="445"/>
        <v>10.083409518888182</v>
      </c>
      <c r="Q1828" s="3">
        <f t="shared" si="446"/>
        <v>1.8393657252199261E-3</v>
      </c>
      <c r="R1828" s="3">
        <f t="shared" si="447"/>
        <v>3.8847883037641799E-2</v>
      </c>
    </row>
    <row r="1829" spans="1:18" x14ac:dyDescent="0.25">
      <c r="A1829" s="3">
        <f t="shared" si="449"/>
        <v>18.000000000000014</v>
      </c>
      <c r="B1829" s="3">
        <f t="shared" si="436"/>
        <v>0.46132372982263115</v>
      </c>
      <c r="C1829" s="3">
        <f t="shared" si="437"/>
        <v>1.0481545871738036E-2</v>
      </c>
      <c r="D1829" s="3">
        <f t="shared" si="438"/>
        <v>171.18816292057397</v>
      </c>
      <c r="E1829" s="3">
        <f t="shared" si="439"/>
        <v>1.449395956091093</v>
      </c>
      <c r="F1829" s="3">
        <f t="shared" si="440"/>
        <v>33.073583221953236</v>
      </c>
      <c r="G1829" s="3">
        <f t="shared" si="441"/>
        <v>6.4955361220416466E-2</v>
      </c>
      <c r="H1829" s="3">
        <f t="shared" si="442"/>
        <v>8.5486114801601426E-2</v>
      </c>
      <c r="I1829" s="3">
        <f t="shared" si="448"/>
        <v>2507.9062262650682</v>
      </c>
      <c r="K1829" s="3">
        <f t="shared" si="450"/>
        <v>18.000000000000014</v>
      </c>
      <c r="L1829" s="3">
        <f t="shared" si="443"/>
        <v>0.20925317280194827</v>
      </c>
      <c r="M1829" s="3">
        <f>L1829/'Nitrous Oxide Information'!$B$1*1000</f>
        <v>4.7543492332253718</v>
      </c>
      <c r="N1829" s="3">
        <f>M1829*'Nitrous Oxide Information'!$I$2*($D$13+273)/$F$2/1000</f>
        <v>1180.300834258335</v>
      </c>
      <c r="O1829" s="3">
        <f t="shared" si="444"/>
        <v>23.217096074753183</v>
      </c>
      <c r="P1829" s="3">
        <f t="shared" si="445"/>
        <v>10.083409518888182</v>
      </c>
      <c r="Q1829" s="3">
        <f t="shared" si="446"/>
        <v>1.8393657252199261E-3</v>
      </c>
      <c r="R1829" s="3">
        <f t="shared" si="447"/>
        <v>3.8775895529207495E-2</v>
      </c>
    </row>
    <row r="1830" spans="1:18" x14ac:dyDescent="0.25">
      <c r="A1830" s="3">
        <f t="shared" si="449"/>
        <v>18.010000000000016</v>
      </c>
      <c r="B1830" s="3">
        <f t="shared" si="436"/>
        <v>0.46046886867461512</v>
      </c>
      <c r="C1830" s="3">
        <f t="shared" si="437"/>
        <v>1.0462122924775516E-2</v>
      </c>
      <c r="D1830" s="3">
        <f t="shared" si="438"/>
        <v>170.87094076177172</v>
      </c>
      <c r="E1830" s="3">
        <f t="shared" si="439"/>
        <v>1.4467101365443071</v>
      </c>
      <c r="F1830" s="3">
        <f t="shared" si="440"/>
        <v>33.073583221953243</v>
      </c>
      <c r="G1830" s="3">
        <f t="shared" si="441"/>
        <v>6.495536122041648E-2</v>
      </c>
      <c r="H1830" s="3">
        <f t="shared" si="442"/>
        <v>8.532770379103663E-2</v>
      </c>
      <c r="I1830" s="3">
        <f t="shared" si="448"/>
        <v>2508.0768816726504</v>
      </c>
      <c r="K1830" s="3">
        <f t="shared" si="450"/>
        <v>18.010000000000016</v>
      </c>
      <c r="L1830" s="3">
        <f t="shared" si="443"/>
        <v>0.20886541384665619</v>
      </c>
      <c r="M1830" s="3">
        <f>L1830/'Nitrous Oxide Information'!$B$1*1000</f>
        <v>4.7455391326802578</v>
      </c>
      <c r="N1830" s="3">
        <f>M1830*'Nitrous Oxide Information'!$I$2*($D$13+273)/$F$2/1000</f>
        <v>1178.1136644663839</v>
      </c>
      <c r="O1830" s="3">
        <f t="shared" si="444"/>
        <v>23.174073372643988</v>
      </c>
      <c r="P1830" s="3">
        <f t="shared" si="445"/>
        <v>10.083409518888184</v>
      </c>
      <c r="Q1830" s="3">
        <f t="shared" si="446"/>
        <v>1.8393657252199264E-3</v>
      </c>
      <c r="R1830" s="3">
        <f t="shared" si="447"/>
        <v>3.8704041418038772E-2</v>
      </c>
    </row>
    <row r="1831" spans="1:18" x14ac:dyDescent="0.25">
      <c r="A1831" s="3">
        <f t="shared" si="449"/>
        <v>18.020000000000017</v>
      </c>
      <c r="B1831" s="3">
        <f t="shared" si="436"/>
        <v>0.45961559163670473</v>
      </c>
      <c r="C1831" s="3">
        <f t="shared" si="437"/>
        <v>1.044273596972424E-2</v>
      </c>
      <c r="D1831" s="3">
        <f t="shared" si="438"/>
        <v>170.55430643507376</v>
      </c>
      <c r="E1831" s="3">
        <f t="shared" si="439"/>
        <v>1.4440292939857677</v>
      </c>
      <c r="F1831" s="3">
        <f t="shared" si="440"/>
        <v>33.073583221953236</v>
      </c>
      <c r="G1831" s="3">
        <f t="shared" si="441"/>
        <v>6.4955361220416466E-2</v>
      </c>
      <c r="H1831" s="3">
        <f t="shared" si="442"/>
        <v>8.5169586325784141E-2</v>
      </c>
      <c r="I1831" s="3">
        <f t="shared" si="448"/>
        <v>2508.2472208453019</v>
      </c>
      <c r="K1831" s="3">
        <f t="shared" si="450"/>
        <v>18.020000000000017</v>
      </c>
      <c r="L1831" s="3">
        <f t="shared" si="443"/>
        <v>0.2084783734324758</v>
      </c>
      <c r="M1831" s="3">
        <f>L1831/'Nitrous Oxide Information'!$B$1*1000</f>
        <v>4.7367453577914667</v>
      </c>
      <c r="N1831" s="3">
        <f>M1831*'Nitrous Oxide Information'!$I$2*($D$13+273)/$F$2/1000</f>
        <v>1175.9305476341187</v>
      </c>
      <c r="O1831" s="3">
        <f t="shared" si="444"/>
        <v>23.131130394238863</v>
      </c>
      <c r="P1831" s="3">
        <f t="shared" si="445"/>
        <v>10.083409518888182</v>
      </c>
      <c r="Q1831" s="3">
        <f t="shared" si="446"/>
        <v>1.8393657252199261E-3</v>
      </c>
      <c r="R1831" s="3">
        <f t="shared" si="447"/>
        <v>3.8632320456942308E-2</v>
      </c>
    </row>
    <row r="1832" spans="1:18" x14ac:dyDescent="0.25">
      <c r="A1832" s="3">
        <f t="shared" si="449"/>
        <v>18.030000000000019</v>
      </c>
      <c r="B1832" s="3">
        <f t="shared" si="436"/>
        <v>0.45876389577344695</v>
      </c>
      <c r="C1832" s="3">
        <f t="shared" si="437"/>
        <v>1.042338493988899E-2</v>
      </c>
      <c r="D1832" s="3">
        <f t="shared" si="438"/>
        <v>170.2382588511912</v>
      </c>
      <c r="E1832" s="3">
        <f t="shared" si="439"/>
        <v>1.4413534191928103</v>
      </c>
      <c r="F1832" s="3">
        <f t="shared" si="440"/>
        <v>33.073583221953243</v>
      </c>
      <c r="G1832" s="3">
        <f t="shared" si="441"/>
        <v>6.495536122041648E-2</v>
      </c>
      <c r="H1832" s="3">
        <f t="shared" si="442"/>
        <v>8.5011761861886526E-2</v>
      </c>
      <c r="I1832" s="3">
        <f t="shared" si="448"/>
        <v>2508.4172443690254</v>
      </c>
      <c r="K1832" s="3">
        <f t="shared" si="450"/>
        <v>18.030000000000019</v>
      </c>
      <c r="L1832" s="3">
        <f t="shared" si="443"/>
        <v>0.20809205022790639</v>
      </c>
      <c r="M1832" s="3">
        <f>L1832/'Nitrous Oxide Information'!$B$1*1000</f>
        <v>4.7279678783065551</v>
      </c>
      <c r="N1832" s="3">
        <f>M1832*'Nitrous Oxide Information'!$I$2*($D$13+273)/$F$2/1000</f>
        <v>1173.7514762511576</v>
      </c>
      <c r="O1832" s="3">
        <f t="shared" si="444"/>
        <v>23.088266991804893</v>
      </c>
      <c r="P1832" s="3">
        <f t="shared" si="445"/>
        <v>10.083409518888184</v>
      </c>
      <c r="Q1832" s="3">
        <f t="shared" si="446"/>
        <v>1.8393657252199264E-3</v>
      </c>
      <c r="R1832" s="3">
        <f t="shared" si="447"/>
        <v>3.8560732399182868E-2</v>
      </c>
    </row>
    <row r="1833" spans="1:18" x14ac:dyDescent="0.25">
      <c r="A1833" s="3">
        <f t="shared" si="449"/>
        <v>18.04000000000002</v>
      </c>
      <c r="B1833" s="3">
        <f t="shared" si="436"/>
        <v>0.45791377815482809</v>
      </c>
      <c r="C1833" s="3">
        <f t="shared" si="437"/>
        <v>1.0404069768698138E-2</v>
      </c>
      <c r="D1833" s="3">
        <f t="shared" si="438"/>
        <v>169.92279692285348</v>
      </c>
      <c r="E1833" s="3">
        <f t="shared" si="439"/>
        <v>1.4386825029598611</v>
      </c>
      <c r="F1833" s="3">
        <f t="shared" si="440"/>
        <v>33.073583221953243</v>
      </c>
      <c r="G1833" s="3">
        <f t="shared" si="441"/>
        <v>6.495536122041648E-2</v>
      </c>
      <c r="H1833" s="3">
        <f t="shared" si="442"/>
        <v>8.4854229856394306E-2</v>
      </c>
      <c r="I1833" s="3">
        <f t="shared" si="448"/>
        <v>2508.586952828738</v>
      </c>
      <c r="K1833" s="3">
        <f t="shared" si="450"/>
        <v>18.04000000000002</v>
      </c>
      <c r="L1833" s="3">
        <f t="shared" si="443"/>
        <v>0.20770644290391457</v>
      </c>
      <c r="M1833" s="3">
        <f>L1833/'Nitrous Oxide Information'!$B$1*1000</f>
        <v>4.7192066640291408</v>
      </c>
      <c r="N1833" s="3">
        <f>M1833*'Nitrous Oxide Information'!$I$2*($D$13+273)/$F$2/1000</f>
        <v>1171.5764428210337</v>
      </c>
      <c r="O1833" s="3">
        <f t="shared" si="444"/>
        <v>23.04548301788293</v>
      </c>
      <c r="P1833" s="3">
        <f t="shared" si="445"/>
        <v>10.083409518888184</v>
      </c>
      <c r="Q1833" s="3">
        <f t="shared" si="446"/>
        <v>1.8393657252199264E-3</v>
      </c>
      <c r="R1833" s="3">
        <f t="shared" si="447"/>
        <v>3.8489276998482418E-2</v>
      </c>
    </row>
    <row r="1834" spans="1:18" x14ac:dyDescent="0.25">
      <c r="A1834" s="3">
        <f t="shared" si="449"/>
        <v>18.050000000000022</v>
      </c>
      <c r="B1834" s="3">
        <f t="shared" si="436"/>
        <v>0.45706523585626418</v>
      </c>
      <c r="C1834" s="3">
        <f t="shared" si="437"/>
        <v>1.0384790389703418E-2</v>
      </c>
      <c r="D1834" s="3">
        <f t="shared" si="438"/>
        <v>169.60791956480512</v>
      </c>
      <c r="E1834" s="3">
        <f t="shared" si="439"/>
        <v>1.4360165360984043</v>
      </c>
      <c r="F1834" s="3">
        <f t="shared" si="440"/>
        <v>33.073583221953236</v>
      </c>
      <c r="G1834" s="3">
        <f t="shared" si="441"/>
        <v>6.4955361220416466E-2</v>
      </c>
      <c r="H1834" s="3">
        <f t="shared" si="442"/>
        <v>8.4696989767364103E-2</v>
      </c>
      <c r="I1834" s="3">
        <f t="shared" si="448"/>
        <v>2508.7563468082726</v>
      </c>
      <c r="K1834" s="3">
        <f t="shared" si="450"/>
        <v>18.050000000000022</v>
      </c>
      <c r="L1834" s="3">
        <f t="shared" si="443"/>
        <v>0.20732155013392975</v>
      </c>
      <c r="M1834" s="3">
        <f>L1834/'Nitrous Oxide Information'!$B$1*1000</f>
        <v>4.7104616848187977</v>
      </c>
      <c r="N1834" s="3">
        <f>M1834*'Nitrous Oxide Information'!$I$2*($D$13+273)/$F$2/1000</f>
        <v>1169.4054398611738</v>
      </c>
      <c r="O1834" s="3">
        <f t="shared" si="444"/>
        <v>23.002778325287071</v>
      </c>
      <c r="P1834" s="3">
        <f t="shared" si="445"/>
        <v>10.083409518888182</v>
      </c>
      <c r="Q1834" s="3">
        <f t="shared" si="446"/>
        <v>1.8393657252199261E-3</v>
      </c>
      <c r="R1834" s="3">
        <f t="shared" si="447"/>
        <v>3.8417954009019289E-2</v>
      </c>
    </row>
    <row r="1835" spans="1:18" x14ac:dyDescent="0.25">
      <c r="A1835" s="3">
        <f t="shared" si="449"/>
        <v>18.060000000000024</v>
      </c>
      <c r="B1835" s="3">
        <f t="shared" si="436"/>
        <v>0.45621826595859055</v>
      </c>
      <c r="C1835" s="3">
        <f t="shared" si="437"/>
        <v>1.0365546736579702E-2</v>
      </c>
      <c r="D1835" s="3">
        <f t="shared" si="438"/>
        <v>169.29362569380154</v>
      </c>
      <c r="E1835" s="3">
        <f t="shared" si="439"/>
        <v>1.4333555094369512</v>
      </c>
      <c r="F1835" s="3">
        <f t="shared" si="440"/>
        <v>33.073583221953243</v>
      </c>
      <c r="G1835" s="3">
        <f t="shared" si="441"/>
        <v>6.495536122041648E-2</v>
      </c>
      <c r="H1835" s="3">
        <f t="shared" si="442"/>
        <v>8.454004105385686E-2</v>
      </c>
      <c r="I1835" s="3">
        <f t="shared" si="448"/>
        <v>2508.9254268903805</v>
      </c>
      <c r="K1835" s="3">
        <f t="shared" si="450"/>
        <v>18.060000000000024</v>
      </c>
      <c r="L1835" s="3">
        <f t="shared" si="443"/>
        <v>0.20693737059383957</v>
      </c>
      <c r="M1835" s="3">
        <f>L1835/'Nitrous Oxide Information'!$B$1*1000</f>
        <v>4.7017329105909527</v>
      </c>
      <c r="N1835" s="3">
        <f>M1835*'Nitrous Oxide Information'!$I$2*($D$13+273)/$F$2/1000</f>
        <v>1167.2384599028696</v>
      </c>
      <c r="O1835" s="3">
        <f t="shared" si="444"/>
        <v>22.960152767104159</v>
      </c>
      <c r="P1835" s="3">
        <f t="shared" si="445"/>
        <v>10.083409518888184</v>
      </c>
      <c r="Q1835" s="3">
        <f t="shared" si="446"/>
        <v>1.8393657252199264E-3</v>
      </c>
      <c r="R1835" s="3">
        <f t="shared" si="447"/>
        <v>3.834676318542736E-2</v>
      </c>
    </row>
    <row r="1836" spans="1:18" x14ac:dyDescent="0.25">
      <c r="A1836" s="3">
        <f t="shared" si="449"/>
        <v>18.070000000000025</v>
      </c>
      <c r="B1836" s="3">
        <f t="shared" si="436"/>
        <v>0.45537286554805201</v>
      </c>
      <c r="C1836" s="3">
        <f t="shared" si="437"/>
        <v>1.0346338743124751E-2</v>
      </c>
      <c r="D1836" s="3">
        <f t="shared" si="438"/>
        <v>168.97991422860542</v>
      </c>
      <c r="E1836" s="3">
        <f t="shared" si="439"/>
        <v>1.4306994138210083</v>
      </c>
      <c r="F1836" s="3">
        <f t="shared" si="440"/>
        <v>33.073583221953243</v>
      </c>
      <c r="G1836" s="3">
        <f t="shared" si="441"/>
        <v>6.495536122041648E-2</v>
      </c>
      <c r="H1836" s="3">
        <f t="shared" si="442"/>
        <v>8.4383383175935855E-2</v>
      </c>
      <c r="I1836" s="3">
        <f t="shared" si="448"/>
        <v>2509.0941936567324</v>
      </c>
      <c r="K1836" s="3">
        <f t="shared" si="450"/>
        <v>18.070000000000025</v>
      </c>
      <c r="L1836" s="3">
        <f t="shared" si="443"/>
        <v>0.20655390296198531</v>
      </c>
      <c r="M1836" s="3">
        <f>L1836/'Nitrous Oxide Information'!$B$1*1000</f>
        <v>4.6930203113167774</v>
      </c>
      <c r="N1836" s="3">
        <f>M1836*'Nitrous Oxide Information'!$I$2*($D$13+273)/$F$2/1000</f>
        <v>1165.075495491252</v>
      </c>
      <c r="O1836" s="3">
        <f t="shared" si="444"/>
        <v>22.917606196693278</v>
      </c>
      <c r="P1836" s="3">
        <f t="shared" si="445"/>
        <v>10.083409518888184</v>
      </c>
      <c r="Q1836" s="3">
        <f t="shared" si="446"/>
        <v>1.8393657252199264E-3</v>
      </c>
      <c r="R1836" s="3">
        <f t="shared" si="447"/>
        <v>3.8275704282795156E-2</v>
      </c>
    </row>
    <row r="1837" spans="1:18" x14ac:dyDescent="0.25">
      <c r="A1837" s="3">
        <f t="shared" si="449"/>
        <v>18.080000000000027</v>
      </c>
      <c r="B1837" s="3">
        <f t="shared" si="436"/>
        <v>0.45452903171629266</v>
      </c>
      <c r="C1837" s="3">
        <f t="shared" si="437"/>
        <v>1.0327166343259021E-2</v>
      </c>
      <c r="D1837" s="3">
        <f t="shared" si="438"/>
        <v>168.66678408998311</v>
      </c>
      <c r="E1837" s="3">
        <f t="shared" si="439"/>
        <v>1.4280482401130461</v>
      </c>
      <c r="F1837" s="3">
        <f t="shared" si="440"/>
        <v>33.073583221953236</v>
      </c>
      <c r="G1837" s="3">
        <f t="shared" si="441"/>
        <v>6.4955361220416466E-2</v>
      </c>
      <c r="H1837" s="3">
        <f t="shared" si="442"/>
        <v>8.4227015594664889E-2</v>
      </c>
      <c r="I1837" s="3">
        <f t="shared" si="448"/>
        <v>2509.2626476879218</v>
      </c>
      <c r="K1837" s="3">
        <f t="shared" si="450"/>
        <v>18.080000000000027</v>
      </c>
      <c r="L1837" s="3">
        <f t="shared" si="443"/>
        <v>0.20617114591915736</v>
      </c>
      <c r="M1837" s="3">
        <f>L1837/'Nitrous Oxide Information'!$B$1*1000</f>
        <v>4.6843238570230925</v>
      </c>
      <c r="N1837" s="3">
        <f>M1837*'Nitrous Oxide Information'!$I$2*($D$13+273)/$F$2/1000</f>
        <v>1162.9165391852671</v>
      </c>
      <c r="O1837" s="3">
        <f t="shared" si="444"/>
        <v>22.875138467685243</v>
      </c>
      <c r="P1837" s="3">
        <f t="shared" si="445"/>
        <v>10.083409518888182</v>
      </c>
      <c r="Q1837" s="3">
        <f t="shared" si="446"/>
        <v>1.8393657252199261E-3</v>
      </c>
      <c r="R1837" s="3">
        <f t="shared" si="447"/>
        <v>3.820477705666505E-2</v>
      </c>
    </row>
    <row r="1838" spans="1:18" x14ac:dyDescent="0.25">
      <c r="A1838" s="3">
        <f t="shared" si="449"/>
        <v>18.090000000000028</v>
      </c>
      <c r="B1838" s="3">
        <f t="shared" si="436"/>
        <v>0.45368676156034599</v>
      </c>
      <c r="C1838" s="3">
        <f t="shared" si="437"/>
        <v>1.0308029471025403E-2</v>
      </c>
      <c r="D1838" s="3">
        <f t="shared" si="438"/>
        <v>168.35423420070086</v>
      </c>
      <c r="E1838" s="3">
        <f t="shared" si="439"/>
        <v>1.425401979192467</v>
      </c>
      <c r="F1838" s="3">
        <f t="shared" si="440"/>
        <v>33.073583221953236</v>
      </c>
      <c r="G1838" s="3">
        <f t="shared" si="441"/>
        <v>6.4955361220416466E-2</v>
      </c>
      <c r="H1838" s="3">
        <f t="shared" si="442"/>
        <v>8.407093777210653E-2</v>
      </c>
      <c r="I1838" s="3">
        <f t="shared" si="448"/>
        <v>2509.4307895634661</v>
      </c>
      <c r="K1838" s="3">
        <f t="shared" si="450"/>
        <v>18.090000000000028</v>
      </c>
      <c r="L1838" s="3">
        <f t="shared" si="443"/>
        <v>0.2057890981485907</v>
      </c>
      <c r="M1838" s="3">
        <f>L1838/'Nitrous Oxide Information'!$B$1*1000</f>
        <v>4.6756435177922588</v>
      </c>
      <c r="N1838" s="3">
        <f>M1838*'Nitrous Oxide Information'!$I$2*($D$13+273)/$F$2/1000</f>
        <v>1160.7615835576496</v>
      </c>
      <c r="O1838" s="3">
        <f t="shared" si="444"/>
        <v>22.832749433982098</v>
      </c>
      <c r="P1838" s="3">
        <f t="shared" si="445"/>
        <v>10.083409518888182</v>
      </c>
      <c r="Q1838" s="3">
        <f t="shared" si="446"/>
        <v>1.8393657252199261E-3</v>
      </c>
      <c r="R1838" s="3">
        <f t="shared" si="447"/>
        <v>3.813398126303242E-2</v>
      </c>
    </row>
    <row r="1839" spans="1:18" x14ac:dyDescent="0.25">
      <c r="A1839" s="3">
        <f t="shared" si="449"/>
        <v>18.10000000000003</v>
      </c>
      <c r="B1839" s="3">
        <f t="shared" si="436"/>
        <v>0.45284605218262491</v>
      </c>
      <c r="C1839" s="3">
        <f t="shared" si="437"/>
        <v>1.0288928060589024E-2</v>
      </c>
      <c r="D1839" s="3">
        <f t="shared" si="438"/>
        <v>168.04226348552109</v>
      </c>
      <c r="E1839" s="3">
        <f t="shared" si="439"/>
        <v>1.4227606219555757</v>
      </c>
      <c r="F1839" s="3">
        <f t="shared" si="440"/>
        <v>33.073583221953243</v>
      </c>
      <c r="G1839" s="3">
        <f t="shared" si="441"/>
        <v>6.495536122041648E-2</v>
      </c>
      <c r="H1839" s="3">
        <f t="shared" si="442"/>
        <v>8.3915149171320091E-2</v>
      </c>
      <c r="I1839" s="3">
        <f t="shared" si="448"/>
        <v>2509.5986198618089</v>
      </c>
      <c r="K1839" s="3">
        <f t="shared" si="450"/>
        <v>18.10000000000003</v>
      </c>
      <c r="L1839" s="3">
        <f t="shared" si="443"/>
        <v>0.20540775833596037</v>
      </c>
      <c r="M1839" s="3">
        <f>L1839/'Nitrous Oxide Information'!$B$1*1000</f>
        <v>4.6669792637620793</v>
      </c>
      <c r="N1839" s="3">
        <f>M1839*'Nitrous Oxide Information'!$I$2*($D$13+273)/$F$2/1000</f>
        <v>1158.6106211948975</v>
      </c>
      <c r="O1839" s="3">
        <f t="shared" si="444"/>
        <v>22.790438949756627</v>
      </c>
      <c r="P1839" s="3">
        <f t="shared" si="445"/>
        <v>10.083409518888184</v>
      </c>
      <c r="Q1839" s="3">
        <f t="shared" si="446"/>
        <v>1.8393657252199264E-3</v>
      </c>
      <c r="R1839" s="3">
        <f t="shared" si="447"/>
        <v>3.8063316658344795E-2</v>
      </c>
    </row>
    <row r="1840" spans="1:18" x14ac:dyDescent="0.25">
      <c r="A1840" s="3">
        <f t="shared" si="449"/>
        <v>18.110000000000031</v>
      </c>
      <c r="B1840" s="3">
        <f t="shared" si="436"/>
        <v>0.45200690069091165</v>
      </c>
      <c r="C1840" s="3">
        <f t="shared" si="437"/>
        <v>1.0269862046236995E-2</v>
      </c>
      <c r="D1840" s="3">
        <f t="shared" si="438"/>
        <v>167.73087087119865</v>
      </c>
      <c r="E1840" s="3">
        <f t="shared" si="439"/>
        <v>1.4201241593155449</v>
      </c>
      <c r="F1840" s="3">
        <f t="shared" si="440"/>
        <v>33.073583221953243</v>
      </c>
      <c r="G1840" s="3">
        <f t="shared" si="441"/>
        <v>6.495536122041648E-2</v>
      </c>
      <c r="H1840" s="3">
        <f t="shared" si="442"/>
        <v>8.3759649256359911E-2</v>
      </c>
      <c r="I1840" s="3">
        <f t="shared" si="448"/>
        <v>2509.7661391603215</v>
      </c>
      <c r="K1840" s="3">
        <f t="shared" si="450"/>
        <v>18.110000000000031</v>
      </c>
      <c r="L1840" s="3">
        <f t="shared" si="443"/>
        <v>0.20502712516937691</v>
      </c>
      <c r="M1840" s="3">
        <f>L1840/'Nitrous Oxide Information'!$B$1*1000</f>
        <v>4.6583310651256884</v>
      </c>
      <c r="N1840" s="3">
        <f>M1840*'Nitrous Oxide Information'!$I$2*($D$13+273)/$F$2/1000</f>
        <v>1156.4636446972456</v>
      </c>
      <c r="O1840" s="3">
        <f t="shared" si="444"/>
        <v>22.748206869451828</v>
      </c>
      <c r="P1840" s="3">
        <f t="shared" si="445"/>
        <v>10.083409518888184</v>
      </c>
      <c r="Q1840" s="3">
        <f t="shared" si="446"/>
        <v>1.8393657252199264E-3</v>
      </c>
      <c r="R1840" s="3">
        <f t="shared" si="447"/>
        <v>3.7992782999501012E-2</v>
      </c>
    </row>
    <row r="1841" spans="1:18" x14ac:dyDescent="0.25">
      <c r="A1841" s="3">
        <f t="shared" si="449"/>
        <v>18.120000000000033</v>
      </c>
      <c r="B1841" s="3">
        <f t="shared" si="436"/>
        <v>0.45116930419834805</v>
      </c>
      <c r="C1841" s="3">
        <f t="shared" si="437"/>
        <v>1.0250831362378206E-2</v>
      </c>
      <c r="D1841" s="3">
        <f t="shared" si="438"/>
        <v>167.42005528647729</v>
      </c>
      <c r="E1841" s="3">
        <f t="shared" si="439"/>
        <v>1.4174925822023872</v>
      </c>
      <c r="F1841" s="3">
        <f t="shared" si="440"/>
        <v>33.073583221953243</v>
      </c>
      <c r="G1841" s="3">
        <f t="shared" si="441"/>
        <v>6.495536122041648E-2</v>
      </c>
      <c r="H1841" s="3">
        <f t="shared" si="442"/>
        <v>8.3604437492273462E-2</v>
      </c>
      <c r="I1841" s="3">
        <f t="shared" si="448"/>
        <v>2509.9333480353062</v>
      </c>
      <c r="K1841" s="3">
        <f t="shared" si="450"/>
        <v>18.120000000000033</v>
      </c>
      <c r="L1841" s="3">
        <f t="shared" si="443"/>
        <v>0.20464719733938189</v>
      </c>
      <c r="M1841" s="3">
        <f>L1841/'Nitrous Oxide Information'!$B$1*1000</f>
        <v>4.6496988921314593</v>
      </c>
      <c r="N1841" s="3">
        <f>M1841*'Nitrous Oxide Information'!$I$2*($D$13+273)/$F$2/1000</f>
        <v>1154.3206466786423</v>
      </c>
      <c r="O1841" s="3">
        <f t="shared" si="444"/>
        <v>22.706053047780433</v>
      </c>
      <c r="P1841" s="3">
        <f t="shared" si="445"/>
        <v>10.083409518888184</v>
      </c>
      <c r="Q1841" s="3">
        <f t="shared" si="446"/>
        <v>1.8393657252199264E-3</v>
      </c>
      <c r="R1841" s="3">
        <f t="shared" si="447"/>
        <v>3.7922380043850401E-2</v>
      </c>
    </row>
    <row r="1842" spans="1:18" x14ac:dyDescent="0.25">
      <c r="A1842" s="3">
        <f t="shared" si="449"/>
        <v>18.130000000000035</v>
      </c>
      <c r="B1842" s="3">
        <f t="shared" si="436"/>
        <v>0.45033325982342531</v>
      </c>
      <c r="C1842" s="3">
        <f t="shared" si="437"/>
        <v>1.0231835943543082E-2</v>
      </c>
      <c r="D1842" s="3">
        <f t="shared" si="438"/>
        <v>167.10981566208565</v>
      </c>
      <c r="E1842" s="3">
        <f t="shared" si="439"/>
        <v>1.4148658815629218</v>
      </c>
      <c r="F1842" s="3">
        <f t="shared" si="440"/>
        <v>33.073583221953236</v>
      </c>
      <c r="G1842" s="3">
        <f t="shared" si="441"/>
        <v>6.4955361220416466E-2</v>
      </c>
      <c r="H1842" s="3">
        <f t="shared" si="442"/>
        <v>8.3449513345099507E-2</v>
      </c>
      <c r="I1842" s="3">
        <f t="shared" si="448"/>
        <v>2510.1002470619965</v>
      </c>
      <c r="K1842" s="3">
        <f t="shared" si="450"/>
        <v>18.130000000000035</v>
      </c>
      <c r="L1842" s="3">
        <f t="shared" si="443"/>
        <v>0.20426797353894338</v>
      </c>
      <c r="M1842" s="3">
        <f>L1842/'Nitrous Oxide Information'!$B$1*1000</f>
        <v>4.6410827150828933</v>
      </c>
      <c r="N1842" s="3">
        <f>M1842*'Nitrous Oxide Information'!$I$2*($D$13+273)/$F$2/1000</f>
        <v>1152.1816197667213</v>
      </c>
      <c r="O1842" s="3">
        <f t="shared" si="444"/>
        <v>22.663977339724401</v>
      </c>
      <c r="P1842" s="3">
        <f t="shared" si="445"/>
        <v>10.083409518888182</v>
      </c>
      <c r="Q1842" s="3">
        <f t="shared" si="446"/>
        <v>1.8393657252199261E-3</v>
      </c>
      <c r="R1842" s="3">
        <f t="shared" si="447"/>
        <v>3.7852107549191931E-2</v>
      </c>
    </row>
    <row r="1843" spans="1:18" x14ac:dyDescent="0.25">
      <c r="A1843" s="3">
        <f t="shared" si="449"/>
        <v>18.140000000000036</v>
      </c>
      <c r="B1843" s="3">
        <f t="shared" si="436"/>
        <v>0.44949876468997435</v>
      </c>
      <c r="C1843" s="3">
        <f t="shared" si="437"/>
        <v>1.0212875724383379E-2</v>
      </c>
      <c r="D1843" s="3">
        <f t="shared" si="438"/>
        <v>166.80015093073405</v>
      </c>
      <c r="E1843" s="3">
        <f t="shared" si="439"/>
        <v>1.4122440483607437</v>
      </c>
      <c r="F1843" s="3">
        <f t="shared" si="440"/>
        <v>33.073583221953236</v>
      </c>
      <c r="G1843" s="3">
        <f t="shared" si="441"/>
        <v>6.4955361220416466E-2</v>
      </c>
      <c r="H1843" s="3">
        <f t="shared" si="442"/>
        <v>8.329487628186627E-2</v>
      </c>
      <c r="I1843" s="3">
        <f t="shared" si="448"/>
        <v>2510.2668368145601</v>
      </c>
      <c r="K1843" s="3">
        <f t="shared" si="450"/>
        <v>18.140000000000036</v>
      </c>
      <c r="L1843" s="3">
        <f t="shared" si="443"/>
        <v>0.20388945246345147</v>
      </c>
      <c r="M1843" s="3">
        <f>L1843/'Nitrous Oxide Information'!$B$1*1000</f>
        <v>4.6324825043385243</v>
      </c>
      <c r="N1843" s="3">
        <f>M1843*'Nitrous Oxide Information'!$I$2*($D$13+273)/$F$2/1000</f>
        <v>1150.046556602779</v>
      </c>
      <c r="O1843" s="3">
        <f t="shared" si="444"/>
        <v>22.621979600534406</v>
      </c>
      <c r="P1843" s="3">
        <f t="shared" si="445"/>
        <v>10.083409518888182</v>
      </c>
      <c r="Q1843" s="3">
        <f t="shared" si="446"/>
        <v>1.8393657252199261E-3</v>
      </c>
      <c r="R1843" s="3">
        <f t="shared" si="447"/>
        <v>3.7781965273773387E-2</v>
      </c>
    </row>
    <row r="1844" spans="1:18" x14ac:dyDescent="0.25">
      <c r="A1844" s="3">
        <f t="shared" si="449"/>
        <v>18.150000000000038</v>
      </c>
      <c r="B1844" s="3">
        <f t="shared" si="436"/>
        <v>0.44866581592715571</v>
      </c>
      <c r="C1844" s="3">
        <f t="shared" si="437"/>
        <v>1.0193950639671941E-2</v>
      </c>
      <c r="D1844" s="3">
        <f t="shared" si="438"/>
        <v>166.49106002711048</v>
      </c>
      <c r="E1844" s="3">
        <f t="shared" si="439"/>
        <v>1.4096270735761935</v>
      </c>
      <c r="F1844" s="3">
        <f t="shared" si="440"/>
        <v>33.073583221953243</v>
      </c>
      <c r="G1844" s="3">
        <f t="shared" si="441"/>
        <v>6.495536122041648E-2</v>
      </c>
      <c r="H1844" s="3">
        <f t="shared" si="442"/>
        <v>8.3140525770589654E-2</v>
      </c>
      <c r="I1844" s="3">
        <f t="shared" si="448"/>
        <v>2510.4331178661014</v>
      </c>
      <c r="K1844" s="3">
        <f t="shared" si="450"/>
        <v>18.150000000000038</v>
      </c>
      <c r="L1844" s="3">
        <f t="shared" si="443"/>
        <v>0.20351163281071374</v>
      </c>
      <c r="M1844" s="3">
        <f>L1844/'Nitrous Oxide Information'!$B$1*1000</f>
        <v>4.6238982303118119</v>
      </c>
      <c r="N1844" s="3">
        <f>M1844*'Nitrous Oxide Information'!$I$2*($D$13+273)/$F$2/1000</f>
        <v>1147.9154498417477</v>
      </c>
      <c r="O1844" s="3">
        <f t="shared" si="444"/>
        <v>22.580059685729367</v>
      </c>
      <c r="P1844" s="3">
        <f t="shared" si="445"/>
        <v>10.083409518888184</v>
      </c>
      <c r="Q1844" s="3">
        <f t="shared" si="446"/>
        <v>1.8393657252199264E-3</v>
      </c>
      <c r="R1844" s="3">
        <f t="shared" si="447"/>
        <v>3.7711952976290548E-2</v>
      </c>
    </row>
    <row r="1845" spans="1:18" x14ac:dyDescent="0.25">
      <c r="A1845" s="3">
        <f t="shared" si="449"/>
        <v>18.160000000000039</v>
      </c>
      <c r="B1845" s="3">
        <f t="shared" si="436"/>
        <v>0.44783441066944979</v>
      </c>
      <c r="C1845" s="3">
        <f t="shared" si="437"/>
        <v>1.0175060624302474E-2</v>
      </c>
      <c r="D1845" s="3">
        <f t="shared" si="438"/>
        <v>166.18254188787685</v>
      </c>
      <c r="E1845" s="3">
        <f t="shared" si="439"/>
        <v>1.4070149482063259</v>
      </c>
      <c r="F1845" s="3">
        <f t="shared" si="440"/>
        <v>33.073583221953236</v>
      </c>
      <c r="G1845" s="3">
        <f t="shared" si="441"/>
        <v>6.4955361220416466E-2</v>
      </c>
      <c r="H1845" s="3">
        <f t="shared" si="442"/>
        <v>8.2986461280271262E-2</v>
      </c>
      <c r="I1845" s="3">
        <f t="shared" si="448"/>
        <v>2510.5990907886621</v>
      </c>
      <c r="K1845" s="3">
        <f t="shared" si="450"/>
        <v>18.160000000000039</v>
      </c>
      <c r="L1845" s="3">
        <f t="shared" si="443"/>
        <v>0.20313451328095083</v>
      </c>
      <c r="M1845" s="3">
        <f>L1845/'Nitrous Oxide Information'!$B$1*1000</f>
        <v>4.6153298634710387</v>
      </c>
      <c r="N1845" s="3">
        <f>M1845*'Nitrous Oxide Information'!$I$2*($D$13+273)/$F$2/1000</f>
        <v>1145.7882921521693</v>
      </c>
      <c r="O1845" s="3">
        <f t="shared" si="444"/>
        <v>22.538217451095928</v>
      </c>
      <c r="P1845" s="3">
        <f t="shared" si="445"/>
        <v>10.083409518888182</v>
      </c>
      <c r="Q1845" s="3">
        <f t="shared" si="446"/>
        <v>1.8393657252199261E-3</v>
      </c>
      <c r="R1845" s="3">
        <f t="shared" si="447"/>
        <v>3.7642070415886304E-2</v>
      </c>
    </row>
    <row r="1846" spans="1:18" x14ac:dyDescent="0.25">
      <c r="A1846" s="3">
        <f t="shared" si="449"/>
        <v>18.170000000000041</v>
      </c>
      <c r="B1846" s="3">
        <f t="shared" si="436"/>
        <v>0.44700454605664708</v>
      </c>
      <c r="C1846" s="3">
        <f t="shared" si="437"/>
        <v>1.0156205613289344E-2</v>
      </c>
      <c r="D1846" s="3">
        <f t="shared" si="438"/>
        <v>165.87459545166581</v>
      </c>
      <c r="E1846" s="3">
        <f t="shared" si="439"/>
        <v>1.4044076632648774</v>
      </c>
      <c r="F1846" s="3">
        <f t="shared" si="440"/>
        <v>33.073583221953243</v>
      </c>
      <c r="G1846" s="3">
        <f t="shared" si="441"/>
        <v>6.495536122041648E-2</v>
      </c>
      <c r="H1846" s="3">
        <f t="shared" si="442"/>
        <v>8.2832682280896769E-2</v>
      </c>
      <c r="I1846" s="3">
        <f t="shared" si="448"/>
        <v>2510.764756153224</v>
      </c>
      <c r="K1846" s="3">
        <f t="shared" si="450"/>
        <v>18.170000000000041</v>
      </c>
      <c r="L1846" s="3">
        <f t="shared" si="443"/>
        <v>0.20275809257679198</v>
      </c>
      <c r="M1846" s="3">
        <f>L1846/'Nitrous Oxide Information'!$B$1*1000</f>
        <v>4.6067773743392175</v>
      </c>
      <c r="N1846" s="3">
        <f>M1846*'Nitrous Oxide Information'!$I$2*($D$13+273)/$F$2/1000</f>
        <v>1143.6650762161737</v>
      </c>
      <c r="O1846" s="3">
        <f t="shared" si="444"/>
        <v>22.496452752687965</v>
      </c>
      <c r="P1846" s="3">
        <f t="shared" si="445"/>
        <v>10.083409518888184</v>
      </c>
      <c r="Q1846" s="3">
        <f t="shared" si="446"/>
        <v>1.8393657252199264E-3</v>
      </c>
      <c r="R1846" s="3">
        <f t="shared" si="447"/>
        <v>3.7572317352149928E-2</v>
      </c>
    </row>
    <row r="1847" spans="1:18" x14ac:dyDescent="0.25">
      <c r="A1847" s="3">
        <f t="shared" si="449"/>
        <v>18.180000000000042</v>
      </c>
      <c r="B1847" s="3">
        <f t="shared" si="436"/>
        <v>0.4461762192338381</v>
      </c>
      <c r="C1847" s="3">
        <f t="shared" si="437"/>
        <v>1.0137385541767333E-2</v>
      </c>
      <c r="D1847" s="3">
        <f t="shared" si="438"/>
        <v>165.56721965907641</v>
      </c>
      <c r="E1847" s="3">
        <f t="shared" si="439"/>
        <v>1.401805209782238</v>
      </c>
      <c r="F1847" s="3">
        <f t="shared" si="440"/>
        <v>33.073583221953236</v>
      </c>
      <c r="G1847" s="3">
        <f t="shared" si="441"/>
        <v>6.4955361220416466E-2</v>
      </c>
      <c r="H1847" s="3">
        <f t="shared" si="442"/>
        <v>8.2679188243433926E-2</v>
      </c>
      <c r="I1847" s="3">
        <f t="shared" si="448"/>
        <v>2510.9301145297109</v>
      </c>
      <c r="K1847" s="3">
        <f t="shared" si="450"/>
        <v>18.180000000000042</v>
      </c>
      <c r="L1847" s="3">
        <f t="shared" si="443"/>
        <v>0.20238236940327048</v>
      </c>
      <c r="M1847" s="3">
        <f>L1847/'Nitrous Oxide Information'!$B$1*1000</f>
        <v>4.598240733493979</v>
      </c>
      <c r="N1847" s="3">
        <f>M1847*'Nitrous Oxide Information'!$I$2*($D$13+273)/$F$2/1000</f>
        <v>1141.5457947294485</v>
      </c>
      <c r="O1847" s="3">
        <f t="shared" si="444"/>
        <v>22.454765446826105</v>
      </c>
      <c r="P1847" s="3">
        <f t="shared" si="445"/>
        <v>10.083409518888182</v>
      </c>
      <c r="Q1847" s="3">
        <f t="shared" si="446"/>
        <v>1.8393657252199261E-3</v>
      </c>
      <c r="R1847" s="3">
        <f t="shared" si="447"/>
        <v>3.7502693545116136E-2</v>
      </c>
    </row>
    <row r="1848" spans="1:18" x14ac:dyDescent="0.25">
      <c r="A1848" s="3">
        <f t="shared" si="449"/>
        <v>18.190000000000044</v>
      </c>
      <c r="B1848" s="3">
        <f t="shared" si="436"/>
        <v>0.44534942735140376</v>
      </c>
      <c r="C1848" s="3">
        <f t="shared" si="437"/>
        <v>1.0118600344991421E-2</v>
      </c>
      <c r="D1848" s="3">
        <f t="shared" si="438"/>
        <v>165.26041345267126</v>
      </c>
      <c r="E1848" s="3">
        <f t="shared" si="439"/>
        <v>1.3992075788054181</v>
      </c>
      <c r="F1848" s="3">
        <f t="shared" si="440"/>
        <v>33.073583221953243</v>
      </c>
      <c r="G1848" s="3">
        <f t="shared" si="441"/>
        <v>6.495536122041648E-2</v>
      </c>
      <c r="H1848" s="3">
        <f t="shared" si="442"/>
        <v>8.2525978639830841E-2</v>
      </c>
      <c r="I1848" s="3">
        <f t="shared" si="448"/>
        <v>2511.0951664869904</v>
      </c>
      <c r="K1848" s="3">
        <f t="shared" si="450"/>
        <v>18.190000000000044</v>
      </c>
      <c r="L1848" s="3">
        <f t="shared" si="443"/>
        <v>0.20200734246781932</v>
      </c>
      <c r="M1848" s="3">
        <f>L1848/'Nitrous Oxide Information'!$B$1*1000</f>
        <v>4.5897199115674763</v>
      </c>
      <c r="N1848" s="3">
        <f>M1848*'Nitrous Oxide Information'!$I$2*($D$13+273)/$F$2/1000</f>
        <v>1139.4304404012194</v>
      </c>
      <c r="O1848" s="3">
        <f t="shared" si="444"/>
        <v>22.413155390097209</v>
      </c>
      <c r="P1848" s="3">
        <f t="shared" si="445"/>
        <v>10.083409518888184</v>
      </c>
      <c r="Q1848" s="3">
        <f t="shared" si="446"/>
        <v>1.8393657252199264E-3</v>
      </c>
      <c r="R1848" s="3">
        <f t="shared" si="447"/>
        <v>3.7433198755264331E-2</v>
      </c>
    </row>
    <row r="1849" spans="1:18" x14ac:dyDescent="0.25">
      <c r="A1849" s="3">
        <f t="shared" si="449"/>
        <v>18.200000000000045</v>
      </c>
      <c r="B1849" s="3">
        <f t="shared" si="436"/>
        <v>0.44452416756500546</v>
      </c>
      <c r="C1849" s="3">
        <f t="shared" si="437"/>
        <v>1.0099849958336566E-2</v>
      </c>
      <c r="D1849" s="3">
        <f t="shared" si="438"/>
        <v>164.95417577697208</v>
      </c>
      <c r="E1849" s="3">
        <f t="shared" si="439"/>
        <v>1.3966147613980193</v>
      </c>
      <c r="F1849" s="3">
        <f t="shared" si="440"/>
        <v>33.073583221953236</v>
      </c>
      <c r="G1849" s="3">
        <f t="shared" si="441"/>
        <v>6.4955361220416466E-2</v>
      </c>
      <c r="H1849" s="3">
        <f t="shared" si="442"/>
        <v>8.2373052943014169E-2</v>
      </c>
      <c r="I1849" s="3">
        <f t="shared" si="448"/>
        <v>2511.2599125928764</v>
      </c>
      <c r="K1849" s="3">
        <f t="shared" si="450"/>
        <v>18.200000000000045</v>
      </c>
      <c r="L1849" s="3">
        <f t="shared" si="443"/>
        <v>0.20163301048026666</v>
      </c>
      <c r="M1849" s="3">
        <f>L1849/'Nitrous Oxide Information'!$B$1*1000</f>
        <v>4.5812148792462839</v>
      </c>
      <c r="N1849" s="3">
        <f>M1849*'Nitrous Oxide Information'!$I$2*($D$13+273)/$F$2/1000</f>
        <v>1137.3190059542196</v>
      </c>
      <c r="O1849" s="3">
        <f t="shared" si="444"/>
        <v>22.371622439353906</v>
      </c>
      <c r="P1849" s="3">
        <f t="shared" si="445"/>
        <v>10.083409518888182</v>
      </c>
      <c r="Q1849" s="3">
        <f t="shared" si="446"/>
        <v>1.8393657252199261E-3</v>
      </c>
      <c r="R1849" s="3">
        <f t="shared" si="447"/>
        <v>3.7363832743517782E-2</v>
      </c>
    </row>
    <row r="1850" spans="1:18" x14ac:dyDescent="0.25">
      <c r="A1850" s="3">
        <f t="shared" si="449"/>
        <v>18.210000000000047</v>
      </c>
      <c r="B1850" s="3">
        <f t="shared" si="436"/>
        <v>0.44370043703557532</v>
      </c>
      <c r="C1850" s="3">
        <f t="shared" si="437"/>
        <v>1.0081134317297477E-2</v>
      </c>
      <c r="D1850" s="3">
        <f t="shared" si="438"/>
        <v>164.64850557845674</v>
      </c>
      <c r="E1850" s="3">
        <f t="shared" si="439"/>
        <v>1.394026748640202</v>
      </c>
      <c r="F1850" s="3">
        <f t="shared" si="440"/>
        <v>33.073583221953243</v>
      </c>
      <c r="G1850" s="3">
        <f t="shared" si="441"/>
        <v>6.495536122041648E-2</v>
      </c>
      <c r="H1850" s="3">
        <f t="shared" si="442"/>
        <v>8.222041062688723E-2</v>
      </c>
      <c r="I1850" s="3">
        <f t="shared" si="448"/>
        <v>2511.4243534141301</v>
      </c>
      <c r="K1850" s="3">
        <f t="shared" si="450"/>
        <v>18.210000000000047</v>
      </c>
      <c r="L1850" s="3">
        <f t="shared" si="443"/>
        <v>0.20125937215283149</v>
      </c>
      <c r="M1850" s="3">
        <f>L1850/'Nitrous Oxide Information'!$B$1*1000</f>
        <v>4.5727256072712947</v>
      </c>
      <c r="N1850" s="3">
        <f>M1850*'Nitrous Oxide Information'!$I$2*($D$13+273)/$F$2/1000</f>
        <v>1135.2114841246703</v>
      </c>
      <c r="O1850" s="3">
        <f t="shared" si="444"/>
        <v>22.330166451714078</v>
      </c>
      <c r="P1850" s="3">
        <f t="shared" si="445"/>
        <v>10.083409518888184</v>
      </c>
      <c r="Q1850" s="3">
        <f t="shared" si="446"/>
        <v>1.8393657252199264E-3</v>
      </c>
      <c r="R1850" s="3">
        <f t="shared" si="447"/>
        <v>3.7294595271242771E-2</v>
      </c>
    </row>
    <row r="1851" spans="1:18" x14ac:dyDescent="0.25">
      <c r="A1851" s="3">
        <f t="shared" si="449"/>
        <v>18.220000000000049</v>
      </c>
      <c r="B1851" s="3">
        <f t="shared" si="436"/>
        <v>0.44287823292930645</v>
      </c>
      <c r="C1851" s="3">
        <f t="shared" si="437"/>
        <v>1.0062453357488402E-2</v>
      </c>
      <c r="D1851" s="3">
        <f t="shared" si="438"/>
        <v>164.34340180555509</v>
      </c>
      <c r="E1851" s="3">
        <f t="shared" si="439"/>
        <v>1.3914435316286562</v>
      </c>
      <c r="F1851" s="3">
        <f t="shared" si="440"/>
        <v>33.073583221953236</v>
      </c>
      <c r="G1851" s="3">
        <f t="shared" si="441"/>
        <v>6.4955361220416466E-2</v>
      </c>
      <c r="H1851" s="3">
        <f t="shared" si="442"/>
        <v>8.2068051166328204E-2</v>
      </c>
      <c r="I1851" s="3">
        <f t="shared" si="448"/>
        <v>2511.5884895164627</v>
      </c>
      <c r="K1851" s="3">
        <f t="shared" si="450"/>
        <v>18.220000000000049</v>
      </c>
      <c r="L1851" s="3">
        <f t="shared" si="443"/>
        <v>0.20088642620011907</v>
      </c>
      <c r="M1851" s="3">
        <f>L1851/'Nitrous Oxide Information'!$B$1*1000</f>
        <v>4.5642520664376223</v>
      </c>
      <c r="N1851" s="3">
        <f>M1851*'Nitrous Oxide Information'!$I$2*($D$13+273)/$F$2/1000</f>
        <v>1133.1078676622501</v>
      </c>
      <c r="O1851" s="3">
        <f t="shared" si="444"/>
        <v>22.288787284560375</v>
      </c>
      <c r="P1851" s="3">
        <f t="shared" si="445"/>
        <v>10.083409518888182</v>
      </c>
      <c r="Q1851" s="3">
        <f t="shared" si="446"/>
        <v>1.8393657252199261E-3</v>
      </c>
      <c r="R1851" s="3">
        <f t="shared" si="447"/>
        <v>3.7225486100247757E-2</v>
      </c>
    </row>
    <row r="1852" spans="1:18" x14ac:dyDescent="0.25">
      <c r="A1852" s="3">
        <f t="shared" si="449"/>
        <v>18.23000000000005</v>
      </c>
      <c r="B1852" s="3">
        <f t="shared" si="436"/>
        <v>0.44205755241764316</v>
      </c>
      <c r="C1852" s="3">
        <f t="shared" si="437"/>
        <v>1.00438070146429E-2</v>
      </c>
      <c r="D1852" s="3">
        <f t="shared" si="438"/>
        <v>164.03886340864597</v>
      </c>
      <c r="E1852" s="3">
        <f t="shared" si="439"/>
        <v>1.3888651014765701</v>
      </c>
      <c r="F1852" s="3">
        <f t="shared" si="440"/>
        <v>33.073583221953243</v>
      </c>
      <c r="G1852" s="3">
        <f t="shared" si="441"/>
        <v>6.495536122041648E-2</v>
      </c>
      <c r="H1852" s="3">
        <f t="shared" si="442"/>
        <v>8.1915974037188422E-2</v>
      </c>
      <c r="I1852" s="3">
        <f t="shared" si="448"/>
        <v>2511.7523214645371</v>
      </c>
      <c r="K1852" s="3">
        <f t="shared" si="450"/>
        <v>18.23000000000005</v>
      </c>
      <c r="L1852" s="3">
        <f t="shared" si="443"/>
        <v>0.20051417133911659</v>
      </c>
      <c r="M1852" s="3">
        <f>L1852/'Nitrous Oxide Information'!$B$1*1000</f>
        <v>4.5557942275944976</v>
      </c>
      <c r="N1852" s="3">
        <f>M1852*'Nitrous Oxide Information'!$I$2*($D$13+273)/$F$2/1000</f>
        <v>1131.0081493300761</v>
      </c>
      <c r="O1852" s="3">
        <f t="shared" si="444"/>
        <v>22.247484795539727</v>
      </c>
      <c r="P1852" s="3">
        <f t="shared" si="445"/>
        <v>10.083409518888184</v>
      </c>
      <c r="Q1852" s="3">
        <f t="shared" si="446"/>
        <v>1.8393657252199264E-3</v>
      </c>
      <c r="R1852" s="3">
        <f t="shared" si="447"/>
        <v>3.7156504992782627E-2</v>
      </c>
    </row>
    <row r="1853" spans="1:18" x14ac:dyDescent="0.25">
      <c r="A1853" s="3">
        <f t="shared" si="449"/>
        <v>18.240000000000052</v>
      </c>
      <c r="B1853" s="3">
        <f t="shared" si="436"/>
        <v>0.44123839267727127</v>
      </c>
      <c r="C1853" s="3">
        <f t="shared" si="437"/>
        <v>1.0025195224613604E-2</v>
      </c>
      <c r="D1853" s="3">
        <f t="shared" si="438"/>
        <v>163.73488934005272</v>
      </c>
      <c r="E1853" s="3">
        <f t="shared" si="439"/>
        <v>1.3862914493135994</v>
      </c>
      <c r="F1853" s="3">
        <f t="shared" si="440"/>
        <v>33.073583221953236</v>
      </c>
      <c r="G1853" s="3">
        <f t="shared" si="441"/>
        <v>6.4955361220416466E-2</v>
      </c>
      <c r="H1853" s="3">
        <f t="shared" si="442"/>
        <v>8.1764178716290437E-2</v>
      </c>
      <c r="I1853" s="3">
        <f t="shared" si="448"/>
        <v>2511.9158498219695</v>
      </c>
      <c r="K1853" s="3">
        <f t="shared" si="450"/>
        <v>18.240000000000052</v>
      </c>
      <c r="L1853" s="3">
        <f t="shared" si="443"/>
        <v>0.20014260628918876</v>
      </c>
      <c r="M1853" s="3">
        <f>L1853/'Nitrous Oxide Information'!$B$1*1000</f>
        <v>4.5473520616451673</v>
      </c>
      <c r="N1853" s="3">
        <f>M1853*'Nitrous Oxide Information'!$I$2*($D$13+273)/$F$2/1000</f>
        <v>1128.9123219046719</v>
      </c>
      <c r="O1853" s="3">
        <f t="shared" si="444"/>
        <v>22.20625884256285</v>
      </c>
      <c r="P1853" s="3">
        <f t="shared" si="445"/>
        <v>10.083409518888182</v>
      </c>
      <c r="Q1853" s="3">
        <f t="shared" si="446"/>
        <v>1.8393657252199261E-3</v>
      </c>
      <c r="R1853" s="3">
        <f t="shared" si="447"/>
        <v>3.7087651711537793E-2</v>
      </c>
    </row>
    <row r="1854" spans="1:18" x14ac:dyDescent="0.25">
      <c r="A1854" s="3">
        <f t="shared" si="449"/>
        <v>18.250000000000053</v>
      </c>
      <c r="B1854" s="3">
        <f t="shared" si="436"/>
        <v>0.4404207508901084</v>
      </c>
      <c r="C1854" s="3">
        <f t="shared" si="437"/>
        <v>1.0006617923372041E-2</v>
      </c>
      <c r="D1854" s="3">
        <f t="shared" si="438"/>
        <v>163.43147855404069</v>
      </c>
      <c r="E1854" s="3">
        <f t="shared" si="439"/>
        <v>1.3837225662858381</v>
      </c>
      <c r="F1854" s="3">
        <f t="shared" si="440"/>
        <v>33.073583221953243</v>
      </c>
      <c r="G1854" s="3">
        <f t="shared" si="441"/>
        <v>6.495536122041648E-2</v>
      </c>
      <c r="H1854" s="3">
        <f t="shared" si="442"/>
        <v>8.161266468142632E-2</v>
      </c>
      <c r="I1854" s="3">
        <f t="shared" si="448"/>
        <v>2512.0790751513323</v>
      </c>
      <c r="K1854" s="3">
        <f t="shared" si="450"/>
        <v>18.250000000000053</v>
      </c>
      <c r="L1854" s="3">
        <f t="shared" si="443"/>
        <v>0.19977172977207339</v>
      </c>
      <c r="M1854" s="3">
        <f>L1854/'Nitrous Oxide Information'!$B$1*1000</f>
        <v>4.5389255395468027</v>
      </c>
      <c r="N1854" s="3">
        <f>M1854*'Nitrous Oxide Information'!$I$2*($D$13+273)/$F$2/1000</f>
        <v>1126.8203781759507</v>
      </c>
      <c r="O1854" s="3">
        <f t="shared" si="444"/>
        <v>22.165109283803773</v>
      </c>
      <c r="P1854" s="3">
        <f t="shared" si="445"/>
        <v>10.083409518888184</v>
      </c>
      <c r="Q1854" s="3">
        <f t="shared" si="446"/>
        <v>1.8393657252199264E-3</v>
      </c>
      <c r="R1854" s="3">
        <f t="shared" si="447"/>
        <v>3.701892601964344E-2</v>
      </c>
    </row>
    <row r="1855" spans="1:18" x14ac:dyDescent="0.25">
      <c r="A1855" s="3">
        <f t="shared" si="449"/>
        <v>18.260000000000055</v>
      </c>
      <c r="B1855" s="3">
        <f t="shared" si="436"/>
        <v>0.43960462424329411</v>
      </c>
      <c r="C1855" s="3">
        <f t="shared" si="437"/>
        <v>9.9880750470083615E-3</v>
      </c>
      <c r="D1855" s="3">
        <f t="shared" si="438"/>
        <v>163.1286300068125</v>
      </c>
      <c r="E1855" s="3">
        <f t="shared" si="439"/>
        <v>1.3811584435557855</v>
      </c>
      <c r="F1855" s="3">
        <f t="shared" si="440"/>
        <v>33.073583221953243</v>
      </c>
      <c r="G1855" s="3">
        <f t="shared" si="441"/>
        <v>6.495536122041648E-2</v>
      </c>
      <c r="H1855" s="3">
        <f t="shared" si="442"/>
        <v>8.1461431411355797E-2</v>
      </c>
      <c r="I1855" s="3">
        <f t="shared" si="448"/>
        <v>2512.2419980141549</v>
      </c>
      <c r="K1855" s="3">
        <f t="shared" si="450"/>
        <v>18.260000000000055</v>
      </c>
      <c r="L1855" s="3">
        <f t="shared" si="443"/>
        <v>0.19940154051187695</v>
      </c>
      <c r="M1855" s="3">
        <f>L1855/'Nitrous Oxide Information'!$B$1*1000</f>
        <v>4.5305146323103846</v>
      </c>
      <c r="N1855" s="3">
        <f>M1855*'Nitrous Oxide Information'!$I$2*($D$13+273)/$F$2/1000</f>
        <v>1124.7323109471834</v>
      </c>
      <c r="O1855" s="3">
        <f t="shared" si="444"/>
        <v>22.124035977699318</v>
      </c>
      <c r="P1855" s="3">
        <f t="shared" si="445"/>
        <v>10.083409518888184</v>
      </c>
      <c r="Q1855" s="3">
        <f t="shared" si="446"/>
        <v>1.8393657252199264E-3</v>
      </c>
      <c r="R1855" s="3">
        <f t="shared" si="447"/>
        <v>3.6950327680668686E-2</v>
      </c>
    </row>
    <row r="1856" spans="1:18" x14ac:dyDescent="0.25">
      <c r="A1856" s="3">
        <f t="shared" si="449"/>
        <v>18.270000000000056</v>
      </c>
      <c r="B1856" s="3">
        <f t="shared" si="436"/>
        <v>0.43879000992918055</v>
      </c>
      <c r="C1856" s="3">
        <f t="shared" si="437"/>
        <v>9.9695665317311652E-3</v>
      </c>
      <c r="D1856" s="3">
        <f t="shared" si="438"/>
        <v>162.82634265650535</v>
      </c>
      <c r="E1856" s="3">
        <f t="shared" si="439"/>
        <v>1.3785990723023187</v>
      </c>
      <c r="F1856" s="3">
        <f t="shared" si="440"/>
        <v>33.073583221953243</v>
      </c>
      <c r="G1856" s="3">
        <f t="shared" si="441"/>
        <v>6.495536122041648E-2</v>
      </c>
      <c r="H1856" s="3">
        <f t="shared" si="442"/>
        <v>8.1310478385804491E-2</v>
      </c>
      <c r="I1856" s="3">
        <f t="shared" si="448"/>
        <v>2512.4046189709265</v>
      </c>
      <c r="K1856" s="3">
        <f t="shared" si="450"/>
        <v>18.270000000000056</v>
      </c>
      <c r="L1856" s="3">
        <f t="shared" si="443"/>
        <v>0.19903203723507026</v>
      </c>
      <c r="M1856" s="3">
        <f>L1856/'Nitrous Oxide Information'!$B$1*1000</f>
        <v>4.5221193110006199</v>
      </c>
      <c r="N1856" s="3">
        <f>M1856*'Nitrous Oxide Information'!$I$2*($D$13+273)/$F$2/1000</f>
        <v>1122.6481130349782</v>
      </c>
      <c r="O1856" s="3">
        <f t="shared" si="444"/>
        <v>22.083038782948648</v>
      </c>
      <c r="P1856" s="3">
        <f t="shared" si="445"/>
        <v>10.083409518888184</v>
      </c>
      <c r="Q1856" s="3">
        <f t="shared" si="446"/>
        <v>1.8393657252199264E-3</v>
      </c>
      <c r="R1856" s="3">
        <f t="shared" si="447"/>
        <v>3.6881856458620757E-2</v>
      </c>
    </row>
    <row r="1857" spans="1:18" x14ac:dyDescent="0.25">
      <c r="A1857" s="3">
        <f t="shared" si="449"/>
        <v>18.280000000000058</v>
      </c>
      <c r="B1857" s="3">
        <f t="shared" si="436"/>
        <v>0.4379769051453225</v>
      </c>
      <c r="C1857" s="3">
        <f t="shared" si="437"/>
        <v>9.9510923138672481E-3</v>
      </c>
      <c r="D1857" s="3">
        <f t="shared" si="438"/>
        <v>162.52461546318688</v>
      </c>
      <c r="E1857" s="3">
        <f t="shared" si="439"/>
        <v>1.3760444437206605</v>
      </c>
      <c r="F1857" s="3">
        <f t="shared" si="440"/>
        <v>33.073583221953243</v>
      </c>
      <c r="G1857" s="3">
        <f t="shared" si="441"/>
        <v>6.495536122041648E-2</v>
      </c>
      <c r="H1857" s="3">
        <f t="shared" si="442"/>
        <v>8.1159805085462139E-2</v>
      </c>
      <c r="I1857" s="3">
        <f t="shared" si="448"/>
        <v>2512.5669385810975</v>
      </c>
      <c r="K1857" s="3">
        <f t="shared" si="450"/>
        <v>18.280000000000058</v>
      </c>
      <c r="L1857" s="3">
        <f t="shared" si="443"/>
        <v>0.19866321867048406</v>
      </c>
      <c r="M1857" s="3">
        <f>L1857/'Nitrous Oxide Information'!$B$1*1000</f>
        <v>4.5137395467358292</v>
      </c>
      <c r="N1857" s="3">
        <f>M1857*'Nitrous Oxide Information'!$I$2*($D$13+273)/$F$2/1000</f>
        <v>1120.5677772692545</v>
      </c>
      <c r="O1857" s="3">
        <f t="shared" si="444"/>
        <v>22.042117558512761</v>
      </c>
      <c r="P1857" s="3">
        <f t="shared" si="445"/>
        <v>10.083409518888184</v>
      </c>
      <c r="Q1857" s="3">
        <f t="shared" si="446"/>
        <v>1.8393657252199264E-3</v>
      </c>
      <c r="R1857" s="3">
        <f t="shared" si="447"/>
        <v>3.6813512117944203E-2</v>
      </c>
    </row>
    <row r="1858" spans="1:18" x14ac:dyDescent="0.25">
      <c r="A1858" s="3">
        <f t="shared" si="449"/>
        <v>18.29000000000006</v>
      </c>
      <c r="B1858" s="3">
        <f t="shared" si="436"/>
        <v>0.43716530709446788</v>
      </c>
      <c r="C1858" s="3">
        <f t="shared" si="437"/>
        <v>9.9326523298614057E-3</v>
      </c>
      <c r="D1858" s="3">
        <f t="shared" si="438"/>
        <v>162.22344738885187</v>
      </c>
      <c r="E1858" s="3">
        <f t="shared" si="439"/>
        <v>1.3734945490223487</v>
      </c>
      <c r="F1858" s="3">
        <f t="shared" si="440"/>
        <v>33.073583221953236</v>
      </c>
      <c r="G1858" s="3">
        <f t="shared" si="441"/>
        <v>6.4955361220416466E-2</v>
      </c>
      <c r="H1858" s="3">
        <f t="shared" si="442"/>
        <v>8.1009410991980765E-2</v>
      </c>
      <c r="I1858" s="3">
        <f t="shared" si="448"/>
        <v>2512.7289574030815</v>
      </c>
      <c r="K1858" s="3">
        <f t="shared" si="450"/>
        <v>18.29000000000006</v>
      </c>
      <c r="L1858" s="3">
        <f t="shared" si="443"/>
        <v>0.19829508354930461</v>
      </c>
      <c r="M1858" s="3">
        <f>L1858/'Nitrous Oxide Information'!$B$1*1000</f>
        <v>4.5053753106878567</v>
      </c>
      <c r="N1858" s="3">
        <f>M1858*'Nitrous Oxide Information'!$I$2*($D$13+273)/$F$2/1000</f>
        <v>1118.491296493218</v>
      </c>
      <c r="O1858" s="3">
        <f t="shared" si="444"/>
        <v>22.001272163614001</v>
      </c>
      <c r="P1858" s="3">
        <f t="shared" si="445"/>
        <v>10.083409518888182</v>
      </c>
      <c r="Q1858" s="3">
        <f t="shared" si="446"/>
        <v>1.8393657252199261E-3</v>
      </c>
      <c r="R1858" s="3">
        <f t="shared" si="447"/>
        <v>3.674529442352005E-2</v>
      </c>
    </row>
    <row r="1859" spans="1:18" x14ac:dyDescent="0.25">
      <c r="A1859" s="3">
        <f t="shared" si="449"/>
        <v>18.300000000000061</v>
      </c>
      <c r="B1859" s="3">
        <f t="shared" si="436"/>
        <v>0.43635521298454805</v>
      </c>
      <c r="C1859" s="3">
        <f t="shared" si="437"/>
        <v>9.9142465162761952E-3</v>
      </c>
      <c r="D1859" s="3">
        <f t="shared" si="438"/>
        <v>161.92283739741859</v>
      </c>
      <c r="E1859" s="3">
        <f t="shared" si="439"/>
        <v>1.3709493794352077</v>
      </c>
      <c r="F1859" s="3">
        <f t="shared" si="440"/>
        <v>33.073583221953236</v>
      </c>
      <c r="G1859" s="3">
        <f t="shared" si="441"/>
        <v>6.4955361220416466E-2</v>
      </c>
      <c r="H1859" s="3">
        <f t="shared" si="442"/>
        <v>8.0859295587972974E-2</v>
      </c>
      <c r="I1859" s="3">
        <f t="shared" si="448"/>
        <v>2512.8906759942574</v>
      </c>
      <c r="K1859" s="3">
        <f t="shared" si="450"/>
        <v>18.300000000000061</v>
      </c>
      <c r="L1859" s="3">
        <f t="shared" si="443"/>
        <v>0.1979276306050694</v>
      </c>
      <c r="M1859" s="3">
        <f>L1859/'Nitrous Oxide Information'!$B$1*1000</f>
        <v>4.4970265740819633</v>
      </c>
      <c r="N1859" s="3">
        <f>M1859*'Nitrous Oxide Information'!$I$2*($D$13+273)/$F$2/1000</f>
        <v>1116.4186635633364</v>
      </c>
      <c r="O1859" s="3">
        <f t="shared" si="444"/>
        <v>21.96050245773559</v>
      </c>
      <c r="P1859" s="3">
        <f t="shared" si="445"/>
        <v>10.083409518888182</v>
      </c>
      <c r="Q1859" s="3">
        <f t="shared" si="446"/>
        <v>1.8393657252199261E-3</v>
      </c>
      <c r="R1859" s="3">
        <f t="shared" si="447"/>
        <v>3.6677203140665048E-2</v>
      </c>
    </row>
    <row r="1860" spans="1:18" x14ac:dyDescent="0.25">
      <c r="A1860" s="3">
        <f t="shared" si="449"/>
        <v>18.310000000000063</v>
      </c>
      <c r="B1860" s="3">
        <f t="shared" ref="B1860:B1923" si="451">L1860*2.20462</f>
        <v>0.43554662002866834</v>
      </c>
      <c r="C1860" s="3">
        <f t="shared" ref="C1860:C1923" si="452">M1860/453.59237</f>
        <v>9.8958748097917361E-3</v>
      </c>
      <c r="D1860" s="3">
        <f t="shared" ref="D1860:D1923" si="453">N1860/6.89475729</f>
        <v>161.62278445472526</v>
      </c>
      <c r="E1860" s="3">
        <f t="shared" ref="E1860:E1923" si="454">O1860/16.0184634</f>
        <v>1.3684089262033168</v>
      </c>
      <c r="F1860" s="3">
        <f t="shared" ref="F1860:F1923" si="455">P1860*3.28</f>
        <v>33.073583221953243</v>
      </c>
      <c r="G1860" s="3">
        <f t="shared" ref="G1860:G1923" si="456">Q1860*35.314</f>
        <v>6.495536122041648E-2</v>
      </c>
      <c r="H1860" s="3">
        <f t="shared" ref="H1860:H1923" si="457">R1860*2.20462</f>
        <v>8.0709458357010086E-2</v>
      </c>
      <c r="I1860" s="3">
        <f t="shared" si="448"/>
        <v>2513.0520949109714</v>
      </c>
      <c r="K1860" s="3">
        <f t="shared" si="450"/>
        <v>18.310000000000063</v>
      </c>
      <c r="L1860" s="3">
        <f t="shared" ref="L1860:L1923" si="458">L1859-R1859*$J$1</f>
        <v>0.19756085857366276</v>
      </c>
      <c r="M1860" s="3">
        <f>L1860/'Nitrous Oxide Information'!$B$1*1000</f>
        <v>4.4886933081967326</v>
      </c>
      <c r="N1860" s="3">
        <f>M1860*'Nitrous Oxide Information'!$I$2*($D$13+273)/$F$2/1000</f>
        <v>1114.3498713493157</v>
      </c>
      <c r="O1860" s="3">
        <f t="shared" ref="O1860:O1923" si="459">L1860/$F$2</f>
        <v>21.919808300621135</v>
      </c>
      <c r="P1860" s="3">
        <f t="shared" ref="P1860:P1923" si="460">SQRT(2*(N1860)/O1860)</f>
        <v>10.083409518888184</v>
      </c>
      <c r="Q1860" s="3">
        <f t="shared" ref="Q1860:Q1923" si="461">P1860*$F$25</f>
        <v>1.8393657252199264E-3</v>
      </c>
      <c r="R1860" s="3">
        <f t="shared" ref="R1860:R1923" si="462">Q1860*O1860*0.908</f>
        <v>3.660923803513081E-2</v>
      </c>
    </row>
    <row r="1861" spans="1:18" x14ac:dyDescent="0.25">
      <c r="A1861" s="3">
        <f t="shared" si="449"/>
        <v>18.320000000000064</v>
      </c>
      <c r="B1861" s="3">
        <f t="shared" si="451"/>
        <v>0.43473952544509825</v>
      </c>
      <c r="C1861" s="3">
        <f t="shared" si="452"/>
        <v>9.8775371472054757E-3</v>
      </c>
      <c r="D1861" s="3">
        <f t="shared" si="453"/>
        <v>161.32328752852624</v>
      </c>
      <c r="E1861" s="3">
        <f t="shared" si="454"/>
        <v>1.3658731805869808</v>
      </c>
      <c r="F1861" s="3">
        <f t="shared" si="455"/>
        <v>33.073583221953236</v>
      </c>
      <c r="G1861" s="3">
        <f t="shared" si="456"/>
        <v>6.4955361220416466E-2</v>
      </c>
      <c r="H1861" s="3">
        <f t="shared" si="457"/>
        <v>8.0559898783620354E-2</v>
      </c>
      <c r="I1861" s="3">
        <f t="shared" si="448"/>
        <v>2513.2132147085385</v>
      </c>
      <c r="K1861" s="3">
        <f t="shared" si="450"/>
        <v>18.320000000000064</v>
      </c>
      <c r="L1861" s="3">
        <f t="shared" si="458"/>
        <v>0.19719476619331144</v>
      </c>
      <c r="M1861" s="3">
        <f>L1861/'Nitrous Oxide Information'!$B$1*1000</f>
        <v>4.4803754843639707</v>
      </c>
      <c r="N1861" s="3">
        <f>M1861*'Nitrous Oxide Information'!$I$2*($D$13+273)/$F$2/1000</f>
        <v>1112.2849127340723</v>
      </c>
      <c r="O1861" s="3">
        <f t="shared" si="459"/>
        <v>21.879189552274145</v>
      </c>
      <c r="P1861" s="3">
        <f t="shared" si="460"/>
        <v>10.083409518888182</v>
      </c>
      <c r="Q1861" s="3">
        <f t="shared" si="461"/>
        <v>1.8393657252199261E-3</v>
      </c>
      <c r="R1861" s="3">
        <f t="shared" si="462"/>
        <v>3.6541398873103009E-2</v>
      </c>
    </row>
    <row r="1862" spans="1:18" x14ac:dyDescent="0.25">
      <c r="A1862" s="3">
        <f t="shared" si="449"/>
        <v>18.330000000000066</v>
      </c>
      <c r="B1862" s="3">
        <f t="shared" si="451"/>
        <v>0.43393392645726203</v>
      </c>
      <c r="C1862" s="3">
        <f t="shared" si="452"/>
        <v>9.8592334654319901E-3</v>
      </c>
      <c r="D1862" s="3">
        <f t="shared" si="453"/>
        <v>161.0243455884891</v>
      </c>
      <c r="E1862" s="3">
        <f t="shared" si="454"/>
        <v>1.3633421338626994</v>
      </c>
      <c r="F1862" s="3">
        <f t="shared" si="455"/>
        <v>33.073583221953236</v>
      </c>
      <c r="G1862" s="3">
        <f t="shared" si="456"/>
        <v>6.4955361220416466E-2</v>
      </c>
      <c r="H1862" s="3">
        <f t="shared" si="457"/>
        <v>8.0410616353287334E-2</v>
      </c>
      <c r="I1862" s="3">
        <f t="shared" si="448"/>
        <v>2513.374035941245</v>
      </c>
      <c r="K1862" s="3">
        <f t="shared" si="450"/>
        <v>18.330000000000066</v>
      </c>
      <c r="L1862" s="3">
        <f t="shared" si="458"/>
        <v>0.19682935220458042</v>
      </c>
      <c r="M1862" s="3">
        <f>L1862/'Nitrous Oxide Information'!$B$1*1000</f>
        <v>4.4720730739686099</v>
      </c>
      <c r="N1862" s="3">
        <f>M1862*'Nitrous Oxide Information'!$I$2*($D$13+273)/$F$2/1000</f>
        <v>1110.2237806137146</v>
      </c>
      <c r="O1862" s="3">
        <f t="shared" si="459"/>
        <v>21.838646072957555</v>
      </c>
      <c r="P1862" s="3">
        <f t="shared" si="460"/>
        <v>10.083409518888182</v>
      </c>
      <c r="Q1862" s="3">
        <f t="shared" si="461"/>
        <v>1.8393657252199261E-3</v>
      </c>
      <c r="R1862" s="3">
        <f t="shared" si="462"/>
        <v>3.6473685421200636E-2</v>
      </c>
    </row>
    <row r="1863" spans="1:18" x14ac:dyDescent="0.25">
      <c r="A1863" s="3">
        <f t="shared" si="449"/>
        <v>18.340000000000067</v>
      </c>
      <c r="B1863" s="3">
        <f t="shared" si="451"/>
        <v>0.43312982029372915</v>
      </c>
      <c r="C1863" s="3">
        <f t="shared" si="452"/>
        <v>9.8409637015027477E-3</v>
      </c>
      <c r="D1863" s="3">
        <f t="shared" si="453"/>
        <v>160.72595760619038</v>
      </c>
      <c r="E1863" s="3">
        <f t="shared" si="454"/>
        <v>1.3608157773231375</v>
      </c>
      <c r="F1863" s="3">
        <f t="shared" si="455"/>
        <v>33.073583221953243</v>
      </c>
      <c r="G1863" s="3">
        <f t="shared" si="456"/>
        <v>6.495536122041648E-2</v>
      </c>
      <c r="H1863" s="3">
        <f t="shared" si="457"/>
        <v>8.0261610552447918E-2</v>
      </c>
      <c r="I1863" s="3">
        <f t="shared" si="448"/>
        <v>2513.53455916235</v>
      </c>
      <c r="K1863" s="3">
        <f t="shared" si="450"/>
        <v>18.340000000000067</v>
      </c>
      <c r="L1863" s="3">
        <f t="shared" si="458"/>
        <v>0.19646461535036841</v>
      </c>
      <c r="M1863" s="3">
        <f>L1863/'Nitrous Oxide Information'!$B$1*1000</f>
        <v>4.463786048448604</v>
      </c>
      <c r="N1863" s="3">
        <f>M1863*'Nitrous Oxide Information'!$I$2*($D$13+273)/$F$2/1000</f>
        <v>1108.1664678975121</v>
      </c>
      <c r="O1863" s="3">
        <f t="shared" si="459"/>
        <v>21.798177723193231</v>
      </c>
      <c r="P1863" s="3">
        <f t="shared" si="460"/>
        <v>10.083409518888184</v>
      </c>
      <c r="Q1863" s="3">
        <f t="shared" si="461"/>
        <v>1.8393657252199264E-3</v>
      </c>
      <c r="R1863" s="3">
        <f t="shared" si="462"/>
        <v>3.6406097446475098E-2</v>
      </c>
    </row>
    <row r="1864" spans="1:18" x14ac:dyDescent="0.25">
      <c r="A1864" s="3">
        <f t="shared" si="449"/>
        <v>18.350000000000069</v>
      </c>
      <c r="B1864" s="3">
        <f t="shared" si="451"/>
        <v>0.43232720418820469</v>
      </c>
      <c r="C1864" s="3">
        <f t="shared" si="452"/>
        <v>9.8227277925659034E-3</v>
      </c>
      <c r="D1864" s="3">
        <f t="shared" si="453"/>
        <v>160.42812255511237</v>
      </c>
      <c r="E1864" s="3">
        <f t="shared" si="454"/>
        <v>1.3582941022770953</v>
      </c>
      <c r="F1864" s="3">
        <f t="shared" si="455"/>
        <v>33.073583221953236</v>
      </c>
      <c r="G1864" s="3">
        <f t="shared" si="456"/>
        <v>6.4955361220416466E-2</v>
      </c>
      <c r="H1864" s="3">
        <f t="shared" si="457"/>
        <v>8.0112880868490707E-2</v>
      </c>
      <c r="I1864" s="3">
        <f t="shared" si="448"/>
        <v>2513.6947849240869</v>
      </c>
      <c r="K1864" s="3">
        <f t="shared" si="450"/>
        <v>18.350000000000069</v>
      </c>
      <c r="L1864" s="3">
        <f t="shared" si="458"/>
        <v>0.19610055437590365</v>
      </c>
      <c r="M1864" s="3">
        <f>L1864/'Nitrous Oxide Information'!$B$1*1000</f>
        <v>4.4555143792948364</v>
      </c>
      <c r="N1864" s="3">
        <f>M1864*'Nitrous Oxide Information'!$I$2*($D$13+273)/$F$2/1000</f>
        <v>1106.1129675078744</v>
      </c>
      <c r="O1864" s="3">
        <f t="shared" si="459"/>
        <v>21.757784363761512</v>
      </c>
      <c r="P1864" s="3">
        <f t="shared" si="460"/>
        <v>10.083409518888182</v>
      </c>
      <c r="Q1864" s="3">
        <f t="shared" si="461"/>
        <v>1.8393657252199261E-3</v>
      </c>
      <c r="R1864" s="3">
        <f t="shared" si="462"/>
        <v>3.6338634716409503E-2</v>
      </c>
    </row>
    <row r="1865" spans="1:18" x14ac:dyDescent="0.25">
      <c r="A1865" s="3">
        <f t="shared" si="449"/>
        <v>18.36000000000007</v>
      </c>
      <c r="B1865" s="3">
        <f t="shared" si="451"/>
        <v>0.43152607537951976</v>
      </c>
      <c r="C1865" s="3">
        <f t="shared" si="452"/>
        <v>9.8045256758860829E-3</v>
      </c>
      <c r="D1865" s="3">
        <f t="shared" si="453"/>
        <v>160.13083941063977</v>
      </c>
      <c r="E1865" s="3">
        <f t="shared" si="454"/>
        <v>1.3557771000494787</v>
      </c>
      <c r="F1865" s="3">
        <f t="shared" si="455"/>
        <v>33.073583221953243</v>
      </c>
      <c r="G1865" s="3">
        <f t="shared" si="456"/>
        <v>6.495536122041648E-2</v>
      </c>
      <c r="H1865" s="3">
        <f t="shared" si="457"/>
        <v>7.9964426789754212E-2</v>
      </c>
      <c r="I1865" s="3">
        <f t="shared" si="448"/>
        <v>2513.8547137776663</v>
      </c>
      <c r="K1865" s="3">
        <f t="shared" si="450"/>
        <v>18.36000000000007</v>
      </c>
      <c r="L1865" s="3">
        <f t="shared" si="458"/>
        <v>0.19573716802873956</v>
      </c>
      <c r="M1865" s="3">
        <f>L1865/'Nitrous Oxide Information'!$B$1*1000</f>
        <v>4.4472580380510207</v>
      </c>
      <c r="N1865" s="3">
        <f>M1865*'Nitrous Oxide Information'!$I$2*($D$13+273)/$F$2/1000</f>
        <v>1104.0632723803278</v>
      </c>
      <c r="O1865" s="3">
        <f t="shared" si="459"/>
        <v>21.717465855700716</v>
      </c>
      <c r="P1865" s="3">
        <f t="shared" si="460"/>
        <v>10.083409518888184</v>
      </c>
      <c r="Q1865" s="3">
        <f t="shared" si="461"/>
        <v>1.8393657252199264E-3</v>
      </c>
      <c r="R1865" s="3">
        <f t="shared" si="462"/>
        <v>3.6271296998917825E-2</v>
      </c>
    </row>
    <row r="1866" spans="1:18" x14ac:dyDescent="0.25">
      <c r="A1866" s="3">
        <f t="shared" si="449"/>
        <v>18.370000000000072</v>
      </c>
      <c r="B1866" s="3">
        <f t="shared" si="451"/>
        <v>0.43072643111162218</v>
      </c>
      <c r="C1866" s="3">
        <f t="shared" si="452"/>
        <v>9.7863572888441629E-3</v>
      </c>
      <c r="D1866" s="3">
        <f t="shared" si="453"/>
        <v>159.83410715005567</v>
      </c>
      <c r="E1866" s="3">
        <f t="shared" si="454"/>
        <v>1.3532647619812685</v>
      </c>
      <c r="F1866" s="3">
        <f t="shared" si="455"/>
        <v>33.073583221953236</v>
      </c>
      <c r="G1866" s="3">
        <f t="shared" si="456"/>
        <v>6.4955361220416466E-2</v>
      </c>
      <c r="H1866" s="3">
        <f t="shared" si="457"/>
        <v>7.9816247805525029E-2</v>
      </c>
      <c r="I1866" s="3">
        <f t="shared" si="448"/>
        <v>2514.0143462732776</v>
      </c>
      <c r="K1866" s="3">
        <f t="shared" si="450"/>
        <v>18.370000000000072</v>
      </c>
      <c r="L1866" s="3">
        <f t="shared" si="458"/>
        <v>0.19537445505875037</v>
      </c>
      <c r="M1866" s="3">
        <f>L1866/'Nitrous Oxide Information'!$B$1*1000</f>
        <v>4.4390169963135984</v>
      </c>
      <c r="N1866" s="3">
        <f>M1866*'Nitrous Oxide Information'!$I$2*($D$13+273)/$F$2/1000</f>
        <v>1102.0173754634875</v>
      </c>
      <c r="O1866" s="3">
        <f t="shared" si="459"/>
        <v>21.677222060306665</v>
      </c>
      <c r="P1866" s="3">
        <f t="shared" si="460"/>
        <v>10.083409518888182</v>
      </c>
      <c r="Q1866" s="3">
        <f t="shared" si="461"/>
        <v>1.8393657252199261E-3</v>
      </c>
      <c r="R1866" s="3">
        <f t="shared" si="462"/>
        <v>3.6204084062344093E-2</v>
      </c>
    </row>
    <row r="1867" spans="1:18" x14ac:dyDescent="0.25">
      <c r="A1867" s="3">
        <f t="shared" si="449"/>
        <v>18.380000000000074</v>
      </c>
      <c r="B1867" s="3">
        <f t="shared" si="451"/>
        <v>0.42992826863356692</v>
      </c>
      <c r="C1867" s="3">
        <f t="shared" si="452"/>
        <v>9.768222568937052E-3</v>
      </c>
      <c r="D1867" s="3">
        <f t="shared" si="453"/>
        <v>159.53792475253854</v>
      </c>
      <c r="E1867" s="3">
        <f t="shared" si="454"/>
        <v>1.3507570794294916</v>
      </c>
      <c r="F1867" s="3">
        <f t="shared" si="455"/>
        <v>33.073583221953236</v>
      </c>
      <c r="G1867" s="3">
        <f t="shared" si="456"/>
        <v>6.4955361220416466E-2</v>
      </c>
      <c r="H1867" s="3">
        <f t="shared" si="457"/>
        <v>7.9668343406036207E-2</v>
      </c>
      <c r="I1867" s="3">
        <f t="shared" si="448"/>
        <v>2514.1736829600895</v>
      </c>
      <c r="K1867" s="3">
        <f t="shared" si="450"/>
        <v>18.380000000000074</v>
      </c>
      <c r="L1867" s="3">
        <f t="shared" si="458"/>
        <v>0.19501241421812693</v>
      </c>
      <c r="M1867" s="3">
        <f>L1867/'Nitrous Oxide Information'!$B$1*1000</f>
        <v>4.430791225731646</v>
      </c>
      <c r="N1867" s="3">
        <f>M1867*'Nitrous Oxide Information'!$I$2*($D$13+273)/$F$2/1000</f>
        <v>1099.9752697190365</v>
      </c>
      <c r="O1867" s="3">
        <f t="shared" si="459"/>
        <v>21.637052839132206</v>
      </c>
      <c r="P1867" s="3">
        <f t="shared" si="460"/>
        <v>10.083409518888182</v>
      </c>
      <c r="Q1867" s="3">
        <f t="shared" si="461"/>
        <v>1.8393657252199261E-3</v>
      </c>
      <c r="R1867" s="3">
        <f t="shared" si="462"/>
        <v>3.6136995675461629E-2</v>
      </c>
    </row>
    <row r="1868" spans="1:18" x14ac:dyDescent="0.25">
      <c r="A1868" s="3">
        <f t="shared" si="449"/>
        <v>18.390000000000075</v>
      </c>
      <c r="B1868" s="3">
        <f t="shared" si="451"/>
        <v>0.42913158519950656</v>
      </c>
      <c r="C1868" s="3">
        <f t="shared" si="452"/>
        <v>9.75012145377749E-3</v>
      </c>
      <c r="D1868" s="3">
        <f t="shared" si="453"/>
        <v>159.24229119915839</v>
      </c>
      <c r="E1868" s="3">
        <f t="shared" si="454"/>
        <v>1.3482540437671902</v>
      </c>
      <c r="F1868" s="3">
        <f t="shared" si="455"/>
        <v>33.073583221953243</v>
      </c>
      <c r="G1868" s="3">
        <f t="shared" si="456"/>
        <v>6.495536122041648E-2</v>
      </c>
      <c r="H1868" s="3">
        <f t="shared" si="457"/>
        <v>7.9520713082465375E-2</v>
      </c>
      <c r="I1868" s="3">
        <f t="shared" si="448"/>
        <v>2514.3327243862545</v>
      </c>
      <c r="K1868" s="3">
        <f t="shared" si="450"/>
        <v>18.390000000000075</v>
      </c>
      <c r="L1868" s="3">
        <f t="shared" si="458"/>
        <v>0.19465104426137231</v>
      </c>
      <c r="M1868" s="3">
        <f>L1868/'Nitrous Oxide Information'!$B$1*1000</f>
        <v>4.4225806980067777</v>
      </c>
      <c r="N1868" s="3">
        <f>M1868*'Nitrous Oxide Information'!$I$2*($D$13+273)/$F$2/1000</f>
        <v>1097.9369481217002</v>
      </c>
      <c r="O1868" s="3">
        <f t="shared" si="459"/>
        <v>21.596958053986736</v>
      </c>
      <c r="P1868" s="3">
        <f t="shared" si="460"/>
        <v>10.083409518888184</v>
      </c>
      <c r="Q1868" s="3">
        <f t="shared" si="461"/>
        <v>1.8393657252199264E-3</v>
      </c>
      <c r="R1868" s="3">
        <f t="shared" si="462"/>
        <v>3.6070031607472207E-2</v>
      </c>
    </row>
    <row r="1869" spans="1:18" x14ac:dyDescent="0.25">
      <c r="A1869" s="3">
        <f t="shared" si="449"/>
        <v>18.400000000000077</v>
      </c>
      <c r="B1869" s="3">
        <f t="shared" si="451"/>
        <v>0.42833637806868197</v>
      </c>
      <c r="C1869" s="3">
        <f t="shared" si="452"/>
        <v>9.7320538810938238E-3</v>
      </c>
      <c r="D1869" s="3">
        <f t="shared" si="453"/>
        <v>158.94720547287343</v>
      </c>
      <c r="E1869" s="3">
        <f t="shared" si="454"/>
        <v>1.345755646383394</v>
      </c>
      <c r="F1869" s="3">
        <f t="shared" si="455"/>
        <v>33.073583221953243</v>
      </c>
      <c r="G1869" s="3">
        <f t="shared" si="456"/>
        <v>6.495536122041648E-2</v>
      </c>
      <c r="H1869" s="3">
        <f t="shared" si="457"/>
        <v>7.9373356326933056E-2</v>
      </c>
      <c r="I1869" s="3">
        <f t="shared" si="448"/>
        <v>2514.4914710989083</v>
      </c>
      <c r="K1869" s="3">
        <f t="shared" si="450"/>
        <v>18.400000000000077</v>
      </c>
      <c r="L1869" s="3">
        <f t="shared" si="458"/>
        <v>0.19429034394529759</v>
      </c>
      <c r="M1869" s="3">
        <f>L1869/'Nitrous Oxide Information'!$B$1*1000</f>
        <v>4.4143853848930457</v>
      </c>
      <c r="N1869" s="3">
        <f>M1869*'Nitrous Oxide Information'!$I$2*($D$13+273)/$F$2/1000</f>
        <v>1095.902403659222</v>
      </c>
      <c r="O1869" s="3">
        <f t="shared" si="459"/>
        <v>21.556937566935741</v>
      </c>
      <c r="P1869" s="3">
        <f t="shared" si="460"/>
        <v>10.083409518888184</v>
      </c>
      <c r="Q1869" s="3">
        <f t="shared" si="461"/>
        <v>1.8393657252199264E-3</v>
      </c>
      <c r="R1869" s="3">
        <f t="shared" si="462"/>
        <v>3.6003191628005311E-2</v>
      </c>
    </row>
    <row r="1870" spans="1:18" x14ac:dyDescent="0.25">
      <c r="A1870" s="3">
        <f t="shared" si="449"/>
        <v>18.410000000000078</v>
      </c>
      <c r="B1870" s="3">
        <f t="shared" si="451"/>
        <v>0.42754264450541257</v>
      </c>
      <c r="C1870" s="3">
        <f t="shared" si="452"/>
        <v>9.7140197887297802E-3</v>
      </c>
      <c r="D1870" s="3">
        <f t="shared" si="453"/>
        <v>158.65266655852636</v>
      </c>
      <c r="E1870" s="3">
        <f t="shared" si="454"/>
        <v>1.3432618786830879</v>
      </c>
      <c r="F1870" s="3">
        <f t="shared" si="455"/>
        <v>33.073583221953236</v>
      </c>
      <c r="G1870" s="3">
        <f t="shared" si="456"/>
        <v>6.4955361220416466E-2</v>
      </c>
      <c r="H1870" s="3">
        <f t="shared" si="457"/>
        <v>7.9226272632500913E-2</v>
      </c>
      <c r="I1870" s="3">
        <f t="shared" si="448"/>
        <v>2514.6499236441732</v>
      </c>
      <c r="K1870" s="3">
        <f t="shared" si="450"/>
        <v>18.410000000000078</v>
      </c>
      <c r="L1870" s="3">
        <f t="shared" si="458"/>
        <v>0.19393031202901753</v>
      </c>
      <c r="M1870" s="3">
        <f>L1870/'Nitrous Oxide Information'!$B$1*1000</f>
        <v>4.4062052581968407</v>
      </c>
      <c r="N1870" s="3">
        <f>M1870*'Nitrous Oxide Information'!$I$2*($D$13+273)/$F$2/1000</f>
        <v>1093.8716293323389</v>
      </c>
      <c r="O1870" s="3">
        <f t="shared" si="459"/>
        <v>21.516991240300285</v>
      </c>
      <c r="P1870" s="3">
        <f t="shared" si="460"/>
        <v>10.083409518888182</v>
      </c>
      <c r="Q1870" s="3">
        <f t="shared" si="461"/>
        <v>1.8393657252199261E-3</v>
      </c>
      <c r="R1870" s="3">
        <f t="shared" si="462"/>
        <v>3.5936475507117288E-2</v>
      </c>
    </row>
    <row r="1871" spans="1:18" x14ac:dyDescent="0.25">
      <c r="A1871" s="3">
        <f t="shared" si="449"/>
        <v>18.42000000000008</v>
      </c>
      <c r="B1871" s="3">
        <f t="shared" si="451"/>
        <v>0.42675038177908758</v>
      </c>
      <c r="C1871" s="3">
        <f t="shared" si="452"/>
        <v>9.6960191146442821E-3</v>
      </c>
      <c r="D1871" s="3">
        <f t="shared" si="453"/>
        <v>158.35867344284125</v>
      </c>
      <c r="E1871" s="3">
        <f t="shared" si="454"/>
        <v>1.3407727320871852</v>
      </c>
      <c r="F1871" s="3">
        <f t="shared" si="455"/>
        <v>33.073583221953236</v>
      </c>
      <c r="G1871" s="3">
        <f t="shared" si="456"/>
        <v>6.4955361220416466E-2</v>
      </c>
      <c r="H1871" s="3">
        <f t="shared" si="457"/>
        <v>7.9079461493169981E-2</v>
      </c>
      <c r="I1871" s="3">
        <f t="shared" si="448"/>
        <v>2514.8080825671595</v>
      </c>
      <c r="K1871" s="3">
        <f t="shared" si="450"/>
        <v>18.42000000000008</v>
      </c>
      <c r="L1871" s="3">
        <f t="shared" si="458"/>
        <v>0.19357094727394636</v>
      </c>
      <c r="M1871" s="3">
        <f>L1871/'Nitrous Oxide Information'!$B$1*1000</f>
        <v>4.3980402897768016</v>
      </c>
      <c r="N1871" s="3">
        <f>M1871*'Nitrous Oxide Information'!$I$2*($D$13+273)/$F$2/1000</f>
        <v>1091.8446181547592</v>
      </c>
      <c r="O1871" s="3">
        <f t="shared" si="459"/>
        <v>21.477118936656584</v>
      </c>
      <c r="P1871" s="3">
        <f t="shared" si="460"/>
        <v>10.083409518888182</v>
      </c>
      <c r="Q1871" s="3">
        <f t="shared" si="461"/>
        <v>1.8393657252199261E-3</v>
      </c>
      <c r="R1871" s="3">
        <f t="shared" si="462"/>
        <v>3.5869883015290614E-2</v>
      </c>
    </row>
    <row r="1872" spans="1:18" x14ac:dyDescent="0.25">
      <c r="A1872" s="3">
        <f t="shared" si="449"/>
        <v>18.430000000000081</v>
      </c>
      <c r="B1872" s="3">
        <f t="shared" si="451"/>
        <v>0.42595958716415588</v>
      </c>
      <c r="C1872" s="3">
        <f t="shared" si="452"/>
        <v>9.6780517969112089E-3</v>
      </c>
      <c r="D1872" s="3">
        <f t="shared" si="453"/>
        <v>158.06522511441977</v>
      </c>
      <c r="E1872" s="3">
        <f t="shared" si="454"/>
        <v>1.3382881980324959</v>
      </c>
      <c r="F1872" s="3">
        <f t="shared" si="455"/>
        <v>33.073583221953243</v>
      </c>
      <c r="G1872" s="3">
        <f t="shared" si="456"/>
        <v>6.495536122041648E-2</v>
      </c>
      <c r="H1872" s="3">
        <f t="shared" si="457"/>
        <v>7.8932922403878988E-2</v>
      </c>
      <c r="I1872" s="3">
        <f t="shared" si="448"/>
        <v>2514.9659484119675</v>
      </c>
      <c r="K1872" s="3">
        <f t="shared" si="450"/>
        <v>18.430000000000081</v>
      </c>
      <c r="L1872" s="3">
        <f t="shared" si="458"/>
        <v>0.19321224844379345</v>
      </c>
      <c r="M1872" s="3">
        <f>L1872/'Nitrous Oxide Information'!$B$1*1000</f>
        <v>4.3898904515437138</v>
      </c>
      <c r="N1872" s="3">
        <f>M1872*'Nitrous Oxide Information'!$I$2*($D$13+273)/$F$2/1000</f>
        <v>1089.8213631531369</v>
      </c>
      <c r="O1872" s="3">
        <f t="shared" si="459"/>
        <v>21.437320518835488</v>
      </c>
      <c r="P1872" s="3">
        <f t="shared" si="460"/>
        <v>10.083409518888184</v>
      </c>
      <c r="Q1872" s="3">
        <f t="shared" si="461"/>
        <v>1.8393657252199264E-3</v>
      </c>
      <c r="R1872" s="3">
        <f t="shared" si="462"/>
        <v>3.5803413923433058E-2</v>
      </c>
    </row>
    <row r="1873" spans="1:18" x14ac:dyDescent="0.25">
      <c r="A1873" s="3">
        <f t="shared" si="449"/>
        <v>18.440000000000083</v>
      </c>
      <c r="B1873" s="3">
        <f t="shared" si="451"/>
        <v>0.42517025794011709</v>
      </c>
      <c r="C1873" s="3">
        <f t="shared" si="452"/>
        <v>9.6601177737191939E-3</v>
      </c>
      <c r="D1873" s="3">
        <f t="shared" si="453"/>
        <v>157.77232056373759</v>
      </c>
      <c r="E1873" s="3">
        <f t="shared" si="454"/>
        <v>1.3358082679716983</v>
      </c>
      <c r="F1873" s="3">
        <f t="shared" si="455"/>
        <v>33.073583221953243</v>
      </c>
      <c r="G1873" s="3">
        <f t="shared" si="456"/>
        <v>6.495536122041648E-2</v>
      </c>
      <c r="H1873" s="3">
        <f t="shared" si="457"/>
        <v>7.87866548605025E-2</v>
      </c>
      <c r="I1873" s="3">
        <f t="shared" si="448"/>
        <v>2515.1235217216886</v>
      </c>
      <c r="K1873" s="3">
        <f t="shared" si="450"/>
        <v>18.440000000000083</v>
      </c>
      <c r="L1873" s="3">
        <f t="shared" si="458"/>
        <v>0.19285421430455912</v>
      </c>
      <c r="M1873" s="3">
        <f>L1873/'Nitrous Oxide Information'!$B$1*1000</f>
        <v>4.3817557154604128</v>
      </c>
      <c r="N1873" s="3">
        <f>M1873*'Nitrous Oxide Information'!$I$2*($D$13+273)/$F$2/1000</f>
        <v>1087.8018573670468</v>
      </c>
      <c r="O1873" s="3">
        <f t="shared" si="459"/>
        <v>21.397595849922045</v>
      </c>
      <c r="P1873" s="3">
        <f t="shared" si="460"/>
        <v>10.083409518888184</v>
      </c>
      <c r="Q1873" s="3">
        <f t="shared" si="461"/>
        <v>1.8393657252199264E-3</v>
      </c>
      <c r="R1873" s="3">
        <f t="shared" si="462"/>
        <v>3.5737068002876918E-2</v>
      </c>
    </row>
    <row r="1874" spans="1:18" x14ac:dyDescent="0.25">
      <c r="A1874" s="3">
        <f t="shared" si="449"/>
        <v>18.450000000000085</v>
      </c>
      <c r="B1874" s="3">
        <f t="shared" si="451"/>
        <v>0.42438239139151207</v>
      </c>
      <c r="C1874" s="3">
        <f t="shared" si="452"/>
        <v>9.6422169833714107E-3</v>
      </c>
      <c r="D1874" s="3">
        <f t="shared" si="453"/>
        <v>157.47995878314126</v>
      </c>
      <c r="E1874" s="3">
        <f t="shared" si="454"/>
        <v>1.3333329333733099</v>
      </c>
      <c r="F1874" s="3">
        <f t="shared" si="455"/>
        <v>33.073583221953236</v>
      </c>
      <c r="G1874" s="3">
        <f t="shared" si="456"/>
        <v>6.4955361220416466E-2</v>
      </c>
      <c r="H1874" s="3">
        <f t="shared" si="457"/>
        <v>7.8640658359849278E-2</v>
      </c>
      <c r="I1874" s="3">
        <f t="shared" si="448"/>
        <v>2515.2808030384081</v>
      </c>
      <c r="K1874" s="3">
        <f t="shared" si="450"/>
        <v>18.450000000000085</v>
      </c>
      <c r="L1874" s="3">
        <f t="shared" si="458"/>
        <v>0.19249684362453034</v>
      </c>
      <c r="M1874" s="3">
        <f>L1874/'Nitrous Oxide Information'!$B$1*1000</f>
        <v>4.3736360535416887</v>
      </c>
      <c r="N1874" s="3">
        <f>M1874*'Nitrous Oxide Information'!$I$2*($D$13+273)/$F$2/1000</f>
        <v>1085.7860938489628</v>
      </c>
      <c r="O1874" s="3">
        <f t="shared" si="459"/>
        <v>21.357944793255005</v>
      </c>
      <c r="P1874" s="3">
        <f t="shared" si="460"/>
        <v>10.083409518888182</v>
      </c>
      <c r="Q1874" s="3">
        <f t="shared" si="461"/>
        <v>1.8393657252199261E-3</v>
      </c>
      <c r="R1874" s="3">
        <f t="shared" si="462"/>
        <v>3.5670845025378199E-2</v>
      </c>
    </row>
    <row r="1875" spans="1:18" x14ac:dyDescent="0.25">
      <c r="A1875" s="3">
        <f t="shared" si="449"/>
        <v>18.460000000000086</v>
      </c>
      <c r="B1875" s="3">
        <f t="shared" si="451"/>
        <v>0.42359598480791355</v>
      </c>
      <c r="C1875" s="3">
        <f t="shared" si="452"/>
        <v>9.6243493642853648E-3</v>
      </c>
      <c r="D1875" s="3">
        <f t="shared" si="453"/>
        <v>157.18813876684459</v>
      </c>
      <c r="E1875" s="3">
        <f t="shared" si="454"/>
        <v>1.3308621857216567</v>
      </c>
      <c r="F1875" s="3">
        <f t="shared" si="455"/>
        <v>33.073583221953236</v>
      </c>
      <c r="G1875" s="3">
        <f t="shared" si="456"/>
        <v>6.4955361220416466E-2</v>
      </c>
      <c r="H1875" s="3">
        <f t="shared" si="457"/>
        <v>7.8494932399660558E-2</v>
      </c>
      <c r="I1875" s="3">
        <f t="shared" si="448"/>
        <v>2515.4377929032075</v>
      </c>
      <c r="K1875" s="3">
        <f t="shared" si="450"/>
        <v>18.460000000000086</v>
      </c>
      <c r="L1875" s="3">
        <f t="shared" si="458"/>
        <v>0.19214013517427656</v>
      </c>
      <c r="M1875" s="3">
        <f>L1875/'Nitrous Oxide Information'!$B$1*1000</f>
        <v>4.3655314378541918</v>
      </c>
      <c r="N1875" s="3">
        <f>M1875*'Nitrous Oxide Information'!$I$2*($D$13+273)/$F$2/1000</f>
        <v>1083.7740656642334</v>
      </c>
      <c r="O1875" s="3">
        <f t="shared" si="459"/>
        <v>21.318367212426363</v>
      </c>
      <c r="P1875" s="3">
        <f t="shared" si="460"/>
        <v>10.083409518888182</v>
      </c>
      <c r="Q1875" s="3">
        <f t="shared" si="461"/>
        <v>1.8393657252199261E-3</v>
      </c>
      <c r="R1875" s="3">
        <f t="shared" si="462"/>
        <v>3.5604744763115898E-2</v>
      </c>
    </row>
    <row r="1876" spans="1:18" x14ac:dyDescent="0.25">
      <c r="A1876" s="3">
        <f t="shared" si="449"/>
        <v>18.470000000000088</v>
      </c>
      <c r="B1876" s="3">
        <f t="shared" si="451"/>
        <v>0.42281103548391696</v>
      </c>
      <c r="C1876" s="3">
        <f t="shared" si="452"/>
        <v>9.6065148549926739E-3</v>
      </c>
      <c r="D1876" s="3">
        <f t="shared" si="453"/>
        <v>156.89685951092514</v>
      </c>
      <c r="E1876" s="3">
        <f t="shared" si="454"/>
        <v>1.328396016516846</v>
      </c>
      <c r="F1876" s="3">
        <f t="shared" si="455"/>
        <v>33.073583221953236</v>
      </c>
      <c r="G1876" s="3">
        <f t="shared" si="456"/>
        <v>6.4955361220416466E-2</v>
      </c>
      <c r="H1876" s="3">
        <f t="shared" si="457"/>
        <v>7.8349476478608321E-2</v>
      </c>
      <c r="I1876" s="3">
        <f t="shared" si="448"/>
        <v>2515.594491856165</v>
      </c>
      <c r="K1876" s="3">
        <f t="shared" si="450"/>
        <v>18.470000000000088</v>
      </c>
      <c r="L1876" s="3">
        <f t="shared" si="458"/>
        <v>0.1917840877266454</v>
      </c>
      <c r="M1876" s="3">
        <f>L1876/'Nitrous Oxide Information'!$B$1*1000</f>
        <v>4.3574418405163335</v>
      </c>
      <c r="N1876" s="3">
        <f>M1876*'Nitrous Oxide Information'!$I$2*($D$13+273)/$F$2/1000</f>
        <v>1081.7657658910571</v>
      </c>
      <c r="O1876" s="3">
        <f t="shared" si="459"/>
        <v>21.278862971280894</v>
      </c>
      <c r="P1876" s="3">
        <f t="shared" si="460"/>
        <v>10.083409518888182</v>
      </c>
      <c r="Q1876" s="3">
        <f t="shared" si="461"/>
        <v>1.8393657252199261E-3</v>
      </c>
      <c r="R1876" s="3">
        <f t="shared" si="462"/>
        <v>3.553876698869117E-2</v>
      </c>
    </row>
    <row r="1877" spans="1:18" x14ac:dyDescent="0.25">
      <c r="A1877" s="3">
        <f t="shared" si="449"/>
        <v>18.480000000000089</v>
      </c>
      <c r="B1877" s="3">
        <f t="shared" si="451"/>
        <v>0.4220275407191309</v>
      </c>
      <c r="C1877" s="3">
        <f t="shared" si="452"/>
        <v>9.5887133941388644E-3</v>
      </c>
      <c r="D1877" s="3">
        <f t="shared" si="453"/>
        <v>156.6061200133208</v>
      </c>
      <c r="E1877" s="3">
        <f t="shared" si="454"/>
        <v>1.3259344172747343</v>
      </c>
      <c r="F1877" s="3">
        <f t="shared" si="455"/>
        <v>33.073583221953243</v>
      </c>
      <c r="G1877" s="3">
        <f t="shared" si="456"/>
        <v>6.495536122041648E-2</v>
      </c>
      <c r="H1877" s="3">
        <f t="shared" si="457"/>
        <v>7.8204290096293427E-2</v>
      </c>
      <c r="I1877" s="3">
        <f t="shared" si="448"/>
        <v>2515.7509004363574</v>
      </c>
      <c r="K1877" s="3">
        <f t="shared" si="450"/>
        <v>18.480000000000089</v>
      </c>
      <c r="L1877" s="3">
        <f t="shared" si="458"/>
        <v>0.19142870005675849</v>
      </c>
      <c r="M1877" s="3">
        <f>L1877/'Nitrous Oxide Information'!$B$1*1000</f>
        <v>4.3493672336981914</v>
      </c>
      <c r="N1877" s="3">
        <f>M1877*'Nitrous Oxide Information'!$I$2*($D$13+273)/$F$2/1000</f>
        <v>1079.7611876204585</v>
      </c>
      <c r="O1877" s="3">
        <f t="shared" si="459"/>
        <v>21.239431933915661</v>
      </c>
      <c r="P1877" s="3">
        <f t="shared" si="460"/>
        <v>10.083409518888184</v>
      </c>
      <c r="Q1877" s="3">
        <f t="shared" si="461"/>
        <v>1.8393657252199264E-3</v>
      </c>
      <c r="R1877" s="3">
        <f t="shared" si="462"/>
        <v>3.5472911475126524E-2</v>
      </c>
    </row>
    <row r="1878" spans="1:18" x14ac:dyDescent="0.25">
      <c r="A1878" s="3">
        <f t="shared" si="449"/>
        <v>18.490000000000091</v>
      </c>
      <c r="B1878" s="3">
        <f t="shared" si="451"/>
        <v>0.42124549781816795</v>
      </c>
      <c r="C1878" s="3">
        <f t="shared" si="452"/>
        <v>9.5709449204831477E-3</v>
      </c>
      <c r="D1878" s="3">
        <f t="shared" si="453"/>
        <v>156.31591927382621</v>
      </c>
      <c r="E1878" s="3">
        <f t="shared" si="454"/>
        <v>1.323477379526901</v>
      </c>
      <c r="F1878" s="3">
        <f t="shared" si="455"/>
        <v>33.073583221953243</v>
      </c>
      <c r="G1878" s="3">
        <f t="shared" si="456"/>
        <v>6.495536122041648E-2</v>
      </c>
      <c r="H1878" s="3">
        <f t="shared" si="457"/>
        <v>7.8059372753244122E-2</v>
      </c>
      <c r="I1878" s="3">
        <f t="shared" si="448"/>
        <v>2515.9070191818637</v>
      </c>
      <c r="K1878" s="3">
        <f t="shared" si="450"/>
        <v>18.490000000000091</v>
      </c>
      <c r="L1878" s="3">
        <f t="shared" si="458"/>
        <v>0.19107397094200723</v>
      </c>
      <c r="M1878" s="3">
        <f>L1878/'Nitrous Oxide Information'!$B$1*1000</f>
        <v>4.3413075896214126</v>
      </c>
      <c r="N1878" s="3">
        <f>M1878*'Nitrous Oxide Information'!$I$2*($D$13+273)/$F$2/1000</f>
        <v>1077.7603239562648</v>
      </c>
      <c r="O1878" s="3">
        <f t="shared" si="459"/>
        <v>21.200073964679575</v>
      </c>
      <c r="P1878" s="3">
        <f t="shared" si="460"/>
        <v>10.083409518888184</v>
      </c>
      <c r="Q1878" s="3">
        <f t="shared" si="461"/>
        <v>1.8393657252199264E-3</v>
      </c>
      <c r="R1878" s="3">
        <f t="shared" si="462"/>
        <v>3.5407177995865104E-2</v>
      </c>
    </row>
    <row r="1879" spans="1:18" x14ac:dyDescent="0.25">
      <c r="A1879" s="3">
        <f t="shared" si="449"/>
        <v>18.500000000000092</v>
      </c>
      <c r="B1879" s="3">
        <f t="shared" si="451"/>
        <v>0.42046490409063547</v>
      </c>
      <c r="C1879" s="3">
        <f t="shared" si="452"/>
        <v>9.5532093728982262E-3</v>
      </c>
      <c r="D1879" s="3">
        <f t="shared" si="453"/>
        <v>156.02625629408962</v>
      </c>
      <c r="E1879" s="3">
        <f t="shared" si="454"/>
        <v>1.3210248948206178</v>
      </c>
      <c r="F1879" s="3">
        <f t="shared" si="455"/>
        <v>33.073583221953236</v>
      </c>
      <c r="G1879" s="3">
        <f t="shared" si="456"/>
        <v>6.4955361220416466E-2</v>
      </c>
      <c r="H1879" s="3">
        <f t="shared" si="457"/>
        <v>7.791472395091413E-2</v>
      </c>
      <c r="I1879" s="3">
        <f t="shared" si="448"/>
        <v>2516.0628486297655</v>
      </c>
      <c r="K1879" s="3">
        <f t="shared" si="450"/>
        <v>18.500000000000092</v>
      </c>
      <c r="L1879" s="3">
        <f t="shared" si="458"/>
        <v>0.19071989916204857</v>
      </c>
      <c r="M1879" s="3">
        <f>L1879/'Nitrous Oxide Information'!$B$1*1000</f>
        <v>4.3332628805591202</v>
      </c>
      <c r="N1879" s="3">
        <f>M1879*'Nitrous Oxide Information'!$I$2*($D$13+273)/$F$2/1000</f>
        <v>1075.7631680150828</v>
      </c>
      <c r="O1879" s="3">
        <f t="shared" si="459"/>
        <v>21.160788928172916</v>
      </c>
      <c r="P1879" s="3">
        <f t="shared" si="460"/>
        <v>10.083409518888182</v>
      </c>
      <c r="Q1879" s="3">
        <f t="shared" si="461"/>
        <v>1.8393657252199261E-3</v>
      </c>
      <c r="R1879" s="3">
        <f t="shared" si="462"/>
        <v>3.5341566324769862E-2</v>
      </c>
    </row>
    <row r="1880" spans="1:18" x14ac:dyDescent="0.25">
      <c r="A1880" s="3">
        <f t="shared" si="449"/>
        <v>18.510000000000094</v>
      </c>
      <c r="B1880" s="3">
        <f t="shared" si="451"/>
        <v>0.4196857568511263</v>
      </c>
      <c r="C1880" s="3">
        <f t="shared" si="452"/>
        <v>9.5355066903700745E-3</v>
      </c>
      <c r="D1880" s="3">
        <f t="shared" si="453"/>
        <v>155.73713007760932</v>
      </c>
      <c r="E1880" s="3">
        <f t="shared" si="454"/>
        <v>1.3185769547188191</v>
      </c>
      <c r="F1880" s="3">
        <f t="shared" si="455"/>
        <v>33.073583221953243</v>
      </c>
      <c r="G1880" s="3">
        <f t="shared" si="456"/>
        <v>6.495536122041648E-2</v>
      </c>
      <c r="H1880" s="3">
        <f t="shared" si="457"/>
        <v>7.7770343191681038E-2</v>
      </c>
      <c r="I1880" s="3">
        <f t="shared" si="448"/>
        <v>2516.2183893161491</v>
      </c>
      <c r="K1880" s="3">
        <f t="shared" si="450"/>
        <v>18.510000000000094</v>
      </c>
      <c r="L1880" s="3">
        <f t="shared" si="458"/>
        <v>0.19036648349880086</v>
      </c>
      <c r="M1880" s="3">
        <f>L1880/'Nitrous Oxide Information'!$B$1*1000</f>
        <v>4.3252330788358186</v>
      </c>
      <c r="N1880" s="3">
        <f>M1880*'Nitrous Oxide Information'!$I$2*($D$13+273)/$F$2/1000</f>
        <v>1073.7697129262751</v>
      </c>
      <c r="O1880" s="3">
        <f t="shared" si="459"/>
        <v>21.121576689246861</v>
      </c>
      <c r="P1880" s="3">
        <f t="shared" si="460"/>
        <v>10.083409518888184</v>
      </c>
      <c r="Q1880" s="3">
        <f t="shared" si="461"/>
        <v>1.8393657252199264E-3</v>
      </c>
      <c r="R1880" s="3">
        <f t="shared" si="462"/>
        <v>3.5276076236122798E-2</v>
      </c>
    </row>
    <row r="1881" spans="1:18" x14ac:dyDescent="0.25">
      <c r="A1881" s="3">
        <f t="shared" si="449"/>
        <v>18.520000000000095</v>
      </c>
      <c r="B1881" s="3">
        <f t="shared" si="451"/>
        <v>0.4189080534192095</v>
      </c>
      <c r="C1881" s="3">
        <f t="shared" si="452"/>
        <v>9.517836811997726E-3</v>
      </c>
      <c r="D1881" s="3">
        <f t="shared" si="453"/>
        <v>155.44853962972999</v>
      </c>
      <c r="E1881" s="3">
        <f t="shared" si="454"/>
        <v>1.3161335508000747</v>
      </c>
      <c r="F1881" s="3">
        <f t="shared" si="455"/>
        <v>33.073583221953236</v>
      </c>
      <c r="G1881" s="3">
        <f t="shared" si="456"/>
        <v>6.4955361220416466E-2</v>
      </c>
      <c r="H1881" s="3">
        <f t="shared" si="457"/>
        <v>7.762622997884458E-2</v>
      </c>
      <c r="I1881" s="3">
        <f t="shared" si="448"/>
        <v>2516.373641776107</v>
      </c>
      <c r="K1881" s="3">
        <f t="shared" si="450"/>
        <v>18.520000000000095</v>
      </c>
      <c r="L1881" s="3">
        <f t="shared" si="458"/>
        <v>0.19001372273643963</v>
      </c>
      <c r="M1881" s="3">
        <f>L1881/'Nitrous Oxide Information'!$B$1*1000</f>
        <v>4.3172181568272929</v>
      </c>
      <c r="N1881" s="3">
        <f>M1881*'Nitrous Oxide Information'!$I$2*($D$13+273)/$F$2/1000</f>
        <v>1071.7799518319348</v>
      </c>
      <c r="O1881" s="3">
        <f t="shared" si="459"/>
        <v>21.082437113003039</v>
      </c>
      <c r="P1881" s="3">
        <f t="shared" si="460"/>
        <v>10.083409518888182</v>
      </c>
      <c r="Q1881" s="3">
        <f t="shared" si="461"/>
        <v>1.8393657252199261E-3</v>
      </c>
      <c r="R1881" s="3">
        <f t="shared" si="462"/>
        <v>3.521070750462419E-2</v>
      </c>
    </row>
    <row r="1882" spans="1:18" x14ac:dyDescent="0.25">
      <c r="A1882" s="3">
        <f t="shared" si="449"/>
        <v>18.530000000000097</v>
      </c>
      <c r="B1882" s="3">
        <f t="shared" si="451"/>
        <v>0.41813179111942106</v>
      </c>
      <c r="C1882" s="3">
        <f t="shared" si="452"/>
        <v>9.5001996769930683E-3</v>
      </c>
      <c r="D1882" s="3">
        <f t="shared" si="453"/>
        <v>155.1604839576396</v>
      </c>
      <c r="E1882" s="3">
        <f t="shared" si="454"/>
        <v>1.3136946746585594</v>
      </c>
      <c r="F1882" s="3">
        <f t="shared" si="455"/>
        <v>33.073583221953228</v>
      </c>
      <c r="G1882" s="3">
        <f t="shared" si="456"/>
        <v>6.4955361220416452E-2</v>
      </c>
      <c r="H1882" s="3">
        <f t="shared" si="457"/>
        <v>7.7482383816624853E-2</v>
      </c>
      <c r="I1882" s="3">
        <f t="shared" si="448"/>
        <v>2516.5286065437404</v>
      </c>
      <c r="K1882" s="3">
        <f t="shared" si="450"/>
        <v>18.530000000000097</v>
      </c>
      <c r="L1882" s="3">
        <f t="shared" si="458"/>
        <v>0.18966161566139339</v>
      </c>
      <c r="M1882" s="3">
        <f>L1882/'Nitrous Oxide Information'!$B$1*1000</f>
        <v>4.3092180869605201</v>
      </c>
      <c r="N1882" s="3">
        <f>M1882*'Nitrous Oxide Information'!$I$2*($D$13+273)/$F$2/1000</f>
        <v>1069.7938778868638</v>
      </c>
      <c r="O1882" s="3">
        <f t="shared" si="459"/>
        <v>21.043370064793042</v>
      </c>
      <c r="P1882" s="3">
        <f t="shared" si="460"/>
        <v>10.08340951888818</v>
      </c>
      <c r="Q1882" s="3">
        <f t="shared" si="461"/>
        <v>1.8393657252199257E-3</v>
      </c>
      <c r="R1882" s="3">
        <f t="shared" si="462"/>
        <v>3.5145459905391793E-2</v>
      </c>
    </row>
    <row r="1883" spans="1:18" x14ac:dyDescent="0.25">
      <c r="A1883" s="3">
        <f t="shared" si="449"/>
        <v>18.540000000000099</v>
      </c>
      <c r="B1883" s="3">
        <f t="shared" si="451"/>
        <v>0.41735696728125482</v>
      </c>
      <c r="C1883" s="3">
        <f t="shared" si="452"/>
        <v>9.4825952246806369E-3</v>
      </c>
      <c r="D1883" s="3">
        <f t="shared" si="453"/>
        <v>154.87296207036593</v>
      </c>
      <c r="E1883" s="3">
        <f t="shared" si="454"/>
        <v>1.3112603179040239</v>
      </c>
      <c r="F1883" s="3">
        <f t="shared" si="455"/>
        <v>33.073583221953228</v>
      </c>
      <c r="G1883" s="3">
        <f t="shared" si="456"/>
        <v>6.4955361220416452E-2</v>
      </c>
      <c r="H1883" s="3">
        <f t="shared" si="457"/>
        <v>7.7338804210160705E-2</v>
      </c>
      <c r="I1883" s="3">
        <f t="shared" si="448"/>
        <v>2516.6832841521605</v>
      </c>
      <c r="K1883" s="3">
        <f t="shared" si="450"/>
        <v>18.540000000000099</v>
      </c>
      <c r="L1883" s="3">
        <f t="shared" si="458"/>
        <v>0.18931016106233947</v>
      </c>
      <c r="M1883" s="3">
        <f>L1883/'Nitrous Oxide Information'!$B$1*1000</f>
        <v>4.3012328417135723</v>
      </c>
      <c r="N1883" s="3">
        <f>M1883*'Nitrous Oxide Information'!$I$2*($D$13+273)/$F$2/1000</f>
        <v>1067.8114842585489</v>
      </c>
      <c r="O1883" s="3">
        <f t="shared" si="459"/>
        <v>21.004375410217975</v>
      </c>
      <c r="P1883" s="3">
        <f t="shared" si="460"/>
        <v>10.08340951888818</v>
      </c>
      <c r="Q1883" s="3">
        <f t="shared" si="461"/>
        <v>1.8393657252199257E-3</v>
      </c>
      <c r="R1883" s="3">
        <f t="shared" si="462"/>
        <v>3.5080333213960098E-2</v>
      </c>
    </row>
    <row r="1884" spans="1:18" x14ac:dyDescent="0.25">
      <c r="A1884" s="3">
        <f t="shared" si="449"/>
        <v>18.5500000000001</v>
      </c>
      <c r="B1884" s="3">
        <f t="shared" si="451"/>
        <v>0.41658357923915318</v>
      </c>
      <c r="C1884" s="3">
        <f t="shared" si="452"/>
        <v>9.465023394497396E-3</v>
      </c>
      <c r="D1884" s="3">
        <f t="shared" si="453"/>
        <v>154.58597297877287</v>
      </c>
      <c r="E1884" s="3">
        <f t="shared" si="454"/>
        <v>1.3088304721617676</v>
      </c>
      <c r="F1884" s="3">
        <f t="shared" si="455"/>
        <v>33.073583221953236</v>
      </c>
      <c r="G1884" s="3">
        <f t="shared" si="456"/>
        <v>6.4955361220416466E-2</v>
      </c>
      <c r="H1884" s="3">
        <f t="shared" si="457"/>
        <v>7.7195490665508029E-2</v>
      </c>
      <c r="I1884" s="3">
        <f t="shared" si="448"/>
        <v>2516.8376751334913</v>
      </c>
      <c r="K1884" s="3">
        <f t="shared" si="450"/>
        <v>18.5500000000001</v>
      </c>
      <c r="L1884" s="3">
        <f t="shared" si="458"/>
        <v>0.18895935773019987</v>
      </c>
      <c r="M1884" s="3">
        <f>L1884/'Nitrous Oxide Information'!$B$1*1000</f>
        <v>4.2932623936155192</v>
      </c>
      <c r="N1884" s="3">
        <f>M1884*'Nitrous Oxide Information'!$I$2*($D$13+273)/$F$2/1000</f>
        <v>1065.8327641271374</v>
      </c>
      <c r="O1884" s="3">
        <f t="shared" si="459"/>
        <v>20.965453015127995</v>
      </c>
      <c r="P1884" s="3">
        <f t="shared" si="460"/>
        <v>10.083409518888182</v>
      </c>
      <c r="Q1884" s="3">
        <f t="shared" si="461"/>
        <v>1.8393657252199261E-3</v>
      </c>
      <c r="R1884" s="3">
        <f t="shared" si="462"/>
        <v>3.5015327206279555E-2</v>
      </c>
    </row>
    <row r="1885" spans="1:18" x14ac:dyDescent="0.25">
      <c r="A1885" s="3">
        <f t="shared" si="449"/>
        <v>18.560000000000102</v>
      </c>
      <c r="B1885" s="3">
        <f t="shared" si="451"/>
        <v>0.41581162433249808</v>
      </c>
      <c r="C1885" s="3">
        <f t="shared" si="452"/>
        <v>9.447484125992547E-3</v>
      </c>
      <c r="D1885" s="3">
        <f t="shared" si="453"/>
        <v>154.29951569555746</v>
      </c>
      <c r="E1885" s="3">
        <f t="shared" si="454"/>
        <v>1.3064051290726082</v>
      </c>
      <c r="F1885" s="3">
        <f t="shared" si="455"/>
        <v>33.073583221953243</v>
      </c>
      <c r="G1885" s="3">
        <f t="shared" si="456"/>
        <v>6.495536122041648E-2</v>
      </c>
      <c r="H1885" s="3">
        <f t="shared" si="457"/>
        <v>7.7052442689637929E-2</v>
      </c>
      <c r="I1885" s="3">
        <f t="shared" si="448"/>
        <v>2516.9917800188705</v>
      </c>
      <c r="K1885" s="3">
        <f t="shared" si="450"/>
        <v>18.560000000000102</v>
      </c>
      <c r="L1885" s="3">
        <f t="shared" si="458"/>
        <v>0.18860920445813706</v>
      </c>
      <c r="M1885" s="3">
        <f>L1885/'Nitrous Oxide Information'!$B$1*1000</f>
        <v>4.285306715246338</v>
      </c>
      <c r="N1885" s="3">
        <f>M1885*'Nitrous Oxide Information'!$I$2*($D$13+273)/$F$2/1000</f>
        <v>1063.8577106854143</v>
      </c>
      <c r="O1885" s="3">
        <f t="shared" si="459"/>
        <v>20.926602745621853</v>
      </c>
      <c r="P1885" s="3">
        <f t="shared" si="460"/>
        <v>10.083409518888184</v>
      </c>
      <c r="Q1885" s="3">
        <f t="shared" si="461"/>
        <v>1.8393657252199264E-3</v>
      </c>
      <c r="R1885" s="3">
        <f t="shared" si="462"/>
        <v>3.4950441658715761E-2</v>
      </c>
    </row>
    <row r="1886" spans="1:18" x14ac:dyDescent="0.25">
      <c r="A1886" s="3">
        <f t="shared" si="449"/>
        <v>18.570000000000103</v>
      </c>
      <c r="B1886" s="3">
        <f t="shared" si="451"/>
        <v>0.41504109990560173</v>
      </c>
      <c r="C1886" s="3">
        <f t="shared" si="452"/>
        <v>9.4299773588272986E-3</v>
      </c>
      <c r="D1886" s="3">
        <f t="shared" si="453"/>
        <v>154.01358923524614</v>
      </c>
      <c r="E1886" s="3">
        <f t="shared" si="454"/>
        <v>1.3039842802928536</v>
      </c>
      <c r="F1886" s="3">
        <f t="shared" si="455"/>
        <v>33.073583221953243</v>
      </c>
      <c r="G1886" s="3">
        <f t="shared" si="456"/>
        <v>6.495536122041648E-2</v>
      </c>
      <c r="H1886" s="3">
        <f t="shared" si="457"/>
        <v>7.6909659790435181E-2</v>
      </c>
      <c r="I1886" s="3">
        <f t="shared" si="448"/>
        <v>2517.1455993384516</v>
      </c>
      <c r="K1886" s="3">
        <f t="shared" si="450"/>
        <v>18.570000000000103</v>
      </c>
      <c r="L1886" s="3">
        <f t="shared" si="458"/>
        <v>0.1882597000415499</v>
      </c>
      <c r="M1886" s="3">
        <f>L1886/'Nitrous Oxide Information'!$B$1*1000</f>
        <v>4.2773657792368152</v>
      </c>
      <c r="N1886" s="3">
        <f>M1886*'Nitrous Oxide Information'!$I$2*($D$13+273)/$F$2/1000</f>
        <v>1061.8863171387788</v>
      </c>
      <c r="O1886" s="3">
        <f t="shared" si="459"/>
        <v>20.887824468046418</v>
      </c>
      <c r="P1886" s="3">
        <f t="shared" si="460"/>
        <v>10.083409518888184</v>
      </c>
      <c r="Q1886" s="3">
        <f t="shared" si="461"/>
        <v>1.8393657252199264E-3</v>
      </c>
      <c r="R1886" s="3">
        <f t="shared" si="462"/>
        <v>3.4885676348048726E-2</v>
      </c>
    </row>
    <row r="1887" spans="1:18" x14ac:dyDescent="0.25">
      <c r="A1887" s="3">
        <f t="shared" si="449"/>
        <v>18.580000000000105</v>
      </c>
      <c r="B1887" s="3">
        <f t="shared" si="451"/>
        <v>0.41427200330769737</v>
      </c>
      <c r="C1887" s="3">
        <f t="shared" si="452"/>
        <v>9.4125030327746762E-3</v>
      </c>
      <c r="D1887" s="3">
        <f t="shared" si="453"/>
        <v>153.72819261419147</v>
      </c>
      <c r="E1887" s="3">
        <f t="shared" si="454"/>
        <v>1.3015679174942727</v>
      </c>
      <c r="F1887" s="3">
        <f t="shared" si="455"/>
        <v>33.073583221953243</v>
      </c>
      <c r="G1887" s="3">
        <f t="shared" si="456"/>
        <v>6.495536122041648E-2</v>
      </c>
      <c r="H1887" s="3">
        <f t="shared" si="457"/>
        <v>7.6767141476696471E-2</v>
      </c>
      <c r="I1887" s="3">
        <f t="shared" ref="I1887:I1950" si="463">I1886+$N$3*$J$1*H1887</f>
        <v>2517.299133621405</v>
      </c>
      <c r="K1887" s="3">
        <f t="shared" si="450"/>
        <v>18.580000000000105</v>
      </c>
      <c r="L1887" s="3">
        <f t="shared" si="458"/>
        <v>0.18791084327806942</v>
      </c>
      <c r="M1887" s="3">
        <f>L1887/'Nitrous Oxide Information'!$B$1*1000</f>
        <v>4.269439558268453</v>
      </c>
      <c r="N1887" s="3">
        <f>M1887*'Nitrous Oxide Information'!$I$2*($D$13+273)/$F$2/1000</f>
        <v>1059.9185767052209</v>
      </c>
      <c r="O1887" s="3">
        <f t="shared" si="459"/>
        <v>20.849118048996228</v>
      </c>
      <c r="P1887" s="3">
        <f t="shared" si="460"/>
        <v>10.083409518888184</v>
      </c>
      <c r="Q1887" s="3">
        <f t="shared" si="461"/>
        <v>1.8393657252199264E-3</v>
      </c>
      <c r="R1887" s="3">
        <f t="shared" si="462"/>
        <v>3.4821031051472127E-2</v>
      </c>
    </row>
    <row r="1888" spans="1:18" x14ac:dyDescent="0.25">
      <c r="A1888" s="3">
        <f t="shared" ref="A1888:A1951" si="464">$A$30+A1887</f>
        <v>18.590000000000106</v>
      </c>
      <c r="B1888" s="3">
        <f t="shared" si="451"/>
        <v>0.41350433189293045</v>
      </c>
      <c r="C1888" s="3">
        <f t="shared" si="452"/>
        <v>9.3950610877193141E-3</v>
      </c>
      <c r="D1888" s="3">
        <f t="shared" si="453"/>
        <v>153.44332485056893</v>
      </c>
      <c r="E1888" s="3">
        <f t="shared" si="454"/>
        <v>1.2991560323640676</v>
      </c>
      <c r="F1888" s="3">
        <f t="shared" si="455"/>
        <v>33.073583221953243</v>
      </c>
      <c r="G1888" s="3">
        <f t="shared" si="456"/>
        <v>6.495536122041648E-2</v>
      </c>
      <c r="H1888" s="3">
        <f t="shared" si="457"/>
        <v>7.6624887258128729E-2</v>
      </c>
      <c r="I1888" s="3">
        <f t="shared" si="463"/>
        <v>2517.4523833959211</v>
      </c>
      <c r="K1888" s="3">
        <f t="shared" ref="K1888:K1951" si="465">$A$30+K1887</f>
        <v>18.590000000000106</v>
      </c>
      <c r="L1888" s="3">
        <f t="shared" si="458"/>
        <v>0.18756263296755471</v>
      </c>
      <c r="M1888" s="3">
        <f>L1888/'Nitrous Oxide Information'!$B$1*1000</f>
        <v>4.2615280250733818</v>
      </c>
      <c r="N1888" s="3">
        <f>M1888*'Nitrous Oxide Information'!$I$2*($D$13+273)/$F$2/1000</f>
        <v>1057.9544826152983</v>
      </c>
      <c r="O1888" s="3">
        <f t="shared" si="459"/>
        <v>20.810483355313036</v>
      </c>
      <c r="P1888" s="3">
        <f t="shared" si="460"/>
        <v>10.083409518888184</v>
      </c>
      <c r="Q1888" s="3">
        <f t="shared" si="461"/>
        <v>1.8393657252199264E-3</v>
      </c>
      <c r="R1888" s="3">
        <f t="shared" si="462"/>
        <v>3.4756505546592494E-2</v>
      </c>
    </row>
    <row r="1889" spans="1:18" x14ac:dyDescent="0.25">
      <c r="A1889" s="3">
        <f t="shared" si="464"/>
        <v>18.600000000000108</v>
      </c>
      <c r="B1889" s="3">
        <f t="shared" si="451"/>
        <v>0.41273808302034914</v>
      </c>
      <c r="C1889" s="3">
        <f t="shared" si="452"/>
        <v>9.3776514636572331E-3</v>
      </c>
      <c r="D1889" s="3">
        <f t="shared" si="453"/>
        <v>153.15898496437313</v>
      </c>
      <c r="E1889" s="3">
        <f t="shared" si="454"/>
        <v>1.2967486166048441</v>
      </c>
      <c r="F1889" s="3">
        <f t="shared" si="455"/>
        <v>33.073583221953236</v>
      </c>
      <c r="G1889" s="3">
        <f t="shared" si="456"/>
        <v>6.4955361220416466E-2</v>
      </c>
      <c r="H1889" s="3">
        <f t="shared" si="457"/>
        <v>7.6482896645347381E-2</v>
      </c>
      <c r="I1889" s="3">
        <f t="shared" si="463"/>
        <v>2517.6053491892117</v>
      </c>
      <c r="K1889" s="3">
        <f t="shared" si="465"/>
        <v>18.600000000000108</v>
      </c>
      <c r="L1889" s="3">
        <f t="shared" si="458"/>
        <v>0.18721506791208878</v>
      </c>
      <c r="M1889" s="3">
        <f>L1889/'Nitrous Oxide Information'!$B$1*1000</f>
        <v>4.2536311524342532</v>
      </c>
      <c r="N1889" s="3">
        <f>M1889*'Nitrous Oxide Information'!$I$2*($D$13+273)/$F$2/1000</f>
        <v>1055.9940281121121</v>
      </c>
      <c r="O1889" s="3">
        <f t="shared" si="459"/>
        <v>20.77192025408533</v>
      </c>
      <c r="P1889" s="3">
        <f t="shared" si="460"/>
        <v>10.083409518888182</v>
      </c>
      <c r="Q1889" s="3">
        <f t="shared" si="461"/>
        <v>1.8393657252199261E-3</v>
      </c>
      <c r="R1889" s="3">
        <f t="shared" si="462"/>
        <v>3.4692099611428447E-2</v>
      </c>
    </row>
    <row r="1890" spans="1:18" x14ac:dyDescent="0.25">
      <c r="A1890" s="3">
        <f t="shared" si="464"/>
        <v>18.61000000000011</v>
      </c>
      <c r="B1890" s="3">
        <f t="shared" si="451"/>
        <v>0.41197325405389568</v>
      </c>
      <c r="C1890" s="3">
        <f t="shared" si="452"/>
        <v>9.3602741006956567E-3</v>
      </c>
      <c r="D1890" s="3">
        <f t="shared" si="453"/>
        <v>152.87517197741505</v>
      </c>
      <c r="E1890" s="3">
        <f t="shared" si="454"/>
        <v>1.2943456619345846</v>
      </c>
      <c r="F1890" s="3">
        <f t="shared" si="455"/>
        <v>33.073583221953236</v>
      </c>
      <c r="G1890" s="3">
        <f t="shared" si="456"/>
        <v>6.4955361220416466E-2</v>
      </c>
      <c r="H1890" s="3">
        <f t="shared" si="457"/>
        <v>7.6341169149874821E-2</v>
      </c>
      <c r="I1890" s="3">
        <f t="shared" si="463"/>
        <v>2517.7580315275113</v>
      </c>
      <c r="K1890" s="3">
        <f t="shared" si="465"/>
        <v>18.61000000000011</v>
      </c>
      <c r="L1890" s="3">
        <f t="shared" si="458"/>
        <v>0.1868681469159745</v>
      </c>
      <c r="M1890" s="3">
        <f>L1890/'Nitrous Oxide Information'!$B$1*1000</f>
        <v>4.2457489131841619</v>
      </c>
      <c r="N1890" s="3">
        <f>M1890*'Nitrous Oxide Information'!$I$2*($D$13+273)/$F$2/1000</f>
        <v>1054.0372064512862</v>
      </c>
      <c r="O1890" s="3">
        <f t="shared" si="459"/>
        <v>20.733428612647916</v>
      </c>
      <c r="P1890" s="3">
        <f t="shared" si="460"/>
        <v>10.083409518888182</v>
      </c>
      <c r="Q1890" s="3">
        <f t="shared" si="461"/>
        <v>1.8393657252199261E-3</v>
      </c>
      <c r="R1890" s="3">
        <f t="shared" si="462"/>
        <v>3.4627813024410023E-2</v>
      </c>
    </row>
    <row r="1891" spans="1:18" x14ac:dyDescent="0.25">
      <c r="A1891" s="3">
        <f t="shared" si="464"/>
        <v>18.620000000000111</v>
      </c>
      <c r="B1891" s="3">
        <f t="shared" si="451"/>
        <v>0.41120984236239694</v>
      </c>
      <c r="C1891" s="3">
        <f t="shared" si="452"/>
        <v>9.3429289390527873E-3</v>
      </c>
      <c r="D1891" s="3">
        <f t="shared" si="453"/>
        <v>152.59188491331801</v>
      </c>
      <c r="E1891" s="3">
        <f t="shared" si="454"/>
        <v>1.2919471600866168</v>
      </c>
      <c r="F1891" s="3">
        <f t="shared" si="455"/>
        <v>33.073583221953243</v>
      </c>
      <c r="G1891" s="3">
        <f t="shared" si="456"/>
        <v>6.495536122041648E-2</v>
      </c>
      <c r="H1891" s="3">
        <f t="shared" si="457"/>
        <v>7.6199704284138484E-2</v>
      </c>
      <c r="I1891" s="3">
        <f t="shared" si="463"/>
        <v>2517.9104309360796</v>
      </c>
      <c r="K1891" s="3">
        <f t="shared" si="465"/>
        <v>18.620000000000111</v>
      </c>
      <c r="L1891" s="3">
        <f t="shared" si="458"/>
        <v>0.1865218687857304</v>
      </c>
      <c r="M1891" s="3">
        <f>L1891/'Nitrous Oxide Information'!$B$1*1000</f>
        <v>4.2378812802065395</v>
      </c>
      <c r="N1891" s="3">
        <f>M1891*'Nitrous Oxide Information'!$I$2*($D$13+273)/$F$2/1000</f>
        <v>1052.0840109009405</v>
      </c>
      <c r="O1891" s="3">
        <f t="shared" si="459"/>
        <v>20.695008298581413</v>
      </c>
      <c r="P1891" s="3">
        <f t="shared" si="460"/>
        <v>10.083409518888184</v>
      </c>
      <c r="Q1891" s="3">
        <f t="shared" si="461"/>
        <v>1.8393657252199264E-3</v>
      </c>
      <c r="R1891" s="3">
        <f t="shared" si="462"/>
        <v>3.4563645564377757E-2</v>
      </c>
    </row>
    <row r="1892" spans="1:18" x14ac:dyDescent="0.25">
      <c r="A1892" s="3">
        <f t="shared" si="464"/>
        <v>18.630000000000113</v>
      </c>
      <c r="B1892" s="3">
        <f t="shared" si="451"/>
        <v>0.41044784531955553</v>
      </c>
      <c r="C1892" s="3">
        <f t="shared" si="452"/>
        <v>9.3256159190576067E-3</v>
      </c>
      <c r="D1892" s="3">
        <f t="shared" si="453"/>
        <v>152.30912279751468</v>
      </c>
      <c r="E1892" s="3">
        <f t="shared" si="454"/>
        <v>1.2895531028095883</v>
      </c>
      <c r="F1892" s="3">
        <f t="shared" si="455"/>
        <v>33.073583221953236</v>
      </c>
      <c r="G1892" s="3">
        <f t="shared" si="456"/>
        <v>6.4955361220416466E-2</v>
      </c>
      <c r="H1892" s="3">
        <f t="shared" si="457"/>
        <v>7.6058501561469358E-2</v>
      </c>
      <c r="I1892" s="3">
        <f t="shared" si="463"/>
        <v>2518.0625479392024</v>
      </c>
      <c r="K1892" s="3">
        <f t="shared" si="465"/>
        <v>18.630000000000113</v>
      </c>
      <c r="L1892" s="3">
        <f t="shared" si="458"/>
        <v>0.18617623233008662</v>
      </c>
      <c r="M1892" s="3">
        <f>L1892/'Nitrous Oxide Information'!$B$1*1000</f>
        <v>4.2300282264350679</v>
      </c>
      <c r="N1892" s="3">
        <f>M1892*'Nitrous Oxide Information'!$I$2*($D$13+273)/$F$2/1000</f>
        <v>1050.1344347416696</v>
      </c>
      <c r="O1892" s="3">
        <f t="shared" si="459"/>
        <v>20.656659179711831</v>
      </c>
      <c r="P1892" s="3">
        <f t="shared" si="460"/>
        <v>10.083409518888182</v>
      </c>
      <c r="Q1892" s="3">
        <f t="shared" si="461"/>
        <v>1.8393657252199261E-3</v>
      </c>
      <c r="R1892" s="3">
        <f t="shared" si="462"/>
        <v>3.4499597010582035E-2</v>
      </c>
    </row>
    <row r="1893" spans="1:18" x14ac:dyDescent="0.25">
      <c r="A1893" s="3">
        <f t="shared" si="464"/>
        <v>18.640000000000114</v>
      </c>
      <c r="B1893" s="3">
        <f t="shared" si="451"/>
        <v>0.40968726030394087</v>
      </c>
      <c r="C1893" s="3">
        <f t="shared" si="452"/>
        <v>9.3083349811496699E-3</v>
      </c>
      <c r="D1893" s="3">
        <f t="shared" si="453"/>
        <v>152.02688465724376</v>
      </c>
      <c r="E1893" s="3">
        <f t="shared" si="454"/>
        <v>1.2871634818674373</v>
      </c>
      <c r="F1893" s="3">
        <f t="shared" si="455"/>
        <v>33.073583221953236</v>
      </c>
      <c r="G1893" s="3">
        <f t="shared" si="456"/>
        <v>6.4955361220416466E-2</v>
      </c>
      <c r="H1893" s="3">
        <f t="shared" si="457"/>
        <v>7.591756049610035E-2</v>
      </c>
      <c r="I1893" s="3">
        <f t="shared" si="463"/>
        <v>2518.2143830601945</v>
      </c>
      <c r="K1893" s="3">
        <f t="shared" si="465"/>
        <v>18.640000000000114</v>
      </c>
      <c r="L1893" s="3">
        <f t="shared" si="458"/>
        <v>0.18583123635998081</v>
      </c>
      <c r="M1893" s="3">
        <f>L1893/'Nitrous Oxide Information'!$B$1*1000</f>
        <v>4.2221897248535845</v>
      </c>
      <c r="N1893" s="3">
        <f>M1893*'Nitrous Oxide Information'!$I$2*($D$13+273)/$F$2/1000</f>
        <v>1048.1884712665205</v>
      </c>
      <c r="O1893" s="3">
        <f t="shared" si="459"/>
        <v>20.618381124110112</v>
      </c>
      <c r="P1893" s="3">
        <f t="shared" si="460"/>
        <v>10.083409518888182</v>
      </c>
      <c r="Q1893" s="3">
        <f t="shared" si="461"/>
        <v>1.8393657252199261E-3</v>
      </c>
      <c r="R1893" s="3">
        <f t="shared" si="462"/>
        <v>3.4435667142682348E-2</v>
      </c>
    </row>
    <row r="1894" spans="1:18" x14ac:dyDescent="0.25">
      <c r="A1894" s="3">
        <f t="shared" si="464"/>
        <v>18.650000000000116</v>
      </c>
      <c r="B1894" s="3">
        <f t="shared" si="451"/>
        <v>0.40892808469897984</v>
      </c>
      <c r="C1894" s="3">
        <f t="shared" si="452"/>
        <v>9.291086065878907E-3</v>
      </c>
      <c r="D1894" s="3">
        <f t="shared" si="453"/>
        <v>151.74516952154639</v>
      </c>
      <c r="E1894" s="3">
        <f t="shared" si="454"/>
        <v>1.2847782890393631</v>
      </c>
      <c r="F1894" s="3">
        <f t="shared" si="455"/>
        <v>33.073583221953236</v>
      </c>
      <c r="G1894" s="3">
        <f t="shared" si="456"/>
        <v>6.4955361220416466E-2</v>
      </c>
      <c r="H1894" s="3">
        <f t="shared" si="457"/>
        <v>7.577688060316437E-2</v>
      </c>
      <c r="I1894" s="3">
        <f t="shared" si="463"/>
        <v>2518.3659368214007</v>
      </c>
      <c r="K1894" s="3">
        <f t="shared" si="465"/>
        <v>18.650000000000116</v>
      </c>
      <c r="L1894" s="3">
        <f t="shared" si="458"/>
        <v>0.18548687968855399</v>
      </c>
      <c r="M1894" s="3">
        <f>L1894/'Nitrous Oxide Information'!$B$1*1000</f>
        <v>4.2143657484959895</v>
      </c>
      <c r="N1894" s="3">
        <f>M1894*'Nitrous Oxide Information'!$I$2*($D$13+273)/$F$2/1000</f>
        <v>1046.2461137809678</v>
      </c>
      <c r="O1894" s="3">
        <f t="shared" si="459"/>
        <v>20.58017400009166</v>
      </c>
      <c r="P1894" s="3">
        <f t="shared" si="460"/>
        <v>10.083409518888182</v>
      </c>
      <c r="Q1894" s="3">
        <f t="shared" si="461"/>
        <v>1.8393657252199261E-3</v>
      </c>
      <c r="R1894" s="3">
        <f t="shared" si="462"/>
        <v>3.4371855740746422E-2</v>
      </c>
    </row>
    <row r="1895" spans="1:18" x14ac:dyDescent="0.25">
      <c r="A1895" s="3">
        <f t="shared" si="464"/>
        <v>18.660000000000117</v>
      </c>
      <c r="B1895" s="3">
        <f t="shared" si="451"/>
        <v>0.40817031589294817</v>
      </c>
      <c r="C1895" s="3">
        <f t="shared" si="452"/>
        <v>9.2738691139054048E-3</v>
      </c>
      <c r="D1895" s="3">
        <f t="shared" si="453"/>
        <v>151.46397642126311</v>
      </c>
      <c r="E1895" s="3">
        <f t="shared" si="454"/>
        <v>1.2823975161197982</v>
      </c>
      <c r="F1895" s="3">
        <f t="shared" si="455"/>
        <v>33.073583221953236</v>
      </c>
      <c r="G1895" s="3">
        <f t="shared" si="456"/>
        <v>6.4955361220416466E-2</v>
      </c>
      <c r="H1895" s="3">
        <f t="shared" si="457"/>
        <v>7.5636461398692928E-2</v>
      </c>
      <c r="I1895" s="3">
        <f t="shared" si="463"/>
        <v>2518.5172097441982</v>
      </c>
      <c r="K1895" s="3">
        <f t="shared" si="465"/>
        <v>18.660000000000117</v>
      </c>
      <c r="L1895" s="3">
        <f t="shared" si="458"/>
        <v>0.18514316113114651</v>
      </c>
      <c r="M1895" s="3">
        <f>L1895/'Nitrous Oxide Information'!$B$1*1000</f>
        <v>4.2065562704461525</v>
      </c>
      <c r="N1895" s="3">
        <f>M1895*'Nitrous Oxide Information'!$I$2*($D$13+273)/$F$2/1000</f>
        <v>1044.3073556028919</v>
      </c>
      <c r="O1895" s="3">
        <f t="shared" si="459"/>
        <v>20.542037676215902</v>
      </c>
      <c r="P1895" s="3">
        <f t="shared" si="460"/>
        <v>10.083409518888182</v>
      </c>
      <c r="Q1895" s="3">
        <f t="shared" si="461"/>
        <v>1.8393657252199261E-3</v>
      </c>
      <c r="R1895" s="3">
        <f t="shared" si="462"/>
        <v>3.4308162585249581E-2</v>
      </c>
    </row>
    <row r="1896" spans="1:18" x14ac:dyDescent="0.25">
      <c r="A1896" s="3">
        <f t="shared" si="464"/>
        <v>18.670000000000119</v>
      </c>
      <c r="B1896" s="3">
        <f t="shared" si="451"/>
        <v>0.40741395127896124</v>
      </c>
      <c r="C1896" s="3">
        <f t="shared" si="452"/>
        <v>9.2566840659992159E-3</v>
      </c>
      <c r="D1896" s="3">
        <f t="shared" si="453"/>
        <v>151.18330438903024</v>
      </c>
      <c r="E1896" s="3">
        <f t="shared" si="454"/>
        <v>1.2800211549183822</v>
      </c>
      <c r="F1896" s="3">
        <f t="shared" si="455"/>
        <v>33.073583221953236</v>
      </c>
      <c r="G1896" s="3">
        <f t="shared" si="456"/>
        <v>6.4955361220416466E-2</v>
      </c>
      <c r="H1896" s="3">
        <f t="shared" si="457"/>
        <v>7.5496302399614301E-2</v>
      </c>
      <c r="I1896" s="3">
        <f t="shared" si="463"/>
        <v>2518.6682023489975</v>
      </c>
      <c r="K1896" s="3">
        <f t="shared" si="465"/>
        <v>18.670000000000119</v>
      </c>
      <c r="L1896" s="3">
        <f t="shared" si="458"/>
        <v>0.18480007950529401</v>
      </c>
      <c r="M1896" s="3">
        <f>L1896/'Nitrous Oxide Information'!$B$1*1000</f>
        <v>4.1987612638378211</v>
      </c>
      <c r="N1896" s="3">
        <f>M1896*'Nitrous Oxide Information'!$I$2*($D$13+273)/$F$2/1000</f>
        <v>1042.3721900625553</v>
      </c>
      <c r="O1896" s="3">
        <f t="shared" si="459"/>
        <v>20.503972021285836</v>
      </c>
      <c r="P1896" s="3">
        <f t="shared" si="460"/>
        <v>10.083409518888182</v>
      </c>
      <c r="Q1896" s="3">
        <f t="shared" si="461"/>
        <v>1.8393657252199261E-3</v>
      </c>
      <c r="R1896" s="3">
        <f t="shared" si="462"/>
        <v>3.424458745707392E-2</v>
      </c>
    </row>
    <row r="1897" spans="1:18" x14ac:dyDescent="0.25">
      <c r="A1897" s="3">
        <f t="shared" si="464"/>
        <v>18.680000000000121</v>
      </c>
      <c r="B1897" s="3">
        <f t="shared" si="451"/>
        <v>0.4066589882549651</v>
      </c>
      <c r="C1897" s="3">
        <f t="shared" si="452"/>
        <v>9.2395308630401473E-3</v>
      </c>
      <c r="D1897" s="3">
        <f t="shared" si="453"/>
        <v>150.90315245927681</v>
      </c>
      <c r="E1897" s="3">
        <f t="shared" si="454"/>
        <v>1.2776491972599304</v>
      </c>
      <c r="F1897" s="3">
        <f t="shared" si="455"/>
        <v>33.073583221953236</v>
      </c>
      <c r="G1897" s="3">
        <f t="shared" si="456"/>
        <v>6.4955361220416466E-2</v>
      </c>
      <c r="H1897" s="3">
        <f t="shared" si="457"/>
        <v>7.5356403123751969E-2</v>
      </c>
      <c r="I1897" s="3">
        <f t="shared" si="463"/>
        <v>2518.8189151552451</v>
      </c>
      <c r="K1897" s="3">
        <f t="shared" si="465"/>
        <v>18.680000000000121</v>
      </c>
      <c r="L1897" s="3">
        <f t="shared" si="458"/>
        <v>0.18445763363072326</v>
      </c>
      <c r="M1897" s="3">
        <f>L1897/'Nitrous Oxide Information'!$B$1*1000</f>
        <v>4.1909807018545262</v>
      </c>
      <c r="N1897" s="3">
        <f>M1897*'Nitrous Oxide Information'!$I$2*($D$13+273)/$F$2/1000</f>
        <v>1040.4406105025803</v>
      </c>
      <c r="O1897" s="3">
        <f t="shared" si="459"/>
        <v>20.465976904347578</v>
      </c>
      <c r="P1897" s="3">
        <f t="shared" si="460"/>
        <v>10.083409518888182</v>
      </c>
      <c r="Q1897" s="3">
        <f t="shared" si="461"/>
        <v>1.8393657252199261E-3</v>
      </c>
      <c r="R1897" s="3">
        <f t="shared" si="462"/>
        <v>3.4181130137507586E-2</v>
      </c>
    </row>
    <row r="1898" spans="1:18" x14ac:dyDescent="0.25">
      <c r="A1898" s="3">
        <f t="shared" si="464"/>
        <v>18.690000000000122</v>
      </c>
      <c r="B1898" s="3">
        <f t="shared" si="451"/>
        <v>0.40590542422372755</v>
      </c>
      <c r="C1898" s="3">
        <f t="shared" si="452"/>
        <v>9.2224094460175623E-3</v>
      </c>
      <c r="D1898" s="3">
        <f t="shared" si="453"/>
        <v>150.62351966822101</v>
      </c>
      <c r="E1898" s="3">
        <f t="shared" si="454"/>
        <v>1.2752816349844078</v>
      </c>
      <c r="F1898" s="3">
        <f t="shared" si="455"/>
        <v>33.073583221953243</v>
      </c>
      <c r="G1898" s="3">
        <f t="shared" si="456"/>
        <v>6.495536122041648E-2</v>
      </c>
      <c r="H1898" s="3">
        <f t="shared" si="457"/>
        <v>7.5216763089822863E-2</v>
      </c>
      <c r="I1898" s="3">
        <f t="shared" si="463"/>
        <v>2518.9693486814249</v>
      </c>
      <c r="K1898" s="3">
        <f t="shared" si="465"/>
        <v>18.690000000000122</v>
      </c>
      <c r="L1898" s="3">
        <f t="shared" si="458"/>
        <v>0.18411582232934817</v>
      </c>
      <c r="M1898" s="3">
        <f>L1898/'Nitrous Oxide Information'!$B$1*1000</f>
        <v>4.1832145577294932</v>
      </c>
      <c r="N1898" s="3">
        <f>M1898*'Nitrous Oxide Information'!$I$2*($D$13+273)/$F$2/1000</f>
        <v>1038.5126102779252</v>
      </c>
      <c r="O1898" s="3">
        <f t="shared" si="459"/>
        <v>20.428052194689897</v>
      </c>
      <c r="P1898" s="3">
        <f t="shared" si="460"/>
        <v>10.083409518888184</v>
      </c>
      <c r="Q1898" s="3">
        <f t="shared" si="461"/>
        <v>1.8393657252199264E-3</v>
      </c>
      <c r="R1898" s="3">
        <f t="shared" si="462"/>
        <v>3.4117790408243989E-2</v>
      </c>
    </row>
    <row r="1899" spans="1:18" x14ac:dyDescent="0.25">
      <c r="A1899" s="3">
        <f t="shared" si="464"/>
        <v>18.700000000000124</v>
      </c>
      <c r="B1899" s="3">
        <f t="shared" si="451"/>
        <v>0.4051532565928293</v>
      </c>
      <c r="C1899" s="3">
        <f t="shared" si="452"/>
        <v>9.2053197560301708E-3</v>
      </c>
      <c r="D1899" s="3">
        <f t="shared" si="453"/>
        <v>150.34440505386706</v>
      </c>
      <c r="E1899" s="3">
        <f t="shared" si="454"/>
        <v>1.2729184599469008</v>
      </c>
      <c r="F1899" s="3">
        <f t="shared" si="455"/>
        <v>33.073583221953243</v>
      </c>
      <c r="G1899" s="3">
        <f t="shared" si="456"/>
        <v>6.495536122041648E-2</v>
      </c>
      <c r="H1899" s="3">
        <f t="shared" si="457"/>
        <v>7.5077381817435826E-2</v>
      </c>
      <c r="I1899" s="3">
        <f t="shared" si="463"/>
        <v>2519.1195034450598</v>
      </c>
      <c r="K1899" s="3">
        <f t="shared" si="465"/>
        <v>18.700000000000124</v>
      </c>
      <c r="L1899" s="3">
        <f t="shared" si="458"/>
        <v>0.18377464442526573</v>
      </c>
      <c r="M1899" s="3">
        <f>L1899/'Nitrous Oxide Information'!$B$1*1000</f>
        <v>4.1754628047455471</v>
      </c>
      <c r="N1899" s="3">
        <f>M1899*'Nitrous Oxide Information'!$I$2*($D$13+273)/$F$2/1000</f>
        <v>1036.5881827558628</v>
      </c>
      <c r="O1899" s="3">
        <f t="shared" si="459"/>
        <v>20.390197761843798</v>
      </c>
      <c r="P1899" s="3">
        <f t="shared" si="460"/>
        <v>10.083409518888184</v>
      </c>
      <c r="Q1899" s="3">
        <f t="shared" si="461"/>
        <v>1.8393657252199264E-3</v>
      </c>
      <c r="R1899" s="3">
        <f t="shared" si="462"/>
        <v>3.4054568051381115E-2</v>
      </c>
    </row>
    <row r="1900" spans="1:18" x14ac:dyDescent="0.25">
      <c r="A1900" s="3">
        <f t="shared" si="464"/>
        <v>18.710000000000125</v>
      </c>
      <c r="B1900" s="3">
        <f t="shared" si="451"/>
        <v>0.40440248277465496</v>
      </c>
      <c r="C1900" s="3">
        <f t="shared" si="452"/>
        <v>9.1882617342858314E-3</v>
      </c>
      <c r="D1900" s="3">
        <f t="shared" si="453"/>
        <v>150.06580765600165</v>
      </c>
      <c r="E1900" s="3">
        <f t="shared" si="454"/>
        <v>1.270559664017588</v>
      </c>
      <c r="F1900" s="3">
        <f t="shared" si="455"/>
        <v>33.073583221953236</v>
      </c>
      <c r="G1900" s="3">
        <f t="shared" si="456"/>
        <v>6.4955361220416466E-2</v>
      </c>
      <c r="H1900" s="3">
        <f t="shared" si="457"/>
        <v>7.4938258827089821E-2</v>
      </c>
      <c r="I1900" s="3">
        <f t="shared" si="463"/>
        <v>2519.2693799627141</v>
      </c>
      <c r="K1900" s="3">
        <f t="shared" si="465"/>
        <v>18.710000000000125</v>
      </c>
      <c r="L1900" s="3">
        <f t="shared" si="458"/>
        <v>0.18343409874475192</v>
      </c>
      <c r="M1900" s="3">
        <f>L1900/'Nitrous Oxide Information'!$B$1*1000</f>
        <v>4.1677254162350206</v>
      </c>
      <c r="N1900" s="3">
        <f>M1900*'Nitrous Oxide Information'!$I$2*($D$13+273)/$F$2/1000</f>
        <v>1034.6673213159552</v>
      </c>
      <c r="O1900" s="3">
        <f t="shared" si="459"/>
        <v>20.352413475582033</v>
      </c>
      <c r="P1900" s="3">
        <f t="shared" si="460"/>
        <v>10.083409518888182</v>
      </c>
      <c r="Q1900" s="3">
        <f t="shared" si="461"/>
        <v>1.8393657252199261E-3</v>
      </c>
      <c r="R1900" s="3">
        <f t="shared" si="462"/>
        <v>3.3991462849420687E-2</v>
      </c>
    </row>
    <row r="1901" spans="1:18" x14ac:dyDescent="0.25">
      <c r="A1901" s="3">
        <f t="shared" si="464"/>
        <v>18.720000000000127</v>
      </c>
      <c r="B1901" s="3">
        <f t="shared" si="451"/>
        <v>0.40365310018638406</v>
      </c>
      <c r="C1901" s="3">
        <f t="shared" si="452"/>
        <v>9.1712353221013454E-3</v>
      </c>
      <c r="D1901" s="3">
        <f t="shared" si="453"/>
        <v>149.78772651619101</v>
      </c>
      <c r="E1901" s="3">
        <f t="shared" si="454"/>
        <v>1.2682052390817138</v>
      </c>
      <c r="F1901" s="3">
        <f t="shared" si="455"/>
        <v>33.073583221953236</v>
      </c>
      <c r="G1901" s="3">
        <f t="shared" si="456"/>
        <v>6.4955361220416466E-2</v>
      </c>
      <c r="H1901" s="3">
        <f t="shared" si="457"/>
        <v>7.4799393640172449E-2</v>
      </c>
      <c r="I1901" s="3">
        <f t="shared" si="463"/>
        <v>2519.4189787499945</v>
      </c>
      <c r="K1901" s="3">
        <f t="shared" si="465"/>
        <v>18.720000000000127</v>
      </c>
      <c r="L1901" s="3">
        <f t="shared" si="458"/>
        <v>0.18309418411625772</v>
      </c>
      <c r="M1901" s="3">
        <f>L1901/'Nitrous Oxide Information'!$B$1*1000</f>
        <v>4.160002365579663</v>
      </c>
      <c r="N1901" s="3">
        <f>M1901*'Nitrous Oxide Information'!$I$2*($D$13+273)/$F$2/1000</f>
        <v>1032.7500193500343</v>
      </c>
      <c r="O1901" s="3">
        <f t="shared" si="459"/>
        <v>20.314699205918686</v>
      </c>
      <c r="P1901" s="3">
        <f t="shared" si="460"/>
        <v>10.083409518888182</v>
      </c>
      <c r="Q1901" s="3">
        <f t="shared" si="461"/>
        <v>1.8393657252199261E-3</v>
      </c>
      <c r="R1901" s="3">
        <f t="shared" si="462"/>
        <v>3.3928474585267508E-2</v>
      </c>
    </row>
    <row r="1902" spans="1:18" x14ac:dyDescent="0.25">
      <c r="A1902" s="3">
        <f t="shared" si="464"/>
        <v>18.730000000000128</v>
      </c>
      <c r="B1902" s="3">
        <f t="shared" si="451"/>
        <v>0.40290510624998233</v>
      </c>
      <c r="C1902" s="3">
        <f t="shared" si="452"/>
        <v>9.1542404609022705E-3</v>
      </c>
      <c r="D1902" s="3">
        <f t="shared" si="453"/>
        <v>149.51016067777741</v>
      </c>
      <c r="E1902" s="3">
        <f t="shared" si="454"/>
        <v>1.2658551770395592</v>
      </c>
      <c r="F1902" s="3">
        <f t="shared" si="455"/>
        <v>33.073583221953243</v>
      </c>
      <c r="G1902" s="3">
        <f t="shared" si="456"/>
        <v>6.495536122041648E-2</v>
      </c>
      <c r="H1902" s="3">
        <f t="shared" si="457"/>
        <v>7.4660785778958114E-2</v>
      </c>
      <c r="I1902" s="3">
        <f t="shared" si="463"/>
        <v>2519.5683003215522</v>
      </c>
      <c r="K1902" s="3">
        <f t="shared" si="465"/>
        <v>18.730000000000128</v>
      </c>
      <c r="L1902" s="3">
        <f t="shared" si="458"/>
        <v>0.18275489937040504</v>
      </c>
      <c r="M1902" s="3">
        <f>L1902/'Nitrous Oxide Information'!$B$1*1000</f>
        <v>4.152293626210553</v>
      </c>
      <c r="N1902" s="3">
        <f>M1902*'Nitrous Oxide Information'!$I$2*($D$13+273)/$F$2/1000</f>
        <v>1030.8362702621771</v>
      </c>
      <c r="O1902" s="3">
        <f t="shared" si="459"/>
        <v>20.277054823108703</v>
      </c>
      <c r="P1902" s="3">
        <f t="shared" si="460"/>
        <v>10.083409518888184</v>
      </c>
      <c r="Q1902" s="3">
        <f t="shared" si="461"/>
        <v>1.8393657252199264E-3</v>
      </c>
      <c r="R1902" s="3">
        <f t="shared" si="462"/>
        <v>3.3865603042228645E-2</v>
      </c>
    </row>
    <row r="1903" spans="1:18" x14ac:dyDescent="0.25">
      <c r="A1903" s="3">
        <f t="shared" si="464"/>
        <v>18.74000000000013</v>
      </c>
      <c r="B1903" s="3">
        <f t="shared" si="451"/>
        <v>0.4021584983921927</v>
      </c>
      <c r="C1903" s="3">
        <f t="shared" si="452"/>
        <v>9.1372770922226853E-3</v>
      </c>
      <c r="D1903" s="3">
        <f t="shared" si="453"/>
        <v>149.23310918587558</v>
      </c>
      <c r="E1903" s="3">
        <f t="shared" si="454"/>
        <v>1.2635094698064149</v>
      </c>
      <c r="F1903" s="3">
        <f t="shared" si="455"/>
        <v>33.073583221953243</v>
      </c>
      <c r="G1903" s="3">
        <f t="shared" si="456"/>
        <v>6.495536122041648E-2</v>
      </c>
      <c r="H1903" s="3">
        <f t="shared" si="457"/>
        <v>7.4522434766606499E-2</v>
      </c>
      <c r="I1903" s="3">
        <f t="shared" si="463"/>
        <v>2519.7173451910853</v>
      </c>
      <c r="K1903" s="3">
        <f t="shared" si="465"/>
        <v>18.74000000000013</v>
      </c>
      <c r="L1903" s="3">
        <f t="shared" si="458"/>
        <v>0.18241624333998274</v>
      </c>
      <c r="M1903" s="3">
        <f>L1903/'Nitrous Oxide Information'!$B$1*1000</f>
        <v>4.1445991716079966</v>
      </c>
      <c r="N1903" s="3">
        <f>M1903*'Nitrous Oxide Information'!$I$2*($D$13+273)/$F$2/1000</f>
        <v>1028.9260674686816</v>
      </c>
      <c r="O1903" s="3">
        <f t="shared" si="459"/>
        <v>20.239480197647463</v>
      </c>
      <c r="P1903" s="3">
        <f t="shared" si="460"/>
        <v>10.083409518888184</v>
      </c>
      <c r="Q1903" s="3">
        <f t="shared" si="461"/>
        <v>1.8393657252199264E-3</v>
      </c>
      <c r="R1903" s="3">
        <f t="shared" si="462"/>
        <v>3.380284800401271E-2</v>
      </c>
    </row>
    <row r="1904" spans="1:18" x14ac:dyDescent="0.25">
      <c r="A1904" s="3">
        <f t="shared" si="464"/>
        <v>18.750000000000131</v>
      </c>
      <c r="B1904" s="3">
        <f t="shared" si="451"/>
        <v>0.40141327404452665</v>
      </c>
      <c r="C1904" s="3">
        <f t="shared" si="452"/>
        <v>9.1203451577050298E-3</v>
      </c>
      <c r="D1904" s="3">
        <f t="shared" si="453"/>
        <v>148.95657108737004</v>
      </c>
      <c r="E1904" s="3">
        <f t="shared" si="454"/>
        <v>1.2611681093125526</v>
      </c>
      <c r="F1904" s="3">
        <f t="shared" si="455"/>
        <v>33.073583221953243</v>
      </c>
      <c r="G1904" s="3">
        <f t="shared" si="456"/>
        <v>6.495536122041648E-2</v>
      </c>
      <c r="H1904" s="3">
        <f t="shared" si="457"/>
        <v>7.4384340127160942E-2</v>
      </c>
      <c r="I1904" s="3">
        <f t="shared" si="463"/>
        <v>2519.8661138713396</v>
      </c>
      <c r="K1904" s="3">
        <f t="shared" si="465"/>
        <v>18.750000000000131</v>
      </c>
      <c r="L1904" s="3">
        <f t="shared" si="458"/>
        <v>0.18207821485994261</v>
      </c>
      <c r="M1904" s="3">
        <f>L1904/'Nitrous Oxide Information'!$B$1*1000</f>
        <v>4.1369189753014481</v>
      </c>
      <c r="N1904" s="3">
        <f>M1904*'Nitrous Oxide Information'!$I$2*($D$13+273)/$F$2/1000</f>
        <v>1027.0194043980478</v>
      </c>
      <c r="O1904" s="3">
        <f t="shared" si="459"/>
        <v>20.201975200270326</v>
      </c>
      <c r="P1904" s="3">
        <f t="shared" si="460"/>
        <v>10.083409518888184</v>
      </c>
      <c r="Q1904" s="3">
        <f t="shared" si="461"/>
        <v>1.8393657252199264E-3</v>
      </c>
      <c r="R1904" s="3">
        <f t="shared" si="462"/>
        <v>3.3740209254729134E-2</v>
      </c>
    </row>
    <row r="1905" spans="1:18" x14ac:dyDescent="0.25">
      <c r="A1905" s="3">
        <f t="shared" si="464"/>
        <v>18.760000000000133</v>
      </c>
      <c r="B1905" s="3">
        <f t="shared" si="451"/>
        <v>0.400669430643255</v>
      </c>
      <c r="C1905" s="3">
        <f t="shared" si="452"/>
        <v>9.1034445990998691E-3</v>
      </c>
      <c r="D1905" s="3">
        <f t="shared" si="453"/>
        <v>148.68054543091125</v>
      </c>
      <c r="E1905" s="3">
        <f t="shared" si="454"/>
        <v>1.2588310875031987</v>
      </c>
      <c r="F1905" s="3">
        <f t="shared" si="455"/>
        <v>33.073583221953228</v>
      </c>
      <c r="G1905" s="3">
        <f t="shared" si="456"/>
        <v>6.4955361220416452E-2</v>
      </c>
      <c r="H1905" s="3">
        <f t="shared" si="457"/>
        <v>7.424650138554674E-2</v>
      </c>
      <c r="I1905" s="3">
        <f t="shared" si="463"/>
        <v>2520.0146068741105</v>
      </c>
      <c r="K1905" s="3">
        <f t="shared" si="465"/>
        <v>18.760000000000133</v>
      </c>
      <c r="L1905" s="3">
        <f t="shared" si="458"/>
        <v>0.18174081276739532</v>
      </c>
      <c r="M1905" s="3">
        <f>L1905/'Nitrous Oxide Information'!$B$1*1000</f>
        <v>4.1292530108694097</v>
      </c>
      <c r="N1905" s="3">
        <f>M1905*'Nitrous Oxide Information'!$I$2*($D$13+273)/$F$2/1000</f>
        <v>1025.1162744909516</v>
      </c>
      <c r="O1905" s="3">
        <f t="shared" si="459"/>
        <v>20.164539701952187</v>
      </c>
      <c r="P1905" s="3">
        <f t="shared" si="460"/>
        <v>10.08340951888818</v>
      </c>
      <c r="Q1905" s="3">
        <f t="shared" si="461"/>
        <v>1.8393657252199257E-3</v>
      </c>
      <c r="R1905" s="3">
        <f t="shared" si="462"/>
        <v>3.3677686578887402E-2</v>
      </c>
    </row>
    <row r="1906" spans="1:18" x14ac:dyDescent="0.25">
      <c r="A1906" s="3">
        <f t="shared" si="464"/>
        <v>18.770000000000135</v>
      </c>
      <c r="B1906" s="3">
        <f t="shared" si="451"/>
        <v>0.39992696562939956</v>
      </c>
      <c r="C1906" s="3">
        <f t="shared" si="452"/>
        <v>9.086575358265717E-3</v>
      </c>
      <c r="D1906" s="3">
        <f t="shared" si="453"/>
        <v>148.40503126691286</v>
      </c>
      <c r="E1906" s="3">
        <f t="shared" si="454"/>
        <v>1.2564983963385039</v>
      </c>
      <c r="F1906" s="3">
        <f t="shared" si="455"/>
        <v>33.073583221953236</v>
      </c>
      <c r="G1906" s="3">
        <f t="shared" si="456"/>
        <v>6.4955361220416466E-2</v>
      </c>
      <c r="H1906" s="3">
        <f t="shared" si="457"/>
        <v>7.4108918067569543E-2</v>
      </c>
      <c r="I1906" s="3">
        <f t="shared" si="463"/>
        <v>2520.1628247102458</v>
      </c>
      <c r="K1906" s="3">
        <f t="shared" si="465"/>
        <v>18.770000000000135</v>
      </c>
      <c r="L1906" s="3">
        <f t="shared" si="458"/>
        <v>0.18140403590160645</v>
      </c>
      <c r="M1906" s="3">
        <f>L1906/'Nitrous Oxide Information'!$B$1*1000</f>
        <v>4.1216012519393459</v>
      </c>
      <c r="N1906" s="3">
        <f>M1906*'Nitrous Oxide Information'!$I$2*($D$13+273)/$F$2/1000</f>
        <v>1023.2166712002254</v>
      </c>
      <c r="O1906" s="3">
        <f t="shared" si="459"/>
        <v>20.127173573907022</v>
      </c>
      <c r="P1906" s="3">
        <f t="shared" si="460"/>
        <v>10.083409518888182</v>
      </c>
      <c r="Q1906" s="3">
        <f t="shared" si="461"/>
        <v>1.8393657252199261E-3</v>
      </c>
      <c r="R1906" s="3">
        <f t="shared" si="462"/>
        <v>3.3615279761396319E-2</v>
      </c>
    </row>
    <row r="1907" spans="1:18" x14ac:dyDescent="0.25">
      <c r="A1907" s="3">
        <f t="shared" si="464"/>
        <v>18.780000000000136</v>
      </c>
      <c r="B1907" s="3">
        <f t="shared" si="451"/>
        <v>0.39918587644872389</v>
      </c>
      <c r="C1907" s="3">
        <f t="shared" si="452"/>
        <v>9.0697373771688253E-3</v>
      </c>
      <c r="D1907" s="3">
        <f t="shared" si="453"/>
        <v>148.13002764754788</v>
      </c>
      <c r="E1907" s="3">
        <f t="shared" si="454"/>
        <v>1.2541700277935188</v>
      </c>
      <c r="F1907" s="3">
        <f t="shared" si="455"/>
        <v>33.073583221953243</v>
      </c>
      <c r="G1907" s="3">
        <f t="shared" si="456"/>
        <v>6.495536122041648E-2</v>
      </c>
      <c r="H1907" s="3">
        <f t="shared" si="457"/>
        <v>7.3971589699913659E-2</v>
      </c>
      <c r="I1907" s="3">
        <f t="shared" si="463"/>
        <v>2520.3107678896458</v>
      </c>
      <c r="K1907" s="3">
        <f t="shared" si="465"/>
        <v>18.780000000000136</v>
      </c>
      <c r="L1907" s="3">
        <f t="shared" si="458"/>
        <v>0.18106788310399249</v>
      </c>
      <c r="M1907" s="3">
        <f>L1907/'Nitrous Oxide Information'!$B$1*1000</f>
        <v>4.1139636721875918</v>
      </c>
      <c r="N1907" s="3">
        <f>M1907*'Nitrous Oxide Information'!$I$2*($D$13+273)/$F$2/1000</f>
        <v>1021.3205879908323</v>
      </c>
      <c r="O1907" s="3">
        <f t="shared" si="459"/>
        <v>20.089876687587466</v>
      </c>
      <c r="P1907" s="3">
        <f t="shared" si="460"/>
        <v>10.083409518888184</v>
      </c>
      <c r="Q1907" s="3">
        <f t="shared" si="461"/>
        <v>1.8393657252199264E-3</v>
      </c>
      <c r="R1907" s="3">
        <f t="shared" si="462"/>
        <v>3.355298858756324E-2</v>
      </c>
    </row>
    <row r="1908" spans="1:18" x14ac:dyDescent="0.25">
      <c r="A1908" s="3">
        <f t="shared" si="464"/>
        <v>18.790000000000138</v>
      </c>
      <c r="B1908" s="3">
        <f t="shared" si="451"/>
        <v>0.39844616055172477</v>
      </c>
      <c r="C1908" s="3">
        <f t="shared" si="452"/>
        <v>9.0529305978829869E-3</v>
      </c>
      <c r="D1908" s="3">
        <f t="shared" si="453"/>
        <v>147.85553362674582</v>
      </c>
      <c r="E1908" s="3">
        <f t="shared" si="454"/>
        <v>1.2518459738581642</v>
      </c>
      <c r="F1908" s="3">
        <f t="shared" si="455"/>
        <v>33.073583221953243</v>
      </c>
      <c r="G1908" s="3">
        <f t="shared" si="456"/>
        <v>6.495536122041648E-2</v>
      </c>
      <c r="H1908" s="3">
        <f t="shared" si="457"/>
        <v>7.3834515810140541E-2</v>
      </c>
      <c r="I1908" s="3">
        <f t="shared" si="463"/>
        <v>2520.4584369212662</v>
      </c>
      <c r="K1908" s="3">
        <f t="shared" si="465"/>
        <v>18.790000000000138</v>
      </c>
      <c r="L1908" s="3">
        <f t="shared" si="458"/>
        <v>0.18073235321811687</v>
      </c>
      <c r="M1908" s="3">
        <f>L1908/'Nitrous Oxide Information'!$B$1*1000</f>
        <v>4.1063402453392612</v>
      </c>
      <c r="N1908" s="3">
        <f>M1908*'Nitrous Oxide Information'!$I$2*($D$13+273)/$F$2/1000</f>
        <v>1019.4280183398459</v>
      </c>
      <c r="O1908" s="3">
        <f t="shared" si="459"/>
        <v>20.052648914684362</v>
      </c>
      <c r="P1908" s="3">
        <f t="shared" si="460"/>
        <v>10.083409518888184</v>
      </c>
      <c r="Q1908" s="3">
        <f t="shared" si="461"/>
        <v>1.8393657252199264E-3</v>
      </c>
      <c r="R1908" s="3">
        <f t="shared" si="462"/>
        <v>3.3490812843093389E-2</v>
      </c>
    </row>
    <row r="1909" spans="1:18" x14ac:dyDescent="0.25">
      <c r="A1909" s="3">
        <f t="shared" si="464"/>
        <v>18.800000000000139</v>
      </c>
      <c r="B1909" s="3">
        <f t="shared" si="451"/>
        <v>0.39770781539362338</v>
      </c>
      <c r="C1909" s="3">
        <f t="shared" si="452"/>
        <v>9.0361549625893271E-3</v>
      </c>
      <c r="D1909" s="3">
        <f t="shared" si="453"/>
        <v>147.58154826018929</v>
      </c>
      <c r="E1909" s="3">
        <f t="shared" si="454"/>
        <v>1.2495262265372036</v>
      </c>
      <c r="F1909" s="3">
        <f t="shared" si="455"/>
        <v>33.073583221953243</v>
      </c>
      <c r="G1909" s="3">
        <f t="shared" si="456"/>
        <v>6.495536122041648E-2</v>
      </c>
      <c r="H1909" s="3">
        <f t="shared" si="457"/>
        <v>7.369769592668704E-2</v>
      </c>
      <c r="I1909" s="3">
        <f t="shared" si="463"/>
        <v>2520.6058323131197</v>
      </c>
      <c r="K1909" s="3">
        <f t="shared" si="465"/>
        <v>18.800000000000139</v>
      </c>
      <c r="L1909" s="3">
        <f t="shared" si="458"/>
        <v>0.18039744508968594</v>
      </c>
      <c r="M1909" s="3">
        <f>L1909/'Nitrous Oxide Information'!$B$1*1000</f>
        <v>4.0987309451681542</v>
      </c>
      <c r="N1909" s="3">
        <f>M1909*'Nitrous Oxide Information'!$I$2*($D$13+273)/$F$2/1000</f>
        <v>1017.5389557364269</v>
      </c>
      <c r="O1909" s="3">
        <f t="shared" si="459"/>
        <v>20.015490127126306</v>
      </c>
      <c r="P1909" s="3">
        <f t="shared" si="460"/>
        <v>10.083409518888184</v>
      </c>
      <c r="Q1909" s="3">
        <f t="shared" si="461"/>
        <v>1.8393657252199264E-3</v>
      </c>
      <c r="R1909" s="3">
        <f t="shared" si="462"/>
        <v>3.3428752314089073E-2</v>
      </c>
    </row>
    <row r="1910" spans="1:18" x14ac:dyDescent="0.25">
      <c r="A1910" s="3">
        <f t="shared" si="464"/>
        <v>18.810000000000141</v>
      </c>
      <c r="B1910" s="3">
        <f t="shared" si="451"/>
        <v>0.39697083843435654</v>
      </c>
      <c r="C1910" s="3">
        <f t="shared" si="452"/>
        <v>9.0194104135761198E-3</v>
      </c>
      <c r="D1910" s="3">
        <f t="shared" si="453"/>
        <v>147.30807060531077</v>
      </c>
      <c r="E1910" s="3">
        <f t="shared" si="454"/>
        <v>1.2472107778502166</v>
      </c>
      <c r="F1910" s="3">
        <f t="shared" si="455"/>
        <v>33.073583221953236</v>
      </c>
      <c r="G1910" s="3">
        <f t="shared" si="456"/>
        <v>6.4955361220416466E-2</v>
      </c>
      <c r="H1910" s="3">
        <f t="shared" si="457"/>
        <v>7.3561129578863904E-2</v>
      </c>
      <c r="I1910" s="3">
        <f t="shared" si="463"/>
        <v>2520.7529545722773</v>
      </c>
      <c r="K1910" s="3">
        <f t="shared" si="465"/>
        <v>18.810000000000141</v>
      </c>
      <c r="L1910" s="3">
        <f t="shared" si="458"/>
        <v>0.18006315756654506</v>
      </c>
      <c r="M1910" s="3">
        <f>L1910/'Nitrous Oxide Information'!$B$1*1000</f>
        <v>4.0911357454966728</v>
      </c>
      <c r="N1910" s="3">
        <f>M1910*'Nitrous Oxide Information'!$I$2*($D$13+273)/$F$2/1000</f>
        <v>1015.6533936818013</v>
      </c>
      <c r="O1910" s="3">
        <f t="shared" si="459"/>
        <v>19.978400197079228</v>
      </c>
      <c r="P1910" s="3">
        <f t="shared" si="460"/>
        <v>10.083409518888182</v>
      </c>
      <c r="Q1910" s="3">
        <f t="shared" si="461"/>
        <v>1.8393657252199261E-3</v>
      </c>
      <c r="R1910" s="3">
        <f t="shared" si="462"/>
        <v>3.3366806787048973E-2</v>
      </c>
    </row>
    <row r="1911" spans="1:18" x14ac:dyDescent="0.25">
      <c r="A1911" s="3">
        <f t="shared" si="464"/>
        <v>18.820000000000142</v>
      </c>
      <c r="B1911" s="3">
        <f t="shared" si="451"/>
        <v>0.3962352271385679</v>
      </c>
      <c r="C1911" s="3">
        <f t="shared" si="452"/>
        <v>9.0026968932385883E-3</v>
      </c>
      <c r="D1911" s="3">
        <f t="shared" si="453"/>
        <v>147.0350997212895</v>
      </c>
      <c r="E1911" s="3">
        <f t="shared" si="454"/>
        <v>1.2448996198315712</v>
      </c>
      <c r="F1911" s="3">
        <f t="shared" si="455"/>
        <v>33.073583221953236</v>
      </c>
      <c r="G1911" s="3">
        <f t="shared" si="456"/>
        <v>6.4955361220416466E-2</v>
      </c>
      <c r="H1911" s="3">
        <f t="shared" si="457"/>
        <v>7.3424816296854059E-2</v>
      </c>
      <c r="I1911" s="3">
        <f t="shared" si="463"/>
        <v>2520.8998042048711</v>
      </c>
      <c r="K1911" s="3">
        <f t="shared" si="465"/>
        <v>18.820000000000142</v>
      </c>
      <c r="L1911" s="3">
        <f t="shared" si="458"/>
        <v>0.17972948949867457</v>
      </c>
      <c r="M1911" s="3">
        <f>L1911/'Nitrous Oxide Information'!$B$1*1000</f>
        <v>4.083554620195728</v>
      </c>
      <c r="N1911" s="3">
        <f>M1911*'Nitrous Oxide Information'!$I$2*($D$13+273)/$F$2/1000</f>
        <v>1013.7713256892378</v>
      </c>
      <c r="O1911" s="3">
        <f t="shared" si="459"/>
        <v>19.941378996945939</v>
      </c>
      <c r="P1911" s="3">
        <f t="shared" si="460"/>
        <v>10.083409518888182</v>
      </c>
      <c r="Q1911" s="3">
        <f t="shared" si="461"/>
        <v>1.8393657252199261E-3</v>
      </c>
      <c r="R1911" s="3">
        <f t="shared" si="462"/>
        <v>3.330497604886741E-2</v>
      </c>
    </row>
    <row r="1912" spans="1:18" x14ac:dyDescent="0.25">
      <c r="A1912" s="3">
        <f t="shared" si="464"/>
        <v>18.830000000000144</v>
      </c>
      <c r="B1912" s="3">
        <f t="shared" si="451"/>
        <v>0.39550097897559933</v>
      </c>
      <c r="C1912" s="3">
        <f t="shared" si="452"/>
        <v>8.9860143440786879E-3</v>
      </c>
      <c r="D1912" s="3">
        <f t="shared" si="453"/>
        <v>146.76263466904797</v>
      </c>
      <c r="E1912" s="3">
        <f t="shared" si="454"/>
        <v>1.2425927445303959</v>
      </c>
      <c r="F1912" s="3">
        <f t="shared" si="455"/>
        <v>33.073583221953236</v>
      </c>
      <c r="G1912" s="3">
        <f t="shared" si="456"/>
        <v>6.4955361220416466E-2</v>
      </c>
      <c r="H1912" s="3">
        <f t="shared" si="457"/>
        <v>7.3288755611711068E-2</v>
      </c>
      <c r="I1912" s="3">
        <f t="shared" si="463"/>
        <v>2521.0463817160944</v>
      </c>
      <c r="K1912" s="3">
        <f t="shared" si="465"/>
        <v>18.830000000000144</v>
      </c>
      <c r="L1912" s="3">
        <f t="shared" si="458"/>
        <v>0.17939643973818589</v>
      </c>
      <c r="M1912" s="3">
        <f>L1912/'Nitrous Oxide Information'!$B$1*1000</f>
        <v>4.075987543184648</v>
      </c>
      <c r="N1912" s="3">
        <f>M1912*'Nitrous Oxide Information'!$I$2*($D$13+273)/$F$2/1000</f>
        <v>1011.8927452840252</v>
      </c>
      <c r="O1912" s="3">
        <f t="shared" si="459"/>
        <v>19.9044263993657</v>
      </c>
      <c r="P1912" s="3">
        <f t="shared" si="460"/>
        <v>10.083409518888182</v>
      </c>
      <c r="Q1912" s="3">
        <f t="shared" si="461"/>
        <v>1.8393657252199261E-3</v>
      </c>
      <c r="R1912" s="3">
        <f t="shared" si="462"/>
        <v>3.324325988683359E-2</v>
      </c>
    </row>
    <row r="1913" spans="1:18" x14ac:dyDescent="0.25">
      <c r="A1913" s="3">
        <f t="shared" si="464"/>
        <v>18.840000000000146</v>
      </c>
      <c r="B1913" s="3">
        <f t="shared" si="451"/>
        <v>0.39476809141948221</v>
      </c>
      <c r="C1913" s="3">
        <f t="shared" si="452"/>
        <v>8.9693627087049331E-3</v>
      </c>
      <c r="D1913" s="3">
        <f t="shared" si="453"/>
        <v>146.49067451124884</v>
      </c>
      <c r="E1913" s="3">
        <f t="shared" si="454"/>
        <v>1.2402901440105527</v>
      </c>
      <c r="F1913" s="3">
        <f t="shared" si="455"/>
        <v>33.073583221953236</v>
      </c>
      <c r="G1913" s="3">
        <f t="shared" si="456"/>
        <v>6.4955361220416466E-2</v>
      </c>
      <c r="H1913" s="3">
        <f t="shared" si="457"/>
        <v>7.3152947055357409E-2</v>
      </c>
      <c r="I1913" s="3">
        <f t="shared" si="463"/>
        <v>2521.1926876102052</v>
      </c>
      <c r="K1913" s="3">
        <f t="shared" si="465"/>
        <v>18.840000000000146</v>
      </c>
      <c r="L1913" s="3">
        <f t="shared" si="458"/>
        <v>0.17906400713931755</v>
      </c>
      <c r="M1913" s="3">
        <f>L1913/'Nitrous Oxide Information'!$B$1*1000</f>
        <v>4.0684344884310901</v>
      </c>
      <c r="N1913" s="3">
        <f>M1913*'Nitrous Oxide Information'!$I$2*($D$13+273)/$F$2/1000</f>
        <v>1010.0176460034502</v>
      </c>
      <c r="O1913" s="3">
        <f t="shared" si="459"/>
        <v>19.867542277213769</v>
      </c>
      <c r="P1913" s="3">
        <f t="shared" si="460"/>
        <v>10.083409518888182</v>
      </c>
      <c r="Q1913" s="3">
        <f t="shared" si="461"/>
        <v>1.8393657252199261E-3</v>
      </c>
      <c r="R1913" s="3">
        <f t="shared" si="462"/>
        <v>3.3181658088630883E-2</v>
      </c>
    </row>
    <row r="1914" spans="1:18" x14ac:dyDescent="0.25">
      <c r="A1914" s="3">
        <f t="shared" si="464"/>
        <v>18.850000000000147</v>
      </c>
      <c r="B1914" s="3">
        <f t="shared" si="451"/>
        <v>0.39403656194892867</v>
      </c>
      <c r="C1914" s="3">
        <f t="shared" si="452"/>
        <v>8.9527419298321802E-3</v>
      </c>
      <c r="D1914" s="3">
        <f t="shared" si="453"/>
        <v>146.21921831229184</v>
      </c>
      <c r="E1914" s="3">
        <f t="shared" si="454"/>
        <v>1.2379918103506098</v>
      </c>
      <c r="F1914" s="3">
        <f t="shared" si="455"/>
        <v>33.073583221953243</v>
      </c>
      <c r="G1914" s="3">
        <f t="shared" si="456"/>
        <v>6.495536122041648E-2</v>
      </c>
      <c r="H1914" s="3">
        <f t="shared" si="457"/>
        <v>7.3017390160583021E-2</v>
      </c>
      <c r="I1914" s="3">
        <f t="shared" si="463"/>
        <v>2521.3387223905265</v>
      </c>
      <c r="K1914" s="3">
        <f t="shared" si="465"/>
        <v>18.850000000000147</v>
      </c>
      <c r="L1914" s="3">
        <f t="shared" si="458"/>
        <v>0.17873219055843126</v>
      </c>
      <c r="M1914" s="3">
        <f>L1914/'Nitrous Oxide Information'!$B$1*1000</f>
        <v>4.0608954299509525</v>
      </c>
      <c r="N1914" s="3">
        <f>M1914*'Nitrous Oxide Information'!$I$2*($D$13+273)/$F$2/1000</f>
        <v>1008.1460213967757</v>
      </c>
      <c r="O1914" s="3">
        <f t="shared" si="459"/>
        <v>19.830726503600985</v>
      </c>
      <c r="P1914" s="3">
        <f t="shared" si="460"/>
        <v>10.083409518888184</v>
      </c>
      <c r="Q1914" s="3">
        <f t="shared" si="461"/>
        <v>1.8393657252199264E-3</v>
      </c>
      <c r="R1914" s="3">
        <f t="shared" si="462"/>
        <v>3.312017044233611E-2</v>
      </c>
    </row>
    <row r="1915" spans="1:18" x14ac:dyDescent="0.25">
      <c r="A1915" s="3">
        <f t="shared" si="464"/>
        <v>18.860000000000149</v>
      </c>
      <c r="B1915" s="3">
        <f t="shared" si="451"/>
        <v>0.39330638804732287</v>
      </c>
      <c r="C1915" s="3">
        <f t="shared" si="452"/>
        <v>8.9361519502814436E-3</v>
      </c>
      <c r="D1915" s="3">
        <f t="shared" si="453"/>
        <v>145.94826513831032</v>
      </c>
      <c r="E1915" s="3">
        <f t="shared" si="454"/>
        <v>1.2356977356438141</v>
      </c>
      <c r="F1915" s="3">
        <f t="shared" si="455"/>
        <v>33.073583221953243</v>
      </c>
      <c r="G1915" s="3">
        <f t="shared" si="456"/>
        <v>6.495536122041648E-2</v>
      </c>
      <c r="H1915" s="3">
        <f t="shared" si="457"/>
        <v>7.2882084461043564E-2</v>
      </c>
      <c r="I1915" s="3">
        <f t="shared" si="463"/>
        <v>2521.4844865594487</v>
      </c>
      <c r="K1915" s="3">
        <f t="shared" si="465"/>
        <v>18.860000000000149</v>
      </c>
      <c r="L1915" s="3">
        <f t="shared" si="458"/>
        <v>0.1784009888540079</v>
      </c>
      <c r="M1915" s="3">
        <f>L1915/'Nitrous Oxide Information'!$B$1*1000</f>
        <v>4.0533703418082823</v>
      </c>
      <c r="N1915" s="3">
        <f>M1915*'Nitrous Oxide Information'!$I$2*($D$13+273)/$F$2/1000</f>
        <v>1006.2778650252179</v>
      </c>
      <c r="O1915" s="3">
        <f t="shared" si="459"/>
        <v>19.793978951873314</v>
      </c>
      <c r="P1915" s="3">
        <f t="shared" si="460"/>
        <v>10.083409518888184</v>
      </c>
      <c r="Q1915" s="3">
        <f t="shared" si="461"/>
        <v>1.8393657252199264E-3</v>
      </c>
      <c r="R1915" s="3">
        <f t="shared" si="462"/>
        <v>3.3058796736418782E-2</v>
      </c>
    </row>
    <row r="1916" spans="1:18" x14ac:dyDescent="0.25">
      <c r="A1916" s="3">
        <f t="shared" si="464"/>
        <v>18.87000000000015</v>
      </c>
      <c r="B1916" s="3">
        <f t="shared" si="451"/>
        <v>0.39257756720271242</v>
      </c>
      <c r="C1916" s="3">
        <f t="shared" si="452"/>
        <v>8.9195927129796897E-3</v>
      </c>
      <c r="D1916" s="3">
        <f t="shared" si="453"/>
        <v>145.67781405716812</v>
      </c>
      <c r="E1916" s="3">
        <f t="shared" si="454"/>
        <v>1.2334079119980645</v>
      </c>
      <c r="F1916" s="3">
        <f t="shared" si="455"/>
        <v>33.073583221953243</v>
      </c>
      <c r="G1916" s="3">
        <f t="shared" si="456"/>
        <v>6.495536122041648E-2</v>
      </c>
      <c r="H1916" s="3">
        <f t="shared" si="457"/>
        <v>7.2747029491258858E-2</v>
      </c>
      <c r="I1916" s="3">
        <f t="shared" si="463"/>
        <v>2521.6299806184311</v>
      </c>
      <c r="K1916" s="3">
        <f t="shared" si="465"/>
        <v>18.87000000000015</v>
      </c>
      <c r="L1916" s="3">
        <f t="shared" si="458"/>
        <v>0.17807040088664372</v>
      </c>
      <c r="M1916" s="3">
        <f>L1916/'Nitrous Oxide Information'!$B$1*1000</f>
        <v>4.0458591981151875</v>
      </c>
      <c r="N1916" s="3">
        <f>M1916*'Nitrous Oxide Information'!$I$2*($D$13+273)/$F$2/1000</f>
        <v>1004.4131704619244</v>
      </c>
      <c r="O1916" s="3">
        <f t="shared" si="459"/>
        <v>19.75729949561142</v>
      </c>
      <c r="P1916" s="3">
        <f t="shared" si="460"/>
        <v>10.083409518888184</v>
      </c>
      <c r="Q1916" s="3">
        <f t="shared" si="461"/>
        <v>1.8393657252199264E-3</v>
      </c>
      <c r="R1916" s="3">
        <f t="shared" si="462"/>
        <v>3.299753675974039E-2</v>
      </c>
    </row>
    <row r="1917" spans="1:18" x14ac:dyDescent="0.25">
      <c r="A1917" s="3">
        <f t="shared" si="464"/>
        <v>18.880000000000152</v>
      </c>
      <c r="B1917" s="3">
        <f t="shared" si="451"/>
        <v>0.39185009690779987</v>
      </c>
      <c r="C1917" s="3">
        <f t="shared" si="452"/>
        <v>8.9030641609596471E-3</v>
      </c>
      <c r="D1917" s="3">
        <f t="shared" si="453"/>
        <v>145.40786413845646</v>
      </c>
      <c r="E1917" s="3">
        <f t="shared" si="454"/>
        <v>1.2311223315358844</v>
      </c>
      <c r="F1917" s="3">
        <f t="shared" si="455"/>
        <v>33.073583221953243</v>
      </c>
      <c r="G1917" s="3">
        <f t="shared" si="456"/>
        <v>6.495536122041648E-2</v>
      </c>
      <c r="H1917" s="3">
        <f t="shared" si="457"/>
        <v>7.2612224786611279E-2</v>
      </c>
      <c r="I1917" s="3">
        <f t="shared" si="463"/>
        <v>2521.7752050680042</v>
      </c>
      <c r="K1917" s="3">
        <f t="shared" si="465"/>
        <v>18.880000000000152</v>
      </c>
      <c r="L1917" s="3">
        <f t="shared" si="458"/>
        <v>0.17774042551904631</v>
      </c>
      <c r="M1917" s="3">
        <f>L1917/'Nitrous Oxide Information'!$B$1*1000</f>
        <v>4.0383619730317477</v>
      </c>
      <c r="N1917" s="3">
        <f>M1917*'Nitrous Oxide Information'!$I$2*($D$13+273)/$F$2/1000</f>
        <v>1002.5519312919522</v>
      </c>
      <c r="O1917" s="3">
        <f t="shared" si="459"/>
        <v>19.72068800863023</v>
      </c>
      <c r="P1917" s="3">
        <f t="shared" si="460"/>
        <v>10.083409518888184</v>
      </c>
      <c r="Q1917" s="3">
        <f t="shared" si="461"/>
        <v>1.8393657252199264E-3</v>
      </c>
      <c r="R1917" s="3">
        <f t="shared" si="462"/>
        <v>3.2936390301553688E-2</v>
      </c>
    </row>
    <row r="1918" spans="1:18" x14ac:dyDescent="0.25">
      <c r="A1918" s="3">
        <f t="shared" si="464"/>
        <v>18.890000000000153</v>
      </c>
      <c r="B1918" s="3">
        <f t="shared" si="451"/>
        <v>0.3911239746599337</v>
      </c>
      <c r="C1918" s="3">
        <f t="shared" si="452"/>
        <v>8.8865662373596079E-3</v>
      </c>
      <c r="D1918" s="3">
        <f t="shared" si="453"/>
        <v>145.13841445349061</v>
      </c>
      <c r="E1918" s="3">
        <f t="shared" si="454"/>
        <v>1.2288409863943943</v>
      </c>
      <c r="F1918" s="3">
        <f t="shared" si="455"/>
        <v>33.073583221953236</v>
      </c>
      <c r="G1918" s="3">
        <f t="shared" si="456"/>
        <v>6.4955361220416466E-2</v>
      </c>
      <c r="H1918" s="3">
        <f t="shared" si="457"/>
        <v>7.2477669883344212E-2</v>
      </c>
      <c r="I1918" s="3">
        <f t="shared" si="463"/>
        <v>2521.9201604077707</v>
      </c>
      <c r="K1918" s="3">
        <f t="shared" si="465"/>
        <v>18.890000000000153</v>
      </c>
      <c r="L1918" s="3">
        <f t="shared" si="458"/>
        <v>0.17741106161603076</v>
      </c>
      <c r="M1918" s="3">
        <f>L1918/'Nitrous Oxide Information'!$B$1*1000</f>
        <v>4.0308786407659269</v>
      </c>
      <c r="N1918" s="3">
        <f>M1918*'Nitrous Oxide Information'!$I$2*($D$13+273)/$F$2/1000</f>
        <v>1000.6941411122458</v>
      </c>
      <c r="O1918" s="3">
        <f t="shared" si="459"/>
        <v>19.684144364978504</v>
      </c>
      <c r="P1918" s="3">
        <f t="shared" si="460"/>
        <v>10.083409518888182</v>
      </c>
      <c r="Q1918" s="3">
        <f t="shared" si="461"/>
        <v>1.8393657252199261E-3</v>
      </c>
      <c r="R1918" s="3">
        <f t="shared" si="462"/>
        <v>3.2875357151501944E-2</v>
      </c>
    </row>
    <row r="1919" spans="1:18" x14ac:dyDescent="0.25">
      <c r="A1919" s="3">
        <f t="shared" si="464"/>
        <v>18.900000000000155</v>
      </c>
      <c r="B1919" s="3">
        <f t="shared" si="451"/>
        <v>0.39039919796110029</v>
      </c>
      <c r="C1919" s="3">
        <f t="shared" si="452"/>
        <v>8.8700988854232346E-3</v>
      </c>
      <c r="D1919" s="3">
        <f t="shared" si="453"/>
        <v>144.86946407530687</v>
      </c>
      <c r="E1919" s="3">
        <f t="shared" si="454"/>
        <v>1.2265638687252856</v>
      </c>
      <c r="F1919" s="3">
        <f t="shared" si="455"/>
        <v>33.073583221953236</v>
      </c>
      <c r="G1919" s="3">
        <f t="shared" si="456"/>
        <v>6.4955361220416466E-2</v>
      </c>
      <c r="H1919" s="3">
        <f t="shared" si="457"/>
        <v>7.2343364318560421E-2</v>
      </c>
      <c r="I1919" s="3">
        <f t="shared" si="463"/>
        <v>2522.0648471364079</v>
      </c>
      <c r="K1919" s="3">
        <f t="shared" si="465"/>
        <v>18.900000000000155</v>
      </c>
      <c r="L1919" s="3">
        <f t="shared" si="458"/>
        <v>0.17708230804451575</v>
      </c>
      <c r="M1919" s="3">
        <f>L1919/'Nitrous Oxide Information'!$B$1*1000</f>
        <v>4.0234091755734838</v>
      </c>
      <c r="N1919" s="3">
        <f>M1919*'Nitrous Oxide Information'!$I$2*($D$13+273)/$F$2/1000</f>
        <v>998.8397935316151</v>
      </c>
      <c r="O1919" s="3">
        <f t="shared" si="459"/>
        <v>19.647668438938393</v>
      </c>
      <c r="P1919" s="3">
        <f t="shared" si="460"/>
        <v>10.083409518888182</v>
      </c>
      <c r="Q1919" s="3">
        <f t="shared" si="461"/>
        <v>1.8393657252199261E-3</v>
      </c>
      <c r="R1919" s="3">
        <f t="shared" si="462"/>
        <v>3.2814437099618267E-2</v>
      </c>
    </row>
    <row r="1920" spans="1:18" x14ac:dyDescent="0.25">
      <c r="A1920" s="3">
        <f t="shared" si="464"/>
        <v>18.910000000000156</v>
      </c>
      <c r="B1920" s="3">
        <f t="shared" si="451"/>
        <v>0.38967576431791467</v>
      </c>
      <c r="C1920" s="3">
        <f t="shared" si="452"/>
        <v>8.8536620484993608E-3</v>
      </c>
      <c r="D1920" s="3">
        <f t="shared" si="453"/>
        <v>144.60101207865912</v>
      </c>
      <c r="E1920" s="3">
        <f t="shared" si="454"/>
        <v>1.2242909706947926</v>
      </c>
      <c r="F1920" s="3">
        <f t="shared" si="455"/>
        <v>33.073583221953243</v>
      </c>
      <c r="G1920" s="3">
        <f t="shared" si="456"/>
        <v>6.495536122041648E-2</v>
      </c>
      <c r="H1920" s="3">
        <f t="shared" si="457"/>
        <v>7.2209307630220348E-2</v>
      </c>
      <c r="I1920" s="3">
        <f t="shared" si="463"/>
        <v>2522.2092657516682</v>
      </c>
      <c r="K1920" s="3">
        <f t="shared" si="465"/>
        <v>18.910000000000156</v>
      </c>
      <c r="L1920" s="3">
        <f t="shared" si="458"/>
        <v>0.17675416367351957</v>
      </c>
      <c r="M1920" s="3">
        <f>L1920/'Nitrous Oxide Information'!$B$1*1000</f>
        <v>4.0159535517578799</v>
      </c>
      <c r="N1920" s="3">
        <f>M1920*'Nitrous Oxide Information'!$I$2*($D$13+273)/$F$2/1000</f>
        <v>996.98888217071305</v>
      </c>
      <c r="O1920" s="3">
        <f t="shared" si="459"/>
        <v>19.611260105025011</v>
      </c>
      <c r="P1920" s="3">
        <f t="shared" si="460"/>
        <v>10.083409518888184</v>
      </c>
      <c r="Q1920" s="3">
        <f t="shared" si="461"/>
        <v>1.8393657252199264E-3</v>
      </c>
      <c r="R1920" s="3">
        <f t="shared" si="462"/>
        <v>3.2753629936324788E-2</v>
      </c>
    </row>
    <row r="1921" spans="1:18" x14ac:dyDescent="0.25">
      <c r="A1921" s="3">
        <f t="shared" si="464"/>
        <v>18.920000000000158</v>
      </c>
      <c r="B1921" s="3">
        <f t="shared" si="451"/>
        <v>0.38895367124161245</v>
      </c>
      <c r="C1921" s="3">
        <f t="shared" si="452"/>
        <v>8.8372556700417951E-3</v>
      </c>
      <c r="D1921" s="3">
        <f t="shared" si="453"/>
        <v>144.33305754001577</v>
      </c>
      <c r="E1921" s="3">
        <f t="shared" si="454"/>
        <v>1.2220222844836668</v>
      </c>
      <c r="F1921" s="3">
        <f t="shared" si="455"/>
        <v>33.073583221953236</v>
      </c>
      <c r="G1921" s="3">
        <f t="shared" si="456"/>
        <v>6.4955361220416466E-2</v>
      </c>
      <c r="H1921" s="3">
        <f t="shared" si="457"/>
        <v>7.2075499357140735E-2</v>
      </c>
      <c r="I1921" s="3">
        <f t="shared" si="463"/>
        <v>2522.3534167503826</v>
      </c>
      <c r="K1921" s="3">
        <f t="shared" si="465"/>
        <v>18.920000000000158</v>
      </c>
      <c r="L1921" s="3">
        <f t="shared" si="458"/>
        <v>0.17642662737415632</v>
      </c>
      <c r="M1921" s="3">
        <f>L1921/'Nitrous Oxide Information'!$B$1*1000</f>
        <v>4.008511743670196</v>
      </c>
      <c r="N1921" s="3">
        <f>M1921*'Nitrous Oxide Information'!$I$2*($D$13+273)/$F$2/1000</f>
        <v>995.14140066201321</v>
      </c>
      <c r="O1921" s="3">
        <f t="shared" si="459"/>
        <v>19.574919237986006</v>
      </c>
      <c r="P1921" s="3">
        <f t="shared" si="460"/>
        <v>10.083409518888182</v>
      </c>
      <c r="Q1921" s="3">
        <f t="shared" si="461"/>
        <v>1.8393657252199261E-3</v>
      </c>
      <c r="R1921" s="3">
        <f t="shared" si="462"/>
        <v>3.269293545243205E-2</v>
      </c>
    </row>
    <row r="1922" spans="1:18" x14ac:dyDescent="0.25">
      <c r="A1922" s="3">
        <f t="shared" si="464"/>
        <v>18.93000000000016</v>
      </c>
      <c r="B1922" s="3">
        <f t="shared" si="451"/>
        <v>0.38823291624804102</v>
      </c>
      <c r="C1922" s="3">
        <f t="shared" si="452"/>
        <v>8.8208796936091339E-3</v>
      </c>
      <c r="D1922" s="3">
        <f t="shared" si="453"/>
        <v>144.06559953755672</v>
      </c>
      <c r="E1922" s="3">
        <f t="shared" si="454"/>
        <v>1.219757802287148</v>
      </c>
      <c r="F1922" s="3">
        <f t="shared" si="455"/>
        <v>33.073583221953243</v>
      </c>
      <c r="G1922" s="3">
        <f t="shared" si="456"/>
        <v>6.495536122041648E-2</v>
      </c>
      <c r="H1922" s="3">
        <f t="shared" si="457"/>
        <v>7.1941939038992875E-2</v>
      </c>
      <c r="I1922" s="3">
        <f t="shared" si="463"/>
        <v>2522.4973006284604</v>
      </c>
      <c r="K1922" s="3">
        <f t="shared" si="465"/>
        <v>18.93000000000016</v>
      </c>
      <c r="L1922" s="3">
        <f t="shared" si="458"/>
        <v>0.17609969801963199</v>
      </c>
      <c r="M1922" s="3">
        <f>L1922/'Nitrous Oxide Information'!$B$1*1000</f>
        <v>4.0010837257090408</v>
      </c>
      <c r="N1922" s="3">
        <f>M1922*'Nitrous Oxide Information'!$I$2*($D$13+273)/$F$2/1000</f>
        <v>993.29734264978993</v>
      </c>
      <c r="O1922" s="3">
        <f t="shared" si="459"/>
        <v>19.53864571280112</v>
      </c>
      <c r="P1922" s="3">
        <f t="shared" si="460"/>
        <v>10.083409518888184</v>
      </c>
      <c r="Q1922" s="3">
        <f t="shared" si="461"/>
        <v>1.8393657252199264E-3</v>
      </c>
      <c r="R1922" s="3">
        <f t="shared" si="462"/>
        <v>3.2632353439138208E-2</v>
      </c>
    </row>
    <row r="1923" spans="1:18" x14ac:dyDescent="0.25">
      <c r="A1923" s="3">
        <f t="shared" si="464"/>
        <v>18.940000000000161</v>
      </c>
      <c r="B1923" s="3">
        <f t="shared" si="451"/>
        <v>0.38751349685765113</v>
      </c>
      <c r="C1923" s="3">
        <f t="shared" si="452"/>
        <v>8.8045340628645601E-3</v>
      </c>
      <c r="D1923" s="3">
        <f t="shared" si="453"/>
        <v>143.79863715117</v>
      </c>
      <c r="E1923" s="3">
        <f t="shared" si="454"/>
        <v>1.2174975163149404</v>
      </c>
      <c r="F1923" s="3">
        <f t="shared" si="455"/>
        <v>33.073583221953243</v>
      </c>
      <c r="G1923" s="3">
        <f t="shared" si="456"/>
        <v>6.495536122041648E-2</v>
      </c>
      <c r="H1923" s="3">
        <f t="shared" si="457"/>
        <v>7.1808626216301061E-2</v>
      </c>
      <c r="I1923" s="3">
        <f t="shared" si="463"/>
        <v>2522.6409178808931</v>
      </c>
      <c r="K1923" s="3">
        <f t="shared" si="465"/>
        <v>18.940000000000161</v>
      </c>
      <c r="L1923" s="3">
        <f t="shared" si="458"/>
        <v>0.17577337448524061</v>
      </c>
      <c r="M1923" s="3">
        <f>L1923/'Nitrous Oxide Information'!$B$1*1000</f>
        <v>3.9936694723204651</v>
      </c>
      <c r="N1923" s="3">
        <f>M1923*'Nitrous Oxide Information'!$I$2*($D$13+273)/$F$2/1000</f>
        <v>991.45670179009414</v>
      </c>
      <c r="O1923" s="3">
        <f t="shared" si="459"/>
        <v>19.502439404681777</v>
      </c>
      <c r="P1923" s="3">
        <f t="shared" si="460"/>
        <v>10.083409518888184</v>
      </c>
      <c r="Q1923" s="3">
        <f t="shared" si="461"/>
        <v>1.8393657252199264E-3</v>
      </c>
      <c r="R1923" s="3">
        <f t="shared" si="462"/>
        <v>3.2571883688028352E-2</v>
      </c>
    </row>
    <row r="1924" spans="1:18" x14ac:dyDescent="0.25">
      <c r="A1924" s="3">
        <f t="shared" si="464"/>
        <v>18.950000000000163</v>
      </c>
      <c r="B1924" s="3">
        <f t="shared" ref="B1924:B1987" si="466">L1924*2.20462</f>
        <v>0.38679541059548811</v>
      </c>
      <c r="C1924" s="3">
        <f t="shared" ref="C1924:C1987" si="467">M1924/453.59237</f>
        <v>8.7882187215756555E-3</v>
      </c>
      <c r="D1924" s="3">
        <f t="shared" ref="D1924:D1987" si="468">N1924/6.89475729</f>
        <v>143.53216946244854</v>
      </c>
      <c r="E1924" s="3">
        <f t="shared" ref="E1924:E1987" si="469">O1924/16.0184634</f>
        <v>1.2152414187911824</v>
      </c>
      <c r="F1924" s="3">
        <f t="shared" ref="F1924:F1987" si="470">P1924*3.28</f>
        <v>33.073583221953236</v>
      </c>
      <c r="G1924" s="3">
        <f t="shared" ref="G1924:G1987" si="471">Q1924*35.314</f>
        <v>6.4955361220416466E-2</v>
      </c>
      <c r="H1924" s="3">
        <f t="shared" ref="H1924:H1987" si="472">R1924*2.20462</f>
        <v>7.1675560430441057E-2</v>
      </c>
      <c r="I1924" s="3">
        <f t="shared" si="463"/>
        <v>2522.7842690017542</v>
      </c>
      <c r="K1924" s="3">
        <f t="shared" si="465"/>
        <v>18.950000000000163</v>
      </c>
      <c r="L1924" s="3">
        <f t="shared" ref="L1924:L1987" si="473">L1923-R1923*$J$1</f>
        <v>0.17544765564836032</v>
      </c>
      <c r="M1924" s="3">
        <f>L1924/'Nitrous Oxide Information'!$B$1*1000</f>
        <v>3.9862689579978716</v>
      </c>
      <c r="N1924" s="3">
        <f>M1924*'Nitrous Oxide Information'!$I$2*($D$13+273)/$F$2/1000</f>
        <v>989.61947175073237</v>
      </c>
      <c r="O1924" s="3">
        <f t="shared" ref="O1924:O1987" si="474">L1924/$F$2</f>
        <v>19.46630018907063</v>
      </c>
      <c r="P1924" s="3">
        <f t="shared" ref="P1924:P1987" si="475">SQRT(2*(N1924)/O1924)</f>
        <v>10.083409518888182</v>
      </c>
      <c r="Q1924" s="3">
        <f t="shared" ref="Q1924:Q1987" si="476">P1924*$F$25</f>
        <v>1.8393657252199261E-3</v>
      </c>
      <c r="R1924" s="3">
        <f t="shared" ref="R1924:R1987" si="477">Q1924*O1924*0.908</f>
        <v>3.2511525991073771E-2</v>
      </c>
    </row>
    <row r="1925" spans="1:18" x14ac:dyDescent="0.25">
      <c r="A1925" s="3">
        <f t="shared" si="464"/>
        <v>18.960000000000164</v>
      </c>
      <c r="B1925" s="3">
        <f t="shared" si="466"/>
        <v>0.38607865499118366</v>
      </c>
      <c r="C1925" s="3">
        <f t="shared" si="467"/>
        <v>8.771933613614202E-3</v>
      </c>
      <c r="D1925" s="3">
        <f t="shared" si="468"/>
        <v>143.2661955546873</v>
      </c>
      <c r="E1925" s="3">
        <f t="shared" si="469"/>
        <v>1.2129895019544223</v>
      </c>
      <c r="F1925" s="3">
        <f t="shared" si="470"/>
        <v>33.073583221953236</v>
      </c>
      <c r="G1925" s="3">
        <f t="shared" si="471"/>
        <v>6.4955361220416466E-2</v>
      </c>
      <c r="H1925" s="3">
        <f t="shared" si="472"/>
        <v>7.154274122363842E-2</v>
      </c>
      <c r="I1925" s="3">
        <f t="shared" si="463"/>
        <v>2522.9273544842013</v>
      </c>
      <c r="K1925" s="3">
        <f t="shared" si="465"/>
        <v>18.960000000000164</v>
      </c>
      <c r="L1925" s="3">
        <f t="shared" si="473"/>
        <v>0.17512254038844957</v>
      </c>
      <c r="M1925" s="3">
        <f>L1925/'Nitrous Oxide Information'!$B$1*1000</f>
        <v>3.9788821572819302</v>
      </c>
      <c r="N1925" s="3">
        <f>M1925*'Nitrous Oxide Information'!$I$2*($D$13+273)/$F$2/1000</f>
        <v>987.78564621124588</v>
      </c>
      <c r="O1925" s="3">
        <f t="shared" si="474"/>
        <v>19.430227941641146</v>
      </c>
      <c r="P1925" s="3">
        <f t="shared" si="475"/>
        <v>10.083409518888182</v>
      </c>
      <c r="Q1925" s="3">
        <f t="shared" si="476"/>
        <v>1.8393657252199261E-3</v>
      </c>
      <c r="R1925" s="3">
        <f t="shared" si="477"/>
        <v>3.2451280140631235E-2</v>
      </c>
    </row>
    <row r="1926" spans="1:18" x14ac:dyDescent="0.25">
      <c r="A1926" s="3">
        <f t="shared" si="464"/>
        <v>18.970000000000166</v>
      </c>
      <c r="B1926" s="3">
        <f t="shared" si="466"/>
        <v>0.38536322757894731</v>
      </c>
      <c r="C1926" s="3">
        <f t="shared" si="467"/>
        <v>8.755678682955988E-3</v>
      </c>
      <c r="D1926" s="3">
        <f t="shared" si="468"/>
        <v>143.00071451287994</v>
      </c>
      <c r="E1926" s="3">
        <f t="shared" si="469"/>
        <v>1.2107417580575914</v>
      </c>
      <c r="F1926" s="3">
        <f t="shared" si="470"/>
        <v>33.073583221953236</v>
      </c>
      <c r="G1926" s="3">
        <f t="shared" si="471"/>
        <v>6.4955361220416466E-2</v>
      </c>
      <c r="H1926" s="3">
        <f t="shared" si="472"/>
        <v>7.1410168138967153E-2</v>
      </c>
      <c r="I1926" s="3">
        <f t="shared" si="463"/>
        <v>2523.0701748204792</v>
      </c>
      <c r="K1926" s="3">
        <f t="shared" si="465"/>
        <v>18.970000000000166</v>
      </c>
      <c r="L1926" s="3">
        <f t="shared" si="473"/>
        <v>0.17479802758704327</v>
      </c>
      <c r="M1926" s="3">
        <f>L1926/'Nitrous Oxide Information'!$B$1*1000</f>
        <v>3.9715090447604857</v>
      </c>
      <c r="N1926" s="3">
        <f>M1926*'Nitrous Oxide Information'!$I$2*($D$13+273)/$F$2/1000</f>
        <v>985.95521886288782</v>
      </c>
      <c r="O1926" s="3">
        <f t="shared" si="474"/>
        <v>19.394222538297186</v>
      </c>
      <c r="P1926" s="3">
        <f t="shared" si="475"/>
        <v>10.083409518888182</v>
      </c>
      <c r="Q1926" s="3">
        <f t="shared" si="476"/>
        <v>1.8393657252199261E-3</v>
      </c>
      <c r="R1926" s="3">
        <f t="shared" si="477"/>
        <v>3.2391145929442332E-2</v>
      </c>
    </row>
    <row r="1927" spans="1:18" x14ac:dyDescent="0.25">
      <c r="A1927" s="3">
        <f t="shared" si="464"/>
        <v>18.980000000000167</v>
      </c>
      <c r="B1927" s="3">
        <f t="shared" si="466"/>
        <v>0.38464912589755762</v>
      </c>
      <c r="C1927" s="3">
        <f t="shared" si="467"/>
        <v>8.7394538736806273E-3</v>
      </c>
      <c r="D1927" s="3">
        <f t="shared" si="468"/>
        <v>142.73572542371565</v>
      </c>
      <c r="E1927" s="3">
        <f t="shared" si="469"/>
        <v>1.2084981793679759</v>
      </c>
      <c r="F1927" s="3">
        <f t="shared" si="470"/>
        <v>33.073583221953236</v>
      </c>
      <c r="G1927" s="3">
        <f t="shared" si="471"/>
        <v>6.4955361220416466E-2</v>
      </c>
      <c r="H1927" s="3">
        <f t="shared" si="472"/>
        <v>7.1277840720347777E-2</v>
      </c>
      <c r="I1927" s="3">
        <f t="shared" si="463"/>
        <v>2523.2127305019199</v>
      </c>
      <c r="K1927" s="3">
        <f t="shared" si="465"/>
        <v>18.980000000000167</v>
      </c>
      <c r="L1927" s="3">
        <f t="shared" si="473"/>
        <v>0.17447411612774885</v>
      </c>
      <c r="M1927" s="3">
        <f>L1927/'Nitrous Oxide Information'!$B$1*1000</f>
        <v>3.9641495950684762</v>
      </c>
      <c r="N1927" s="3">
        <f>M1927*'Nitrous Oxide Information'!$I$2*($D$13+273)/$F$2/1000</f>
        <v>984.12818340860179</v>
      </c>
      <c r="O1927" s="3">
        <f t="shared" si="474"/>
        <v>19.358283855172559</v>
      </c>
      <c r="P1927" s="3">
        <f t="shared" si="475"/>
        <v>10.083409518888182</v>
      </c>
      <c r="Q1927" s="3">
        <f t="shared" si="476"/>
        <v>1.8393657252199261E-3</v>
      </c>
      <c r="R1927" s="3">
        <f t="shared" si="477"/>
        <v>3.2331123150632662E-2</v>
      </c>
    </row>
    <row r="1928" spans="1:18" x14ac:dyDescent="0.25">
      <c r="A1928" s="3">
        <f t="shared" si="464"/>
        <v>18.990000000000169</v>
      </c>
      <c r="B1928" s="3">
        <f t="shared" si="466"/>
        <v>0.38393634749035416</v>
      </c>
      <c r="C1928" s="3">
        <f t="shared" si="467"/>
        <v>8.723259129971345E-3</v>
      </c>
      <c r="D1928" s="3">
        <f t="shared" si="468"/>
        <v>142.47122737557595</v>
      </c>
      <c r="E1928" s="3">
        <f t="shared" si="469"/>
        <v>1.2062587581671913</v>
      </c>
      <c r="F1928" s="3">
        <f t="shared" si="470"/>
        <v>33.073583221953243</v>
      </c>
      <c r="G1928" s="3">
        <f t="shared" si="471"/>
        <v>6.495536122041648E-2</v>
      </c>
      <c r="H1928" s="3">
        <f t="shared" si="472"/>
        <v>7.1145758512546051E-2</v>
      </c>
      <c r="I1928" s="3">
        <f t="shared" si="463"/>
        <v>2523.355022018945</v>
      </c>
      <c r="K1928" s="3">
        <f t="shared" si="465"/>
        <v>18.990000000000169</v>
      </c>
      <c r="L1928" s="3">
        <f t="shared" si="473"/>
        <v>0.17415080489624252</v>
      </c>
      <c r="M1928" s="3">
        <f>L1928/'Nitrous Oxide Information'!$B$1*1000</f>
        <v>3.9568037828878406</v>
      </c>
      <c r="N1928" s="3">
        <f>M1928*'Nitrous Oxide Information'!$I$2*($D$13+273)/$F$2/1000</f>
        <v>982.30453356299984</v>
      </c>
      <c r="O1928" s="3">
        <f t="shared" si="474"/>
        <v>19.322411768630609</v>
      </c>
      <c r="P1928" s="3">
        <f t="shared" si="475"/>
        <v>10.083409518888184</v>
      </c>
      <c r="Q1928" s="3">
        <f t="shared" si="476"/>
        <v>1.8393657252199264E-3</v>
      </c>
      <c r="R1928" s="3">
        <f t="shared" si="477"/>
        <v>3.2271211597711194E-2</v>
      </c>
    </row>
    <row r="1929" spans="1:18" x14ac:dyDescent="0.25">
      <c r="A1929" s="3">
        <f t="shared" si="464"/>
        <v>19.000000000000171</v>
      </c>
      <c r="B1929" s="3">
        <f t="shared" si="466"/>
        <v>0.38322488990522868</v>
      </c>
      <c r="C1929" s="3">
        <f t="shared" si="467"/>
        <v>8.7070943961148062E-3</v>
      </c>
      <c r="D1929" s="3">
        <f t="shared" si="468"/>
        <v>142.20721945853171</v>
      </c>
      <c r="E1929" s="3">
        <f t="shared" si="469"/>
        <v>1.2040234867511566</v>
      </c>
      <c r="F1929" s="3">
        <f t="shared" si="470"/>
        <v>33.073583221953236</v>
      </c>
      <c r="G1929" s="3">
        <f t="shared" si="471"/>
        <v>6.4955361220416466E-2</v>
      </c>
      <c r="H1929" s="3">
        <f t="shared" si="472"/>
        <v>7.1013921061171312E-2</v>
      </c>
      <c r="I1929" s="3">
        <f t="shared" si="463"/>
        <v>2523.4970498610674</v>
      </c>
      <c r="K1929" s="3">
        <f t="shared" si="465"/>
        <v>19.000000000000171</v>
      </c>
      <c r="L1929" s="3">
        <f t="shared" si="473"/>
        <v>0.1738280927802654</v>
      </c>
      <c r="M1929" s="3">
        <f>L1929/'Nitrous Oxide Information'!$B$1*1000</f>
        <v>3.9494715829474338</v>
      </c>
      <c r="N1929" s="3">
        <f>M1929*'Nitrous Oxide Information'!$I$2*($D$13+273)/$F$2/1000</f>
        <v>980.48426305234148</v>
      </c>
      <c r="O1929" s="3">
        <f t="shared" si="474"/>
        <v>19.286606155263787</v>
      </c>
      <c r="P1929" s="3">
        <f t="shared" si="475"/>
        <v>10.083409518888182</v>
      </c>
      <c r="Q1929" s="3">
        <f t="shared" si="476"/>
        <v>1.8393657252199261E-3</v>
      </c>
      <c r="R1929" s="3">
        <f t="shared" si="477"/>
        <v>3.2211411064569546E-2</v>
      </c>
    </row>
    <row r="1930" spans="1:18" x14ac:dyDescent="0.25">
      <c r="A1930" s="3">
        <f t="shared" si="464"/>
        <v>19.010000000000172</v>
      </c>
      <c r="B1930" s="3">
        <f t="shared" si="466"/>
        <v>0.38251475069461693</v>
      </c>
      <c r="C1930" s="3">
        <f t="shared" si="467"/>
        <v>8.6909596165009144E-3</v>
      </c>
      <c r="D1930" s="3">
        <f t="shared" si="468"/>
        <v>141.94370076434006</v>
      </c>
      <c r="E1930" s="3">
        <f t="shared" si="469"/>
        <v>1.2017923574300653</v>
      </c>
      <c r="F1930" s="3">
        <f t="shared" si="470"/>
        <v>33.073583221953243</v>
      </c>
      <c r="G1930" s="3">
        <f t="shared" si="471"/>
        <v>6.495536122041648E-2</v>
      </c>
      <c r="H1930" s="3">
        <f t="shared" si="472"/>
        <v>7.0882327912674875E-2</v>
      </c>
      <c r="I1930" s="3">
        <f t="shared" si="463"/>
        <v>2523.6388145168926</v>
      </c>
      <c r="K1930" s="3">
        <f t="shared" si="465"/>
        <v>19.010000000000172</v>
      </c>
      <c r="L1930" s="3">
        <f t="shared" si="473"/>
        <v>0.1735059786696197</v>
      </c>
      <c r="M1930" s="3">
        <f>L1930/'Nitrous Oxide Information'!$B$1*1000</f>
        <v>3.9421529700229412</v>
      </c>
      <c r="N1930" s="3">
        <f>M1930*'Nitrous Oxide Information'!$I$2*($D$13+273)/$F$2/1000</f>
        <v>978.66736561451228</v>
      </c>
      <c r="O1930" s="3">
        <f t="shared" si="474"/>
        <v>19.250866891893221</v>
      </c>
      <c r="P1930" s="3">
        <f t="shared" si="475"/>
        <v>10.083409518888184</v>
      </c>
      <c r="Q1930" s="3">
        <f t="shared" si="476"/>
        <v>1.8393657252199264E-3</v>
      </c>
      <c r="R1930" s="3">
        <f t="shared" si="477"/>
        <v>3.2151721345481256E-2</v>
      </c>
    </row>
    <row r="1931" spans="1:18" x14ac:dyDescent="0.25">
      <c r="A1931" s="3">
        <f t="shared" si="464"/>
        <v>19.020000000000174</v>
      </c>
      <c r="B1931" s="3">
        <f t="shared" si="466"/>
        <v>0.38180592741549024</v>
      </c>
      <c r="C1931" s="3">
        <f t="shared" si="467"/>
        <v>8.6748547356226228E-3</v>
      </c>
      <c r="D1931" s="3">
        <f t="shared" si="468"/>
        <v>141.68067038644102</v>
      </c>
      <c r="E1931" s="3">
        <f t="shared" si="469"/>
        <v>1.1995653625283624</v>
      </c>
      <c r="F1931" s="3">
        <f t="shared" si="470"/>
        <v>33.073583221953236</v>
      </c>
      <c r="G1931" s="3">
        <f t="shared" si="471"/>
        <v>6.4955361220416466E-2</v>
      </c>
      <c r="H1931" s="3">
        <f t="shared" si="472"/>
        <v>7.0750978614348564E-2</v>
      </c>
      <c r="I1931" s="3">
        <f t="shared" si="463"/>
        <v>2523.7803164741213</v>
      </c>
      <c r="K1931" s="3">
        <f t="shared" si="465"/>
        <v>19.020000000000174</v>
      </c>
      <c r="L1931" s="3">
        <f t="shared" si="473"/>
        <v>0.1731844614561649</v>
      </c>
      <c r="M1931" s="3">
        <f>L1931/'Nitrous Oxide Information'!$B$1*1000</f>
        <v>3.9348479189367893</v>
      </c>
      <c r="N1931" s="3">
        <f>M1931*'Nitrous Oxide Information'!$I$2*($D$13+273)/$F$2/1000</f>
        <v>976.85383499900138</v>
      </c>
      <c r="O1931" s="3">
        <f t="shared" si="474"/>
        <v>19.215193855568309</v>
      </c>
      <c r="P1931" s="3">
        <f t="shared" si="475"/>
        <v>10.083409518888182</v>
      </c>
      <c r="Q1931" s="3">
        <f t="shared" si="476"/>
        <v>1.8393657252199261E-3</v>
      </c>
      <c r="R1931" s="3">
        <f t="shared" si="477"/>
        <v>3.2092142235101095E-2</v>
      </c>
    </row>
    <row r="1932" spans="1:18" x14ac:dyDescent="0.25">
      <c r="A1932" s="3">
        <f t="shared" si="464"/>
        <v>19.030000000000175</v>
      </c>
      <c r="B1932" s="3">
        <f t="shared" si="466"/>
        <v>0.38109841762934671</v>
      </c>
      <c r="C1932" s="3">
        <f t="shared" si="467"/>
        <v>8.6587796980757397E-3</v>
      </c>
      <c r="D1932" s="3">
        <f t="shared" si="468"/>
        <v>141.41812741995457</v>
      </c>
      <c r="E1932" s="3">
        <f t="shared" si="469"/>
        <v>1.1973424943847153</v>
      </c>
      <c r="F1932" s="3">
        <f t="shared" si="470"/>
        <v>33.073583221953243</v>
      </c>
      <c r="G1932" s="3">
        <f t="shared" si="471"/>
        <v>6.495536122041648E-2</v>
      </c>
      <c r="H1932" s="3">
        <f t="shared" si="472"/>
        <v>7.0619872714323073E-2</v>
      </c>
      <c r="I1932" s="3">
        <f t="shared" si="463"/>
        <v>2523.92155621955</v>
      </c>
      <c r="K1932" s="3">
        <f t="shared" si="465"/>
        <v>19.030000000000175</v>
      </c>
      <c r="L1932" s="3">
        <f t="shared" si="473"/>
        <v>0.17286354003381388</v>
      </c>
      <c r="M1932" s="3">
        <f>L1932/'Nitrous Oxide Information'!$B$1*1000</f>
        <v>3.9275564045580595</v>
      </c>
      <c r="N1932" s="3">
        <f>M1932*'Nitrous Oxide Information'!$I$2*($D$13+273)/$F$2/1000</f>
        <v>975.04366496688067</v>
      </c>
      <c r="O1932" s="3">
        <f t="shared" si="474"/>
        <v>19.179586923566269</v>
      </c>
      <c r="P1932" s="3">
        <f t="shared" si="475"/>
        <v>10.083409518888184</v>
      </c>
      <c r="Q1932" s="3">
        <f t="shared" si="476"/>
        <v>1.8393657252199264E-3</v>
      </c>
      <c r="R1932" s="3">
        <f t="shared" si="477"/>
        <v>3.2032673528464353E-2</v>
      </c>
    </row>
    <row r="1933" spans="1:18" x14ac:dyDescent="0.25">
      <c r="A1933" s="3">
        <f t="shared" si="464"/>
        <v>19.040000000000177</v>
      </c>
      <c r="B1933" s="3">
        <f t="shared" si="466"/>
        <v>0.38039221890220348</v>
      </c>
      <c r="C1933" s="3">
        <f t="shared" si="467"/>
        <v>8.6427344485587466E-3</v>
      </c>
      <c r="D1933" s="3">
        <f t="shared" si="468"/>
        <v>141.15607096167747</v>
      </c>
      <c r="E1933" s="3">
        <f t="shared" si="469"/>
        <v>1.1951237453519878</v>
      </c>
      <c r="F1933" s="3">
        <f t="shared" si="470"/>
        <v>33.073583221953243</v>
      </c>
      <c r="G1933" s="3">
        <f t="shared" si="471"/>
        <v>6.495536122041648E-2</v>
      </c>
      <c r="H1933" s="3">
        <f t="shared" si="472"/>
        <v>7.0489009761566399E-2</v>
      </c>
      <c r="I1933" s="3">
        <f t="shared" si="463"/>
        <v>2524.0625342390731</v>
      </c>
      <c r="K1933" s="3">
        <f t="shared" si="465"/>
        <v>19.040000000000177</v>
      </c>
      <c r="L1933" s="3">
        <f t="shared" si="473"/>
        <v>0.17254321329852923</v>
      </c>
      <c r="M1933" s="3">
        <f>L1933/'Nitrous Oxide Information'!$B$1*1000</f>
        <v>3.9202784018024048</v>
      </c>
      <c r="N1933" s="3">
        <f>M1933*'Nitrous Oxide Information'!$I$2*($D$13+273)/$F$2/1000</f>
        <v>973.23684929078308</v>
      </c>
      <c r="O1933" s="3">
        <f t="shared" si="474"/>
        <v>19.144045973391741</v>
      </c>
      <c r="P1933" s="3">
        <f t="shared" si="475"/>
        <v>10.083409518888184</v>
      </c>
      <c r="Q1933" s="3">
        <f t="shared" si="476"/>
        <v>1.8393657252199264E-3</v>
      </c>
      <c r="R1933" s="3">
        <f t="shared" si="477"/>
        <v>3.1973315020986111E-2</v>
      </c>
    </row>
    <row r="1934" spans="1:18" x14ac:dyDescent="0.25">
      <c r="A1934" s="3">
        <f t="shared" si="464"/>
        <v>19.050000000000178</v>
      </c>
      <c r="B1934" s="3">
        <f t="shared" si="466"/>
        <v>0.37968732880458783</v>
      </c>
      <c r="C1934" s="3">
        <f t="shared" si="467"/>
        <v>8.6267189318725932E-3</v>
      </c>
      <c r="D1934" s="3">
        <f t="shared" si="468"/>
        <v>140.8945001100802</v>
      </c>
      <c r="E1934" s="3">
        <f t="shared" si="469"/>
        <v>1.1929091077972158</v>
      </c>
      <c r="F1934" s="3">
        <f t="shared" si="470"/>
        <v>33.073583221953236</v>
      </c>
      <c r="G1934" s="3">
        <f t="shared" si="471"/>
        <v>6.4955361220416466E-2</v>
      </c>
      <c r="H1934" s="3">
        <f t="shared" si="472"/>
        <v>7.0358389305882368E-2</v>
      </c>
      <c r="I1934" s="3">
        <f t="shared" si="463"/>
        <v>2524.203251017685</v>
      </c>
      <c r="K1934" s="3">
        <f t="shared" si="465"/>
        <v>19.050000000000178</v>
      </c>
      <c r="L1934" s="3">
        <f t="shared" si="473"/>
        <v>0.17222348014831937</v>
      </c>
      <c r="M1934" s="3">
        <f>L1934/'Nitrous Oxide Information'!$B$1*1000</f>
        <v>3.9130138856319583</v>
      </c>
      <c r="N1934" s="3">
        <f>M1934*'Nitrous Oxide Information'!$I$2*($D$13+273)/$F$2/1000</f>
        <v>971.43338175488134</v>
      </c>
      <c r="O1934" s="3">
        <f t="shared" si="474"/>
        <v>19.108570882776359</v>
      </c>
      <c r="P1934" s="3">
        <f t="shared" si="475"/>
        <v>10.083409518888182</v>
      </c>
      <c r="Q1934" s="3">
        <f t="shared" si="476"/>
        <v>1.8393657252199261E-3</v>
      </c>
      <c r="R1934" s="3">
        <f t="shared" si="477"/>
        <v>3.1914066508460584E-2</v>
      </c>
    </row>
    <row r="1935" spans="1:18" x14ac:dyDescent="0.25">
      <c r="A1935" s="3">
        <f t="shared" si="464"/>
        <v>19.06000000000018</v>
      </c>
      <c r="B1935" s="3">
        <f t="shared" si="466"/>
        <v>0.37898374491152903</v>
      </c>
      <c r="C1935" s="3">
        <f t="shared" si="467"/>
        <v>8.6107330929205261E-3</v>
      </c>
      <c r="D1935" s="3">
        <f t="shared" si="468"/>
        <v>140.63341396530387</v>
      </c>
      <c r="E1935" s="3">
        <f t="shared" si="469"/>
        <v>1.1906985741015779</v>
      </c>
      <c r="F1935" s="3">
        <f t="shared" si="470"/>
        <v>33.073583221953243</v>
      </c>
      <c r="G1935" s="3">
        <f t="shared" si="471"/>
        <v>6.495536122041648E-2</v>
      </c>
      <c r="H1935" s="3">
        <f t="shared" si="472"/>
        <v>7.022801089790906E-2</v>
      </c>
      <c r="I1935" s="3">
        <f t="shared" si="463"/>
        <v>2524.3437070394807</v>
      </c>
      <c r="K1935" s="3">
        <f t="shared" si="465"/>
        <v>19.06000000000018</v>
      </c>
      <c r="L1935" s="3">
        <f t="shared" si="473"/>
        <v>0.17190433948323477</v>
      </c>
      <c r="M1935" s="3">
        <f>L1935/'Nitrous Oxide Information'!$B$1*1000</f>
        <v>3.9057628310552515</v>
      </c>
      <c r="N1935" s="3">
        <f>M1935*'Nitrous Oxide Information'!$I$2*($D$13+273)/$F$2/1000</f>
        <v>969.63325615486667</v>
      </c>
      <c r="O1935" s="3">
        <f t="shared" si="474"/>
        <v>19.073161529678316</v>
      </c>
      <c r="P1935" s="3">
        <f t="shared" si="475"/>
        <v>10.083409518888184</v>
      </c>
      <c r="Q1935" s="3">
        <f t="shared" si="476"/>
        <v>1.8393657252199264E-3</v>
      </c>
      <c r="R1935" s="3">
        <f t="shared" si="477"/>
        <v>3.1854927787060387E-2</v>
      </c>
    </row>
    <row r="1936" spans="1:18" x14ac:dyDescent="0.25">
      <c r="A1936" s="3">
        <f t="shared" si="464"/>
        <v>19.070000000000181</v>
      </c>
      <c r="B1936" s="3">
        <f t="shared" si="466"/>
        <v>0.37828146480254987</v>
      </c>
      <c r="C1936" s="3">
        <f t="shared" si="467"/>
        <v>8.5947768767078801E-3</v>
      </c>
      <c r="D1936" s="3">
        <f t="shared" si="468"/>
        <v>140.37281162915687</v>
      </c>
      <c r="E1936" s="3">
        <f t="shared" si="469"/>
        <v>1.1884921366603718</v>
      </c>
      <c r="F1936" s="3">
        <f t="shared" si="470"/>
        <v>33.073583221953236</v>
      </c>
      <c r="G1936" s="3">
        <f t="shared" si="471"/>
        <v>6.4955361220416466E-2</v>
      </c>
      <c r="H1936" s="3">
        <f t="shared" si="472"/>
        <v>7.0097874089117218E-2</v>
      </c>
      <c r="I1936" s="3">
        <f t="shared" si="463"/>
        <v>2524.4839027876587</v>
      </c>
      <c r="K1936" s="3">
        <f t="shared" si="465"/>
        <v>19.070000000000181</v>
      </c>
      <c r="L1936" s="3">
        <f t="shared" si="473"/>
        <v>0.17158579020536416</v>
      </c>
      <c r="M1936" s="3">
        <f>L1936/'Nitrous Oxide Information'!$B$1*1000</f>
        <v>3.8985252131271251</v>
      </c>
      <c r="N1936" s="3">
        <f>M1936*'Nitrous Oxide Information'!$I$2*($D$13+273)/$F$2/1000</f>
        <v>967.83646629792622</v>
      </c>
      <c r="O1936" s="3">
        <f t="shared" si="474"/>
        <v>19.037817792281967</v>
      </c>
      <c r="P1936" s="3">
        <f t="shared" si="475"/>
        <v>10.083409518888182</v>
      </c>
      <c r="Q1936" s="3">
        <f t="shared" si="476"/>
        <v>1.8393657252199261E-3</v>
      </c>
      <c r="R1936" s="3">
        <f t="shared" si="477"/>
        <v>3.1795898653335826E-2</v>
      </c>
    </row>
    <row r="1937" spans="1:18" x14ac:dyDescent="0.25">
      <c r="A1937" s="3">
        <f t="shared" si="464"/>
        <v>19.080000000000183</v>
      </c>
      <c r="B1937" s="3">
        <f t="shared" si="466"/>
        <v>0.37758048606165873</v>
      </c>
      <c r="C1937" s="3">
        <f t="shared" si="467"/>
        <v>8.5788502283419086E-3</v>
      </c>
      <c r="D1937" s="3">
        <f t="shared" si="468"/>
        <v>140.11269220511238</v>
      </c>
      <c r="E1937" s="3">
        <f t="shared" si="469"/>
        <v>1.1862897878829868</v>
      </c>
      <c r="F1937" s="3">
        <f t="shared" si="470"/>
        <v>33.073583221953236</v>
      </c>
      <c r="G1937" s="3">
        <f t="shared" si="471"/>
        <v>6.4955361220416466E-2</v>
      </c>
      <c r="H1937" s="3">
        <f t="shared" si="472"/>
        <v>6.9967978431808742E-2</v>
      </c>
      <c r="I1937" s="3">
        <f t="shared" si="463"/>
        <v>2524.6238387445223</v>
      </c>
      <c r="K1937" s="3">
        <f t="shared" si="465"/>
        <v>19.080000000000183</v>
      </c>
      <c r="L1937" s="3">
        <f t="shared" si="473"/>
        <v>0.1712678312188308</v>
      </c>
      <c r="M1937" s="3">
        <f>L1937/'Nitrous Oxide Information'!$B$1*1000</f>
        <v>3.8913010069486473</v>
      </c>
      <c r="N1937" s="3">
        <f>M1937*'Nitrous Oxide Information'!$I$2*($D$13+273)/$F$2/1000</f>
        <v>966.04300600272472</v>
      </c>
      <c r="O1937" s="3">
        <f t="shared" si="474"/>
        <v>19.00253954899739</v>
      </c>
      <c r="P1937" s="3">
        <f t="shared" si="475"/>
        <v>10.083409518888182</v>
      </c>
      <c r="Q1937" s="3">
        <f t="shared" si="476"/>
        <v>1.8393657252199261E-3</v>
      </c>
      <c r="R1937" s="3">
        <f t="shared" si="477"/>
        <v>3.1736978904214216E-2</v>
      </c>
    </row>
    <row r="1938" spans="1:18" x14ac:dyDescent="0.25">
      <c r="A1938" s="3">
        <f t="shared" si="464"/>
        <v>19.090000000000185</v>
      </c>
      <c r="B1938" s="3">
        <f t="shared" si="466"/>
        <v>0.37688080627734061</v>
      </c>
      <c r="C1938" s="3">
        <f t="shared" si="467"/>
        <v>8.5629530930315736E-3</v>
      </c>
      <c r="D1938" s="3">
        <f t="shared" si="468"/>
        <v>139.8530547983045</v>
      </c>
      <c r="E1938" s="3">
        <f t="shared" si="469"/>
        <v>1.1840915201928786</v>
      </c>
      <c r="F1938" s="3">
        <f t="shared" si="470"/>
        <v>33.073583221953243</v>
      </c>
      <c r="G1938" s="3">
        <f t="shared" si="471"/>
        <v>6.495536122041648E-2</v>
      </c>
      <c r="H1938" s="3">
        <f t="shared" si="472"/>
        <v>6.9838323479115172E-2</v>
      </c>
      <c r="I1938" s="3">
        <f t="shared" si="463"/>
        <v>2524.7635153914807</v>
      </c>
      <c r="K1938" s="3">
        <f t="shared" si="465"/>
        <v>19.090000000000185</v>
      </c>
      <c r="L1938" s="3">
        <f t="shared" si="473"/>
        <v>0.17095046142978865</v>
      </c>
      <c r="M1938" s="3">
        <f>L1938/'Nitrous Oxide Information'!$B$1*1000</f>
        <v>3.8840901876670224</v>
      </c>
      <c r="N1938" s="3">
        <f>M1938*'Nitrous Oxide Information'!$I$2*($D$13+273)/$F$2/1000</f>
        <v>964.2528690993795</v>
      </c>
      <c r="O1938" s="3">
        <f t="shared" si="474"/>
        <v>18.967326678459987</v>
      </c>
      <c r="P1938" s="3">
        <f t="shared" si="475"/>
        <v>10.083409518888184</v>
      </c>
      <c r="Q1938" s="3">
        <f t="shared" si="476"/>
        <v>1.8393657252199264E-3</v>
      </c>
      <c r="R1938" s="3">
        <f t="shared" si="477"/>
        <v>3.1678168336999199E-2</v>
      </c>
    </row>
    <row r="1939" spans="1:18" x14ac:dyDescent="0.25">
      <c r="A1939" s="3">
        <f t="shared" si="464"/>
        <v>19.100000000000186</v>
      </c>
      <c r="B1939" s="3">
        <f t="shared" si="466"/>
        <v>0.37618242304254945</v>
      </c>
      <c r="C1939" s="3">
        <f t="shared" si="467"/>
        <v>8.5470854160873792E-3</v>
      </c>
      <c r="D1939" s="3">
        <f t="shared" si="468"/>
        <v>139.59389851552584</v>
      </c>
      <c r="E1939" s="3">
        <f t="shared" si="469"/>
        <v>1.1818973260275421</v>
      </c>
      <c r="F1939" s="3">
        <f t="shared" si="470"/>
        <v>33.073583221953236</v>
      </c>
      <c r="G1939" s="3">
        <f t="shared" si="471"/>
        <v>6.4955361220416466E-2</v>
      </c>
      <c r="H1939" s="3">
        <f t="shared" si="472"/>
        <v>6.970890878499611E-2</v>
      </c>
      <c r="I1939" s="3">
        <f t="shared" si="463"/>
        <v>2524.9029332090508</v>
      </c>
      <c r="K1939" s="3">
        <f t="shared" si="465"/>
        <v>19.100000000000186</v>
      </c>
      <c r="L1939" s="3">
        <f t="shared" si="473"/>
        <v>0.17063367974641866</v>
      </c>
      <c r="M1939" s="3">
        <f>L1939/'Nitrous Oxide Information'!$B$1*1000</f>
        <v>3.876892730475511</v>
      </c>
      <c r="N1939" s="3">
        <f>M1939*'Nitrous Oxide Information'!$I$2*($D$13+273)/$F$2/1000</f>
        <v>962.46604942944191</v>
      </c>
      <c r="O1939" s="3">
        <f t="shared" si="474"/>
        <v>18.932179059530053</v>
      </c>
      <c r="P1939" s="3">
        <f t="shared" si="475"/>
        <v>10.083409518888182</v>
      </c>
      <c r="Q1939" s="3">
        <f t="shared" si="476"/>
        <v>1.8393657252199261E-3</v>
      </c>
      <c r="R1939" s="3">
        <f t="shared" si="477"/>
        <v>3.1619466749370009E-2</v>
      </c>
    </row>
    <row r="1940" spans="1:18" x14ac:dyDescent="0.25">
      <c r="A1940" s="3">
        <f t="shared" si="464"/>
        <v>19.110000000000188</v>
      </c>
      <c r="B1940" s="3">
        <f t="shared" si="466"/>
        <v>0.37548533395469952</v>
      </c>
      <c r="C1940" s="3">
        <f t="shared" si="467"/>
        <v>8.5312471429211667E-3</v>
      </c>
      <c r="D1940" s="3">
        <f t="shared" si="468"/>
        <v>139.33522246522406</v>
      </c>
      <c r="E1940" s="3">
        <f t="shared" si="469"/>
        <v>1.1797071978384861</v>
      </c>
      <c r="F1940" s="3">
        <f t="shared" si="470"/>
        <v>33.073583221953243</v>
      </c>
      <c r="G1940" s="3">
        <f t="shared" si="471"/>
        <v>6.495536122041648E-2</v>
      </c>
      <c r="H1940" s="3">
        <f t="shared" si="472"/>
        <v>6.9579733904237648E-2</v>
      </c>
      <c r="I1940" s="3">
        <f t="shared" si="463"/>
        <v>2525.0420926768593</v>
      </c>
      <c r="K1940" s="3">
        <f t="shared" si="465"/>
        <v>19.110000000000188</v>
      </c>
      <c r="L1940" s="3">
        <f t="shared" si="473"/>
        <v>0.17031748507892497</v>
      </c>
      <c r="M1940" s="3">
        <f>L1940/'Nitrous Oxide Information'!$B$1*1000</f>
        <v>3.8697086106133409</v>
      </c>
      <c r="N1940" s="3">
        <f>M1940*'Nitrous Oxide Information'!$I$2*($D$13+273)/$F$2/1000</f>
        <v>960.68254084587545</v>
      </c>
      <c r="O1940" s="3">
        <f t="shared" si="474"/>
        <v>18.897096571292352</v>
      </c>
      <c r="P1940" s="3">
        <f t="shared" si="475"/>
        <v>10.083409518888184</v>
      </c>
      <c r="Q1940" s="3">
        <f t="shared" si="476"/>
        <v>1.8393657252199264E-3</v>
      </c>
      <c r="R1940" s="3">
        <f t="shared" si="477"/>
        <v>3.1560873939380778E-2</v>
      </c>
    </row>
    <row r="1941" spans="1:18" x14ac:dyDescent="0.25">
      <c r="A1941" s="3">
        <f t="shared" si="464"/>
        <v>19.120000000000189</v>
      </c>
      <c r="B1941" s="3">
        <f t="shared" si="466"/>
        <v>0.37478953661565712</v>
      </c>
      <c r="C1941" s="3">
        <f t="shared" si="467"/>
        <v>8.5154382190459309E-3</v>
      </c>
      <c r="D1941" s="3">
        <f t="shared" si="468"/>
        <v>139.07702575749889</v>
      </c>
      <c r="E1941" s="3">
        <f t="shared" si="469"/>
        <v>1.1775211280912077</v>
      </c>
      <c r="F1941" s="3">
        <f t="shared" si="470"/>
        <v>33.073583221953236</v>
      </c>
      <c r="G1941" s="3">
        <f t="shared" si="471"/>
        <v>6.4955361220416466E-2</v>
      </c>
      <c r="H1941" s="3">
        <f t="shared" si="472"/>
        <v>6.9450798392450927E-2</v>
      </c>
      <c r="I1941" s="3">
        <f t="shared" si="463"/>
        <v>2525.180994273644</v>
      </c>
      <c r="K1941" s="3">
        <f t="shared" si="465"/>
        <v>19.120000000000189</v>
      </c>
      <c r="L1941" s="3">
        <f t="shared" si="473"/>
        <v>0.17000187633953115</v>
      </c>
      <c r="M1941" s="3">
        <f>L1941/'Nitrous Oxide Information'!$B$1*1000</f>
        <v>3.862537803365623</v>
      </c>
      <c r="N1941" s="3">
        <f>M1941*'Nitrous Oxide Information'!$I$2*($D$13+273)/$F$2/1000</f>
        <v>958.90233721303321</v>
      </c>
      <c r="O1941" s="3">
        <f t="shared" si="474"/>
        <v>18.862079093055723</v>
      </c>
      <c r="P1941" s="3">
        <f t="shared" si="475"/>
        <v>10.083409518888182</v>
      </c>
      <c r="Q1941" s="3">
        <f t="shared" si="476"/>
        <v>1.8393657252199261E-3</v>
      </c>
      <c r="R1941" s="3">
        <f t="shared" si="477"/>
        <v>3.150238970545987E-2</v>
      </c>
    </row>
    <row r="1942" spans="1:18" x14ac:dyDescent="0.25">
      <c r="A1942" s="3">
        <f t="shared" si="464"/>
        <v>19.130000000000191</v>
      </c>
      <c r="B1942" s="3">
        <f t="shared" si="466"/>
        <v>0.37409502863173261</v>
      </c>
      <c r="C1942" s="3">
        <f t="shared" si="467"/>
        <v>8.4996585900756361E-3</v>
      </c>
      <c r="D1942" s="3">
        <f t="shared" si="468"/>
        <v>138.81930750409921</v>
      </c>
      <c r="E1942" s="3">
        <f t="shared" si="469"/>
        <v>1.175339109265165</v>
      </c>
      <c r="F1942" s="3">
        <f t="shared" si="470"/>
        <v>33.073583221953236</v>
      </c>
      <c r="G1942" s="3">
        <f t="shared" si="471"/>
        <v>6.4955361220416466E-2</v>
      </c>
      <c r="H1942" s="3">
        <f t="shared" si="472"/>
        <v>6.9322101806070638E-2</v>
      </c>
      <c r="I1942" s="3">
        <f t="shared" si="463"/>
        <v>2525.3196384772564</v>
      </c>
      <c r="K1942" s="3">
        <f t="shared" si="465"/>
        <v>19.130000000000191</v>
      </c>
      <c r="L1942" s="3">
        <f t="shared" si="473"/>
        <v>0.16968685244247655</v>
      </c>
      <c r="M1942" s="3">
        <f>L1942/'Nitrous Oxide Information'!$B$1*1000</f>
        <v>3.8553802840632665</v>
      </c>
      <c r="N1942" s="3">
        <f>M1942*'Nitrous Oxide Information'!$I$2*($D$13+273)/$F$2/1000</f>
        <v>957.12543240663979</v>
      </c>
      <c r="O1942" s="3">
        <f t="shared" si="474"/>
        <v>18.827126504352648</v>
      </c>
      <c r="P1942" s="3">
        <f t="shared" si="475"/>
        <v>10.083409518888182</v>
      </c>
      <c r="Q1942" s="3">
        <f t="shared" si="476"/>
        <v>1.8393657252199261E-3</v>
      </c>
      <c r="R1942" s="3">
        <f t="shared" si="477"/>
        <v>3.1444013846409199E-2</v>
      </c>
    </row>
    <row r="1943" spans="1:18" x14ac:dyDescent="0.25">
      <c r="A1943" s="3">
        <f t="shared" si="464"/>
        <v>19.140000000000192</v>
      </c>
      <c r="B1943" s="3">
        <f t="shared" si="466"/>
        <v>0.37340180761367192</v>
      </c>
      <c r="C1943" s="3">
        <f t="shared" si="467"/>
        <v>8.4839082017250309E-3</v>
      </c>
      <c r="D1943" s="3">
        <f t="shared" si="468"/>
        <v>138.56206681841985</v>
      </c>
      <c r="E1943" s="3">
        <f t="shared" si="469"/>
        <v>1.1731611338537529</v>
      </c>
      <c r="F1943" s="3">
        <f t="shared" si="470"/>
        <v>33.073583221953243</v>
      </c>
      <c r="G1943" s="3">
        <f t="shared" si="471"/>
        <v>6.495536122041648E-2</v>
      </c>
      <c r="H1943" s="3">
        <f t="shared" si="472"/>
        <v>6.9193643702353314E-2</v>
      </c>
      <c r="I1943" s="3">
        <f t="shared" si="463"/>
        <v>2525.4580257646612</v>
      </c>
      <c r="K1943" s="3">
        <f t="shared" si="465"/>
        <v>19.140000000000192</v>
      </c>
      <c r="L1943" s="3">
        <f t="shared" si="473"/>
        <v>0.16937241230401245</v>
      </c>
      <c r="M1943" s="3">
        <f>L1943/'Nitrous Oxide Information'!$B$1*1000</f>
        <v>3.8482360280828951</v>
      </c>
      <c r="N1943" s="3">
        <f>M1943*'Nitrous Oxide Information'!$I$2*($D$13+273)/$F$2/1000</f>
        <v>955.35182031376735</v>
      </c>
      <c r="O1943" s="3">
        <f t="shared" si="474"/>
        <v>18.792238684938845</v>
      </c>
      <c r="P1943" s="3">
        <f t="shared" si="475"/>
        <v>10.083409518888184</v>
      </c>
      <c r="Q1943" s="3">
        <f t="shared" si="476"/>
        <v>1.8393657252199264E-3</v>
      </c>
      <c r="R1943" s="3">
        <f t="shared" si="477"/>
        <v>3.1385746161403473E-2</v>
      </c>
    </row>
    <row r="1944" spans="1:18" x14ac:dyDescent="0.25">
      <c r="A1944" s="3">
        <f t="shared" si="464"/>
        <v>19.150000000000194</v>
      </c>
      <c r="B1944" s="3">
        <f t="shared" si="466"/>
        <v>0.37270987117664839</v>
      </c>
      <c r="C1944" s="3">
        <f t="shared" si="467"/>
        <v>8.4681869998094531E-3</v>
      </c>
      <c r="D1944" s="3">
        <f t="shared" si="468"/>
        <v>138.30530281549849</v>
      </c>
      <c r="E1944" s="3">
        <f t="shared" si="469"/>
        <v>1.1709871943642767</v>
      </c>
      <c r="F1944" s="3">
        <f t="shared" si="470"/>
        <v>33.073583221953236</v>
      </c>
      <c r="G1944" s="3">
        <f t="shared" si="471"/>
        <v>6.4955361220416466E-2</v>
      </c>
      <c r="H1944" s="3">
        <f t="shared" si="472"/>
        <v>6.9065423639375956E-2</v>
      </c>
      <c r="I1944" s="3">
        <f t="shared" si="463"/>
        <v>2525.5961566119399</v>
      </c>
      <c r="K1944" s="3">
        <f t="shared" si="465"/>
        <v>19.150000000000194</v>
      </c>
      <c r="L1944" s="3">
        <f t="shared" si="473"/>
        <v>0.16905855484239843</v>
      </c>
      <c r="M1944" s="3">
        <f>L1944/'Nitrous Oxide Information'!$B$1*1000</f>
        <v>3.8411050108467597</v>
      </c>
      <c r="N1944" s="3">
        <f>M1944*'Nitrous Oxide Information'!$I$2*($D$13+273)/$F$2/1000</f>
        <v>953.58149483281579</v>
      </c>
      <c r="O1944" s="3">
        <f t="shared" si="474"/>
        <v>18.757415514792854</v>
      </c>
      <c r="P1944" s="3">
        <f t="shared" si="475"/>
        <v>10.083409518888182</v>
      </c>
      <c r="Q1944" s="3">
        <f t="shared" si="476"/>
        <v>1.8393657252199261E-3</v>
      </c>
      <c r="R1944" s="3">
        <f t="shared" si="477"/>
        <v>3.132758644998955E-2</v>
      </c>
    </row>
    <row r="1945" spans="1:18" x14ac:dyDescent="0.25">
      <c r="A1945" s="3">
        <f t="shared" si="464"/>
        <v>19.160000000000196</v>
      </c>
      <c r="B1945" s="3">
        <f t="shared" si="466"/>
        <v>0.37201921694025464</v>
      </c>
      <c r="C1945" s="3">
        <f t="shared" si="467"/>
        <v>8.45249493024465E-3</v>
      </c>
      <c r="D1945" s="3">
        <f t="shared" si="468"/>
        <v>138.04901461201285</v>
      </c>
      <c r="E1945" s="3">
        <f t="shared" si="469"/>
        <v>1.1688172833179251</v>
      </c>
      <c r="F1945" s="3">
        <f t="shared" si="470"/>
        <v>33.073583221953243</v>
      </c>
      <c r="G1945" s="3">
        <f t="shared" si="471"/>
        <v>6.495536122041648E-2</v>
      </c>
      <c r="H1945" s="3">
        <f t="shared" si="472"/>
        <v>6.8937441176034522E-2</v>
      </c>
      <c r="I1945" s="3">
        <f t="shared" si="463"/>
        <v>2525.7340314942921</v>
      </c>
      <c r="K1945" s="3">
        <f t="shared" si="465"/>
        <v>19.160000000000196</v>
      </c>
      <c r="L1945" s="3">
        <f t="shared" si="473"/>
        <v>0.16874527897789854</v>
      </c>
      <c r="M1945" s="3">
        <f>L1945/'Nitrous Oxide Information'!$B$1*1000</f>
        <v>3.833987207822656</v>
      </c>
      <c r="N1945" s="3">
        <f>M1945*'Nitrous Oxide Information'!$I$2*($D$13+273)/$F$2/1000</f>
        <v>951.81444987349209</v>
      </c>
      <c r="O1945" s="3">
        <f t="shared" si="474"/>
        <v>18.722656874115614</v>
      </c>
      <c r="P1945" s="3">
        <f t="shared" si="475"/>
        <v>10.083409518888184</v>
      </c>
      <c r="Q1945" s="3">
        <f t="shared" si="476"/>
        <v>1.8393657252199264E-3</v>
      </c>
      <c r="R1945" s="3">
        <f t="shared" si="477"/>
        <v>3.1269534512085771E-2</v>
      </c>
    </row>
    <row r="1946" spans="1:18" x14ac:dyDescent="0.25">
      <c r="A1946" s="3">
        <f t="shared" si="464"/>
        <v>19.170000000000197</v>
      </c>
      <c r="B1946" s="3">
        <f t="shared" si="466"/>
        <v>0.37132984252849432</v>
      </c>
      <c r="C1946" s="3">
        <f t="shared" si="467"/>
        <v>8.4368319390465893E-3</v>
      </c>
      <c r="D1946" s="3">
        <f t="shared" si="468"/>
        <v>137.79320132627726</v>
      </c>
      <c r="E1946" s="3">
        <f t="shared" si="469"/>
        <v>1.1666513932497462</v>
      </c>
      <c r="F1946" s="3">
        <f t="shared" si="470"/>
        <v>33.073583221953236</v>
      </c>
      <c r="G1946" s="3">
        <f t="shared" si="471"/>
        <v>6.4955361220416466E-2</v>
      </c>
      <c r="H1946" s="3">
        <f t="shared" si="472"/>
        <v>6.8809695872042276E-2</v>
      </c>
      <c r="I1946" s="3">
        <f t="shared" si="463"/>
        <v>2525.8716508860362</v>
      </c>
      <c r="K1946" s="3">
        <f t="shared" si="465"/>
        <v>19.170000000000197</v>
      </c>
      <c r="L1946" s="3">
        <f t="shared" si="473"/>
        <v>0.16843258363277769</v>
      </c>
      <c r="M1946" s="3">
        <f>L1946/'Nitrous Oxide Information'!$B$1*1000</f>
        <v>3.8268825945238385</v>
      </c>
      <c r="N1946" s="3">
        <f>M1946*'Nitrous Oxide Information'!$I$2*($D$13+273)/$F$2/1000</f>
        <v>950.0506793567879</v>
      </c>
      <c r="O1946" s="3">
        <f t="shared" si="474"/>
        <v>18.687962643330067</v>
      </c>
      <c r="P1946" s="3">
        <f t="shared" si="475"/>
        <v>10.083409518888182</v>
      </c>
      <c r="Q1946" s="3">
        <f t="shared" si="476"/>
        <v>1.8393657252199261E-3</v>
      </c>
      <c r="R1946" s="3">
        <f t="shared" si="477"/>
        <v>3.1211590147981184E-2</v>
      </c>
    </row>
    <row r="1947" spans="1:18" x14ac:dyDescent="0.25">
      <c r="A1947" s="3">
        <f t="shared" si="464"/>
        <v>19.180000000000199</v>
      </c>
      <c r="B1947" s="3">
        <f t="shared" si="466"/>
        <v>0.37064174556977392</v>
      </c>
      <c r="C1947" s="3">
        <f t="shared" si="467"/>
        <v>8.4211979723312763E-3</v>
      </c>
      <c r="D1947" s="3">
        <f t="shared" si="468"/>
        <v>137.53786207824021</v>
      </c>
      <c r="E1947" s="3">
        <f t="shared" si="469"/>
        <v>1.1644895167086207</v>
      </c>
      <c r="F1947" s="3">
        <f t="shared" si="470"/>
        <v>33.073583221953243</v>
      </c>
      <c r="G1947" s="3">
        <f t="shared" si="471"/>
        <v>6.495536122041648E-2</v>
      </c>
      <c r="H1947" s="3">
        <f t="shared" si="472"/>
        <v>6.8682187287928409E-2</v>
      </c>
      <c r="I1947" s="3">
        <f t="shared" si="463"/>
        <v>2526.0090152606122</v>
      </c>
      <c r="K1947" s="3">
        <f t="shared" si="465"/>
        <v>19.180000000000199</v>
      </c>
      <c r="L1947" s="3">
        <f t="shared" si="473"/>
        <v>0.16812046773129788</v>
      </c>
      <c r="M1947" s="3">
        <f>L1947/'Nitrous Oxide Information'!$B$1*1000</f>
        <v>3.8197911465089383</v>
      </c>
      <c r="N1947" s="3">
        <f>M1947*'Nitrous Oxide Information'!$I$2*($D$13+273)/$F$2/1000</f>
        <v>948.2901772149612</v>
      </c>
      <c r="O1947" s="3">
        <f t="shared" si="474"/>
        <v>18.653332703080732</v>
      </c>
      <c r="P1947" s="3">
        <f t="shared" si="475"/>
        <v>10.083409518888184</v>
      </c>
      <c r="Q1947" s="3">
        <f t="shared" si="476"/>
        <v>1.8393657252199264E-3</v>
      </c>
      <c r="R1947" s="3">
        <f t="shared" si="477"/>
        <v>3.1153753158334959E-2</v>
      </c>
    </row>
    <row r="1948" spans="1:18" x14ac:dyDescent="0.25">
      <c r="A1948" s="3">
        <f t="shared" si="464"/>
        <v>19.1900000000002</v>
      </c>
      <c r="B1948" s="3">
        <f t="shared" si="466"/>
        <v>0.36995492369689459</v>
      </c>
      <c r="C1948" s="3">
        <f t="shared" si="467"/>
        <v>8.4055929763145621E-3</v>
      </c>
      <c r="D1948" s="3">
        <f t="shared" si="468"/>
        <v>137.28299598948061</v>
      </c>
      <c r="E1948" s="3">
        <f t="shared" si="469"/>
        <v>1.1623316462572375</v>
      </c>
      <c r="F1948" s="3">
        <f t="shared" si="470"/>
        <v>33.073583221953243</v>
      </c>
      <c r="G1948" s="3">
        <f t="shared" si="471"/>
        <v>6.495536122041648E-2</v>
      </c>
      <c r="H1948" s="3">
        <f t="shared" si="472"/>
        <v>6.8554914985036505E-2</v>
      </c>
      <c r="I1948" s="3">
        <f t="shared" si="463"/>
        <v>2526.1461250905822</v>
      </c>
      <c r="K1948" s="3">
        <f t="shared" si="465"/>
        <v>19.1900000000002</v>
      </c>
      <c r="L1948" s="3">
        <f t="shared" si="473"/>
        <v>0.16780893019971452</v>
      </c>
      <c r="M1948" s="3">
        <f>L1948/'Nitrous Oxide Information'!$B$1*1000</f>
        <v>3.8127128393818763</v>
      </c>
      <c r="N1948" s="3">
        <f>M1948*'Nitrous Oxide Information'!$I$2*($D$13+273)/$F$2/1000</f>
        <v>946.53293739151218</v>
      </c>
      <c r="O1948" s="3">
        <f t="shared" si="474"/>
        <v>18.618766934233307</v>
      </c>
      <c r="P1948" s="3">
        <f t="shared" si="475"/>
        <v>10.083409518888184</v>
      </c>
      <c r="Q1948" s="3">
        <f t="shared" si="476"/>
        <v>1.8393657252199264E-3</v>
      </c>
      <c r="R1948" s="3">
        <f t="shared" si="477"/>
        <v>3.1096023344175647E-2</v>
      </c>
    </row>
    <row r="1949" spans="1:18" x14ac:dyDescent="0.25">
      <c r="A1949" s="3">
        <f t="shared" si="464"/>
        <v>19.200000000000202</v>
      </c>
      <c r="B1949" s="3">
        <f t="shared" si="466"/>
        <v>0.36926937454704423</v>
      </c>
      <c r="C1949" s="3">
        <f t="shared" si="467"/>
        <v>8.3900168973119697E-3</v>
      </c>
      <c r="D1949" s="3">
        <f t="shared" si="468"/>
        <v>137.02860218320538</v>
      </c>
      <c r="E1949" s="3">
        <f t="shared" si="469"/>
        <v>1.1601777744720665</v>
      </c>
      <c r="F1949" s="3">
        <f t="shared" si="470"/>
        <v>33.073583221953236</v>
      </c>
      <c r="G1949" s="3">
        <f t="shared" si="471"/>
        <v>6.4955361220416466E-2</v>
      </c>
      <c r="H1949" s="3">
        <f t="shared" si="472"/>
        <v>6.8427878525522956E-2</v>
      </c>
      <c r="I1949" s="3">
        <f t="shared" si="463"/>
        <v>2526.2829808476331</v>
      </c>
      <c r="K1949" s="3">
        <f t="shared" si="465"/>
        <v>19.200000000000202</v>
      </c>
      <c r="L1949" s="3">
        <f t="shared" si="473"/>
        <v>0.16749796996627275</v>
      </c>
      <c r="M1949" s="3">
        <f>L1949/'Nitrous Oxide Information'!$B$1*1000</f>
        <v>3.8056476487917834</v>
      </c>
      <c r="N1949" s="3">
        <f>M1949*'Nitrous Oxide Information'!$I$2*($D$13+273)/$F$2/1000</f>
        <v>944.77895384116528</v>
      </c>
      <c r="O1949" s="3">
        <f t="shared" si="474"/>
        <v>18.584265217874254</v>
      </c>
      <c r="P1949" s="3">
        <f t="shared" si="475"/>
        <v>10.083409518888182</v>
      </c>
      <c r="Q1949" s="3">
        <f t="shared" si="476"/>
        <v>1.8393657252199261E-3</v>
      </c>
      <c r="R1949" s="3">
        <f t="shared" si="477"/>
        <v>3.1038400506900495E-2</v>
      </c>
    </row>
    <row r="1950" spans="1:18" x14ac:dyDescent="0.25">
      <c r="A1950" s="3">
        <f t="shared" si="464"/>
        <v>19.210000000000203</v>
      </c>
      <c r="B1950" s="3">
        <f t="shared" si="466"/>
        <v>0.36858509576178899</v>
      </c>
      <c r="C1950" s="3">
        <f t="shared" si="467"/>
        <v>8.3744696817384997E-3</v>
      </c>
      <c r="D1950" s="3">
        <f t="shared" si="468"/>
        <v>136.77467978424619</v>
      </c>
      <c r="E1950" s="3">
        <f t="shared" si="469"/>
        <v>1.1580278939433342</v>
      </c>
      <c r="F1950" s="3">
        <f t="shared" si="470"/>
        <v>33.073583221953236</v>
      </c>
      <c r="G1950" s="3">
        <f t="shared" si="471"/>
        <v>6.4955361220416466E-2</v>
      </c>
      <c r="H1950" s="3">
        <f t="shared" si="472"/>
        <v>6.8301077472355531E-2</v>
      </c>
      <c r="I1950" s="3">
        <f t="shared" si="463"/>
        <v>2526.4195830025778</v>
      </c>
      <c r="K1950" s="3">
        <f t="shared" si="465"/>
        <v>19.210000000000203</v>
      </c>
      <c r="L1950" s="3">
        <f t="shared" si="473"/>
        <v>0.16718758596120376</v>
      </c>
      <c r="M1950" s="3">
        <f>L1950/'Nitrous Oxide Information'!$B$1*1000</f>
        <v>3.7985955504329119</v>
      </c>
      <c r="N1950" s="3">
        <f>M1950*'Nitrous Oxide Information'!$I$2*($D$13+273)/$F$2/1000</f>
        <v>943.02822052984709</v>
      </c>
      <c r="O1950" s="3">
        <f t="shared" si="474"/>
        <v>18.54982743531038</v>
      </c>
      <c r="P1950" s="3">
        <f t="shared" si="475"/>
        <v>10.083409518888182</v>
      </c>
      <c r="Q1950" s="3">
        <f t="shared" si="476"/>
        <v>1.8393657252199261E-3</v>
      </c>
      <c r="R1950" s="3">
        <f t="shared" si="477"/>
        <v>3.0980884448274775E-2</v>
      </c>
    </row>
    <row r="1951" spans="1:18" x14ac:dyDescent="0.25">
      <c r="A1951" s="3">
        <f t="shared" si="464"/>
        <v>19.220000000000205</v>
      </c>
      <c r="B1951" s="3">
        <f t="shared" si="466"/>
        <v>0.36790208498706539</v>
      </c>
      <c r="C1951" s="3">
        <f t="shared" si="467"/>
        <v>8.3589512761084485E-3</v>
      </c>
      <c r="D1951" s="3">
        <f t="shared" si="468"/>
        <v>136.52122791905637</v>
      </c>
      <c r="E1951" s="3">
        <f t="shared" si="469"/>
        <v>1.1558819972749976</v>
      </c>
      <c r="F1951" s="3">
        <f t="shared" si="470"/>
        <v>33.073583221953243</v>
      </c>
      <c r="G1951" s="3">
        <f t="shared" si="471"/>
        <v>6.495536122041648E-2</v>
      </c>
      <c r="H1951" s="3">
        <f t="shared" si="472"/>
        <v>6.8174511389311868E-2</v>
      </c>
      <c r="I1951" s="3">
        <f t="shared" ref="I1951:I2014" si="478">I1950+$N$3*$J$1*H1951</f>
        <v>2526.5559320253565</v>
      </c>
      <c r="K1951" s="3">
        <f t="shared" si="465"/>
        <v>19.220000000000205</v>
      </c>
      <c r="L1951" s="3">
        <f t="shared" si="473"/>
        <v>0.166877777116721</v>
      </c>
      <c r="M1951" s="3">
        <f>L1951/'Nitrous Oxide Information'!$B$1*1000</f>
        <v>3.7915565200445553</v>
      </c>
      <c r="N1951" s="3">
        <f>M1951*'Nitrous Oxide Information'!$I$2*($D$13+273)/$F$2/1000</f>
        <v>941.28073143466554</v>
      </c>
      <c r="O1951" s="3">
        <f t="shared" si="474"/>
        <v>18.515453468068451</v>
      </c>
      <c r="P1951" s="3">
        <f t="shared" si="475"/>
        <v>10.083409518888184</v>
      </c>
      <c r="Q1951" s="3">
        <f t="shared" si="476"/>
        <v>1.8393657252199264E-3</v>
      </c>
      <c r="R1951" s="3">
        <f t="shared" si="477"/>
        <v>3.0923474970431131E-2</v>
      </c>
    </row>
    <row r="1952" spans="1:18" x14ac:dyDescent="0.25">
      <c r="A1952" s="3">
        <f t="shared" ref="A1952:A2015" si="479">$A$30+A1951</f>
        <v>19.230000000000206</v>
      </c>
      <c r="B1952" s="3">
        <f t="shared" si="466"/>
        <v>0.36722033987317226</v>
      </c>
      <c r="C1952" s="3">
        <f t="shared" si="467"/>
        <v>8.3434616270352223E-3</v>
      </c>
      <c r="D1952" s="3">
        <f t="shared" si="468"/>
        <v>136.26824571570796</v>
      </c>
      <c r="E1952" s="3">
        <f t="shared" si="469"/>
        <v>1.1537400770847193</v>
      </c>
      <c r="F1952" s="3">
        <f t="shared" si="470"/>
        <v>33.073583221953243</v>
      </c>
      <c r="G1952" s="3">
        <f t="shared" si="471"/>
        <v>6.495536122041648E-2</v>
      </c>
      <c r="H1952" s="3">
        <f t="shared" si="472"/>
        <v>6.8048179840977885E-2</v>
      </c>
      <c r="I1952" s="3">
        <f t="shared" si="478"/>
        <v>2526.6920283850386</v>
      </c>
      <c r="K1952" s="3">
        <f t="shared" ref="K1952:K2015" si="480">$A$30+K1951</f>
        <v>19.230000000000206</v>
      </c>
      <c r="L1952" s="3">
        <f t="shared" si="473"/>
        <v>0.16656854236701668</v>
      </c>
      <c r="M1952" s="3">
        <f>L1952/'Nitrous Oxide Information'!$B$1*1000</f>
        <v>3.7845305334109627</v>
      </c>
      <c r="N1952" s="3">
        <f>M1952*'Nitrous Oxide Information'!$I$2*($D$13+273)/$F$2/1000</f>
        <v>939.53648054388873</v>
      </c>
      <c r="O1952" s="3">
        <f t="shared" si="474"/>
        <v>18.481143197894756</v>
      </c>
      <c r="P1952" s="3">
        <f t="shared" si="475"/>
        <v>10.083409518888184</v>
      </c>
      <c r="Q1952" s="3">
        <f t="shared" si="476"/>
        <v>1.8393657252199264E-3</v>
      </c>
      <c r="R1952" s="3">
        <f t="shared" si="477"/>
        <v>3.0866171875868806E-2</v>
      </c>
    </row>
    <row r="1953" spans="1:18" x14ac:dyDescent="0.25">
      <c r="A1953" s="3">
        <f t="shared" si="479"/>
        <v>19.240000000000208</v>
      </c>
      <c r="B1953" s="3">
        <f t="shared" si="466"/>
        <v>0.36653985807476253</v>
      </c>
      <c r="C1953" s="3">
        <f t="shared" si="467"/>
        <v>8.3280006812311604E-3</v>
      </c>
      <c r="D1953" s="3">
        <f t="shared" si="468"/>
        <v>136.01573230388877</v>
      </c>
      <c r="E1953" s="3">
        <f t="shared" si="469"/>
        <v>1.1516021260038418</v>
      </c>
      <c r="F1953" s="3">
        <f t="shared" si="470"/>
        <v>33.073583221953243</v>
      </c>
      <c r="G1953" s="3">
        <f t="shared" si="471"/>
        <v>6.495536122041648E-2</v>
      </c>
      <c r="H1953" s="3">
        <f t="shared" si="472"/>
        <v>6.7922082392746427E-2</v>
      </c>
      <c r="I1953" s="3">
        <f t="shared" si="478"/>
        <v>2526.827872549824</v>
      </c>
      <c r="K1953" s="3">
        <f t="shared" si="480"/>
        <v>19.240000000000208</v>
      </c>
      <c r="L1953" s="3">
        <f t="shared" si="473"/>
        <v>0.166259880648258</v>
      </c>
      <c r="M1953" s="3">
        <f>L1953/'Nitrous Oxide Information'!$B$1*1000</f>
        <v>3.777517566361257</v>
      </c>
      <c r="N1953" s="3">
        <f>M1953*'Nitrous Oxide Information'!$I$2*($D$13+273)/$F$2/1000</f>
        <v>937.79546185692561</v>
      </c>
      <c r="O1953" s="3">
        <f t="shared" si="474"/>
        <v>18.446896506754729</v>
      </c>
      <c r="P1953" s="3">
        <f t="shared" si="475"/>
        <v>10.083409518888184</v>
      </c>
      <c r="Q1953" s="3">
        <f t="shared" si="476"/>
        <v>1.8393657252199264E-3</v>
      </c>
      <c r="R1953" s="3">
        <f t="shared" si="477"/>
        <v>3.0808974967453089E-2</v>
      </c>
    </row>
    <row r="1954" spans="1:18" x14ac:dyDescent="0.25">
      <c r="A1954" s="3">
        <f t="shared" si="479"/>
        <v>19.25000000000021</v>
      </c>
      <c r="B1954" s="3">
        <f t="shared" si="466"/>
        <v>0.36586063725083506</v>
      </c>
      <c r="C1954" s="3">
        <f t="shared" si="467"/>
        <v>8.3125683855073476E-3</v>
      </c>
      <c r="D1954" s="3">
        <f t="shared" si="468"/>
        <v>135.76368681489942</v>
      </c>
      <c r="E1954" s="3">
        <f t="shared" si="469"/>
        <v>1.149468136677362</v>
      </c>
      <c r="F1954" s="3">
        <f t="shared" si="470"/>
        <v>33.073583221953243</v>
      </c>
      <c r="G1954" s="3">
        <f t="shared" si="471"/>
        <v>6.495536122041648E-2</v>
      </c>
      <c r="H1954" s="3">
        <f t="shared" si="472"/>
        <v>6.7796218610815612E-2</v>
      </c>
      <c r="I1954" s="3">
        <f t="shared" si="478"/>
        <v>2526.9634649870454</v>
      </c>
      <c r="K1954" s="3">
        <f t="shared" si="480"/>
        <v>19.25000000000021</v>
      </c>
      <c r="L1954" s="3">
        <f t="shared" si="473"/>
        <v>0.16595179089858347</v>
      </c>
      <c r="M1954" s="3">
        <f>L1954/'Nitrous Oxide Information'!$B$1*1000</f>
        <v>3.7705175947693519</v>
      </c>
      <c r="N1954" s="3">
        <f>M1954*'Nitrous Oxide Information'!$I$2*($D$13+273)/$F$2/1000</f>
        <v>936.05766938430463</v>
      </c>
      <c r="O1954" s="3">
        <f t="shared" si="474"/>
        <v>18.412713276832523</v>
      </c>
      <c r="P1954" s="3">
        <f t="shared" si="475"/>
        <v>10.083409518888184</v>
      </c>
      <c r="Q1954" s="3">
        <f t="shared" si="476"/>
        <v>1.8393657252199264E-3</v>
      </c>
      <c r="R1954" s="3">
        <f t="shared" si="477"/>
        <v>3.0751884048414519E-2</v>
      </c>
    </row>
    <row r="1955" spans="1:18" x14ac:dyDescent="0.25">
      <c r="A1955" s="3">
        <f t="shared" si="479"/>
        <v>19.260000000000211</v>
      </c>
      <c r="B1955" s="3">
        <f t="shared" si="466"/>
        <v>0.36518267506472696</v>
      </c>
      <c r="C1955" s="3">
        <f t="shared" si="467"/>
        <v>8.2971646867734273E-3</v>
      </c>
      <c r="D1955" s="3">
        <f t="shared" si="468"/>
        <v>135.51210838165017</v>
      </c>
      <c r="E1955" s="3">
        <f t="shared" si="469"/>
        <v>1.1473381017639064</v>
      </c>
      <c r="F1955" s="3">
        <f t="shared" si="470"/>
        <v>33.073583221953236</v>
      </c>
      <c r="G1955" s="3">
        <f t="shared" si="471"/>
        <v>6.4955361220416466E-2</v>
      </c>
      <c r="H1955" s="3">
        <f t="shared" si="472"/>
        <v>6.7670588062187495E-2</v>
      </c>
      <c r="I1955" s="3">
        <f t="shared" si="478"/>
        <v>2527.0988061631697</v>
      </c>
      <c r="K1955" s="3">
        <f t="shared" si="480"/>
        <v>19.260000000000211</v>
      </c>
      <c r="L1955" s="3">
        <f t="shared" si="473"/>
        <v>0.16564427205809934</v>
      </c>
      <c r="M1955" s="3">
        <f>L1955/'Nitrous Oxide Information'!$B$1*1000</f>
        <v>3.7635305945538668</v>
      </c>
      <c r="N1955" s="3">
        <f>M1955*'Nitrous Oxide Information'!$I$2*($D$13+273)/$F$2/1000</f>
        <v>934.32309714765256</v>
      </c>
      <c r="O1955" s="3">
        <f t="shared" si="474"/>
        <v>18.378593390530611</v>
      </c>
      <c r="P1955" s="3">
        <f t="shared" si="475"/>
        <v>10.083409518888182</v>
      </c>
      <c r="Q1955" s="3">
        <f t="shared" si="476"/>
        <v>1.8393657252199261E-3</v>
      </c>
      <c r="R1955" s="3">
        <f t="shared" si="477"/>
        <v>3.0694898922348293E-2</v>
      </c>
    </row>
    <row r="1956" spans="1:18" x14ac:dyDescent="0.25">
      <c r="A1956" s="3">
        <f t="shared" si="479"/>
        <v>19.270000000000213</v>
      </c>
      <c r="B1956" s="3">
        <f t="shared" si="466"/>
        <v>0.36450596918410505</v>
      </c>
      <c r="C1956" s="3">
        <f t="shared" si="467"/>
        <v>8.2817895320374257E-3</v>
      </c>
      <c r="D1956" s="3">
        <f t="shared" si="468"/>
        <v>135.26099613865816</v>
      </c>
      <c r="E1956" s="3">
        <f t="shared" si="469"/>
        <v>1.1452120139357049</v>
      </c>
      <c r="F1956" s="3">
        <f t="shared" si="470"/>
        <v>33.073583221953236</v>
      </c>
      <c r="G1956" s="3">
        <f t="shared" si="471"/>
        <v>6.4955361220416466E-2</v>
      </c>
      <c r="H1956" s="3">
        <f t="shared" si="472"/>
        <v>6.7545190314666465E-2</v>
      </c>
      <c r="I1956" s="3">
        <f t="shared" si="478"/>
        <v>2527.2338965437989</v>
      </c>
      <c r="K1956" s="3">
        <f t="shared" si="480"/>
        <v>19.270000000000213</v>
      </c>
      <c r="L1956" s="3">
        <f t="shared" si="473"/>
        <v>0.16533732306887586</v>
      </c>
      <c r="M1956" s="3">
        <f>L1956/'Nitrous Oxide Information'!$B$1*1000</f>
        <v>3.7565565416780466</v>
      </c>
      <c r="N1956" s="3">
        <f>M1956*'Nitrous Oxide Information'!$I$2*($D$13+273)/$F$2/1000</f>
        <v>932.59173917967519</v>
      </c>
      <c r="O1956" s="3">
        <f t="shared" si="474"/>
        <v>18.344536730469382</v>
      </c>
      <c r="P1956" s="3">
        <f t="shared" si="475"/>
        <v>10.083409518888182</v>
      </c>
      <c r="Q1956" s="3">
        <f t="shared" si="476"/>
        <v>1.8393657252199261E-3</v>
      </c>
      <c r="R1956" s="3">
        <f t="shared" si="477"/>
        <v>3.0638019393213558E-2</v>
      </c>
    </row>
    <row r="1957" spans="1:18" x14ac:dyDescent="0.25">
      <c r="A1957" s="3">
        <f t="shared" si="479"/>
        <v>19.280000000000214</v>
      </c>
      <c r="B1957" s="3">
        <f t="shared" si="466"/>
        <v>0.36383051728095839</v>
      </c>
      <c r="C1957" s="3">
        <f t="shared" si="467"/>
        <v>8.2664428684055616E-3</v>
      </c>
      <c r="D1957" s="3">
        <f t="shared" si="468"/>
        <v>135.01034922204423</v>
      </c>
      <c r="E1957" s="3">
        <f t="shared" si="469"/>
        <v>1.1430898658785666</v>
      </c>
      <c r="F1957" s="3">
        <f t="shared" si="470"/>
        <v>33.073583221953243</v>
      </c>
      <c r="G1957" s="3">
        <f t="shared" si="471"/>
        <v>6.495536122041648E-2</v>
      </c>
      <c r="H1957" s="3">
        <f t="shared" si="472"/>
        <v>6.7420024936857781E-2</v>
      </c>
      <c r="I1957" s="3">
        <f t="shared" si="478"/>
        <v>2527.3687365936726</v>
      </c>
      <c r="K1957" s="3">
        <f t="shared" si="480"/>
        <v>19.280000000000214</v>
      </c>
      <c r="L1957" s="3">
        <f t="shared" si="473"/>
        <v>0.16503094287494371</v>
      </c>
      <c r="M1957" s="3">
        <f>L1957/'Nitrous Oxide Information'!$B$1*1000</f>
        <v>3.7495954121496768</v>
      </c>
      <c r="N1957" s="3">
        <f>M1957*'Nitrous Oxide Information'!$I$2*($D$13+273)/$F$2/1000</f>
        <v>930.86358952413525</v>
      </c>
      <c r="O1957" s="3">
        <f t="shared" si="474"/>
        <v>18.310543179486732</v>
      </c>
      <c r="P1957" s="3">
        <f t="shared" si="475"/>
        <v>10.083409518888184</v>
      </c>
      <c r="Q1957" s="3">
        <f t="shared" si="476"/>
        <v>1.8393657252199264E-3</v>
      </c>
      <c r="R1957" s="3">
        <f t="shared" si="477"/>
        <v>3.0581245265332707E-2</v>
      </c>
    </row>
    <row r="1958" spans="1:18" x14ac:dyDescent="0.25">
      <c r="A1958" s="3">
        <f t="shared" si="479"/>
        <v>19.290000000000216</v>
      </c>
      <c r="B1958" s="3">
        <f t="shared" si="466"/>
        <v>0.36315631703158979</v>
      </c>
      <c r="C1958" s="3">
        <f t="shared" si="467"/>
        <v>8.2511246430820757E-3</v>
      </c>
      <c r="D1958" s="3">
        <f t="shared" si="468"/>
        <v>134.76016676953006</v>
      </c>
      <c r="E1958" s="3">
        <f t="shared" si="469"/>
        <v>1.1409716502918548</v>
      </c>
      <c r="F1958" s="3">
        <f t="shared" si="470"/>
        <v>33.073583221953236</v>
      </c>
      <c r="G1958" s="3">
        <f t="shared" si="471"/>
        <v>6.4955361220416466E-2</v>
      </c>
      <c r="H1958" s="3">
        <f t="shared" si="472"/>
        <v>6.7295091498166162E-2</v>
      </c>
      <c r="I1958" s="3">
        <f t="shared" si="478"/>
        <v>2527.5033267766689</v>
      </c>
      <c r="K1958" s="3">
        <f t="shared" si="480"/>
        <v>19.290000000000216</v>
      </c>
      <c r="L1958" s="3">
        <f t="shared" si="473"/>
        <v>0.16472513042229039</v>
      </c>
      <c r="M1958" s="3">
        <f>L1958/'Nitrous Oxide Information'!$B$1*1000</f>
        <v>3.742647182021003</v>
      </c>
      <c r="N1958" s="3">
        <f>M1958*'Nitrous Oxide Information'!$I$2*($D$13+273)/$F$2/1000</f>
        <v>929.13864223583323</v>
      </c>
      <c r="O1958" s="3">
        <f t="shared" si="474"/>
        <v>18.276612620637678</v>
      </c>
      <c r="P1958" s="3">
        <f t="shared" si="475"/>
        <v>10.083409518888182</v>
      </c>
      <c r="Q1958" s="3">
        <f t="shared" si="476"/>
        <v>1.8393657252199261E-3</v>
      </c>
      <c r="R1958" s="3">
        <f t="shared" si="477"/>
        <v>3.0524576343390772E-2</v>
      </c>
    </row>
    <row r="1959" spans="1:18" x14ac:dyDescent="0.25">
      <c r="A1959" s="3">
        <f t="shared" si="479"/>
        <v>19.300000000000217</v>
      </c>
      <c r="B1959" s="3">
        <f t="shared" si="466"/>
        <v>0.36248336611660814</v>
      </c>
      <c r="C1959" s="3">
        <f t="shared" si="467"/>
        <v>8.2358348033690389E-3</v>
      </c>
      <c r="D1959" s="3">
        <f t="shared" si="468"/>
        <v>134.51044792043524</v>
      </c>
      <c r="E1959" s="3">
        <f t="shared" si="469"/>
        <v>1.1388573598884602</v>
      </c>
      <c r="F1959" s="3">
        <f t="shared" si="470"/>
        <v>33.073583221953236</v>
      </c>
      <c r="G1959" s="3">
        <f t="shared" si="471"/>
        <v>6.4955361220416466E-2</v>
      </c>
      <c r="H1959" s="3">
        <f t="shared" si="472"/>
        <v>6.7170389568794162E-2</v>
      </c>
      <c r="I1959" s="3">
        <f t="shared" si="478"/>
        <v>2527.6376675558067</v>
      </c>
      <c r="K1959" s="3">
        <f t="shared" si="480"/>
        <v>19.300000000000217</v>
      </c>
      <c r="L1959" s="3">
        <f t="shared" si="473"/>
        <v>0.16441988465885649</v>
      </c>
      <c r="M1959" s="3">
        <f>L1959/'Nitrous Oxide Information'!$B$1*1000</f>
        <v>3.7357118273886463</v>
      </c>
      <c r="N1959" s="3">
        <f>M1959*'Nitrous Oxide Information'!$I$2*($D$13+273)/$F$2/1000</f>
        <v>927.41689138058632</v>
      </c>
      <c r="O1959" s="3">
        <f t="shared" si="474"/>
        <v>18.24274493719393</v>
      </c>
      <c r="P1959" s="3">
        <f t="shared" si="475"/>
        <v>10.083409518888182</v>
      </c>
      <c r="Q1959" s="3">
        <f t="shared" si="476"/>
        <v>1.8393657252199261E-3</v>
      </c>
      <c r="R1959" s="3">
        <f t="shared" si="477"/>
        <v>3.0468012432434691E-2</v>
      </c>
    </row>
    <row r="1960" spans="1:18" x14ac:dyDescent="0.25">
      <c r="A1960" s="3">
        <f t="shared" si="479"/>
        <v>19.310000000000219</v>
      </c>
      <c r="B1960" s="3">
        <f t="shared" si="466"/>
        <v>0.3618116622209202</v>
      </c>
      <c r="C1960" s="3">
        <f t="shared" si="467"/>
        <v>8.2205732966661744E-3</v>
      </c>
      <c r="D1960" s="3">
        <f t="shared" si="468"/>
        <v>134.26119181567424</v>
      </c>
      <c r="E1960" s="3">
        <f t="shared" si="469"/>
        <v>1.1367469873947775</v>
      </c>
      <c r="F1960" s="3">
        <f t="shared" si="470"/>
        <v>33.073583221953236</v>
      </c>
      <c r="G1960" s="3">
        <f t="shared" si="471"/>
        <v>6.4955361220416466E-2</v>
      </c>
      <c r="H1960" s="3">
        <f t="shared" si="472"/>
        <v>6.704591871974086E-2</v>
      </c>
      <c r="I1960" s="3">
        <f t="shared" si="478"/>
        <v>2527.7717593932462</v>
      </c>
      <c r="K1960" s="3">
        <f t="shared" si="480"/>
        <v>19.310000000000219</v>
      </c>
      <c r="L1960" s="3">
        <f t="shared" si="473"/>
        <v>0.16411520453453213</v>
      </c>
      <c r="M1960" s="3">
        <f>L1960/'Nitrous Oxide Information'!$B$1*1000</f>
        <v>3.7287893243935231</v>
      </c>
      <c r="N1960" s="3">
        <f>M1960*'Nitrous Oxide Information'!$I$2*($D$13+273)/$F$2/1000</f>
        <v>925.6983310352083</v>
      </c>
      <c r="O1960" s="3">
        <f t="shared" si="474"/>
        <v>18.208940012643506</v>
      </c>
      <c r="P1960" s="3">
        <f t="shared" si="475"/>
        <v>10.083409518888182</v>
      </c>
      <c r="Q1960" s="3">
        <f t="shared" si="476"/>
        <v>1.8393657252199261E-3</v>
      </c>
      <c r="R1960" s="3">
        <f t="shared" si="477"/>
        <v>3.0411553337872679E-2</v>
      </c>
    </row>
    <row r="1961" spans="1:18" x14ac:dyDescent="0.25">
      <c r="A1961" s="3">
        <f t="shared" si="479"/>
        <v>19.320000000000221</v>
      </c>
      <c r="B1961" s="3">
        <f t="shared" si="466"/>
        <v>0.36114120303372277</v>
      </c>
      <c r="C1961" s="3">
        <f t="shared" si="467"/>
        <v>8.2053400704706781E-3</v>
      </c>
      <c r="D1961" s="3">
        <f t="shared" si="468"/>
        <v>134.01239759775342</v>
      </c>
      <c r="E1961" s="3">
        <f t="shared" si="469"/>
        <v>1.1346405255506802</v>
      </c>
      <c r="F1961" s="3">
        <f t="shared" si="470"/>
        <v>33.073583221953243</v>
      </c>
      <c r="G1961" s="3">
        <f t="shared" si="471"/>
        <v>6.495536122041648E-2</v>
      </c>
      <c r="H1961" s="3">
        <f t="shared" si="472"/>
        <v>6.6921678522800232E-2</v>
      </c>
      <c r="I1961" s="3">
        <f t="shared" si="478"/>
        <v>2527.9056027502916</v>
      </c>
      <c r="K1961" s="3">
        <f t="shared" si="480"/>
        <v>19.320000000000221</v>
      </c>
      <c r="L1961" s="3">
        <f t="shared" si="473"/>
        <v>0.1638110890011534</v>
      </c>
      <c r="M1961" s="3">
        <f>L1961/'Nitrous Oxide Information'!$B$1*1000</f>
        <v>3.7218796492207624</v>
      </c>
      <c r="N1961" s="3">
        <f>M1961*'Nitrous Oxide Information'!$I$2*($D$13+273)/$F$2/1000</f>
        <v>923.98295528748883</v>
      </c>
      <c r="O1961" s="3">
        <f t="shared" si="474"/>
        <v>18.175197730690336</v>
      </c>
      <c r="P1961" s="3">
        <f t="shared" si="475"/>
        <v>10.083409518888184</v>
      </c>
      <c r="Q1961" s="3">
        <f t="shared" si="476"/>
        <v>1.8393657252199264E-3</v>
      </c>
      <c r="R1961" s="3">
        <f t="shared" si="477"/>
        <v>3.0355198865473523E-2</v>
      </c>
    </row>
    <row r="1962" spans="1:18" x14ac:dyDescent="0.25">
      <c r="A1962" s="3">
        <f t="shared" si="479"/>
        <v>19.330000000000222</v>
      </c>
      <c r="B1962" s="3">
        <f t="shared" si="466"/>
        <v>0.3604719862484948</v>
      </c>
      <c r="C1962" s="3">
        <f t="shared" si="467"/>
        <v>8.1901350723770378E-3</v>
      </c>
      <c r="D1962" s="3">
        <f t="shared" si="468"/>
        <v>133.7640644107681</v>
      </c>
      <c r="E1962" s="3">
        <f t="shared" si="469"/>
        <v>1.1325379671094948</v>
      </c>
      <c r="F1962" s="3">
        <f t="shared" si="470"/>
        <v>33.073583221953236</v>
      </c>
      <c r="G1962" s="3">
        <f t="shared" si="471"/>
        <v>6.4955361220416466E-2</v>
      </c>
      <c r="H1962" s="3">
        <f t="shared" si="472"/>
        <v>6.6797668550559811E-2</v>
      </c>
      <c r="I1962" s="3">
        <f t="shared" si="478"/>
        <v>2528.0391980873928</v>
      </c>
      <c r="K1962" s="3">
        <f t="shared" si="480"/>
        <v>19.330000000000222</v>
      </c>
      <c r="L1962" s="3">
        <f t="shared" si="473"/>
        <v>0.16350753701249868</v>
      </c>
      <c r="M1962" s="3">
        <f>L1962/'Nitrous Oxide Information'!$B$1*1000</f>
        <v>3.7149827780996225</v>
      </c>
      <c r="N1962" s="3">
        <f>M1962*'Nitrous Oxide Information'!$I$2*($D$13+273)/$F$2/1000</f>
        <v>922.27075823617304</v>
      </c>
      <c r="O1962" s="3">
        <f t="shared" si="474"/>
        <v>18.141517975253848</v>
      </c>
      <c r="P1962" s="3">
        <f t="shared" si="475"/>
        <v>10.083409518888182</v>
      </c>
      <c r="Q1962" s="3">
        <f t="shared" si="476"/>
        <v>1.8393657252199261E-3</v>
      </c>
      <c r="R1962" s="3">
        <f t="shared" si="477"/>
        <v>3.0298948821365957E-2</v>
      </c>
    </row>
    <row r="1963" spans="1:18" x14ac:dyDescent="0.25">
      <c r="A1963" s="3">
        <f t="shared" si="479"/>
        <v>19.340000000000224</v>
      </c>
      <c r="B1963" s="3">
        <f t="shared" si="466"/>
        <v>0.35980400956298919</v>
      </c>
      <c r="C1963" s="3">
        <f t="shared" si="467"/>
        <v>8.1749582500768494E-3</v>
      </c>
      <c r="D1963" s="3">
        <f t="shared" si="468"/>
        <v>133.5161914003998</v>
      </c>
      <c r="E1963" s="3">
        <f t="shared" si="469"/>
        <v>1.1304393048379762</v>
      </c>
      <c r="F1963" s="3">
        <f t="shared" si="470"/>
        <v>33.073583221953236</v>
      </c>
      <c r="G1963" s="3">
        <f t="shared" si="471"/>
        <v>6.4955361220416466E-2</v>
      </c>
      <c r="H1963" s="3">
        <f t="shared" si="472"/>
        <v>6.6673888376399065E-2</v>
      </c>
      <c r="I1963" s="3">
        <f t="shared" si="478"/>
        <v>2528.1725458641458</v>
      </c>
      <c r="K1963" s="3">
        <f t="shared" si="480"/>
        <v>19.340000000000224</v>
      </c>
      <c r="L1963" s="3">
        <f t="shared" si="473"/>
        <v>0.16320454752428501</v>
      </c>
      <c r="M1963" s="3">
        <f>L1963/'Nitrous Oxide Information'!$B$1*1000</f>
        <v>3.7080986873034107</v>
      </c>
      <c r="N1963" s="3">
        <f>M1963*'Nitrous Oxide Information'!$I$2*($D$13+273)/$F$2/1000</f>
        <v>920.56173399094189</v>
      </c>
      <c r="O1963" s="3">
        <f t="shared" si="474"/>
        <v>18.107900630468567</v>
      </c>
      <c r="P1963" s="3">
        <f t="shared" si="475"/>
        <v>10.083409518888182</v>
      </c>
      <c r="Q1963" s="3">
        <f t="shared" si="476"/>
        <v>1.8393657252199261E-3</v>
      </c>
      <c r="R1963" s="3">
        <f t="shared" si="477"/>
        <v>3.0242803012037935E-2</v>
      </c>
    </row>
    <row r="1964" spans="1:18" x14ac:dyDescent="0.25">
      <c r="A1964" s="3">
        <f t="shared" si="479"/>
        <v>19.350000000000225</v>
      </c>
      <c r="B1964" s="3">
        <f t="shared" si="466"/>
        <v>0.35913727067922518</v>
      </c>
      <c r="C1964" s="3">
        <f t="shared" si="467"/>
        <v>8.1598095513586398E-3</v>
      </c>
      <c r="D1964" s="3">
        <f t="shared" si="468"/>
        <v>133.26877771391298</v>
      </c>
      <c r="E1964" s="3">
        <f t="shared" si="469"/>
        <v>1.1283445315162837</v>
      </c>
      <c r="F1964" s="3">
        <f t="shared" si="470"/>
        <v>33.073583221953236</v>
      </c>
      <c r="G1964" s="3">
        <f t="shared" si="471"/>
        <v>6.4955361220416466E-2</v>
      </c>
      <c r="H1964" s="3">
        <f t="shared" si="472"/>
        <v>6.6550337574488111E-2</v>
      </c>
      <c r="I1964" s="3">
        <f t="shared" si="478"/>
        <v>2528.3056465392947</v>
      </c>
      <c r="K1964" s="3">
        <f t="shared" si="480"/>
        <v>19.350000000000225</v>
      </c>
      <c r="L1964" s="3">
        <f t="shared" si="473"/>
        <v>0.16290211949416464</v>
      </c>
      <c r="M1964" s="3">
        <f>L1964/'Nitrous Oxide Information'!$B$1*1000</f>
        <v>3.701227353149402</v>
      </c>
      <c r="N1964" s="3">
        <f>M1964*'Nitrous Oxide Information'!$I$2*($D$13+273)/$F$2/1000</f>
        <v>918.8558766723911</v>
      </c>
      <c r="O1964" s="3">
        <f t="shared" si="474"/>
        <v>18.074345580683737</v>
      </c>
      <c r="P1964" s="3">
        <f t="shared" si="475"/>
        <v>10.083409518888182</v>
      </c>
      <c r="Q1964" s="3">
        <f t="shared" si="476"/>
        <v>1.8393657252199261E-3</v>
      </c>
      <c r="R1964" s="3">
        <f t="shared" si="477"/>
        <v>3.0186761244336037E-2</v>
      </c>
    </row>
    <row r="1965" spans="1:18" x14ac:dyDescent="0.25">
      <c r="A1965" s="3">
        <f t="shared" si="479"/>
        <v>19.360000000000227</v>
      </c>
      <c r="B1965" s="3">
        <f t="shared" si="466"/>
        <v>0.35847176730348035</v>
      </c>
      <c r="C1965" s="3">
        <f t="shared" si="467"/>
        <v>8.1446889241076886E-3</v>
      </c>
      <c r="D1965" s="3">
        <f t="shared" si="468"/>
        <v>133.02182250015233</v>
      </c>
      <c r="E1965" s="3">
        <f t="shared" si="469"/>
        <v>1.1262536399379541</v>
      </c>
      <c r="F1965" s="3">
        <f t="shared" si="470"/>
        <v>33.073583221953236</v>
      </c>
      <c r="G1965" s="3">
        <f t="shared" si="471"/>
        <v>6.4955361220416466E-2</v>
      </c>
      <c r="H1965" s="3">
        <f t="shared" si="472"/>
        <v>6.6427015719786098E-2</v>
      </c>
      <c r="I1965" s="3">
        <f t="shared" si="478"/>
        <v>2528.438500570734</v>
      </c>
      <c r="K1965" s="3">
        <f t="shared" si="480"/>
        <v>19.360000000000227</v>
      </c>
      <c r="L1965" s="3">
        <f t="shared" si="473"/>
        <v>0.16260025188172128</v>
      </c>
      <c r="M1965" s="3">
        <f>L1965/'Nitrous Oxide Information'!$B$1*1000</f>
        <v>3.6943687519987569</v>
      </c>
      <c r="N1965" s="3">
        <f>M1965*'Nitrous Oxide Information'!$I$2*($D$13+273)/$F$2/1000</f>
        <v>917.15318041201135</v>
      </c>
      <c r="O1965" s="3">
        <f t="shared" si="474"/>
        <v>18.0408527104629</v>
      </c>
      <c r="P1965" s="3">
        <f t="shared" si="475"/>
        <v>10.083409518888182</v>
      </c>
      <c r="Q1965" s="3">
        <f t="shared" si="476"/>
        <v>1.8393657252199261E-3</v>
      </c>
      <c r="R1965" s="3">
        <f t="shared" si="477"/>
        <v>3.0130823325464753E-2</v>
      </c>
    </row>
    <row r="1966" spans="1:18" x14ac:dyDescent="0.25">
      <c r="A1966" s="3">
        <f t="shared" si="479"/>
        <v>19.370000000000228</v>
      </c>
      <c r="B1966" s="3">
        <f t="shared" si="466"/>
        <v>0.35780749714628252</v>
      </c>
      <c r="C1966" s="3">
        <f t="shared" si="467"/>
        <v>8.1295963163058472E-3</v>
      </c>
      <c r="D1966" s="3">
        <f t="shared" si="468"/>
        <v>132.77532490953982</v>
      </c>
      <c r="E1966" s="3">
        <f t="shared" si="469"/>
        <v>1.1241666229098801</v>
      </c>
      <c r="F1966" s="3">
        <f t="shared" si="470"/>
        <v>33.073583221953236</v>
      </c>
      <c r="G1966" s="3">
        <f t="shared" si="471"/>
        <v>6.4955361220416466E-2</v>
      </c>
      <c r="H1966" s="3">
        <f t="shared" si="472"/>
        <v>6.630392238803981E-2</v>
      </c>
      <c r="I1966" s="3">
        <f t="shared" si="478"/>
        <v>2528.57110841551</v>
      </c>
      <c r="K1966" s="3">
        <f t="shared" si="480"/>
        <v>19.370000000000228</v>
      </c>
      <c r="L1966" s="3">
        <f t="shared" si="473"/>
        <v>0.16229894364846664</v>
      </c>
      <c r="M1966" s="3">
        <f>L1966/'Nitrous Oxide Information'!$B$1*1000</f>
        <v>3.6875228602564389</v>
      </c>
      <c r="N1966" s="3">
        <f>M1966*'Nitrous Oxide Information'!$I$2*($D$13+273)/$F$2/1000</f>
        <v>915.45363935216824</v>
      </c>
      <c r="O1966" s="3">
        <f t="shared" si="474"/>
        <v>18.007421904583516</v>
      </c>
      <c r="P1966" s="3">
        <f t="shared" si="475"/>
        <v>10.083409518888182</v>
      </c>
      <c r="Q1966" s="3">
        <f t="shared" si="476"/>
        <v>1.8393657252199261E-3</v>
      </c>
      <c r="R1966" s="3">
        <f t="shared" si="477"/>
        <v>3.0074989062985825E-2</v>
      </c>
    </row>
    <row r="1967" spans="1:18" x14ac:dyDescent="0.25">
      <c r="A1967" s="3">
        <f t="shared" si="479"/>
        <v>19.38000000000023</v>
      </c>
      <c r="B1967" s="3">
        <f t="shared" si="466"/>
        <v>0.35714445792240207</v>
      </c>
      <c r="C1967" s="3">
        <f t="shared" si="467"/>
        <v>8.1145316760313571E-3</v>
      </c>
      <c r="D1967" s="3">
        <f t="shared" si="468"/>
        <v>132.52928409407164</v>
      </c>
      <c r="E1967" s="3">
        <f t="shared" si="469"/>
        <v>1.1220834732522815</v>
      </c>
      <c r="F1967" s="3">
        <f t="shared" si="470"/>
        <v>33.073583221953243</v>
      </c>
      <c r="G1967" s="3">
        <f t="shared" si="471"/>
        <v>6.495536122041648E-2</v>
      </c>
      <c r="H1967" s="3">
        <f t="shared" si="472"/>
        <v>6.6181057155782194E-2</v>
      </c>
      <c r="I1967" s="3">
        <f t="shared" si="478"/>
        <v>2528.7034705298215</v>
      </c>
      <c r="K1967" s="3">
        <f t="shared" si="480"/>
        <v>19.38000000000023</v>
      </c>
      <c r="L1967" s="3">
        <f t="shared" si="473"/>
        <v>0.16199819375783678</v>
      </c>
      <c r="M1967" s="3">
        <f>L1967/'Nitrous Oxide Information'!$B$1*1000</f>
        <v>3.6806896543711356</v>
      </c>
      <c r="N1967" s="3">
        <f>M1967*'Nitrous Oxide Information'!$I$2*($D$13+273)/$F$2/1000</f>
        <v>913.75724764608162</v>
      </c>
      <c r="O1967" s="3">
        <f t="shared" si="474"/>
        <v>17.974053048036552</v>
      </c>
      <c r="P1967" s="3">
        <f t="shared" si="475"/>
        <v>10.083409518888184</v>
      </c>
      <c r="Q1967" s="3">
        <f t="shared" si="476"/>
        <v>1.8393657252199264E-3</v>
      </c>
      <c r="R1967" s="3">
        <f t="shared" si="477"/>
        <v>3.0019258264817612E-2</v>
      </c>
    </row>
    <row r="1968" spans="1:18" x14ac:dyDescent="0.25">
      <c r="A1968" s="3">
        <f t="shared" si="479"/>
        <v>19.390000000000231</v>
      </c>
      <c r="B1968" s="3">
        <f t="shared" si="466"/>
        <v>0.35648264735084423</v>
      </c>
      <c r="C1968" s="3">
        <f t="shared" si="467"/>
        <v>8.0994949514586762E-3</v>
      </c>
      <c r="D1968" s="3">
        <f t="shared" si="468"/>
        <v>132.28369920731555</v>
      </c>
      <c r="E1968" s="3">
        <f t="shared" si="469"/>
        <v>1.1200041837986845</v>
      </c>
      <c r="F1968" s="3">
        <f t="shared" si="470"/>
        <v>33.073583221953243</v>
      </c>
      <c r="G1968" s="3">
        <f t="shared" si="471"/>
        <v>6.495536122041648E-2</v>
      </c>
      <c r="H1968" s="3">
        <f t="shared" si="472"/>
        <v>6.6058419600330931E-2</v>
      </c>
      <c r="I1968" s="3">
        <f t="shared" si="478"/>
        <v>2528.8355873690221</v>
      </c>
      <c r="K1968" s="3">
        <f t="shared" si="480"/>
        <v>19.390000000000231</v>
      </c>
      <c r="L1968" s="3">
        <f t="shared" si="473"/>
        <v>0.16169800117518859</v>
      </c>
      <c r="M1968" s="3">
        <f>L1968/'Nitrous Oxide Information'!$B$1*1000</f>
        <v>3.673869110835176</v>
      </c>
      <c r="N1968" s="3">
        <f>M1968*'Nitrous Oxide Information'!$I$2*($D$13+273)/$F$2/1000</f>
        <v>912.06399945780606</v>
      </c>
      <c r="O1968" s="3">
        <f t="shared" si="474"/>
        <v>17.940746026026101</v>
      </c>
      <c r="P1968" s="3">
        <f t="shared" si="475"/>
        <v>10.083409518888184</v>
      </c>
      <c r="Q1968" s="3">
        <f t="shared" si="476"/>
        <v>1.8393657252199264E-3</v>
      </c>
      <c r="R1968" s="3">
        <f t="shared" si="477"/>
        <v>2.9963630739234397E-2</v>
      </c>
    </row>
    <row r="1969" spans="1:18" x14ac:dyDescent="0.25">
      <c r="A1969" s="3">
        <f t="shared" si="479"/>
        <v>19.400000000000233</v>
      </c>
      <c r="B1969" s="3">
        <f t="shared" si="466"/>
        <v>0.35582206315484094</v>
      </c>
      <c r="C1969" s="3">
        <f t="shared" si="467"/>
        <v>8.0844860908582984E-3</v>
      </c>
      <c r="D1969" s="3">
        <f t="shared" si="468"/>
        <v>132.03856940440758</v>
      </c>
      <c r="E1969" s="3">
        <f t="shared" si="469"/>
        <v>1.1179287473958941</v>
      </c>
      <c r="F1969" s="3">
        <f t="shared" si="470"/>
        <v>33.073583221953236</v>
      </c>
      <c r="G1969" s="3">
        <f t="shared" si="471"/>
        <v>6.4955361220416466E-2</v>
      </c>
      <c r="H1969" s="3">
        <f t="shared" si="472"/>
        <v>6.5936009299786921E-2</v>
      </c>
      <c r="I1969" s="3">
        <f t="shared" si="478"/>
        <v>2528.9674593876216</v>
      </c>
      <c r="K1969" s="3">
        <f t="shared" si="480"/>
        <v>19.400000000000233</v>
      </c>
      <c r="L1969" s="3">
        <f t="shared" si="473"/>
        <v>0.16139836486779624</v>
      </c>
      <c r="M1969" s="3">
        <f>L1969/'Nitrous Oxide Information'!$B$1*1000</f>
        <v>3.6670612061844512</v>
      </c>
      <c r="N1969" s="3">
        <f>M1969*'Nitrous Oxide Information'!$I$2*($D$13+273)/$F$2/1000</f>
        <v>910.37388896221023</v>
      </c>
      <c r="O1969" s="3">
        <f t="shared" si="474"/>
        <v>17.907500723968976</v>
      </c>
      <c r="P1969" s="3">
        <f t="shared" si="475"/>
        <v>10.083409518888182</v>
      </c>
      <c r="Q1969" s="3">
        <f t="shared" si="476"/>
        <v>1.8393657252199261E-3</v>
      </c>
      <c r="R1969" s="3">
        <f t="shared" si="477"/>
        <v>2.990810629486575E-2</v>
      </c>
    </row>
    <row r="1970" spans="1:18" x14ac:dyDescent="0.25">
      <c r="A1970" s="3">
        <f t="shared" si="479"/>
        <v>19.410000000000235</v>
      </c>
      <c r="B1970" s="3">
        <f t="shared" si="466"/>
        <v>0.35516270306184305</v>
      </c>
      <c r="C1970" s="3">
        <f t="shared" si="467"/>
        <v>8.0695050425965767E-3</v>
      </c>
      <c r="D1970" s="3">
        <f t="shared" si="468"/>
        <v>131.79389384204958</v>
      </c>
      <c r="E1970" s="3">
        <f t="shared" si="469"/>
        <v>1.1158571569039715</v>
      </c>
      <c r="F1970" s="3">
        <f t="shared" si="470"/>
        <v>33.073583221953236</v>
      </c>
      <c r="G1970" s="3">
        <f t="shared" si="471"/>
        <v>6.4955361220416466E-2</v>
      </c>
      <c r="H1970" s="3">
        <f t="shared" si="472"/>
        <v>6.5813825833032941E-2</v>
      </c>
      <c r="I1970" s="3">
        <f t="shared" si="478"/>
        <v>2529.0990870392875</v>
      </c>
      <c r="K1970" s="3">
        <f t="shared" si="480"/>
        <v>19.410000000000235</v>
      </c>
      <c r="L1970" s="3">
        <f t="shared" si="473"/>
        <v>0.16109928380484759</v>
      </c>
      <c r="M1970" s="3">
        <f>L1970/'Nitrous Oxide Information'!$B$1*1000</f>
        <v>3.6602659169983323</v>
      </c>
      <c r="N1970" s="3">
        <f>M1970*'Nitrous Oxide Information'!$I$2*($D$13+273)/$F$2/1000</f>
        <v>908.6869103449576</v>
      </c>
      <c r="O1970" s="3">
        <f t="shared" si="474"/>
        <v>17.874317027494325</v>
      </c>
      <c r="P1970" s="3">
        <f t="shared" si="475"/>
        <v>10.083409518888182</v>
      </c>
      <c r="Q1970" s="3">
        <f t="shared" si="476"/>
        <v>1.8393657252199261E-3</v>
      </c>
      <c r="R1970" s="3">
        <f t="shared" si="477"/>
        <v>2.985268474069588E-2</v>
      </c>
    </row>
    <row r="1971" spans="1:18" x14ac:dyDescent="0.25">
      <c r="A1971" s="3">
        <f t="shared" si="479"/>
        <v>19.420000000000236</v>
      </c>
      <c r="B1971" s="3">
        <f t="shared" si="466"/>
        <v>0.35450456480351272</v>
      </c>
      <c r="C1971" s="3">
        <f t="shared" si="467"/>
        <v>8.0545517551355392E-3</v>
      </c>
      <c r="D1971" s="3">
        <f t="shared" si="468"/>
        <v>131.54967167850592</v>
      </c>
      <c r="E1971" s="3">
        <f t="shared" si="469"/>
        <v>1.1137894051962072</v>
      </c>
      <c r="F1971" s="3">
        <f t="shared" si="470"/>
        <v>33.073583221953236</v>
      </c>
      <c r="G1971" s="3">
        <f t="shared" si="471"/>
        <v>6.4955361220416466E-2</v>
      </c>
      <c r="H1971" s="3">
        <f t="shared" si="472"/>
        <v>6.5691868779732029E-2</v>
      </c>
      <c r="I1971" s="3">
        <f t="shared" si="478"/>
        <v>2529.2304707768471</v>
      </c>
      <c r="K1971" s="3">
        <f t="shared" si="480"/>
        <v>19.420000000000236</v>
      </c>
      <c r="L1971" s="3">
        <f t="shared" si="473"/>
        <v>0.16080075695744062</v>
      </c>
      <c r="M1971" s="3">
        <f>L1971/'Nitrous Oxide Information'!$B$1*1000</f>
        <v>3.6534832198995892</v>
      </c>
      <c r="N1971" s="3">
        <f>M1971*'Nitrous Oxide Information'!$I$2*($D$13+273)/$F$2/1000</f>
        <v>907.00305780248527</v>
      </c>
      <c r="O1971" s="3">
        <f t="shared" si="474"/>
        <v>17.841194822443217</v>
      </c>
      <c r="P1971" s="3">
        <f t="shared" si="475"/>
        <v>10.083409518888182</v>
      </c>
      <c r="Q1971" s="3">
        <f t="shared" si="476"/>
        <v>1.8393657252199261E-3</v>
      </c>
      <c r="R1971" s="3">
        <f t="shared" si="477"/>
        <v>2.979736588606292E-2</v>
      </c>
    </row>
    <row r="1972" spans="1:18" x14ac:dyDescent="0.25">
      <c r="A1972" s="3">
        <f t="shared" si="479"/>
        <v>19.430000000000238</v>
      </c>
      <c r="B1972" s="3">
        <f t="shared" si="466"/>
        <v>0.35384764611571534</v>
      </c>
      <c r="C1972" s="3">
        <f t="shared" si="467"/>
        <v>8.0396261770327247E-3</v>
      </c>
      <c r="D1972" s="3">
        <f t="shared" si="468"/>
        <v>131.30590207360081</v>
      </c>
      <c r="E1972" s="3">
        <f t="shared" si="469"/>
        <v>1.1117254851590996</v>
      </c>
      <c r="F1972" s="3">
        <f t="shared" si="470"/>
        <v>33.073583221953243</v>
      </c>
      <c r="G1972" s="3">
        <f t="shared" si="471"/>
        <v>6.495536122041648E-2</v>
      </c>
      <c r="H1972" s="3">
        <f t="shared" si="472"/>
        <v>6.5570137720326188E-2</v>
      </c>
      <c r="I1972" s="3">
        <f t="shared" si="478"/>
        <v>2529.3616110522876</v>
      </c>
      <c r="K1972" s="3">
        <f t="shared" si="480"/>
        <v>19.430000000000238</v>
      </c>
      <c r="L1972" s="3">
        <f t="shared" si="473"/>
        <v>0.16050278329857998</v>
      </c>
      <c r="M1972" s="3">
        <f>L1972/'Nitrous Oxide Information'!$B$1*1000</f>
        <v>3.6467130915543131</v>
      </c>
      <c r="N1972" s="3">
        <f>M1972*'Nitrous Oxide Information'!$I$2*($D$13+273)/$F$2/1000</f>
        <v>905.32232554198538</v>
      </c>
      <c r="O1972" s="3">
        <f t="shared" si="474"/>
        <v>17.808133994868282</v>
      </c>
      <c r="P1972" s="3">
        <f t="shared" si="475"/>
        <v>10.083409518888184</v>
      </c>
      <c r="Q1972" s="3">
        <f t="shared" si="476"/>
        <v>1.8393657252199264E-3</v>
      </c>
      <c r="R1972" s="3">
        <f t="shared" si="477"/>
        <v>2.9742149540658343E-2</v>
      </c>
    </row>
    <row r="1973" spans="1:18" x14ac:dyDescent="0.25">
      <c r="A1973" s="3">
        <f t="shared" si="479"/>
        <v>19.440000000000239</v>
      </c>
      <c r="B1973" s="3">
        <f t="shared" si="466"/>
        <v>0.35319194473851206</v>
      </c>
      <c r="C1973" s="3">
        <f t="shared" si="467"/>
        <v>8.0247282569409911E-3</v>
      </c>
      <c r="D1973" s="3">
        <f t="shared" si="468"/>
        <v>131.06258418871533</v>
      </c>
      <c r="E1973" s="3">
        <f t="shared" si="469"/>
        <v>1.1096653896923279</v>
      </c>
      <c r="F1973" s="3">
        <f t="shared" si="470"/>
        <v>33.073583221953236</v>
      </c>
      <c r="G1973" s="3">
        <f t="shared" si="471"/>
        <v>6.4955361220416466E-2</v>
      </c>
      <c r="H1973" s="3">
        <f t="shared" si="472"/>
        <v>6.5448632236034893E-2</v>
      </c>
      <c r="I1973" s="3">
        <f t="shared" si="478"/>
        <v>2529.4925083167595</v>
      </c>
      <c r="K1973" s="3">
        <f t="shared" si="480"/>
        <v>19.440000000000239</v>
      </c>
      <c r="L1973" s="3">
        <f t="shared" si="473"/>
        <v>0.16020536180317338</v>
      </c>
      <c r="M1973" s="3">
        <f>L1973/'Nitrous Oxide Information'!$B$1*1000</f>
        <v>3.6399555086718332</v>
      </c>
      <c r="N1973" s="3">
        <f>M1973*'Nitrous Oxide Information'!$I$2*($D$13+273)/$F$2/1000</f>
        <v>903.64470778138377</v>
      </c>
      <c r="O1973" s="3">
        <f t="shared" si="474"/>
        <v>17.775134431033294</v>
      </c>
      <c r="P1973" s="3">
        <f t="shared" si="475"/>
        <v>10.083409518888182</v>
      </c>
      <c r="Q1973" s="3">
        <f t="shared" si="476"/>
        <v>1.8393657252199261E-3</v>
      </c>
      <c r="R1973" s="3">
        <f t="shared" si="477"/>
        <v>2.9687035514526266E-2</v>
      </c>
    </row>
    <row r="1974" spans="1:18" x14ac:dyDescent="0.25">
      <c r="A1974" s="3">
        <f t="shared" si="479"/>
        <v>19.450000000000241</v>
      </c>
      <c r="B1974" s="3">
        <f t="shared" si="466"/>
        <v>0.35253745841615175</v>
      </c>
      <c r="C1974" s="3">
        <f t="shared" si="467"/>
        <v>8.0098579436083516E-3</v>
      </c>
      <c r="D1974" s="3">
        <f t="shared" si="468"/>
        <v>130.81971718678466</v>
      </c>
      <c r="E1974" s="3">
        <f t="shared" si="469"/>
        <v>1.1076091117087292</v>
      </c>
      <c r="F1974" s="3">
        <f t="shared" si="470"/>
        <v>33.073583221953243</v>
      </c>
      <c r="G1974" s="3">
        <f t="shared" si="471"/>
        <v>6.495536122041648E-2</v>
      </c>
      <c r="H1974" s="3">
        <f t="shared" si="472"/>
        <v>6.5327351908853623E-2</v>
      </c>
      <c r="I1974" s="3">
        <f t="shared" si="478"/>
        <v>2529.6231630205771</v>
      </c>
      <c r="K1974" s="3">
        <f t="shared" si="480"/>
        <v>19.450000000000241</v>
      </c>
      <c r="L1974" s="3">
        <f t="shared" si="473"/>
        <v>0.15990849144802813</v>
      </c>
      <c r="M1974" s="3">
        <f>L1974/'Nitrous Oxide Information'!$B$1*1000</f>
        <v>3.6332104480046383</v>
      </c>
      <c r="N1974" s="3">
        <f>M1974*'Nitrous Oxide Information'!$I$2*($D$13+273)/$F$2/1000</f>
        <v>901.97019874932187</v>
      </c>
      <c r="O1974" s="3">
        <f t="shared" si="474"/>
        <v>17.742196017412791</v>
      </c>
      <c r="P1974" s="3">
        <f t="shared" si="475"/>
        <v>10.083409518888184</v>
      </c>
      <c r="Q1974" s="3">
        <f t="shared" si="476"/>
        <v>1.8393657252199264E-3</v>
      </c>
      <c r="R1974" s="3">
        <f t="shared" si="477"/>
        <v>2.963202361806281E-2</v>
      </c>
    </row>
    <row r="1975" spans="1:18" x14ac:dyDescent="0.25">
      <c r="A1975" s="3">
        <f t="shared" si="479"/>
        <v>19.460000000000242</v>
      </c>
      <c r="B1975" s="3">
        <f t="shared" si="466"/>
        <v>0.35188418489706325</v>
      </c>
      <c r="C1975" s="3">
        <f t="shared" si="467"/>
        <v>7.9950151858777848E-3</v>
      </c>
      <c r="D1975" s="3">
        <f t="shared" si="468"/>
        <v>130.57730023229496</v>
      </c>
      <c r="E1975" s="3">
        <f t="shared" si="469"/>
        <v>1.1055566441342726</v>
      </c>
      <c r="F1975" s="3">
        <f t="shared" si="470"/>
        <v>33.073583221953236</v>
      </c>
      <c r="G1975" s="3">
        <f t="shared" si="471"/>
        <v>6.4955361220416466E-2</v>
      </c>
      <c r="H1975" s="3">
        <f t="shared" si="472"/>
        <v>6.5206296321552448E-2</v>
      </c>
      <c r="I1975" s="3">
        <f t="shared" si="478"/>
        <v>2529.7535756132202</v>
      </c>
      <c r="K1975" s="3">
        <f t="shared" si="480"/>
        <v>19.460000000000242</v>
      </c>
      <c r="L1975" s="3">
        <f t="shared" si="473"/>
        <v>0.15961217121184751</v>
      </c>
      <c r="M1975" s="3">
        <f>L1975/'Nitrous Oxide Information'!$B$1*1000</f>
        <v>3.6264778863482952</v>
      </c>
      <c r="N1975" s="3">
        <f>M1975*'Nitrous Oxide Information'!$I$2*($D$13+273)/$F$2/1000</f>
        <v>900.29879268513434</v>
      </c>
      <c r="O1975" s="3">
        <f t="shared" si="474"/>
        <v>17.70931864069167</v>
      </c>
      <c r="P1975" s="3">
        <f t="shared" si="475"/>
        <v>10.083409518888182</v>
      </c>
      <c r="Q1975" s="3">
        <f t="shared" si="476"/>
        <v>1.8393657252199261E-3</v>
      </c>
      <c r="R1975" s="3">
        <f t="shared" si="477"/>
        <v>2.9577113662015427E-2</v>
      </c>
    </row>
    <row r="1976" spans="1:18" x14ac:dyDescent="0.25">
      <c r="A1976" s="3">
        <f t="shared" si="479"/>
        <v>19.470000000000244</v>
      </c>
      <c r="B1976" s="3">
        <f t="shared" si="466"/>
        <v>0.35123212193384767</v>
      </c>
      <c r="C1976" s="3">
        <f t="shared" si="467"/>
        <v>7.9801999326870755E-3</v>
      </c>
      <c r="D1976" s="3">
        <f t="shared" si="468"/>
        <v>130.33533249128078</v>
      </c>
      <c r="E1976" s="3">
        <f t="shared" si="469"/>
        <v>1.1035079799080365</v>
      </c>
      <c r="F1976" s="3">
        <f t="shared" si="470"/>
        <v>33.073583221953236</v>
      </c>
      <c r="G1976" s="3">
        <f t="shared" si="471"/>
        <v>6.4955361220416466E-2</v>
      </c>
      <c r="H1976" s="3">
        <f t="shared" si="472"/>
        <v>6.5085465057674596E-2</v>
      </c>
      <c r="I1976" s="3">
        <f t="shared" si="478"/>
        <v>2529.8837465433353</v>
      </c>
      <c r="K1976" s="3">
        <f t="shared" si="480"/>
        <v>19.470000000000244</v>
      </c>
      <c r="L1976" s="3">
        <f t="shared" si="473"/>
        <v>0.15931640007522735</v>
      </c>
      <c r="M1976" s="3">
        <f>L1976/'Nitrous Oxide Information'!$B$1*1000</f>
        <v>3.6197578005413709</v>
      </c>
      <c r="N1976" s="3">
        <f>M1976*'Nitrous Oxide Information'!$I$2*($D$13+273)/$F$2/1000</f>
        <v>898.63048383883211</v>
      </c>
      <c r="O1976" s="3">
        <f t="shared" si="474"/>
        <v>17.676502187764822</v>
      </c>
      <c r="P1976" s="3">
        <f t="shared" si="475"/>
        <v>10.083409518888182</v>
      </c>
      <c r="Q1976" s="3">
        <f t="shared" si="476"/>
        <v>1.8393657252199261E-3</v>
      </c>
      <c r="R1976" s="3">
        <f t="shared" si="477"/>
        <v>2.9522305457482287E-2</v>
      </c>
    </row>
    <row r="1977" spans="1:18" x14ac:dyDescent="0.25">
      <c r="A1977" s="3">
        <f t="shared" si="479"/>
        <v>19.480000000000246</v>
      </c>
      <c r="B1977" s="3">
        <f t="shared" si="466"/>
        <v>0.35058126728327094</v>
      </c>
      <c r="C1977" s="3">
        <f t="shared" si="467"/>
        <v>7.9654121330686237E-3</v>
      </c>
      <c r="D1977" s="3">
        <f t="shared" si="468"/>
        <v>130.09381313132204</v>
      </c>
      <c r="E1977" s="3">
        <f t="shared" si="469"/>
        <v>1.1014631119821838</v>
      </c>
      <c r="F1977" s="3">
        <f t="shared" si="470"/>
        <v>33.073583221953243</v>
      </c>
      <c r="G1977" s="3">
        <f t="shared" si="471"/>
        <v>6.495536122041648E-2</v>
      </c>
      <c r="H1977" s="3">
        <f t="shared" si="472"/>
        <v>6.4964857701535011E-2</v>
      </c>
      <c r="I1977" s="3">
        <f t="shared" si="478"/>
        <v>2530.0136762587385</v>
      </c>
      <c r="K1977" s="3">
        <f t="shared" si="480"/>
        <v>19.480000000000246</v>
      </c>
      <c r="L1977" s="3">
        <f t="shared" si="473"/>
        <v>0.15902117702065252</v>
      </c>
      <c r="M1977" s="3">
        <f>L1977/'Nitrous Oxide Information'!$B$1*1000</f>
        <v>3.6130501674653521</v>
      </c>
      <c r="N1977" s="3">
        <f>M1977*'Nitrous Oxide Information'!$I$2*($D$13+273)/$F$2/1000</f>
        <v>896.96526647108044</v>
      </c>
      <c r="O1977" s="3">
        <f t="shared" si="474"/>
        <v>17.643746545736715</v>
      </c>
      <c r="P1977" s="3">
        <f t="shared" si="475"/>
        <v>10.083409518888184</v>
      </c>
      <c r="Q1977" s="3">
        <f t="shared" si="476"/>
        <v>1.8393657252199264E-3</v>
      </c>
      <c r="R1977" s="3">
        <f t="shared" si="477"/>
        <v>2.9467598815911593E-2</v>
      </c>
    </row>
    <row r="1978" spans="1:18" x14ac:dyDescent="0.25">
      <c r="A1978" s="3">
        <f t="shared" si="479"/>
        <v>19.490000000000247</v>
      </c>
      <c r="B1978" s="3">
        <f t="shared" si="466"/>
        <v>0.34993161870625561</v>
      </c>
      <c r="C1978" s="3">
        <f t="shared" si="467"/>
        <v>7.9506517361492748E-3</v>
      </c>
      <c r="D1978" s="3">
        <f t="shared" si="468"/>
        <v>129.85274132154115</v>
      </c>
      <c r="E1978" s="3">
        <f t="shared" si="469"/>
        <v>1.0994220333219373</v>
      </c>
      <c r="F1978" s="3">
        <f t="shared" si="470"/>
        <v>33.073583221953243</v>
      </c>
      <c r="G1978" s="3">
        <f t="shared" si="471"/>
        <v>6.495536122041648E-2</v>
      </c>
      <c r="H1978" s="3">
        <f t="shared" si="472"/>
        <v>6.4844473838218938E-2</v>
      </c>
      <c r="I1978" s="3">
        <f t="shared" si="478"/>
        <v>2530.1433652064152</v>
      </c>
      <c r="K1978" s="3">
        <f t="shared" si="480"/>
        <v>19.490000000000247</v>
      </c>
      <c r="L1978" s="3">
        <f t="shared" si="473"/>
        <v>0.15872650103249342</v>
      </c>
      <c r="M1978" s="3">
        <f>L1978/'Nitrous Oxide Information'!$B$1*1000</f>
        <v>3.6063549640445647</v>
      </c>
      <c r="N1978" s="3">
        <f>M1978*'Nitrous Oxide Information'!$I$2*($D$13+273)/$F$2/1000</f>
        <v>895.30313485318004</v>
      </c>
      <c r="O1978" s="3">
        <f t="shared" si="474"/>
        <v>17.611051601921034</v>
      </c>
      <c r="P1978" s="3">
        <f t="shared" si="475"/>
        <v>10.083409518888184</v>
      </c>
      <c r="Q1978" s="3">
        <f t="shared" si="476"/>
        <v>1.8393657252199264E-3</v>
      </c>
      <c r="R1978" s="3">
        <f t="shared" si="477"/>
        <v>2.9412993549100951E-2</v>
      </c>
    </row>
    <row r="1979" spans="1:18" x14ac:dyDescent="0.25">
      <c r="A1979" s="3">
        <f t="shared" si="479"/>
        <v>19.500000000000249</v>
      </c>
      <c r="B1979" s="3">
        <f t="shared" si="466"/>
        <v>0.34928317396787339</v>
      </c>
      <c r="C1979" s="3">
        <f t="shared" si="467"/>
        <v>7.9359186911501511E-3</v>
      </c>
      <c r="D1979" s="3">
        <f t="shared" si="468"/>
        <v>129.61211623260013</v>
      </c>
      <c r="E1979" s="3">
        <f t="shared" si="469"/>
        <v>1.0973847369055549</v>
      </c>
      <c r="F1979" s="3">
        <f t="shared" si="470"/>
        <v>33.073583221953236</v>
      </c>
      <c r="G1979" s="3">
        <f t="shared" si="471"/>
        <v>6.4955361220416466E-2</v>
      </c>
      <c r="H1979" s="3">
        <f t="shared" si="472"/>
        <v>6.4724313053580451E-2</v>
      </c>
      <c r="I1979" s="3">
        <f t="shared" si="478"/>
        <v>2530.2728138325224</v>
      </c>
      <c r="K1979" s="3">
        <f t="shared" si="480"/>
        <v>19.500000000000249</v>
      </c>
      <c r="L1979" s="3">
        <f t="shared" si="473"/>
        <v>0.15843237109700239</v>
      </c>
      <c r="M1979" s="3">
        <f>L1979/'Nitrous Oxide Information'!$B$1*1000</f>
        <v>3.5996721672460952</v>
      </c>
      <c r="N1979" s="3">
        <f>M1979*'Nitrous Oxide Information'!$I$2*($D$13+273)/$F$2/1000</f>
        <v>893.64408326704711</v>
      </c>
      <c r="O1979" s="3">
        <f t="shared" si="474"/>
        <v>17.578417243840263</v>
      </c>
      <c r="P1979" s="3">
        <f t="shared" si="475"/>
        <v>10.083409518888182</v>
      </c>
      <c r="Q1979" s="3">
        <f t="shared" si="476"/>
        <v>1.8393657252199261E-3</v>
      </c>
      <c r="R1979" s="3">
        <f t="shared" si="477"/>
        <v>2.9358489469196711E-2</v>
      </c>
    </row>
    <row r="1980" spans="1:18" x14ac:dyDescent="0.25">
      <c r="A1980" s="3">
        <f t="shared" si="479"/>
        <v>19.51000000000025</v>
      </c>
      <c r="B1980" s="3">
        <f t="shared" si="466"/>
        <v>0.34863593083733757</v>
      </c>
      <c r="C1980" s="3">
        <f t="shared" si="467"/>
        <v>7.9212129473864683E-3</v>
      </c>
      <c r="D1980" s="3">
        <f t="shared" si="468"/>
        <v>129.37193703669797</v>
      </c>
      <c r="E1980" s="3">
        <f t="shared" si="469"/>
        <v>1.0953512157243077</v>
      </c>
      <c r="F1980" s="3">
        <f t="shared" si="470"/>
        <v>33.073583221953236</v>
      </c>
      <c r="G1980" s="3">
        <f t="shared" si="471"/>
        <v>6.4955361220416466E-2</v>
      </c>
      <c r="H1980" s="3">
        <f t="shared" si="472"/>
        <v>6.4604374934241121E-2</v>
      </c>
      <c r="I1980" s="3">
        <f t="shared" si="478"/>
        <v>2530.4020225823911</v>
      </c>
      <c r="K1980" s="3">
        <f t="shared" si="480"/>
        <v>19.51000000000025</v>
      </c>
      <c r="L1980" s="3">
        <f t="shared" si="473"/>
        <v>0.15813878620231042</v>
      </c>
      <c r="M1980" s="3">
        <f>L1980/'Nitrous Oxide Information'!$B$1*1000</f>
        <v>3.5930017540797135</v>
      </c>
      <c r="N1980" s="3">
        <f>M1980*'Nitrous Oxide Information'!$I$2*($D$13+273)/$F$2/1000</f>
        <v>891.98810600519437</v>
      </c>
      <c r="O1980" s="3">
        <f t="shared" si="474"/>
        <v>17.54584335922533</v>
      </c>
      <c r="P1980" s="3">
        <f t="shared" si="475"/>
        <v>10.083409518888182</v>
      </c>
      <c r="Q1980" s="3">
        <f t="shared" si="476"/>
        <v>1.8393657252199261E-3</v>
      </c>
      <c r="R1980" s="3">
        <f t="shared" si="477"/>
        <v>2.9304086388693345E-2</v>
      </c>
    </row>
    <row r="1981" spans="1:18" x14ac:dyDescent="0.25">
      <c r="A1981" s="3">
        <f t="shared" si="479"/>
        <v>19.520000000000252</v>
      </c>
      <c r="B1981" s="3">
        <f t="shared" si="466"/>
        <v>0.34798988708799516</v>
      </c>
      <c r="C1981" s="3">
        <f t="shared" si="467"/>
        <v>7.9065344542673614E-3</v>
      </c>
      <c r="D1981" s="3">
        <f t="shared" si="468"/>
        <v>129.13220290756749</v>
      </c>
      <c r="E1981" s="3">
        <f t="shared" si="469"/>
        <v>1.093321462782453</v>
      </c>
      <c r="F1981" s="3">
        <f t="shared" si="470"/>
        <v>33.073583221953243</v>
      </c>
      <c r="G1981" s="3">
        <f t="shared" si="471"/>
        <v>6.495536122041648E-2</v>
      </c>
      <c r="H1981" s="3">
        <f t="shared" si="472"/>
        <v>6.448465906758849E-2</v>
      </c>
      <c r="I1981" s="3">
        <f t="shared" si="478"/>
        <v>2530.5309919005263</v>
      </c>
      <c r="K1981" s="3">
        <f t="shared" si="480"/>
        <v>19.520000000000252</v>
      </c>
      <c r="L1981" s="3">
        <f t="shared" si="473"/>
        <v>0.15784574533842349</v>
      </c>
      <c r="M1981" s="3">
        <f>L1981/'Nitrous Oxide Information'!$B$1*1000</f>
        <v>3.5863437015977895</v>
      </c>
      <c r="N1981" s="3">
        <f>M1981*'Nitrous Oxide Information'!$I$2*($D$13+273)/$F$2/1000</f>
        <v>890.33519737071026</v>
      </c>
      <c r="O1981" s="3">
        <f t="shared" si="474"/>
        <v>17.513329836015188</v>
      </c>
      <c r="P1981" s="3">
        <f t="shared" si="475"/>
        <v>10.083409518888184</v>
      </c>
      <c r="Q1981" s="3">
        <f t="shared" si="476"/>
        <v>1.8393657252199264E-3</v>
      </c>
      <c r="R1981" s="3">
        <f t="shared" si="477"/>
        <v>2.9249784120432769E-2</v>
      </c>
    </row>
    <row r="1982" spans="1:18" x14ac:dyDescent="0.25">
      <c r="A1982" s="3">
        <f t="shared" si="479"/>
        <v>19.530000000000253</v>
      </c>
      <c r="B1982" s="3">
        <f t="shared" si="466"/>
        <v>0.34734504049731929</v>
      </c>
      <c r="C1982" s="3">
        <f t="shared" si="467"/>
        <v>7.8918831612957169E-3</v>
      </c>
      <c r="D1982" s="3">
        <f t="shared" si="468"/>
        <v>128.89291302047272</v>
      </c>
      <c r="E1982" s="3">
        <f t="shared" si="469"/>
        <v>1.0912954710972127</v>
      </c>
      <c r="F1982" s="3">
        <f t="shared" si="470"/>
        <v>33.073583221953243</v>
      </c>
      <c r="G1982" s="3">
        <f t="shared" si="471"/>
        <v>6.495536122041648E-2</v>
      </c>
      <c r="H1982" s="3">
        <f t="shared" si="472"/>
        <v>6.4365165041774697E-2</v>
      </c>
      <c r="I1982" s="3">
        <f t="shared" si="478"/>
        <v>2530.65972223061</v>
      </c>
      <c r="K1982" s="3">
        <f t="shared" si="480"/>
        <v>19.530000000000253</v>
      </c>
      <c r="L1982" s="3">
        <f t="shared" si="473"/>
        <v>0.15755324749721916</v>
      </c>
      <c r="M1982" s="3">
        <f>L1982/'Nitrous Oxide Information'!$B$1*1000</f>
        <v>3.5796979868952166</v>
      </c>
      <c r="N1982" s="3">
        <f>M1982*'Nitrous Oxide Information'!$I$2*($D$13+273)/$F$2/1000</f>
        <v>888.68535167724031</v>
      </c>
      <c r="O1982" s="3">
        <f t="shared" si="474"/>
        <v>17.48087656235646</v>
      </c>
      <c r="P1982" s="3">
        <f t="shared" si="475"/>
        <v>10.083409518888184</v>
      </c>
      <c r="Q1982" s="3">
        <f t="shared" si="476"/>
        <v>1.8393657252199264E-3</v>
      </c>
      <c r="R1982" s="3">
        <f t="shared" si="477"/>
        <v>2.9195582477603715E-2</v>
      </c>
    </row>
    <row r="1983" spans="1:18" x14ac:dyDescent="0.25">
      <c r="A1983" s="3">
        <f t="shared" si="479"/>
        <v>19.540000000000255</v>
      </c>
      <c r="B1983" s="3">
        <f t="shared" si="466"/>
        <v>0.34670138884690155</v>
      </c>
      <c r="C1983" s="3">
        <f t="shared" si="467"/>
        <v>7.8772590180679926E-3</v>
      </c>
      <c r="D1983" s="3">
        <f t="shared" si="468"/>
        <v>128.65406655220588</v>
      </c>
      <c r="E1983" s="3">
        <f t="shared" si="469"/>
        <v>1.0892732336987474</v>
      </c>
      <c r="F1983" s="3">
        <f t="shared" si="470"/>
        <v>33.073583221953236</v>
      </c>
      <c r="G1983" s="3">
        <f t="shared" si="471"/>
        <v>6.4955361220416466E-2</v>
      </c>
      <c r="H1983" s="3">
        <f t="shared" si="472"/>
        <v>6.4245892445715075E-2</v>
      </c>
      <c r="I1983" s="3">
        <f t="shared" si="478"/>
        <v>2530.7882140155016</v>
      </c>
      <c r="K1983" s="3">
        <f t="shared" si="480"/>
        <v>19.540000000000255</v>
      </c>
      <c r="L1983" s="3">
        <f t="shared" si="473"/>
        <v>0.15726129167244313</v>
      </c>
      <c r="M1983" s="3">
        <f>L1983/'Nitrous Oxide Information'!$B$1*1000</f>
        <v>3.5730645871093341</v>
      </c>
      <c r="N1983" s="3">
        <f>M1983*'Nitrous Oxide Information'!$I$2*($D$13+273)/$F$2/1000</f>
        <v>887.03856324896674</v>
      </c>
      <c r="O1983" s="3">
        <f t="shared" si="474"/>
        <v>17.448483426603033</v>
      </c>
      <c r="P1983" s="3">
        <f t="shared" si="475"/>
        <v>10.083409518888182</v>
      </c>
      <c r="Q1983" s="3">
        <f t="shared" si="476"/>
        <v>1.8393657252199261E-3</v>
      </c>
      <c r="R1983" s="3">
        <f t="shared" si="477"/>
        <v>2.9141481273741089E-2</v>
      </c>
    </row>
    <row r="1984" spans="1:18" x14ac:dyDescent="0.25">
      <c r="A1984" s="3">
        <f t="shared" si="479"/>
        <v>19.550000000000257</v>
      </c>
      <c r="B1984" s="3">
        <f t="shared" si="466"/>
        <v>0.34605892992244436</v>
      </c>
      <c r="C1984" s="3">
        <f t="shared" si="467"/>
        <v>7.862661974274052E-3</v>
      </c>
      <c r="D1984" s="3">
        <f t="shared" si="468"/>
        <v>128.41566268108477</v>
      </c>
      <c r="E1984" s="3">
        <f t="shared" si="469"/>
        <v>1.0872547436301336</v>
      </c>
      <c r="F1984" s="3">
        <f t="shared" si="470"/>
        <v>33.073583221953236</v>
      </c>
      <c r="G1984" s="3">
        <f t="shared" si="471"/>
        <v>6.4955361220416466E-2</v>
      </c>
      <c r="H1984" s="3">
        <f t="shared" si="472"/>
        <v>6.412684086908671E-2</v>
      </c>
      <c r="I1984" s="3">
        <f t="shared" si="478"/>
        <v>2530.9164676972396</v>
      </c>
      <c r="K1984" s="3">
        <f t="shared" si="480"/>
        <v>19.550000000000257</v>
      </c>
      <c r="L1984" s="3">
        <f t="shared" si="473"/>
        <v>0.1569698768597057</v>
      </c>
      <c r="M1984" s="3">
        <f>L1984/'Nitrous Oxide Information'!$B$1*1000</f>
        <v>3.5664434794198465</v>
      </c>
      <c r="N1984" s="3">
        <f>M1984*'Nitrous Oxide Information'!$I$2*($D$13+273)/$F$2/1000</f>
        <v>885.39482642059022</v>
      </c>
      <c r="O1984" s="3">
        <f t="shared" si="474"/>
        <v>17.41615031731568</v>
      </c>
      <c r="P1984" s="3">
        <f t="shared" si="475"/>
        <v>10.083409518888182</v>
      </c>
      <c r="Q1984" s="3">
        <f t="shared" si="476"/>
        <v>1.8393657252199261E-3</v>
      </c>
      <c r="R1984" s="3">
        <f t="shared" si="477"/>
        <v>2.9087480322725331E-2</v>
      </c>
    </row>
    <row r="1985" spans="1:18" x14ac:dyDescent="0.25">
      <c r="A1985" s="3">
        <f t="shared" si="479"/>
        <v>19.560000000000258</v>
      </c>
      <c r="B1985" s="3">
        <f t="shared" si="466"/>
        <v>0.34541766151375347</v>
      </c>
      <c r="C1985" s="3">
        <f t="shared" si="467"/>
        <v>7.8480919796969813E-3</v>
      </c>
      <c r="D1985" s="3">
        <f t="shared" si="468"/>
        <v>128.1777005869497</v>
      </c>
      <c r="E1985" s="3">
        <f t="shared" si="469"/>
        <v>1.0852399939473394</v>
      </c>
      <c r="F1985" s="3">
        <f t="shared" si="470"/>
        <v>33.073583221953236</v>
      </c>
      <c r="G1985" s="3">
        <f t="shared" si="471"/>
        <v>6.4955361220416466E-2</v>
      </c>
      <c r="H1985" s="3">
        <f t="shared" si="472"/>
        <v>6.4008009902327065E-2</v>
      </c>
      <c r="I1985" s="3">
        <f t="shared" si="478"/>
        <v>2531.0444837170444</v>
      </c>
      <c r="K1985" s="3">
        <f t="shared" si="480"/>
        <v>19.560000000000258</v>
      </c>
      <c r="L1985" s="3">
        <f t="shared" si="473"/>
        <v>0.15667900205647844</v>
      </c>
      <c r="M1985" s="3">
        <f>L1985/'Nitrous Oxide Information'!$B$1*1000</f>
        <v>3.5598346410487456</v>
      </c>
      <c r="N1985" s="3">
        <f>M1985*'Nitrous Oxide Information'!$I$2*($D$13+273)/$F$2/1000</f>
        <v>883.7541355373088</v>
      </c>
      <c r="O1985" s="3">
        <f t="shared" si="474"/>
        <v>17.38387712326168</v>
      </c>
      <c r="P1985" s="3">
        <f t="shared" si="475"/>
        <v>10.083409518888182</v>
      </c>
      <c r="Q1985" s="3">
        <f t="shared" si="476"/>
        <v>1.8393657252199261E-3</v>
      </c>
      <c r="R1985" s="3">
        <f t="shared" si="477"/>
        <v>2.9033579438781775E-2</v>
      </c>
    </row>
    <row r="1986" spans="1:18" x14ac:dyDescent="0.25">
      <c r="A1986" s="3">
        <f t="shared" si="479"/>
        <v>19.57000000000026</v>
      </c>
      <c r="B1986" s="3">
        <f t="shared" si="466"/>
        <v>0.34477758141473025</v>
      </c>
      <c r="C1986" s="3">
        <f t="shared" si="467"/>
        <v>7.8335489842129239E-3</v>
      </c>
      <c r="D1986" s="3">
        <f t="shared" si="468"/>
        <v>127.94017945116089</v>
      </c>
      <c r="E1986" s="3">
        <f t="shared" si="469"/>
        <v>1.083228977719201</v>
      </c>
      <c r="F1986" s="3">
        <f t="shared" si="470"/>
        <v>33.073583221953236</v>
      </c>
      <c r="G1986" s="3">
        <f t="shared" si="471"/>
        <v>6.4955361220416466E-2</v>
      </c>
      <c r="H1986" s="3">
        <f t="shared" si="472"/>
        <v>6.3889399136632524E-2</v>
      </c>
      <c r="I1986" s="3">
        <f t="shared" si="478"/>
        <v>2531.1722625153175</v>
      </c>
      <c r="K1986" s="3">
        <f t="shared" si="480"/>
        <v>19.57000000000026</v>
      </c>
      <c r="L1986" s="3">
        <f t="shared" si="473"/>
        <v>0.15638866626209064</v>
      </c>
      <c r="M1986" s="3">
        <f>L1986/'Nitrous Oxide Information'!$B$1*1000</f>
        <v>3.5532380492602331</v>
      </c>
      <c r="N1986" s="3">
        <f>M1986*'Nitrous Oxide Information'!$I$2*($D$13+273)/$F$2/1000</f>
        <v>882.11648495479972</v>
      </c>
      <c r="O1986" s="3">
        <f t="shared" si="474"/>
        <v>17.351663733414437</v>
      </c>
      <c r="P1986" s="3">
        <f t="shared" si="475"/>
        <v>10.083409518888182</v>
      </c>
      <c r="Q1986" s="3">
        <f t="shared" si="476"/>
        <v>1.8393657252199261E-3</v>
      </c>
      <c r="R1986" s="3">
        <f t="shared" si="477"/>
        <v>2.8979778436479999E-2</v>
      </c>
    </row>
    <row r="1987" spans="1:18" x14ac:dyDescent="0.25">
      <c r="A1987" s="3">
        <f t="shared" si="479"/>
        <v>19.580000000000261</v>
      </c>
      <c r="B1987" s="3">
        <f t="shared" si="466"/>
        <v>0.3441386874233639</v>
      </c>
      <c r="C1987" s="3">
        <f t="shared" si="467"/>
        <v>7.8190329377909058E-3</v>
      </c>
      <c r="D1987" s="3">
        <f t="shared" si="468"/>
        <v>127.70309845659543</v>
      </c>
      <c r="E1987" s="3">
        <f t="shared" si="469"/>
        <v>1.0812216880273975</v>
      </c>
      <c r="F1987" s="3">
        <f t="shared" si="470"/>
        <v>33.073583221953236</v>
      </c>
      <c r="G1987" s="3">
        <f t="shared" si="471"/>
        <v>6.4955361220416466E-2</v>
      </c>
      <c r="H1987" s="3">
        <f t="shared" si="472"/>
        <v>6.3771008163957019E-2</v>
      </c>
      <c r="I1987" s="3">
        <f t="shared" si="478"/>
        <v>2531.2998045316453</v>
      </c>
      <c r="K1987" s="3">
        <f t="shared" si="480"/>
        <v>19.580000000000261</v>
      </c>
      <c r="L1987" s="3">
        <f t="shared" si="473"/>
        <v>0.15609886847772583</v>
      </c>
      <c r="M1987" s="3">
        <f>L1987/'Nitrous Oxide Information'!$B$1*1000</f>
        <v>3.5466536813606395</v>
      </c>
      <c r="N1987" s="3">
        <f>M1987*'Nitrous Oxide Information'!$I$2*($D$13+273)/$F$2/1000</f>
        <v>880.48186903919907</v>
      </c>
      <c r="O1987" s="3">
        <f t="shared" si="474"/>
        <v>17.319510036953087</v>
      </c>
      <c r="P1987" s="3">
        <f t="shared" si="475"/>
        <v>10.083409518888182</v>
      </c>
      <c r="Q1987" s="3">
        <f t="shared" si="476"/>
        <v>1.8393657252199261E-3</v>
      </c>
      <c r="R1987" s="3">
        <f t="shared" si="477"/>
        <v>2.8926077130733197E-2</v>
      </c>
    </row>
    <row r="1988" spans="1:18" x14ac:dyDescent="0.25">
      <c r="A1988" s="3">
        <f t="shared" si="479"/>
        <v>19.590000000000263</v>
      </c>
      <c r="B1988" s="3">
        <f t="shared" ref="B1988:B2031" si="481">L1988*2.20462</f>
        <v>0.3435009773417243</v>
      </c>
      <c r="C1988" s="3">
        <f t="shared" ref="C1988:C2031" si="482">M1988/453.59237</f>
        <v>7.8045437904926624E-3</v>
      </c>
      <c r="D1988" s="3">
        <f t="shared" ref="D1988:D2031" si="483">N1988/6.89475729</f>
        <v>127.46645678764469</v>
      </c>
      <c r="E1988" s="3">
        <f t="shared" ref="E1988:E2031" si="484">O1988/16.0184634</f>
        <v>1.0792181179664291</v>
      </c>
      <c r="F1988" s="3">
        <f t="shared" ref="F1988:F2031" si="485">P1988*3.28</f>
        <v>33.073583221953243</v>
      </c>
      <c r="G1988" s="3">
        <f t="shared" ref="G1988:G2031" si="486">Q1988*35.314</f>
        <v>6.495536122041648E-2</v>
      </c>
      <c r="H1988" s="3">
        <f t="shared" ref="H1988:H2031" si="487">R1988*2.20462</f>
        <v>6.365283657701061E-2</v>
      </c>
      <c r="I1988" s="3">
        <f t="shared" si="478"/>
        <v>2531.4271102047992</v>
      </c>
      <c r="K1988" s="3">
        <f t="shared" si="480"/>
        <v>19.590000000000263</v>
      </c>
      <c r="L1988" s="3">
        <f t="shared" ref="L1988:L2031" si="488">L1987-R1987*$J$1</f>
        <v>0.1558096077064185</v>
      </c>
      <c r="M1988" s="3">
        <f>L1988/'Nitrous Oxide Information'!$B$1*1000</f>
        <v>3.5400815146983504</v>
      </c>
      <c r="N1988" s="3">
        <f>M1988*'Nitrous Oxide Information'!$I$2*($D$13+273)/$F$2/1000</f>
        <v>878.85028216708326</v>
      </c>
      <c r="O1988" s="3">
        <f t="shared" ref="O1988:O2031" si="489">L1988/$F$2</f>
        <v>17.287415923262127</v>
      </c>
      <c r="P1988" s="3">
        <f t="shared" ref="P1988:P2031" si="490">SQRT(2*(N1988)/O1988)</f>
        <v>10.083409518888184</v>
      </c>
      <c r="Q1988" s="3">
        <f t="shared" ref="Q1988:Q2031" si="491">P1988*$F$25</f>
        <v>1.8393657252199264E-3</v>
      </c>
      <c r="R1988" s="3">
        <f t="shared" ref="R1988:R2031" si="492">Q1988*O1988*0.908</f>
        <v>2.887247533679755E-2</v>
      </c>
    </row>
    <row r="1989" spans="1:18" x14ac:dyDescent="0.25">
      <c r="A1989" s="3">
        <f t="shared" si="479"/>
        <v>19.600000000000264</v>
      </c>
      <c r="B1989" s="3">
        <f t="shared" si="481"/>
        <v>0.34286444897595419</v>
      </c>
      <c r="C1989" s="3">
        <f t="shared" si="482"/>
        <v>7.7900814924724698E-3</v>
      </c>
      <c r="D1989" s="3">
        <f t="shared" si="483"/>
        <v>127.23025363021138</v>
      </c>
      <c r="E1989" s="3">
        <f t="shared" si="484"/>
        <v>1.0772182606435918</v>
      </c>
      <c r="F1989" s="3">
        <f t="shared" si="485"/>
        <v>33.073583221953236</v>
      </c>
      <c r="G1989" s="3">
        <f t="shared" si="486"/>
        <v>6.4955361220416466E-2</v>
      </c>
      <c r="H1989" s="3">
        <f t="shared" si="487"/>
        <v>6.3534883969258091E-2</v>
      </c>
      <c r="I1989" s="3">
        <f t="shared" si="478"/>
        <v>2531.5541799727375</v>
      </c>
      <c r="K1989" s="3">
        <f t="shared" si="480"/>
        <v>19.600000000000264</v>
      </c>
      <c r="L1989" s="3">
        <f t="shared" si="488"/>
        <v>0.15552088295305053</v>
      </c>
      <c r="M1989" s="3">
        <f>L1989/'Nitrous Oxide Information'!$B$1*1000</f>
        <v>3.533521526663725</v>
      </c>
      <c r="N1989" s="3">
        <f>M1989*'Nitrous Oxide Information'!$I$2*($D$13+273)/$F$2/1000</f>
        <v>877.22171872544891</v>
      </c>
      <c r="O1989" s="3">
        <f t="shared" si="489"/>
        <v>17.255381281931037</v>
      </c>
      <c r="P1989" s="3">
        <f t="shared" si="490"/>
        <v>10.083409518888182</v>
      </c>
      <c r="Q1989" s="3">
        <f t="shared" si="491"/>
        <v>1.8393657252199261E-3</v>
      </c>
      <c r="R1989" s="3">
        <f t="shared" si="492"/>
        <v>2.8818972870271561E-2</v>
      </c>
    </row>
    <row r="1990" spans="1:18" x14ac:dyDescent="0.25">
      <c r="A1990" s="3">
        <f t="shared" si="479"/>
        <v>19.610000000000266</v>
      </c>
      <c r="B1990" s="3">
        <f t="shared" si="481"/>
        <v>0.34222910013626168</v>
      </c>
      <c r="C1990" s="3">
        <f t="shared" si="482"/>
        <v>7.7756459939769705E-3</v>
      </c>
      <c r="D1990" s="3">
        <f t="shared" si="483"/>
        <v>126.99448817170676</v>
      </c>
      <c r="E1990" s="3">
        <f t="shared" si="484"/>
        <v>1.075222109178954</v>
      </c>
      <c r="F1990" s="3">
        <f t="shared" si="485"/>
        <v>33.073583221953236</v>
      </c>
      <c r="G1990" s="3">
        <f t="shared" si="486"/>
        <v>6.4955361220416466E-2</v>
      </c>
      <c r="H1990" s="3">
        <f t="shared" si="487"/>
        <v>6.3417149934917594E-2</v>
      </c>
      <c r="I1990" s="3">
        <f t="shared" si="478"/>
        <v>2531.6810142726072</v>
      </c>
      <c r="K1990" s="3">
        <f t="shared" si="480"/>
        <v>19.610000000000266</v>
      </c>
      <c r="L1990" s="3">
        <f t="shared" si="488"/>
        <v>0.15523269322434782</v>
      </c>
      <c r="M1990" s="3">
        <f>L1990/'Nitrous Oxide Information'!$B$1*1000</f>
        <v>3.52697369468902</v>
      </c>
      <c r="N1990" s="3">
        <f>M1990*'Nitrous Oxide Information'!$I$2*($D$13+273)/$F$2/1000</f>
        <v>875.59617311169404</v>
      </c>
      <c r="O1990" s="3">
        <f t="shared" si="489"/>
        <v>17.22340600275388</v>
      </c>
      <c r="P1990" s="3">
        <f t="shared" si="490"/>
        <v>10.083409518888182</v>
      </c>
      <c r="Q1990" s="3">
        <f t="shared" si="491"/>
        <v>1.8393657252199261E-3</v>
      </c>
      <c r="R1990" s="3">
        <f t="shared" si="492"/>
        <v>2.876556954709546E-2</v>
      </c>
    </row>
    <row r="1991" spans="1:18" x14ac:dyDescent="0.25">
      <c r="A1991" s="3">
        <f t="shared" si="479"/>
        <v>19.620000000000267</v>
      </c>
      <c r="B1991" s="3">
        <f t="shared" si="481"/>
        <v>0.34159492863691249</v>
      </c>
      <c r="C1991" s="3">
        <f t="shared" si="482"/>
        <v>7.7612372453449993E-3</v>
      </c>
      <c r="D1991" s="3">
        <f t="shared" si="483"/>
        <v>126.75915960104791</v>
      </c>
      <c r="E1991" s="3">
        <f t="shared" si="484"/>
        <v>1.0732296567053337</v>
      </c>
      <c r="F1991" s="3">
        <f t="shared" si="485"/>
        <v>33.073583221953236</v>
      </c>
      <c r="G1991" s="3">
        <f t="shared" si="486"/>
        <v>6.4955361220416466E-2</v>
      </c>
      <c r="H1991" s="3">
        <f t="shared" si="487"/>
        <v>6.3299634068959193E-2</v>
      </c>
      <c r="I1991" s="3">
        <f t="shared" si="478"/>
        <v>2531.807613540745</v>
      </c>
      <c r="K1991" s="3">
        <f t="shared" si="480"/>
        <v>19.620000000000267</v>
      </c>
      <c r="L1991" s="3">
        <f t="shared" si="488"/>
        <v>0.15494503752887687</v>
      </c>
      <c r="M1991" s="3">
        <f>L1991/'Nitrous Oxide Information'!$B$1*1000</f>
        <v>3.5204379962483099</v>
      </c>
      <c r="N1991" s="3">
        <f>M1991*'Nitrous Oxide Information'!$I$2*($D$13+273)/$F$2/1000</f>
        <v>873.97363973359859</v>
      </c>
      <c r="O1991" s="3">
        <f t="shared" si="489"/>
        <v>17.191489975728953</v>
      </c>
      <c r="P1991" s="3">
        <f t="shared" si="490"/>
        <v>10.083409518888182</v>
      </c>
      <c r="Q1991" s="3">
        <f t="shared" si="491"/>
        <v>1.8393657252199261E-3</v>
      </c>
      <c r="R1991" s="3">
        <f t="shared" si="492"/>
        <v>2.8712265183550544E-2</v>
      </c>
    </row>
    <row r="1992" spans="1:18" x14ac:dyDescent="0.25">
      <c r="A1992" s="3">
        <f t="shared" si="479"/>
        <v>19.630000000000269</v>
      </c>
      <c r="B1992" s="3">
        <f t="shared" si="481"/>
        <v>0.3409619322962229</v>
      </c>
      <c r="C1992" s="3">
        <f t="shared" si="482"/>
        <v>7.7468551970074229E-3</v>
      </c>
      <c r="D1992" s="3">
        <f t="shared" si="483"/>
        <v>126.52426710865487</v>
      </c>
      <c r="E1992" s="3">
        <f t="shared" si="484"/>
        <v>1.0712408963682734</v>
      </c>
      <c r="F1992" s="3">
        <f t="shared" si="485"/>
        <v>33.073583221953236</v>
      </c>
      <c r="G1992" s="3">
        <f t="shared" si="486"/>
        <v>6.4955361220416466E-2</v>
      </c>
      <c r="H1992" s="3">
        <f t="shared" si="487"/>
        <v>6.3182335967103501E-2</v>
      </c>
      <c r="I1992" s="3">
        <f t="shared" si="478"/>
        <v>2531.9339782126794</v>
      </c>
      <c r="K1992" s="3">
        <f t="shared" si="480"/>
        <v>19.630000000000269</v>
      </c>
      <c r="L1992" s="3">
        <f t="shared" si="488"/>
        <v>0.15465791487704136</v>
      </c>
      <c r="M1992" s="3">
        <f>L1992/'Nitrous Oxide Information'!$B$1*1000</f>
        <v>3.5139144088574139</v>
      </c>
      <c r="N1992" s="3">
        <f>M1992*'Nitrous Oxide Information'!$I$2*($D$13+273)/$F$2/1000</f>
        <v>872.35411300930537</v>
      </c>
      <c r="O1992" s="3">
        <f t="shared" si="489"/>
        <v>17.159633091058382</v>
      </c>
      <c r="P1992" s="3">
        <f t="shared" si="490"/>
        <v>10.083409518888182</v>
      </c>
      <c r="Q1992" s="3">
        <f t="shared" si="491"/>
        <v>1.8393657252199261E-3</v>
      </c>
      <c r="R1992" s="3">
        <f t="shared" si="492"/>
        <v>2.865905959625854E-2</v>
      </c>
    </row>
    <row r="1993" spans="1:18" x14ac:dyDescent="0.25">
      <c r="A1993" s="3">
        <f t="shared" si="479"/>
        <v>19.640000000000271</v>
      </c>
      <c r="B1993" s="3">
        <f t="shared" si="481"/>
        <v>0.34033010893655186</v>
      </c>
      <c r="C1993" s="3">
        <f t="shared" si="482"/>
        <v>7.7324997994869587E-3</v>
      </c>
      <c r="D1993" s="3">
        <f t="shared" si="483"/>
        <v>126.28980988644787</v>
      </c>
      <c r="E1993" s="3">
        <f t="shared" si="484"/>
        <v>1.0692558213260177</v>
      </c>
      <c r="F1993" s="3">
        <f t="shared" si="485"/>
        <v>33.073583221953243</v>
      </c>
      <c r="G1993" s="3">
        <f t="shared" si="486"/>
        <v>6.495536122041648E-2</v>
      </c>
      <c r="H1993" s="3">
        <f t="shared" si="487"/>
        <v>6.3065255225820266E-2</v>
      </c>
      <c r="I1993" s="3">
        <f t="shared" si="478"/>
        <v>2532.0601087231312</v>
      </c>
      <c r="K1993" s="3">
        <f t="shared" si="480"/>
        <v>19.640000000000271</v>
      </c>
      <c r="L1993" s="3">
        <f t="shared" si="488"/>
        <v>0.15437132428107878</v>
      </c>
      <c r="M1993" s="3">
        <f>L1993/'Nitrous Oxide Information'!$B$1*1000</f>
        <v>3.5074029100738144</v>
      </c>
      <c r="N1993" s="3">
        <f>M1993*'Nitrous Oxide Information'!$I$2*($D$13+273)/$F$2/1000</f>
        <v>870.73758736730053</v>
      </c>
      <c r="O1993" s="3">
        <f t="shared" si="489"/>
        <v>17.127835239147757</v>
      </c>
      <c r="P1993" s="3">
        <f t="shared" si="490"/>
        <v>10.083409518888184</v>
      </c>
      <c r="Q1993" s="3">
        <f t="shared" si="491"/>
        <v>1.8393657252199264E-3</v>
      </c>
      <c r="R1993" s="3">
        <f t="shared" si="492"/>
        <v>2.8605952602181E-2</v>
      </c>
    </row>
    <row r="1994" spans="1:18" x14ac:dyDescent="0.25">
      <c r="A1994" s="3">
        <f t="shared" si="479"/>
        <v>19.650000000000272</v>
      </c>
      <c r="B1994" s="3">
        <f t="shared" si="481"/>
        <v>0.33969945638429366</v>
      </c>
      <c r="C1994" s="3">
        <f t="shared" si="482"/>
        <v>7.7181710033980061E-3</v>
      </c>
      <c r="D1994" s="3">
        <f t="shared" si="483"/>
        <v>126.05578712784457</v>
      </c>
      <c r="E1994" s="3">
        <f t="shared" si="484"/>
        <v>1.0672744247494901</v>
      </c>
      <c r="F1994" s="3">
        <f t="shared" si="485"/>
        <v>33.073583221953243</v>
      </c>
      <c r="G1994" s="3">
        <f t="shared" si="486"/>
        <v>6.495536122041648E-2</v>
      </c>
      <c r="H1994" s="3">
        <f t="shared" si="487"/>
        <v>6.2948391442327084E-2</v>
      </c>
      <c r="I1994" s="3">
        <f t="shared" si="478"/>
        <v>2532.186005506016</v>
      </c>
      <c r="K1994" s="3">
        <f t="shared" si="480"/>
        <v>19.650000000000272</v>
      </c>
      <c r="L1994" s="3">
        <f t="shared" si="488"/>
        <v>0.15408526475505696</v>
      </c>
      <c r="M1994" s="3">
        <f>L1994/'Nitrous Oxide Information'!$B$1*1000</f>
        <v>3.5009034774965797</v>
      </c>
      <c r="N1994" s="3">
        <f>M1994*'Nitrous Oxide Information'!$I$2*($D$13+273)/$F$2/1000</f>
        <v>869.1240572463945</v>
      </c>
      <c r="O1994" s="3">
        <f t="shared" si="489"/>
        <v>17.096096310605763</v>
      </c>
      <c r="P1994" s="3">
        <f t="shared" si="490"/>
        <v>10.083409518888184</v>
      </c>
      <c r="Q1994" s="3">
        <f t="shared" si="491"/>
        <v>1.8393657252199264E-3</v>
      </c>
      <c r="R1994" s="3">
        <f t="shared" si="492"/>
        <v>2.8552944018618666E-2</v>
      </c>
    </row>
    <row r="1995" spans="1:18" x14ac:dyDescent="0.25">
      <c r="A1995" s="3">
        <f t="shared" si="479"/>
        <v>19.660000000000274</v>
      </c>
      <c r="B1995" s="3">
        <f t="shared" si="481"/>
        <v>0.33906997246987036</v>
      </c>
      <c r="C1995" s="3">
        <f t="shared" si="482"/>
        <v>7.7038687594464849E-3</v>
      </c>
      <c r="D1995" s="3">
        <f t="shared" si="483"/>
        <v>125.82219802775728</v>
      </c>
      <c r="E1995" s="3">
        <f t="shared" si="484"/>
        <v>1.0652966998222675</v>
      </c>
      <c r="F1995" s="3">
        <f t="shared" si="485"/>
        <v>33.073583221953236</v>
      </c>
      <c r="G1995" s="3">
        <f t="shared" si="486"/>
        <v>6.4955361220416466E-2</v>
      </c>
      <c r="H1995" s="3">
        <f t="shared" si="487"/>
        <v>6.2831744214587801E-2</v>
      </c>
      <c r="I1995" s="3">
        <f t="shared" si="478"/>
        <v>2532.3116689944454</v>
      </c>
      <c r="K1995" s="3">
        <f t="shared" si="480"/>
        <v>19.660000000000274</v>
      </c>
      <c r="L1995" s="3">
        <f t="shared" si="488"/>
        <v>0.15379973531487076</v>
      </c>
      <c r="M1995" s="3">
        <f>L1995/'Nitrous Oxide Information'!$B$1*1000</f>
        <v>3.494416088766291</v>
      </c>
      <c r="N1995" s="3">
        <f>M1995*'Nitrous Oxide Information'!$I$2*($D$13+273)/$F$2/1000</f>
        <v>867.51351709570315</v>
      </c>
      <c r="O1995" s="3">
        <f t="shared" si="489"/>
        <v>17.06441619624378</v>
      </c>
      <c r="P1995" s="3">
        <f t="shared" si="490"/>
        <v>10.083409518888182</v>
      </c>
      <c r="Q1995" s="3">
        <f t="shared" si="491"/>
        <v>1.8393657252199261E-3</v>
      </c>
      <c r="R1995" s="3">
        <f t="shared" si="492"/>
        <v>2.8500033663210803E-2</v>
      </c>
    </row>
    <row r="1996" spans="1:18" x14ac:dyDescent="0.25">
      <c r="A1996" s="3">
        <f t="shared" si="479"/>
        <v>19.670000000000275</v>
      </c>
      <c r="B1996" s="3">
        <f t="shared" si="481"/>
        <v>0.33844165502772444</v>
      </c>
      <c r="C1996" s="3">
        <f t="shared" si="482"/>
        <v>7.689593018429656E-3</v>
      </c>
      <c r="D1996" s="3">
        <f t="shared" si="483"/>
        <v>125.58904178259023</v>
      </c>
      <c r="E1996" s="3">
        <f t="shared" si="484"/>
        <v>1.0633226397405589</v>
      </c>
      <c r="F1996" s="3">
        <f t="shared" si="485"/>
        <v>33.073583221953243</v>
      </c>
      <c r="G1996" s="3">
        <f t="shared" si="486"/>
        <v>6.495536122041648E-2</v>
      </c>
      <c r="H1996" s="3">
        <f t="shared" si="487"/>
        <v>6.2715313141311374E-2</v>
      </c>
      <c r="I1996" s="3">
        <f t="shared" si="478"/>
        <v>2532.4370996207281</v>
      </c>
      <c r="K1996" s="3">
        <f t="shared" si="480"/>
        <v>19.670000000000275</v>
      </c>
      <c r="L1996" s="3">
        <f t="shared" si="488"/>
        <v>0.15351473497823864</v>
      </c>
      <c r="M1996" s="3">
        <f>L1996/'Nitrous Oxide Information'!$B$1*1000</f>
        <v>3.4879407215649616</v>
      </c>
      <c r="N1996" s="3">
        <f>M1996*'Nitrous Oxide Information'!$I$2*($D$13+273)/$F$2/1000</f>
        <v>865.90596137462865</v>
      </c>
      <c r="O1996" s="3">
        <f t="shared" si="489"/>
        <v>17.032794787075531</v>
      </c>
      <c r="P1996" s="3">
        <f t="shared" si="490"/>
        <v>10.083409518888184</v>
      </c>
      <c r="Q1996" s="3">
        <f t="shared" si="491"/>
        <v>1.8393657252199264E-3</v>
      </c>
      <c r="R1996" s="3">
        <f t="shared" si="492"/>
        <v>2.844722135393464E-2</v>
      </c>
    </row>
    <row r="1997" spans="1:18" x14ac:dyDescent="0.25">
      <c r="A1997" s="3">
        <f t="shared" si="479"/>
        <v>19.680000000000277</v>
      </c>
      <c r="B1997" s="3">
        <f t="shared" si="481"/>
        <v>0.33781450189631135</v>
      </c>
      <c r="C1997" s="3">
        <f t="shared" si="482"/>
        <v>7.6753437312359592E-3</v>
      </c>
      <c r="D1997" s="3">
        <f t="shared" si="483"/>
        <v>125.35631759023669</v>
      </c>
      <c r="E1997" s="3">
        <f t="shared" si="484"/>
        <v>1.061352237713181</v>
      </c>
      <c r="F1997" s="3">
        <f t="shared" si="485"/>
        <v>33.073583221953243</v>
      </c>
      <c r="G1997" s="3">
        <f t="shared" si="486"/>
        <v>6.495536122041648E-2</v>
      </c>
      <c r="H1997" s="3">
        <f t="shared" si="487"/>
        <v>6.2599097821950334E-2</v>
      </c>
      <c r="I1997" s="3">
        <f t="shared" si="478"/>
        <v>2532.5622978163719</v>
      </c>
      <c r="K1997" s="3">
        <f t="shared" si="480"/>
        <v>19.680000000000277</v>
      </c>
      <c r="L1997" s="3">
        <f t="shared" si="488"/>
        <v>0.15323026276469931</v>
      </c>
      <c r="M1997" s="3">
        <f>L1997/'Nitrous Oxide Information'!$B$1*1000</f>
        <v>3.4814773536159618</v>
      </c>
      <c r="N1997" s="3">
        <f>M1997*'Nitrous Oxide Information'!$I$2*($D$13+273)/$F$2/1000</f>
        <v>864.30138455283964</v>
      </c>
      <c r="O1997" s="3">
        <f t="shared" si="489"/>
        <v>17.001231974316692</v>
      </c>
      <c r="P1997" s="3">
        <f t="shared" si="490"/>
        <v>10.083409518888184</v>
      </c>
      <c r="Q1997" s="3">
        <f t="shared" si="491"/>
        <v>1.8393657252199264E-3</v>
      </c>
      <c r="R1997" s="3">
        <f t="shared" si="492"/>
        <v>2.839450690910467E-2</v>
      </c>
    </row>
    <row r="1998" spans="1:18" x14ac:dyDescent="0.25">
      <c r="A1998" s="3">
        <f t="shared" si="479"/>
        <v>19.690000000000278</v>
      </c>
      <c r="B1998" s="3">
        <f t="shared" si="481"/>
        <v>0.33718851091809188</v>
      </c>
      <c r="C1998" s="3">
        <f t="shared" si="482"/>
        <v>7.6611208488448351E-3</v>
      </c>
      <c r="D1998" s="3">
        <f t="shared" si="483"/>
        <v>125.12402465007632</v>
      </c>
      <c r="E1998" s="3">
        <f t="shared" si="484"/>
        <v>1.0593854869615349</v>
      </c>
      <c r="F1998" s="3">
        <f t="shared" si="485"/>
        <v>33.073583221953243</v>
      </c>
      <c r="G1998" s="3">
        <f t="shared" si="486"/>
        <v>6.495536122041648E-2</v>
      </c>
      <c r="H1998" s="3">
        <f t="shared" si="487"/>
        <v>6.2483097856699442E-2</v>
      </c>
      <c r="I1998" s="3">
        <f t="shared" si="478"/>
        <v>2532.6872640120855</v>
      </c>
      <c r="K1998" s="3">
        <f t="shared" si="480"/>
        <v>19.690000000000278</v>
      </c>
      <c r="L1998" s="3">
        <f t="shared" si="488"/>
        <v>0.15294631769560826</v>
      </c>
      <c r="M1998" s="3">
        <f>L1998/'Nitrous Oxide Information'!$B$1*1000</f>
        <v>3.4750259626839406</v>
      </c>
      <c r="N1998" s="3">
        <f>M1998*'Nitrous Oxide Information'!$I$2*($D$13+273)/$F$2/1000</f>
        <v>862.69978111025341</v>
      </c>
      <c r="O1998" s="3">
        <f t="shared" si="489"/>
        <v>16.969727649384527</v>
      </c>
      <c r="P1998" s="3">
        <f t="shared" si="490"/>
        <v>10.083409518888184</v>
      </c>
      <c r="Q1998" s="3">
        <f t="shared" si="491"/>
        <v>1.8393657252199264E-3</v>
      </c>
      <c r="R1998" s="3">
        <f t="shared" si="492"/>
        <v>2.8341890147372085E-2</v>
      </c>
    </row>
    <row r="1999" spans="1:18" x14ac:dyDescent="0.25">
      <c r="A1999" s="3">
        <f t="shared" si="479"/>
        <v>19.70000000000028</v>
      </c>
      <c r="B1999" s="3">
        <f t="shared" si="481"/>
        <v>0.33656367993952491</v>
      </c>
      <c r="C1999" s="3">
        <f t="shared" si="482"/>
        <v>7.6469243223265676E-3</v>
      </c>
      <c r="D1999" s="3">
        <f t="shared" si="483"/>
        <v>124.89216216297237</v>
      </c>
      <c r="E1999" s="3">
        <f t="shared" si="484"/>
        <v>1.0574223807195831</v>
      </c>
      <c r="F1999" s="3">
        <f t="shared" si="485"/>
        <v>33.073583221953236</v>
      </c>
      <c r="G1999" s="3">
        <f t="shared" si="486"/>
        <v>6.4955361220416466E-2</v>
      </c>
      <c r="H1999" s="3">
        <f t="shared" si="487"/>
        <v>6.2367312846494341E-2</v>
      </c>
      <c r="I1999" s="3">
        <f t="shared" si="478"/>
        <v>2532.8119986377783</v>
      </c>
      <c r="K1999" s="3">
        <f t="shared" si="480"/>
        <v>19.70000000000028</v>
      </c>
      <c r="L1999" s="3">
        <f t="shared" si="488"/>
        <v>0.15266289879413455</v>
      </c>
      <c r="M1999" s="3">
        <f>L1999/'Nitrous Oxide Information'!$B$1*1000</f>
        <v>3.468586526574752</v>
      </c>
      <c r="N1999" s="3">
        <f>M1999*'Nitrous Oxide Information'!$I$2*($D$13+273)/$F$2/1000</f>
        <v>861.1011455370159</v>
      </c>
      <c r="O1999" s="3">
        <f t="shared" si="489"/>
        <v>16.938281703897509</v>
      </c>
      <c r="P1999" s="3">
        <f t="shared" si="490"/>
        <v>10.083409518888182</v>
      </c>
      <c r="Q1999" s="3">
        <f t="shared" si="491"/>
        <v>1.8393657252199261E-3</v>
      </c>
      <c r="R1999" s="3">
        <f t="shared" si="492"/>
        <v>2.8289370887724118E-2</v>
      </c>
    </row>
    <row r="2000" spans="1:18" x14ac:dyDescent="0.25">
      <c r="A2000" s="3">
        <f t="shared" si="479"/>
        <v>19.710000000000282</v>
      </c>
      <c r="B2000" s="3">
        <f t="shared" si="481"/>
        <v>0.33594000681105995</v>
      </c>
      <c r="C2000" s="3">
        <f t="shared" si="482"/>
        <v>7.6327541028421092E-3</v>
      </c>
      <c r="D2000" s="3">
        <f t="shared" si="483"/>
        <v>124.6607293312689</v>
      </c>
      <c r="E2000" s="3">
        <f t="shared" si="484"/>
        <v>1.055462912233825</v>
      </c>
      <c r="F2000" s="3">
        <f t="shared" si="485"/>
        <v>33.073583221953228</v>
      </c>
      <c r="G2000" s="3">
        <f t="shared" si="486"/>
        <v>6.4955361220416452E-2</v>
      </c>
      <c r="H2000" s="3">
        <f t="shared" si="487"/>
        <v>6.2251742393010109E-2</v>
      </c>
      <c r="I2000" s="3">
        <f t="shared" si="478"/>
        <v>2532.9365021225644</v>
      </c>
      <c r="K2000" s="3">
        <f t="shared" si="480"/>
        <v>19.710000000000282</v>
      </c>
      <c r="L2000" s="3">
        <f t="shared" si="488"/>
        <v>0.15238000508525731</v>
      </c>
      <c r="M2000" s="3">
        <f>L2000/'Nitrous Oxide Information'!$B$1*1000</f>
        <v>3.462159023135376</v>
      </c>
      <c r="N2000" s="3">
        <f>M2000*'Nitrous Oxide Information'!$I$2*($D$13+273)/$F$2/1000</f>
        <v>859.50547233348311</v>
      </c>
      <c r="O2000" s="3">
        <f t="shared" si="489"/>
        <v>16.906894029674941</v>
      </c>
      <c r="P2000" s="3">
        <f t="shared" si="490"/>
        <v>10.08340951888818</v>
      </c>
      <c r="Q2000" s="3">
        <f t="shared" si="491"/>
        <v>1.8393657252199257E-3</v>
      </c>
      <c r="R2000" s="3">
        <f t="shared" si="492"/>
        <v>2.823694894948341E-2</v>
      </c>
    </row>
    <row r="2001" spans="1:18" x14ac:dyDescent="0.25">
      <c r="A2001" s="3">
        <f t="shared" si="479"/>
        <v>19.720000000000283</v>
      </c>
      <c r="B2001" s="3">
        <f t="shared" si="481"/>
        <v>0.33531748938712985</v>
      </c>
      <c r="C2001" s="3">
        <f t="shared" si="482"/>
        <v>7.618610141642914E-3</v>
      </c>
      <c r="D2001" s="3">
        <f t="shared" si="483"/>
        <v>124.42972535878822</v>
      </c>
      <c r="E2001" s="3">
        <f t="shared" si="484"/>
        <v>1.053507074763276</v>
      </c>
      <c r="F2001" s="3">
        <f t="shared" si="485"/>
        <v>33.073583221953236</v>
      </c>
      <c r="G2001" s="3">
        <f t="shared" si="486"/>
        <v>6.4955361220416466E-2</v>
      </c>
      <c r="H2001" s="3">
        <f t="shared" si="487"/>
        <v>6.2136386098660068E-2</v>
      </c>
      <c r="I2001" s="3">
        <f t="shared" si="478"/>
        <v>2533.0607748947618</v>
      </c>
      <c r="K2001" s="3">
        <f t="shared" si="480"/>
        <v>19.720000000000283</v>
      </c>
      <c r="L2001" s="3">
        <f t="shared" si="488"/>
        <v>0.15209763559576248</v>
      </c>
      <c r="M2001" s="3">
        <f>L2001/'Nitrous Oxide Information'!$B$1*1000</f>
        <v>3.455743430253845</v>
      </c>
      <c r="N2001" s="3">
        <f>M2001*'Nitrous Oxide Information'!$I$2*($D$13+273)/$F$2/1000</f>
        <v>857.912756010203</v>
      </c>
      <c r="O2001" s="3">
        <f t="shared" si="489"/>
        <v>16.875564518736603</v>
      </c>
      <c r="P2001" s="3">
        <f t="shared" si="490"/>
        <v>10.083409518888182</v>
      </c>
      <c r="Q2001" s="3">
        <f t="shared" si="491"/>
        <v>1.8393657252199261E-3</v>
      </c>
      <c r="R2001" s="3">
        <f t="shared" si="492"/>
        <v>2.818462415230746E-2</v>
      </c>
    </row>
    <row r="2002" spans="1:18" x14ac:dyDescent="0.25">
      <c r="A2002" s="3">
        <f t="shared" si="479"/>
        <v>19.730000000000285</v>
      </c>
      <c r="B2002" s="3">
        <f t="shared" si="481"/>
        <v>0.33469612552614325</v>
      </c>
      <c r="C2002" s="3">
        <f t="shared" si="482"/>
        <v>7.6044923900707682E-3</v>
      </c>
      <c r="D2002" s="3">
        <f t="shared" si="483"/>
        <v>124.19914945082783</v>
      </c>
      <c r="E2002" s="3">
        <f t="shared" si="484"/>
        <v>1.0515548615794421</v>
      </c>
      <c r="F2002" s="3">
        <f t="shared" si="485"/>
        <v>33.073583221953236</v>
      </c>
      <c r="G2002" s="3">
        <f t="shared" si="486"/>
        <v>6.4955361220416466E-2</v>
      </c>
      <c r="H2002" s="3">
        <f t="shared" si="487"/>
        <v>6.202124356659415E-2</v>
      </c>
      <c r="I2002" s="3">
        <f t="shared" si="478"/>
        <v>2533.1848173818948</v>
      </c>
      <c r="K2002" s="3">
        <f t="shared" si="480"/>
        <v>19.730000000000285</v>
      </c>
      <c r="L2002" s="3">
        <f t="shared" si="488"/>
        <v>0.15181578935423939</v>
      </c>
      <c r="M2002" s="3">
        <f>L2002/'Nitrous Oxide Information'!$B$1*1000</f>
        <v>3.4493397258591645</v>
      </c>
      <c r="N2002" s="3">
        <f>M2002*'Nitrous Oxide Information'!$I$2*($D$13+273)/$F$2/1000</f>
        <v>856.32299108789471</v>
      </c>
      <c r="O2002" s="3">
        <f t="shared" si="489"/>
        <v>16.844293063302363</v>
      </c>
      <c r="P2002" s="3">
        <f t="shared" si="490"/>
        <v>10.083409518888182</v>
      </c>
      <c r="Q2002" s="3">
        <f t="shared" si="491"/>
        <v>1.8393657252199261E-3</v>
      </c>
      <c r="R2002" s="3">
        <f t="shared" si="492"/>
        <v>2.8132396316187896E-2</v>
      </c>
    </row>
    <row r="2003" spans="1:18" x14ac:dyDescent="0.25">
      <c r="A2003" s="3">
        <f t="shared" si="479"/>
        <v>19.740000000000286</v>
      </c>
      <c r="B2003" s="3">
        <f t="shared" si="481"/>
        <v>0.33407591309047729</v>
      </c>
      <c r="C2003" s="3">
        <f t="shared" si="482"/>
        <v>7.5904007995576273E-3</v>
      </c>
      <c r="D2003" s="3">
        <f t="shared" si="483"/>
        <v>123.96900081415791</v>
      </c>
      <c r="E2003" s="3">
        <f t="shared" si="484"/>
        <v>1.0496062659662981</v>
      </c>
      <c r="F2003" s="3">
        <f t="shared" si="485"/>
        <v>33.073583221953236</v>
      </c>
      <c r="G2003" s="3">
        <f t="shared" si="486"/>
        <v>6.4955361220416466E-2</v>
      </c>
      <c r="H2003" s="3">
        <f t="shared" si="487"/>
        <v>6.1906314400697771E-2</v>
      </c>
      <c r="I2003" s="3">
        <f t="shared" si="478"/>
        <v>2533.3086300106961</v>
      </c>
      <c r="K2003" s="3">
        <f t="shared" si="480"/>
        <v>19.740000000000286</v>
      </c>
      <c r="L2003" s="3">
        <f t="shared" si="488"/>
        <v>0.15153446539107751</v>
      </c>
      <c r="M2003" s="3">
        <f>L2003/'Nitrous Oxide Information'!$B$1*1000</f>
        <v>3.4429478879212394</v>
      </c>
      <c r="N2003" s="3">
        <f>M2003*'Nitrous Oxide Information'!$I$2*($D$13+273)/$F$2/1000</f>
        <v>854.73617209743122</v>
      </c>
      <c r="O2003" s="3">
        <f t="shared" si="489"/>
        <v>16.813079555791813</v>
      </c>
      <c r="P2003" s="3">
        <f t="shared" si="490"/>
        <v>10.083409518888182</v>
      </c>
      <c r="Q2003" s="3">
        <f t="shared" si="491"/>
        <v>1.8393657252199261E-3</v>
      </c>
      <c r="R2003" s="3">
        <f t="shared" si="492"/>
        <v>2.8080265261449945E-2</v>
      </c>
    </row>
    <row r="2004" spans="1:18" x14ac:dyDescent="0.25">
      <c r="A2004" s="3">
        <f t="shared" si="479"/>
        <v>19.750000000000288</v>
      </c>
      <c r="B2004" s="3">
        <f t="shared" si="481"/>
        <v>0.33345684994647035</v>
      </c>
      <c r="C2004" s="3">
        <f t="shared" si="482"/>
        <v>7.5763353216254476E-3</v>
      </c>
      <c r="D2004" s="3">
        <f t="shared" si="483"/>
        <v>123.73927865701867</v>
      </c>
      <c r="E2004" s="3">
        <f t="shared" si="484"/>
        <v>1.0476612812202635</v>
      </c>
      <c r="F2004" s="3">
        <f t="shared" si="485"/>
        <v>33.073583221953243</v>
      </c>
      <c r="G2004" s="3">
        <f t="shared" si="486"/>
        <v>6.495536122041648E-2</v>
      </c>
      <c r="H2004" s="3">
        <f t="shared" si="487"/>
        <v>6.1791598205590346E-2</v>
      </c>
      <c r="I2004" s="3">
        <f t="shared" si="478"/>
        <v>2533.4322132071075</v>
      </c>
      <c r="K2004" s="3">
        <f t="shared" si="480"/>
        <v>19.750000000000288</v>
      </c>
      <c r="L2004" s="3">
        <f t="shared" si="488"/>
        <v>0.15125366273846302</v>
      </c>
      <c r="M2004" s="3">
        <f>L2004/'Nitrous Oxide Information'!$B$1*1000</f>
        <v>3.4365678944507994</v>
      </c>
      <c r="N2004" s="3">
        <f>M2004*'Nitrous Oxide Information'!$I$2*($D$13+273)/$F$2/1000</f>
        <v>853.15229357982093</v>
      </c>
      <c r="O2004" s="3">
        <f t="shared" si="489"/>
        <v>16.781923888823901</v>
      </c>
      <c r="P2004" s="3">
        <f t="shared" si="490"/>
        <v>10.083409518888184</v>
      </c>
      <c r="Q2004" s="3">
        <f t="shared" si="491"/>
        <v>1.8393657252199264E-3</v>
      </c>
      <c r="R2004" s="3">
        <f t="shared" si="492"/>
        <v>2.8028230808751782E-2</v>
      </c>
    </row>
    <row r="2005" spans="1:18" x14ac:dyDescent="0.25">
      <c r="A2005" s="3">
        <f t="shared" si="479"/>
        <v>19.760000000000289</v>
      </c>
      <c r="B2005" s="3">
        <f t="shared" si="481"/>
        <v>0.33283893396441439</v>
      </c>
      <c r="C2005" s="3">
        <f t="shared" si="482"/>
        <v>7.5622959078860139E-3</v>
      </c>
      <c r="D2005" s="3">
        <f t="shared" si="483"/>
        <v>123.5099821891173</v>
      </c>
      <c r="E2005" s="3">
        <f t="shared" si="484"/>
        <v>1.0457199006501805</v>
      </c>
      <c r="F2005" s="3">
        <f t="shared" si="485"/>
        <v>33.073583221953236</v>
      </c>
      <c r="G2005" s="3">
        <f t="shared" si="486"/>
        <v>6.4955361220416466E-2</v>
      </c>
      <c r="H2005" s="3">
        <f t="shared" si="487"/>
        <v>6.1677094586623932E-2</v>
      </c>
      <c r="I2005" s="3">
        <f t="shared" si="478"/>
        <v>2533.5555673962808</v>
      </c>
      <c r="K2005" s="3">
        <f t="shared" si="480"/>
        <v>19.760000000000289</v>
      </c>
      <c r="L2005" s="3">
        <f t="shared" si="488"/>
        <v>0.1509733804303755</v>
      </c>
      <c r="M2005" s="3">
        <f>L2005/'Nitrous Oxide Information'!$B$1*1000</f>
        <v>3.4301997234993187</v>
      </c>
      <c r="N2005" s="3">
        <f>M2005*'Nitrous Oxide Information'!$I$2*($D$13+273)/$F$2/1000</f>
        <v>851.57135008618661</v>
      </c>
      <c r="O2005" s="3">
        <f t="shared" si="489"/>
        <v>16.750825955216555</v>
      </c>
      <c r="P2005" s="3">
        <f t="shared" si="490"/>
        <v>10.083409518888182</v>
      </c>
      <c r="Q2005" s="3">
        <f t="shared" si="491"/>
        <v>1.8393657252199261E-3</v>
      </c>
      <c r="R2005" s="3">
        <f t="shared" si="492"/>
        <v>2.7976292779083894E-2</v>
      </c>
    </row>
    <row r="2006" spans="1:18" x14ac:dyDescent="0.25">
      <c r="A2006" s="3">
        <f t="shared" si="479"/>
        <v>19.770000000000291</v>
      </c>
      <c r="B2006" s="3">
        <f t="shared" si="481"/>
        <v>0.33222216301854818</v>
      </c>
      <c r="C2006" s="3">
        <f t="shared" si="482"/>
        <v>7.5482825100407786E-3</v>
      </c>
      <c r="D2006" s="3">
        <f t="shared" si="483"/>
        <v>123.28111062162561</v>
      </c>
      <c r="E2006" s="3">
        <f t="shared" si="484"/>
        <v>1.0437821175772901</v>
      </c>
      <c r="F2006" s="3">
        <f t="shared" si="485"/>
        <v>33.073583221953243</v>
      </c>
      <c r="G2006" s="3">
        <f t="shared" si="486"/>
        <v>6.495536122041648E-2</v>
      </c>
      <c r="H2006" s="3">
        <f t="shared" si="487"/>
        <v>6.1562803149881926E-2</v>
      </c>
      <c r="I2006" s="3">
        <f t="shared" si="478"/>
        <v>2533.6786930025805</v>
      </c>
      <c r="K2006" s="3">
        <f t="shared" si="480"/>
        <v>19.770000000000291</v>
      </c>
      <c r="L2006" s="3">
        <f t="shared" si="488"/>
        <v>0.15069361750258467</v>
      </c>
      <c r="M2006" s="3">
        <f>L2006/'Nitrous Oxide Information'!$B$1*1000</f>
        <v>3.4238433531589458</v>
      </c>
      <c r="N2006" s="3">
        <f>M2006*'Nitrous Oxide Information'!$I$2*($D$13+273)/$F$2/1000</f>
        <v>849.99333617774971</v>
      </c>
      <c r="O2006" s="3">
        <f t="shared" si="489"/>
        <v>16.71978564798632</v>
      </c>
      <c r="P2006" s="3">
        <f t="shared" si="490"/>
        <v>10.083409518888184</v>
      </c>
      <c r="Q2006" s="3">
        <f t="shared" si="491"/>
        <v>1.8393657252199264E-3</v>
      </c>
      <c r="R2006" s="3">
        <f t="shared" si="492"/>
        <v>2.7924450993768508E-2</v>
      </c>
    </row>
    <row r="2007" spans="1:18" x14ac:dyDescent="0.25">
      <c r="A2007" s="3">
        <f t="shared" si="479"/>
        <v>19.780000000000292</v>
      </c>
      <c r="B2007" s="3">
        <f t="shared" si="481"/>
        <v>0.33160653498704934</v>
      </c>
      <c r="C2007" s="3">
        <f t="shared" si="482"/>
        <v>7.5342950798806957E-3</v>
      </c>
      <c r="D2007" s="3">
        <f t="shared" si="483"/>
        <v>123.05266316717704</v>
      </c>
      <c r="E2007" s="3">
        <f t="shared" si="484"/>
        <v>1.0418479253352093</v>
      </c>
      <c r="F2007" s="3">
        <f t="shared" si="485"/>
        <v>33.073583221953243</v>
      </c>
      <c r="G2007" s="3">
        <f t="shared" si="486"/>
        <v>6.495536122041648E-2</v>
      </c>
      <c r="H2007" s="3">
        <f t="shared" si="487"/>
        <v>6.1448723502177637E-2</v>
      </c>
      <c r="I2007" s="3">
        <f t="shared" si="478"/>
        <v>2533.8015904495851</v>
      </c>
      <c r="K2007" s="3">
        <f t="shared" si="480"/>
        <v>19.780000000000292</v>
      </c>
      <c r="L2007" s="3">
        <f t="shared" si="488"/>
        <v>0.15041437299264698</v>
      </c>
      <c r="M2007" s="3">
        <f>L2007/'Nitrous Oxide Information'!$B$1*1000</f>
        <v>3.4174987615624244</v>
      </c>
      <c r="N2007" s="3">
        <f>M2007*'Nitrous Oxide Information'!$I$2*($D$13+273)/$F$2/1000</f>
        <v>848.41824642580843</v>
      </c>
      <c r="O2007" s="3">
        <f t="shared" si="489"/>
        <v>16.688802860347984</v>
      </c>
      <c r="P2007" s="3">
        <f t="shared" si="490"/>
        <v>10.083409518888184</v>
      </c>
      <c r="Q2007" s="3">
        <f t="shared" si="491"/>
        <v>1.8393657252199264E-3</v>
      </c>
      <c r="R2007" s="3">
        <f t="shared" si="492"/>
        <v>2.7872705274458929E-2</v>
      </c>
    </row>
    <row r="2008" spans="1:18" x14ac:dyDescent="0.25">
      <c r="A2008" s="3">
        <f t="shared" si="479"/>
        <v>19.790000000000294</v>
      </c>
      <c r="B2008" s="3">
        <f t="shared" si="481"/>
        <v>0.33099204775202756</v>
      </c>
      <c r="C2008" s="3">
        <f t="shared" si="482"/>
        <v>7.5203335692860538E-3</v>
      </c>
      <c r="D2008" s="3">
        <f t="shared" si="483"/>
        <v>122.82463903986415</v>
      </c>
      <c r="E2008" s="3">
        <f t="shared" si="484"/>
        <v>1.0399173172699085</v>
      </c>
      <c r="F2008" s="3">
        <f t="shared" si="485"/>
        <v>33.073583221953236</v>
      </c>
      <c r="G2008" s="3">
        <f t="shared" si="486"/>
        <v>6.4955361220416466E-2</v>
      </c>
      <c r="H2008" s="3">
        <f t="shared" si="487"/>
        <v>6.1334855251052998E-2</v>
      </c>
      <c r="I2008" s="3">
        <f t="shared" si="478"/>
        <v>2533.9242601600872</v>
      </c>
      <c r="K2008" s="3">
        <f t="shared" si="480"/>
        <v>19.790000000000294</v>
      </c>
      <c r="L2008" s="3">
        <f t="shared" si="488"/>
        <v>0.15013564593990239</v>
      </c>
      <c r="M2008" s="3">
        <f>L2008/'Nitrous Oxide Information'!$B$1*1000</f>
        <v>3.4111659268830206</v>
      </c>
      <c r="N2008" s="3">
        <f>M2008*'Nitrous Oxide Information'!$I$2*($D$13+273)/$F$2/1000</f>
        <v>846.84607541172204</v>
      </c>
      <c r="O2008" s="3">
        <f t="shared" si="489"/>
        <v>16.65787748571422</v>
      </c>
      <c r="P2008" s="3">
        <f t="shared" si="490"/>
        <v>10.083409518888182</v>
      </c>
      <c r="Q2008" s="3">
        <f t="shared" si="491"/>
        <v>1.8393657252199261E-3</v>
      </c>
      <c r="R2008" s="3">
        <f t="shared" si="492"/>
        <v>2.7821055443138957E-2</v>
      </c>
    </row>
    <row r="2009" spans="1:18" x14ac:dyDescent="0.25">
      <c r="A2009" s="3">
        <f t="shared" si="479"/>
        <v>19.800000000000296</v>
      </c>
      <c r="B2009" s="3">
        <f t="shared" si="481"/>
        <v>0.33037869919951707</v>
      </c>
      <c r="C2009" s="3">
        <f t="shared" si="482"/>
        <v>7.5063979302263106E-3</v>
      </c>
      <c r="D2009" s="3">
        <f t="shared" si="483"/>
        <v>122.59703745523589</v>
      </c>
      <c r="E2009" s="3">
        <f t="shared" si="484"/>
        <v>1.0379902867396888</v>
      </c>
      <c r="F2009" s="3">
        <f t="shared" si="485"/>
        <v>33.073583221953243</v>
      </c>
      <c r="G2009" s="3">
        <f t="shared" si="486"/>
        <v>6.495536122041648E-2</v>
      </c>
      <c r="H2009" s="3">
        <f t="shared" si="487"/>
        <v>6.1221198004777246E-2</v>
      </c>
      <c r="I2009" s="3">
        <f t="shared" si="478"/>
        <v>2534.046702556097</v>
      </c>
      <c r="K2009" s="3">
        <f t="shared" si="480"/>
        <v>19.800000000000296</v>
      </c>
      <c r="L2009" s="3">
        <f t="shared" si="488"/>
        <v>0.149857435385471</v>
      </c>
      <c r="M2009" s="3">
        <f>L2009/'Nitrous Oxide Information'!$B$1*1000</f>
        <v>3.4048448273344469</v>
      </c>
      <c r="N2009" s="3">
        <f>M2009*'Nitrous Oxide Information'!$I$2*($D$13+273)/$F$2/1000</f>
        <v>845.27681772689073</v>
      </c>
      <c r="O2009" s="3">
        <f t="shared" si="489"/>
        <v>16.627009417695213</v>
      </c>
      <c r="P2009" s="3">
        <f t="shared" si="490"/>
        <v>10.083409518888184</v>
      </c>
      <c r="Q2009" s="3">
        <f t="shared" si="491"/>
        <v>1.8393657252199264E-3</v>
      </c>
      <c r="R2009" s="3">
        <f t="shared" si="492"/>
        <v>2.7769501322122293E-2</v>
      </c>
    </row>
    <row r="2010" spans="1:18" x14ac:dyDescent="0.25">
      <c r="A2010" s="3">
        <f t="shared" si="479"/>
        <v>19.810000000000297</v>
      </c>
      <c r="B2010" s="3">
        <f t="shared" si="481"/>
        <v>0.32976648721946927</v>
      </c>
      <c r="C2010" s="3">
        <f t="shared" si="482"/>
        <v>7.4924881147599232E-3</v>
      </c>
      <c r="D2010" s="3">
        <f t="shared" si="483"/>
        <v>122.36985763029462</v>
      </c>
      <c r="E2010" s="3">
        <f t="shared" si="484"/>
        <v>1.0360668271151581</v>
      </c>
      <c r="F2010" s="3">
        <f t="shared" si="485"/>
        <v>33.073583221953236</v>
      </c>
      <c r="G2010" s="3">
        <f t="shared" si="486"/>
        <v>6.4955361220416466E-2</v>
      </c>
      <c r="H2010" s="3">
        <f t="shared" si="487"/>
        <v>6.1107751372345379E-2</v>
      </c>
      <c r="I2010" s="3">
        <f t="shared" si="478"/>
        <v>2534.1689180588419</v>
      </c>
      <c r="K2010" s="3">
        <f t="shared" si="480"/>
        <v>19.810000000000297</v>
      </c>
      <c r="L2010" s="3">
        <f t="shared" si="488"/>
        <v>0.14957974037224978</v>
      </c>
      <c r="M2010" s="3">
        <f>L2010/'Nitrous Oxide Information'!$B$1*1000</f>
        <v>3.3985354411707855</v>
      </c>
      <c r="N2010" s="3">
        <f>M2010*'Nitrous Oxide Information'!$I$2*($D$13+273)/$F$2/1000</f>
        <v>843.71046797273596</v>
      </c>
      <c r="O2010" s="3">
        <f t="shared" si="489"/>
        <v>16.59619855009829</v>
      </c>
      <c r="P2010" s="3">
        <f t="shared" si="490"/>
        <v>10.083409518888182</v>
      </c>
      <c r="Q2010" s="3">
        <f t="shared" si="491"/>
        <v>1.8393657252199261E-3</v>
      </c>
      <c r="R2010" s="3">
        <f t="shared" si="492"/>
        <v>2.7718042734051849E-2</v>
      </c>
    </row>
    <row r="2011" spans="1:18" x14ac:dyDescent="0.25">
      <c r="A2011" s="3">
        <f t="shared" si="479"/>
        <v>19.820000000000299</v>
      </c>
      <c r="B2011" s="3">
        <f t="shared" si="481"/>
        <v>0.32915540970574581</v>
      </c>
      <c r="C2011" s="3">
        <f t="shared" si="482"/>
        <v>7.4786040750341913E-3</v>
      </c>
      <c r="D2011" s="3">
        <f t="shared" si="483"/>
        <v>122.14309878349391</v>
      </c>
      <c r="E2011" s="3">
        <f t="shared" si="484"/>
        <v>1.0341469317792094</v>
      </c>
      <c r="F2011" s="3">
        <f t="shared" si="485"/>
        <v>33.073583221953236</v>
      </c>
      <c r="G2011" s="3">
        <f t="shared" si="486"/>
        <v>6.4955361220416466E-2</v>
      </c>
      <c r="H2011" s="3">
        <f t="shared" si="487"/>
        <v>6.0994514963477089E-2</v>
      </c>
      <c r="I2011" s="3">
        <f t="shared" si="478"/>
        <v>2534.290907088769</v>
      </c>
      <c r="K2011" s="3">
        <f t="shared" si="480"/>
        <v>19.820000000000299</v>
      </c>
      <c r="L2011" s="3">
        <f t="shared" si="488"/>
        <v>0.14930255994490926</v>
      </c>
      <c r="M2011" s="3">
        <f>L2011/'Nitrous Oxide Information'!$B$1*1000</f>
        <v>3.3922377466864169</v>
      </c>
      <c r="N2011" s="3">
        <f>M2011*'Nitrous Oxide Information'!$I$2*($D$13+273)/$F$2/1000</f>
        <v>842.14702076068477</v>
      </c>
      <c r="O2011" s="3">
        <f t="shared" si="489"/>
        <v>16.565444776927563</v>
      </c>
      <c r="P2011" s="3">
        <f t="shared" si="490"/>
        <v>10.083409518888182</v>
      </c>
      <c r="Q2011" s="3">
        <f t="shared" si="491"/>
        <v>1.8393657252199261E-3</v>
      </c>
      <c r="R2011" s="3">
        <f t="shared" si="492"/>
        <v>2.7666679501899237E-2</v>
      </c>
    </row>
    <row r="2012" spans="1:18" x14ac:dyDescent="0.25">
      <c r="A2012" s="3">
        <f t="shared" si="479"/>
        <v>19.8300000000003</v>
      </c>
      <c r="B2012" s="3">
        <f t="shared" si="481"/>
        <v>0.32854546455611106</v>
      </c>
      <c r="C2012" s="3">
        <f t="shared" si="482"/>
        <v>7.4647457632850888E-3</v>
      </c>
      <c r="D2012" s="3">
        <f t="shared" si="483"/>
        <v>121.9167601347354</v>
      </c>
      <c r="E2012" s="3">
        <f t="shared" si="484"/>
        <v>1.0322305941269971</v>
      </c>
      <c r="F2012" s="3">
        <f t="shared" si="485"/>
        <v>33.073583221953243</v>
      </c>
      <c r="G2012" s="3">
        <f t="shared" si="486"/>
        <v>6.495536122041648E-2</v>
      </c>
      <c r="H2012" s="3">
        <f t="shared" si="487"/>
        <v>6.0881488388615214E-2</v>
      </c>
      <c r="I2012" s="3">
        <f t="shared" si="478"/>
        <v>2534.4126700655461</v>
      </c>
      <c r="K2012" s="3">
        <f t="shared" si="480"/>
        <v>19.8300000000003</v>
      </c>
      <c r="L2012" s="3">
        <f t="shared" si="488"/>
        <v>0.14902589314989026</v>
      </c>
      <c r="M2012" s="3">
        <f>L2012/'Nitrous Oxide Information'!$B$1*1000</f>
        <v>3.3859517222159425</v>
      </c>
      <c r="N2012" s="3">
        <f>M2012*'Nitrous Oxide Information'!$I$2*($D$13+273)/$F$2/1000</f>
        <v>840.5864707121483</v>
      </c>
      <c r="O2012" s="3">
        <f t="shared" si="489"/>
        <v>16.534747992383561</v>
      </c>
      <c r="P2012" s="3">
        <f t="shared" si="490"/>
        <v>10.083409518888184</v>
      </c>
      <c r="Q2012" s="3">
        <f t="shared" si="491"/>
        <v>1.8393657252199264E-3</v>
      </c>
      <c r="R2012" s="3">
        <f t="shared" si="492"/>
        <v>2.7615411448964094E-2</v>
      </c>
    </row>
    <row r="2013" spans="1:18" x14ac:dyDescent="0.25">
      <c r="A2013" s="3">
        <f t="shared" si="479"/>
        <v>19.840000000000302</v>
      </c>
      <c r="B2013" s="3">
        <f t="shared" si="481"/>
        <v>0.32793664967222486</v>
      </c>
      <c r="C2013" s="3">
        <f t="shared" si="482"/>
        <v>7.4509131318370968E-3</v>
      </c>
      <c r="D2013" s="3">
        <f t="shared" si="483"/>
        <v>121.69084090536637</v>
      </c>
      <c r="E2013" s="3">
        <f t="shared" si="484"/>
        <v>1.0303178075659158</v>
      </c>
      <c r="F2013" s="3">
        <f t="shared" si="485"/>
        <v>33.073583221953243</v>
      </c>
      <c r="G2013" s="3">
        <f t="shared" si="486"/>
        <v>6.495536122041648E-2</v>
      </c>
      <c r="H2013" s="3">
        <f t="shared" si="487"/>
        <v>6.0768671258924475E-2</v>
      </c>
      <c r="I2013" s="3">
        <f t="shared" si="478"/>
        <v>2534.534207408064</v>
      </c>
      <c r="K2013" s="3">
        <f t="shared" si="480"/>
        <v>19.840000000000302</v>
      </c>
      <c r="L2013" s="3">
        <f t="shared" si="488"/>
        <v>0.14874973903540062</v>
      </c>
      <c r="M2013" s="3">
        <f>L2013/'Nitrous Oxide Information'!$B$1*1000</f>
        <v>3.3796773461341112</v>
      </c>
      <c r="N2013" s="3">
        <f>M2013*'Nitrous Oxide Information'!$I$2*($D$13+273)/$F$2/1000</f>
        <v>839.02881245850506</v>
      </c>
      <c r="O2013" s="3">
        <f t="shared" si="489"/>
        <v>16.504108090862868</v>
      </c>
      <c r="P2013" s="3">
        <f t="shared" si="490"/>
        <v>10.083409518888184</v>
      </c>
      <c r="Q2013" s="3">
        <f t="shared" si="491"/>
        <v>1.8393657252199264E-3</v>
      </c>
      <c r="R2013" s="3">
        <f t="shared" si="492"/>
        <v>2.7564238398873495E-2</v>
      </c>
    </row>
    <row r="2014" spans="1:18" x14ac:dyDescent="0.25">
      <c r="A2014" s="3">
        <f t="shared" si="479"/>
        <v>19.850000000000303</v>
      </c>
      <c r="B2014" s="3">
        <f t="shared" si="481"/>
        <v>0.32732896295963565</v>
      </c>
      <c r="C2014" s="3">
        <f t="shared" si="482"/>
        <v>7.4371061331030431E-3</v>
      </c>
      <c r="D2014" s="3">
        <f t="shared" si="483"/>
        <v>121.46534031817697</v>
      </c>
      <c r="E2014" s="3">
        <f t="shared" si="484"/>
        <v>1.0284085655155757</v>
      </c>
      <c r="F2014" s="3">
        <f t="shared" si="485"/>
        <v>33.073583221953228</v>
      </c>
      <c r="G2014" s="3">
        <f t="shared" si="486"/>
        <v>6.4955361220416452E-2</v>
      </c>
      <c r="H2014" s="3">
        <f t="shared" si="487"/>
        <v>6.0656063186290118E-2</v>
      </c>
      <c r="I2014" s="3">
        <f t="shared" si="478"/>
        <v>2534.6555195344367</v>
      </c>
      <c r="K2014" s="3">
        <f t="shared" si="480"/>
        <v>19.850000000000303</v>
      </c>
      <c r="L2014" s="3">
        <f t="shared" si="488"/>
        <v>0.1484740966514119</v>
      </c>
      <c r="M2014" s="3">
        <f>L2014/'Nitrous Oxide Information'!$B$1*1000</f>
        <v>3.3734145968557447</v>
      </c>
      <c r="N2014" s="3">
        <f>M2014*'Nitrous Oxide Information'!$I$2*($D$13+273)/$F$2/1000</f>
        <v>837.47404064108161</v>
      </c>
      <c r="O2014" s="3">
        <f t="shared" si="489"/>
        <v>16.473524966957754</v>
      </c>
      <c r="P2014" s="3">
        <f t="shared" si="490"/>
        <v>10.08340951888818</v>
      </c>
      <c r="Q2014" s="3">
        <f t="shared" si="491"/>
        <v>1.8393657252199257E-3</v>
      </c>
      <c r="R2014" s="3">
        <f t="shared" si="492"/>
        <v>2.7513160175581336E-2</v>
      </c>
    </row>
    <row r="2015" spans="1:18" x14ac:dyDescent="0.25">
      <c r="A2015" s="3">
        <f t="shared" si="479"/>
        <v>19.860000000000305</v>
      </c>
      <c r="B2015" s="3">
        <f t="shared" si="481"/>
        <v>0.32672240232777272</v>
      </c>
      <c r="C2015" s="3">
        <f t="shared" si="482"/>
        <v>7.4233247195839387E-3</v>
      </c>
      <c r="D2015" s="3">
        <f t="shared" si="483"/>
        <v>121.24025759739764</v>
      </c>
      <c r="E2015" s="3">
        <f t="shared" si="484"/>
        <v>1.0265028614077809</v>
      </c>
      <c r="F2015" s="3">
        <f t="shared" si="485"/>
        <v>33.073583221953243</v>
      </c>
      <c r="G2015" s="3">
        <f t="shared" si="486"/>
        <v>6.495536122041648E-2</v>
      </c>
      <c r="H2015" s="3">
        <f t="shared" si="487"/>
        <v>6.0543663783316645E-2</v>
      </c>
      <c r="I2015" s="3">
        <f t="shared" ref="I2015:I2031" si="493">I2014+$N$3*$J$1*H2015</f>
        <v>2534.7766068620035</v>
      </c>
      <c r="K2015" s="3">
        <f t="shared" si="480"/>
        <v>19.860000000000305</v>
      </c>
      <c r="L2015" s="3">
        <f t="shared" si="488"/>
        <v>0.14819896504965607</v>
      </c>
      <c r="M2015" s="3">
        <f>L2015/'Nitrous Oxide Information'!$B$1*1000</f>
        <v>3.3671634528356642</v>
      </c>
      <c r="N2015" s="3">
        <f>M2015*'Nitrous Oxide Information'!$I$2*($D$13+273)/$F$2/1000</f>
        <v>835.92214991113531</v>
      </c>
      <c r="O2015" s="3">
        <f t="shared" si="489"/>
        <v>16.442998515455812</v>
      </c>
      <c r="P2015" s="3">
        <f t="shared" si="490"/>
        <v>10.083409518888184</v>
      </c>
      <c r="Q2015" s="3">
        <f t="shared" si="491"/>
        <v>1.8393657252199264E-3</v>
      </c>
      <c r="R2015" s="3">
        <f t="shared" si="492"/>
        <v>2.746217660336777E-2</v>
      </c>
    </row>
    <row r="2016" spans="1:18" x14ac:dyDescent="0.25">
      <c r="A2016" s="3">
        <f t="shared" ref="A2016:A2031" si="494">$A$30+A2015</f>
        <v>19.870000000000307</v>
      </c>
      <c r="B2016" s="3">
        <f t="shared" si="481"/>
        <v>0.32611696568993959</v>
      </c>
      <c r="C2016" s="3">
        <f t="shared" si="482"/>
        <v>7.40956884386881E-3</v>
      </c>
      <c r="D2016" s="3">
        <f t="shared" si="483"/>
        <v>121.01559196869624</v>
      </c>
      <c r="E2016" s="3">
        <f t="shared" si="484"/>
        <v>1.0246006886865073</v>
      </c>
      <c r="F2016" s="3">
        <f t="shared" si="485"/>
        <v>33.073583221953236</v>
      </c>
      <c r="G2016" s="3">
        <f t="shared" si="486"/>
        <v>6.4955361220416466E-2</v>
      </c>
      <c r="H2016" s="3">
        <f t="shared" si="487"/>
        <v>6.0431472663326352E-2</v>
      </c>
      <c r="I2016" s="3">
        <f t="shared" si="493"/>
        <v>2534.8974698073303</v>
      </c>
      <c r="K2016" s="3">
        <f t="shared" ref="K2016:K2031" si="495">$A$30+K2015</f>
        <v>19.870000000000307</v>
      </c>
      <c r="L2016" s="3">
        <f t="shared" si="488"/>
        <v>0.14792434328362239</v>
      </c>
      <c r="M2016" s="3">
        <f>L2016/'Nitrous Oxide Information'!$B$1*1000</f>
        <v>3.3609238925686138</v>
      </c>
      <c r="N2016" s="3">
        <f>M2016*'Nitrous Oxide Information'!$I$2*($D$13+273)/$F$2/1000</f>
        <v>834.3731349298339</v>
      </c>
      <c r="O2016" s="3">
        <f t="shared" si="489"/>
        <v>16.412528631339615</v>
      </c>
      <c r="P2016" s="3">
        <f t="shared" si="490"/>
        <v>10.083409518888182</v>
      </c>
      <c r="Q2016" s="3">
        <f t="shared" si="491"/>
        <v>1.8393657252199261E-3</v>
      </c>
      <c r="R2016" s="3">
        <f t="shared" si="492"/>
        <v>2.7411287506838529E-2</v>
      </c>
    </row>
    <row r="2017" spans="1:18" x14ac:dyDescent="0.25">
      <c r="A2017" s="3">
        <f t="shared" si="494"/>
        <v>19.880000000000308</v>
      </c>
      <c r="B2017" s="3">
        <f t="shared" si="481"/>
        <v>0.32551265096330634</v>
      </c>
      <c r="C2017" s="3">
        <f t="shared" si="482"/>
        <v>7.3958384586345436E-3</v>
      </c>
      <c r="D2017" s="3">
        <f t="shared" si="483"/>
        <v>120.79134265917563</v>
      </c>
      <c r="E2017" s="3">
        <f t="shared" si="484"/>
        <v>1.0227020408078793</v>
      </c>
      <c r="F2017" s="3">
        <f t="shared" si="485"/>
        <v>33.073583221953236</v>
      </c>
      <c r="G2017" s="3">
        <f t="shared" si="486"/>
        <v>6.4955361220416466E-2</v>
      </c>
      <c r="H2017" s="3">
        <f t="shared" si="487"/>
        <v>6.0319489440358108E-2</v>
      </c>
      <c r="I2017" s="3">
        <f t="shared" si="493"/>
        <v>2535.0181087862111</v>
      </c>
      <c r="K2017" s="3">
        <f t="shared" si="495"/>
        <v>19.880000000000308</v>
      </c>
      <c r="L2017" s="3">
        <f t="shared" si="488"/>
        <v>0.14765023040855402</v>
      </c>
      <c r="M2017" s="3">
        <f>L2017/'Nitrous Oxide Information'!$B$1*1000</f>
        <v>3.3546958945891898</v>
      </c>
      <c r="N2017" s="3">
        <f>M2017*'Nitrous Oxide Information'!$I$2*($D$13+273)/$F$2/1000</f>
        <v>832.82699036823919</v>
      </c>
      <c r="O2017" s="3">
        <f t="shared" si="489"/>
        <v>16.382115209786324</v>
      </c>
      <c r="P2017" s="3">
        <f t="shared" si="490"/>
        <v>10.083409518888182</v>
      </c>
      <c r="Q2017" s="3">
        <f t="shared" si="491"/>
        <v>1.8393657252199261E-3</v>
      </c>
      <c r="R2017" s="3">
        <f t="shared" si="492"/>
        <v>2.7360492710924382E-2</v>
      </c>
    </row>
    <row r="2018" spans="1:18" x14ac:dyDescent="0.25">
      <c r="A2018" s="3">
        <f t="shared" si="494"/>
        <v>19.89000000000031</v>
      </c>
      <c r="B2018" s="3">
        <f t="shared" si="481"/>
        <v>0.32490945606890276</v>
      </c>
      <c r="C2018" s="3">
        <f t="shared" si="482"/>
        <v>7.3821335166457166E-3</v>
      </c>
      <c r="D2018" s="3">
        <f t="shared" si="483"/>
        <v>120.56750889737087</v>
      </c>
      <c r="E2018" s="3">
        <f t="shared" si="484"/>
        <v>1.0208069112401472</v>
      </c>
      <c r="F2018" s="3">
        <f t="shared" si="485"/>
        <v>33.073583221953243</v>
      </c>
      <c r="G2018" s="3">
        <f t="shared" si="486"/>
        <v>6.495536122041648E-2</v>
      </c>
      <c r="H2018" s="3">
        <f t="shared" si="487"/>
        <v>6.0207713729166001E-2</v>
      </c>
      <c r="I2018" s="3">
        <f t="shared" si="493"/>
        <v>2535.1385242136694</v>
      </c>
      <c r="K2018" s="3">
        <f t="shared" si="495"/>
        <v>19.89000000000031</v>
      </c>
      <c r="L2018" s="3">
        <f t="shared" si="488"/>
        <v>0.14737662548144478</v>
      </c>
      <c r="M2018" s="3">
        <f>L2018/'Nitrous Oxide Information'!$B$1*1000</f>
        <v>3.3484794374717652</v>
      </c>
      <c r="N2018" s="3">
        <f>M2018*'Nitrous Oxide Information'!$I$2*($D$13+273)/$F$2/1000</f>
        <v>831.28371090728774</v>
      </c>
      <c r="O2018" s="3">
        <f t="shared" si="489"/>
        <v>16.351758146167349</v>
      </c>
      <c r="P2018" s="3">
        <f t="shared" si="490"/>
        <v>10.083409518888184</v>
      </c>
      <c r="Q2018" s="3">
        <f t="shared" si="491"/>
        <v>1.8393657252199264E-3</v>
      </c>
      <c r="R2018" s="3">
        <f t="shared" si="492"/>
        <v>2.7309792040880517E-2</v>
      </c>
    </row>
    <row r="2019" spans="1:18" x14ac:dyDescent="0.25">
      <c r="A2019" s="3">
        <f t="shared" si="494"/>
        <v>19.900000000000311</v>
      </c>
      <c r="B2019" s="3">
        <f t="shared" si="481"/>
        <v>0.3243073789316111</v>
      </c>
      <c r="C2019" s="3">
        <f t="shared" si="482"/>
        <v>7.3684539707544313E-3</v>
      </c>
      <c r="D2019" s="3">
        <f t="shared" si="483"/>
        <v>120.34408991324651</v>
      </c>
      <c r="E2019" s="3">
        <f t="shared" si="484"/>
        <v>1.0189152934636654</v>
      </c>
      <c r="F2019" s="3">
        <f t="shared" si="485"/>
        <v>33.073583221953236</v>
      </c>
      <c r="G2019" s="3">
        <f t="shared" si="486"/>
        <v>6.4955361220416466E-2</v>
      </c>
      <c r="H2019" s="3">
        <f t="shared" si="487"/>
        <v>6.0096145145217973E-2</v>
      </c>
      <c r="I2019" s="3">
        <f t="shared" si="493"/>
        <v>2535.2587165039599</v>
      </c>
      <c r="K2019" s="3">
        <f t="shared" si="495"/>
        <v>19.900000000000311</v>
      </c>
      <c r="L2019" s="3">
        <f t="shared" si="488"/>
        <v>0.14710352756103598</v>
      </c>
      <c r="M2019" s="3">
        <f>L2019/'Nitrous Oxide Information'!$B$1*1000</f>
        <v>3.3422744998304132</v>
      </c>
      <c r="N2019" s="3">
        <f>M2019*'Nitrous Oxide Information'!$I$2*($D$13+273)/$F$2/1000</f>
        <v>829.74329123777181</v>
      </c>
      <c r="O2019" s="3">
        <f t="shared" si="489"/>
        <v>16.321457336047985</v>
      </c>
      <c r="P2019" s="3">
        <f t="shared" si="490"/>
        <v>10.083409518888182</v>
      </c>
      <c r="Q2019" s="3">
        <f t="shared" si="491"/>
        <v>1.8393657252199261E-3</v>
      </c>
      <c r="R2019" s="3">
        <f t="shared" si="492"/>
        <v>2.7259185322285918E-2</v>
      </c>
    </row>
    <row r="2020" spans="1:18" x14ac:dyDescent="0.25">
      <c r="A2020" s="3">
        <f t="shared" si="494"/>
        <v>19.910000000000313</v>
      </c>
      <c r="B2020" s="3">
        <f t="shared" si="481"/>
        <v>0.32370641748015888</v>
      </c>
      <c r="C2020" s="3">
        <f t="shared" si="482"/>
        <v>7.3547997739001648E-3</v>
      </c>
      <c r="D2020" s="3">
        <f t="shared" si="483"/>
        <v>120.12108493819407</v>
      </c>
      <c r="E2020" s="3">
        <f t="shared" si="484"/>
        <v>1.0170271809708691</v>
      </c>
      <c r="F2020" s="3">
        <f t="shared" si="485"/>
        <v>33.073583221953243</v>
      </c>
      <c r="G2020" s="3">
        <f t="shared" si="486"/>
        <v>6.495536122041648E-2</v>
      </c>
      <c r="H2020" s="3">
        <f t="shared" si="487"/>
        <v>5.9984783304694547E-2</v>
      </c>
      <c r="I2020" s="3">
        <f t="shared" si="493"/>
        <v>2535.3786860705695</v>
      </c>
      <c r="K2020" s="3">
        <f t="shared" si="495"/>
        <v>19.910000000000313</v>
      </c>
      <c r="L2020" s="3">
        <f t="shared" si="488"/>
        <v>0.14683093570781311</v>
      </c>
      <c r="M2020" s="3">
        <f>L2020/'Nitrous Oxide Information'!$B$1*1000</f>
        <v>3.3360810603188402</v>
      </c>
      <c r="N2020" s="3">
        <f>M2020*'Nitrous Oxide Information'!$I$2*($D$13+273)/$F$2/1000</f>
        <v>828.20572606032283</v>
      </c>
      <c r="O2020" s="3">
        <f t="shared" si="489"/>
        <v>16.291212675187044</v>
      </c>
      <c r="P2020" s="3">
        <f t="shared" si="490"/>
        <v>10.083409518888184</v>
      </c>
      <c r="Q2020" s="3">
        <f t="shared" si="491"/>
        <v>1.8393657252199264E-3</v>
      </c>
      <c r="R2020" s="3">
        <f t="shared" si="492"/>
        <v>2.7208672381042787E-2</v>
      </c>
    </row>
    <row r="2021" spans="1:18" x14ac:dyDescent="0.25">
      <c r="A2021" s="3">
        <f t="shared" si="494"/>
        <v>19.920000000000314</v>
      </c>
      <c r="B2021" s="3">
        <f t="shared" si="481"/>
        <v>0.32310656964711193</v>
      </c>
      <c r="C2021" s="3">
        <f t="shared" si="482"/>
        <v>7.3411708791095995E-3</v>
      </c>
      <c r="D2021" s="3">
        <f t="shared" si="483"/>
        <v>119.89849320502942</v>
      </c>
      <c r="E2021" s="3">
        <f t="shared" si="484"/>
        <v>1.0151425672662533</v>
      </c>
      <c r="F2021" s="3">
        <f t="shared" si="485"/>
        <v>33.073583221953236</v>
      </c>
      <c r="G2021" s="3">
        <f t="shared" si="486"/>
        <v>6.4955361220416466E-2</v>
      </c>
      <c r="H2021" s="3">
        <f t="shared" si="487"/>
        <v>5.9873627824487498E-2</v>
      </c>
      <c r="I2021" s="3">
        <f t="shared" si="493"/>
        <v>2535.4984333262187</v>
      </c>
      <c r="K2021" s="3">
        <f t="shared" si="495"/>
        <v>19.920000000000314</v>
      </c>
      <c r="L2021" s="3">
        <f t="shared" si="488"/>
        <v>0.14655884898400268</v>
      </c>
      <c r="M2021" s="3">
        <f>L2021/'Nitrous Oxide Information'!$B$1*1000</f>
        <v>3.3298990976303067</v>
      </c>
      <c r="N2021" s="3">
        <f>M2021*'Nitrous Oxide Information'!$I$2*($D$13+273)/$F$2/1000</f>
        <v>826.67101008539214</v>
      </c>
      <c r="O2021" s="3">
        <f t="shared" si="489"/>
        <v>16.261024059536517</v>
      </c>
      <c r="P2021" s="3">
        <f t="shared" si="490"/>
        <v>10.083409518888182</v>
      </c>
      <c r="Q2021" s="3">
        <f t="shared" si="491"/>
        <v>1.8393657252199261E-3</v>
      </c>
      <c r="R2021" s="3">
        <f t="shared" si="492"/>
        <v>2.7158253043375956E-2</v>
      </c>
    </row>
    <row r="2022" spans="1:18" x14ac:dyDescent="0.25">
      <c r="A2022" s="3">
        <f t="shared" si="494"/>
        <v>19.930000000000316</v>
      </c>
      <c r="B2022" s="3">
        <f t="shared" si="481"/>
        <v>0.32250783336886707</v>
      </c>
      <c r="C2022" s="3">
        <f t="shared" si="482"/>
        <v>7.3275672394964575E-3</v>
      </c>
      <c r="D2022" s="3">
        <f t="shared" si="483"/>
        <v>119.67631394799002</v>
      </c>
      <c r="E2022" s="3">
        <f t="shared" si="484"/>
        <v>1.0132614458663485</v>
      </c>
      <c r="F2022" s="3">
        <f t="shared" si="485"/>
        <v>33.073583221953243</v>
      </c>
      <c r="G2022" s="3">
        <f t="shared" si="486"/>
        <v>6.495536122041648E-2</v>
      </c>
      <c r="H2022" s="3">
        <f t="shared" si="487"/>
        <v>5.9762678322198497E-2</v>
      </c>
      <c r="I2022" s="3">
        <f t="shared" si="493"/>
        <v>2535.617958682863</v>
      </c>
      <c r="K2022" s="3">
        <f t="shared" si="495"/>
        <v>19.930000000000316</v>
      </c>
      <c r="L2022" s="3">
        <f t="shared" si="488"/>
        <v>0.1462872664535689</v>
      </c>
      <c r="M2022" s="3">
        <f>L2022/'Nitrous Oxide Information'!$B$1*1000</f>
        <v>3.3237285904975558</v>
      </c>
      <c r="N2022" s="3">
        <f>M2022*'Nitrous Oxide Information'!$I$2*($D$13+273)/$F$2/1000</f>
        <v>825.13913803323294</v>
      </c>
      <c r="O2022" s="3">
        <f t="shared" si="489"/>
        <v>16.230891385241186</v>
      </c>
      <c r="P2022" s="3">
        <f t="shared" si="490"/>
        <v>10.083409518888184</v>
      </c>
      <c r="Q2022" s="3">
        <f t="shared" si="491"/>
        <v>1.8393657252199264E-3</v>
      </c>
      <c r="R2022" s="3">
        <f t="shared" si="492"/>
        <v>2.7107927135832252E-2</v>
      </c>
    </row>
    <row r="2023" spans="1:18" x14ac:dyDescent="0.25">
      <c r="A2023" s="3">
        <f t="shared" si="494"/>
        <v>19.940000000000317</v>
      </c>
      <c r="B2023" s="3">
        <f t="shared" si="481"/>
        <v>0.32191020658564506</v>
      </c>
      <c r="C2023" s="3">
        <f t="shared" si="482"/>
        <v>7.313988808261348E-3</v>
      </c>
      <c r="D2023" s="3">
        <f t="shared" si="483"/>
        <v>119.45454640273229</v>
      </c>
      <c r="E2023" s="3">
        <f t="shared" si="484"/>
        <v>1.0113838102997006</v>
      </c>
      <c r="F2023" s="3">
        <f t="shared" si="485"/>
        <v>33.073583221953236</v>
      </c>
      <c r="G2023" s="3">
        <f t="shared" si="486"/>
        <v>6.4955361220416466E-2</v>
      </c>
      <c r="H2023" s="3">
        <f t="shared" si="487"/>
        <v>5.9651934416137836E-2</v>
      </c>
      <c r="I2023" s="3">
        <f t="shared" si="493"/>
        <v>2535.737262551695</v>
      </c>
      <c r="K2023" s="3">
        <f t="shared" si="495"/>
        <v>19.940000000000317</v>
      </c>
      <c r="L2023" s="3">
        <f t="shared" si="488"/>
        <v>0.14601618718221057</v>
      </c>
      <c r="M2023" s="3">
        <f>L2023/'Nitrous Oxide Information'!$B$1*1000</f>
        <v>3.3175695176927404</v>
      </c>
      <c r="N2023" s="3">
        <f>M2023*'Nitrous Oxide Information'!$I$2*($D$13+273)/$F$2/1000</f>
        <v>823.61010463388175</v>
      </c>
      <c r="O2023" s="3">
        <f t="shared" si="489"/>
        <v>16.200814548638299</v>
      </c>
      <c r="P2023" s="3">
        <f t="shared" si="490"/>
        <v>10.083409518888182</v>
      </c>
      <c r="Q2023" s="3">
        <f t="shared" si="491"/>
        <v>1.8393657252199261E-3</v>
      </c>
      <c r="R2023" s="3">
        <f t="shared" si="492"/>
        <v>2.7057694485279931E-2</v>
      </c>
    </row>
    <row r="2024" spans="1:18" x14ac:dyDescent="0.25">
      <c r="A2024" s="3">
        <f t="shared" si="494"/>
        <v>19.950000000000319</v>
      </c>
      <c r="B2024" s="3">
        <f t="shared" si="481"/>
        <v>0.32131368724148368</v>
      </c>
      <c r="C2024" s="3">
        <f t="shared" si="482"/>
        <v>7.300435538691601E-3</v>
      </c>
      <c r="D2024" s="3">
        <f t="shared" si="483"/>
        <v>119.23318980632908</v>
      </c>
      <c r="E2024" s="3">
        <f t="shared" si="484"/>
        <v>1.0095096541068465</v>
      </c>
      <c r="F2024" s="3">
        <f t="shared" si="485"/>
        <v>33.073583221953236</v>
      </c>
      <c r="G2024" s="3">
        <f t="shared" si="486"/>
        <v>6.4955361220416466E-2</v>
      </c>
      <c r="H2024" s="3">
        <f t="shared" si="487"/>
        <v>5.9541395725323118E-2</v>
      </c>
      <c r="I2024" s="3">
        <f t="shared" si="493"/>
        <v>2535.8563453431457</v>
      </c>
      <c r="K2024" s="3">
        <f t="shared" si="495"/>
        <v>19.950000000000319</v>
      </c>
      <c r="L2024" s="3">
        <f t="shared" si="488"/>
        <v>0.14574561023735777</v>
      </c>
      <c r="M2024" s="3">
        <f>L2024/'Nitrous Oxide Information'!$B$1*1000</f>
        <v>3.3114218580273502</v>
      </c>
      <c r="N2024" s="3">
        <f>M2024*'Nitrous Oxide Information'!$I$2*($D$13+273)/$F$2/1000</f>
        <v>822.08390462714112</v>
      </c>
      <c r="O2024" s="3">
        <f t="shared" si="489"/>
        <v>16.170793446257182</v>
      </c>
      <c r="P2024" s="3">
        <f t="shared" si="490"/>
        <v>10.083409518888182</v>
      </c>
      <c r="Q2024" s="3">
        <f t="shared" si="491"/>
        <v>1.8393657252199261E-3</v>
      </c>
      <c r="R2024" s="3">
        <f t="shared" si="492"/>
        <v>2.7007554918908078E-2</v>
      </c>
    </row>
    <row r="2025" spans="1:18" x14ac:dyDescent="0.25">
      <c r="A2025" s="3">
        <f t="shared" si="494"/>
        <v>19.960000000000321</v>
      </c>
      <c r="B2025" s="3">
        <f t="shared" si="481"/>
        <v>0.32071827328423042</v>
      </c>
      <c r="C2025" s="3">
        <f t="shared" si="482"/>
        <v>7.2869073841611105E-3</v>
      </c>
      <c r="D2025" s="3">
        <f t="shared" si="483"/>
        <v>119.01224339726696</v>
      </c>
      <c r="E2025" s="3">
        <f t="shared" si="484"/>
        <v>1.0076389708402933</v>
      </c>
      <c r="F2025" s="3">
        <f t="shared" si="485"/>
        <v>33.073583221953243</v>
      </c>
      <c r="G2025" s="3">
        <f t="shared" si="486"/>
        <v>6.495536122041648E-2</v>
      </c>
      <c r="H2025" s="3">
        <f t="shared" si="487"/>
        <v>5.9431061869477914E-2</v>
      </c>
      <c r="I2025" s="3">
        <f t="shared" si="493"/>
        <v>2535.9752074668845</v>
      </c>
      <c r="K2025" s="3">
        <f t="shared" si="495"/>
        <v>19.960000000000321</v>
      </c>
      <c r="L2025" s="3">
        <f t="shared" si="488"/>
        <v>0.14547553468816868</v>
      </c>
      <c r="M2025" s="3">
        <f>L2025/'Nitrous Oxide Information'!$B$1*1000</f>
        <v>3.3052855903521388</v>
      </c>
      <c r="N2025" s="3">
        <f>M2025*'Nitrous Oxide Information'!$I$2*($D$13+273)/$F$2/1000</f>
        <v>820.5605327625608</v>
      </c>
      <c r="O2025" s="3">
        <f t="shared" si="489"/>
        <v>16.140827974818908</v>
      </c>
      <c r="P2025" s="3">
        <f t="shared" si="490"/>
        <v>10.083409518888184</v>
      </c>
      <c r="Q2025" s="3">
        <f t="shared" si="491"/>
        <v>1.8393657252199264E-3</v>
      </c>
      <c r="R2025" s="3">
        <f t="shared" si="492"/>
        <v>2.6957508264225997E-2</v>
      </c>
    </row>
    <row r="2026" spans="1:18" x14ac:dyDescent="0.25">
      <c r="A2026" s="3">
        <f t="shared" si="494"/>
        <v>19.970000000000322</v>
      </c>
      <c r="B2026" s="3">
        <f t="shared" si="481"/>
        <v>0.32012396266553567</v>
      </c>
      <c r="C2026" s="3">
        <f t="shared" si="482"/>
        <v>7.2734042981301679E-3</v>
      </c>
      <c r="D2026" s="3">
        <f t="shared" si="483"/>
        <v>118.79170641544366</v>
      </c>
      <c r="E2026" s="3">
        <f t="shared" si="484"/>
        <v>1.0057717540644961</v>
      </c>
      <c r="F2026" s="3">
        <f t="shared" si="485"/>
        <v>33.073583221953236</v>
      </c>
      <c r="G2026" s="3">
        <f t="shared" si="486"/>
        <v>6.4955361220416466E-2</v>
      </c>
      <c r="H2026" s="3">
        <f t="shared" si="487"/>
        <v>5.9320932469030432E-2</v>
      </c>
      <c r="I2026" s="3">
        <f t="shared" si="493"/>
        <v>2536.0938493318226</v>
      </c>
      <c r="K2026" s="3">
        <f t="shared" si="495"/>
        <v>19.970000000000322</v>
      </c>
      <c r="L2026" s="3">
        <f t="shared" si="488"/>
        <v>0.14520595960552643</v>
      </c>
      <c r="M2026" s="3">
        <f>L2026/'Nitrous Oxide Information'!$B$1*1000</f>
        <v>3.2991606935570497</v>
      </c>
      <c r="N2026" s="3">
        <f>M2026*'Nitrous Oxide Information'!$I$2*($D$13+273)/$F$2/1000</f>
        <v>819.03998379941993</v>
      </c>
      <c r="O2026" s="3">
        <f t="shared" si="489"/>
        <v>16.110918031235933</v>
      </c>
      <c r="P2026" s="3">
        <f t="shared" si="490"/>
        <v>10.083409518888182</v>
      </c>
      <c r="Q2026" s="3">
        <f t="shared" si="491"/>
        <v>1.8393657252199261E-3</v>
      </c>
      <c r="R2026" s="3">
        <f t="shared" si="492"/>
        <v>2.6907554349062623E-2</v>
      </c>
    </row>
    <row r="2027" spans="1:18" x14ac:dyDescent="0.25">
      <c r="A2027" s="3">
        <f t="shared" si="494"/>
        <v>19.980000000000324</v>
      </c>
      <c r="B2027" s="3">
        <f t="shared" si="481"/>
        <v>0.31953075334084535</v>
      </c>
      <c r="C2027" s="3">
        <f t="shared" si="482"/>
        <v>7.2599262341453081E-3</v>
      </c>
      <c r="D2027" s="3">
        <f t="shared" si="483"/>
        <v>118.57157810216542</v>
      </c>
      <c r="E2027" s="3">
        <f t="shared" si="484"/>
        <v>1.0039079973558347</v>
      </c>
      <c r="F2027" s="3">
        <f t="shared" si="485"/>
        <v>33.073583221953236</v>
      </c>
      <c r="G2027" s="3">
        <f t="shared" si="486"/>
        <v>6.4955361220416466E-2</v>
      </c>
      <c r="H2027" s="3">
        <f t="shared" si="487"/>
        <v>5.9211007145112349E-2</v>
      </c>
      <c r="I2027" s="3">
        <f t="shared" si="493"/>
        <v>2536.2122713461131</v>
      </c>
      <c r="K2027" s="3">
        <f t="shared" si="495"/>
        <v>19.980000000000324</v>
      </c>
      <c r="L2027" s="3">
        <f t="shared" si="488"/>
        <v>0.14493688406203581</v>
      </c>
      <c r="M2027" s="3">
        <f>L2027/'Nitrous Oxide Information'!$B$1*1000</f>
        <v>3.2930471465711455</v>
      </c>
      <c r="N2027" s="3">
        <f>M2027*'Nitrous Oxide Information'!$I$2*($D$13+273)/$F$2/1000</f>
        <v>817.52225250670938</v>
      </c>
      <c r="O2027" s="3">
        <f t="shared" si="489"/>
        <v>16.081063512611735</v>
      </c>
      <c r="P2027" s="3">
        <f t="shared" si="490"/>
        <v>10.083409518888182</v>
      </c>
      <c r="Q2027" s="3">
        <f t="shared" si="491"/>
        <v>1.8393657252199261E-3</v>
      </c>
      <c r="R2027" s="3">
        <f t="shared" si="492"/>
        <v>2.6857693001565965E-2</v>
      </c>
    </row>
    <row r="2028" spans="1:18" x14ac:dyDescent="0.25">
      <c r="A2028" s="3">
        <f t="shared" si="494"/>
        <v>19.990000000000325</v>
      </c>
      <c r="B2028" s="3">
        <f t="shared" si="481"/>
        <v>0.3189386432693942</v>
      </c>
      <c r="C2028" s="3">
        <f t="shared" si="482"/>
        <v>7.2464731458391435E-3</v>
      </c>
      <c r="D2028" s="3">
        <f t="shared" si="483"/>
        <v>118.35185770014434</v>
      </c>
      <c r="E2028" s="3">
        <f t="shared" si="484"/>
        <v>1.0020476943025927</v>
      </c>
      <c r="F2028" s="3">
        <f t="shared" si="485"/>
        <v>33.073583221953236</v>
      </c>
      <c r="G2028" s="3">
        <f t="shared" si="486"/>
        <v>6.4955361220416466E-2</v>
      </c>
      <c r="H2028" s="3">
        <f t="shared" si="487"/>
        <v>5.910128551955731E-2</v>
      </c>
      <c r="I2028" s="3">
        <f t="shared" si="493"/>
        <v>2536.3304739171522</v>
      </c>
      <c r="K2028" s="3">
        <f t="shared" si="495"/>
        <v>19.990000000000325</v>
      </c>
      <c r="L2028" s="3">
        <f t="shared" si="488"/>
        <v>0.14466830713202014</v>
      </c>
      <c r="M2028" s="3">
        <f>L2028/'Nitrous Oxide Information'!$B$1*1000</f>
        <v>3.2869449283625327</v>
      </c>
      <c r="N2028" s="3">
        <f>M2028*'Nitrous Oxide Information'!$I$2*($D$13+273)/$F$2/1000</f>
        <v>816.00733366311283</v>
      </c>
      <c r="O2028" s="3">
        <f t="shared" si="489"/>
        <v>16.05126431624047</v>
      </c>
      <c r="P2028" s="3">
        <f t="shared" si="490"/>
        <v>10.083409518888182</v>
      </c>
      <c r="Q2028" s="3">
        <f t="shared" si="491"/>
        <v>1.8393657252199261E-3</v>
      </c>
      <c r="R2028" s="3">
        <f t="shared" si="492"/>
        <v>2.6807924050202447E-2</v>
      </c>
    </row>
    <row r="2029" spans="1:18" x14ac:dyDescent="0.25">
      <c r="A2029" s="3">
        <f t="shared" si="494"/>
        <v>20.000000000000327</v>
      </c>
      <c r="B2029" s="3">
        <f t="shared" si="481"/>
        <v>0.31834763041419867</v>
      </c>
      <c r="C2029" s="3">
        <f t="shared" si="482"/>
        <v>7.2330449869302121E-3</v>
      </c>
      <c r="D2029" s="3">
        <f t="shared" si="483"/>
        <v>118.13254445349588</v>
      </c>
      <c r="E2029" s="3">
        <f t="shared" si="484"/>
        <v>1.0001908385049347</v>
      </c>
      <c r="F2029" s="3">
        <f t="shared" si="485"/>
        <v>33.073583221953236</v>
      </c>
      <c r="G2029" s="3">
        <f t="shared" si="486"/>
        <v>6.4955361220416466E-2</v>
      </c>
      <c r="H2029" s="3">
        <f t="shared" si="487"/>
        <v>5.8991767214899765E-2</v>
      </c>
      <c r="I2029" s="3">
        <f t="shared" si="493"/>
        <v>2536.4484574515818</v>
      </c>
      <c r="K2029" s="3">
        <f t="shared" si="495"/>
        <v>20.000000000000327</v>
      </c>
      <c r="L2029" s="3">
        <f t="shared" si="488"/>
        <v>0.14440022789151813</v>
      </c>
      <c r="M2029" s="3">
        <f>L2029/'Nitrous Oxide Information'!$B$1*1000</f>
        <v>3.2808540179382941</v>
      </c>
      <c r="N2029" s="3">
        <f>M2029*'Nitrous Oxide Information'!$I$2*($D$13+273)/$F$2/1000</f>
        <v>814.49522205698986</v>
      </c>
      <c r="O2029" s="3">
        <f t="shared" si="489"/>
        <v>16.02152033960661</v>
      </c>
      <c r="P2029" s="3">
        <f t="shared" si="490"/>
        <v>10.083409518888182</v>
      </c>
      <c r="Q2029" s="3">
        <f t="shared" si="491"/>
        <v>1.8393657252199261E-3</v>
      </c>
      <c r="R2029" s="3">
        <f t="shared" si="492"/>
        <v>2.6758247323756371E-2</v>
      </c>
    </row>
    <row r="2030" spans="1:18" x14ac:dyDescent="0.25">
      <c r="A2030" s="3">
        <f t="shared" si="494"/>
        <v>20.010000000000328</v>
      </c>
      <c r="B2030" s="3">
        <f t="shared" si="481"/>
        <v>0.31775771274204967</v>
      </c>
      <c r="C2030" s="3">
        <f t="shared" si="482"/>
        <v>7.2196417112228121E-3</v>
      </c>
      <c r="D2030" s="3">
        <f t="shared" si="483"/>
        <v>117.91363760773622</v>
      </c>
      <c r="E2030" s="3">
        <f t="shared" si="484"/>
        <v>0.99833742357488509</v>
      </c>
      <c r="F2030" s="3">
        <f t="shared" si="485"/>
        <v>33.073583221953243</v>
      </c>
      <c r="G2030" s="3">
        <f t="shared" si="486"/>
        <v>6.495536122041648E-2</v>
      </c>
      <c r="H2030" s="3">
        <f t="shared" si="487"/>
        <v>5.888245185437363E-2</v>
      </c>
      <c r="I2030" s="3">
        <f t="shared" si="493"/>
        <v>2536.5662223552904</v>
      </c>
      <c r="K2030" s="3">
        <f t="shared" si="495"/>
        <v>20.010000000000328</v>
      </c>
      <c r="L2030" s="3">
        <f t="shared" si="488"/>
        <v>0.14413264541828055</v>
      </c>
      <c r="M2030" s="3">
        <f>L2030/'Nitrous Oxide Information'!$B$1*1000</f>
        <v>3.2747743943444112</v>
      </c>
      <c r="N2030" s="3">
        <f>M2030*'Nitrous Oxide Information'!$I$2*($D$13+273)/$F$2/1000</f>
        <v>812.98591248635751</v>
      </c>
      <c r="O2030" s="3">
        <f t="shared" si="489"/>
        <v>15.991831480384596</v>
      </c>
      <c r="P2030" s="3">
        <f t="shared" si="490"/>
        <v>10.083409518888184</v>
      </c>
      <c r="Q2030" s="3">
        <f t="shared" si="491"/>
        <v>1.8393657252199264E-3</v>
      </c>
      <c r="R2030" s="3">
        <f t="shared" si="492"/>
        <v>2.6708662651329314E-2</v>
      </c>
    </row>
    <row r="2031" spans="1:18" x14ac:dyDescent="0.25">
      <c r="A2031" s="3">
        <f t="shared" si="494"/>
        <v>20.02000000000033</v>
      </c>
      <c r="B2031" s="3">
        <f t="shared" si="481"/>
        <v>0.31716888822350592</v>
      </c>
      <c r="C2031" s="3">
        <f t="shared" si="482"/>
        <v>7.2062632726068469E-3</v>
      </c>
      <c r="D2031" s="3">
        <f t="shared" si="483"/>
        <v>117.69513640977951</v>
      </c>
      <c r="E2031" s="3">
        <f t="shared" si="484"/>
        <v>0.99648744313630522</v>
      </c>
      <c r="F2031" s="3">
        <f t="shared" si="485"/>
        <v>33.073583221953236</v>
      </c>
      <c r="G2031" s="3">
        <f t="shared" si="486"/>
        <v>6.4955361220416466E-2</v>
      </c>
      <c r="H2031" s="3">
        <f t="shared" si="487"/>
        <v>5.8773339061910977E-2</v>
      </c>
      <c r="I2031" s="3">
        <f t="shared" si="493"/>
        <v>2536.6837690334141</v>
      </c>
      <c r="K2031" s="3">
        <f t="shared" si="495"/>
        <v>20.02000000000033</v>
      </c>
      <c r="L2031" s="3">
        <f t="shared" si="488"/>
        <v>0.14386555879176727</v>
      </c>
      <c r="M2031" s="3">
        <f>L2031/'Nitrous Oxide Information'!$B$1*1000</f>
        <v>3.2687060366656957</v>
      </c>
      <c r="N2031" s="3">
        <f>M2031*'Nitrous Oxide Information'!$I$2*($D$13+273)/$F$2/1000</f>
        <v>811.47939975887175</v>
      </c>
      <c r="O2031" s="3">
        <f t="shared" si="489"/>
        <v>15.962197636438487</v>
      </c>
      <c r="P2031" s="3">
        <f t="shared" si="490"/>
        <v>10.083409518888182</v>
      </c>
      <c r="Q2031" s="3">
        <f t="shared" si="491"/>
        <v>1.8393657252199261E-3</v>
      </c>
      <c r="R2031" s="3">
        <f t="shared" si="492"/>
        <v>2.6659169862339533E-2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Nitrous Oxide Information</vt:lpstr>
      <vt:lpstr>Filling Information</vt:lpstr>
      <vt:lpstr>Dewar Sizing</vt:lpstr>
      <vt:lpstr>Dewar Filling</vt:lpstr>
      <vt:lpstr>Ideal Test (M&lt;.3)</vt:lpstr>
      <vt:lpstr>Ideal Main (M&lt;.3)</vt:lpstr>
      <vt:lpstr>Sheet1</vt:lpstr>
      <vt:lpstr>NOx P vs T</vt:lpstr>
      <vt:lpstr>Oxidizer Flow Rate (Main)</vt:lpstr>
      <vt:lpstr>Dynamics</vt:lpstr>
    </vt:vector>
  </TitlesOfParts>
  <Company>Mechanical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Bradford Stricklin</cp:lastModifiedBy>
  <dcterms:created xsi:type="dcterms:W3CDTF">2014-10-06T22:27:48Z</dcterms:created>
  <dcterms:modified xsi:type="dcterms:W3CDTF">2014-12-02T03:05:44Z</dcterms:modified>
</cp:coreProperties>
</file>