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AMU\SRT\"/>
    </mc:Choice>
  </mc:AlternateContent>
  <bookViews>
    <workbookView xWindow="0" yWindow="0" windowWidth="28800" windowHeight="12435" activeTab="1"/>
  </bookViews>
  <sheets>
    <sheet name="Summary" sheetId="1" r:id="rId1"/>
    <sheet name="Nylon 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2" l="1"/>
  <c r="K4" i="2"/>
  <c r="K5" i="2"/>
  <c r="K3" i="2"/>
  <c r="L6" i="2"/>
  <c r="L5" i="2"/>
  <c r="H6" i="2"/>
  <c r="H5" i="2"/>
  <c r="H4" i="2"/>
  <c r="H3" i="2"/>
  <c r="F6" i="2"/>
  <c r="F5" i="2"/>
  <c r="D5" i="2"/>
  <c r="D6" i="2" s="1"/>
  <c r="N6" i="2"/>
  <c r="G6" i="2"/>
  <c r="E6" i="2"/>
  <c r="G5" i="2"/>
  <c r="I5" i="2" l="1"/>
  <c r="I6" i="2"/>
  <c r="J6" i="2" s="1"/>
  <c r="H11" i="1"/>
  <c r="G11" i="1"/>
  <c r="F11" i="1"/>
  <c r="E11" i="1"/>
  <c r="H4" i="1"/>
  <c r="E4" i="1"/>
  <c r="M6" i="2" l="1"/>
  <c r="J5" i="2"/>
  <c r="M5" i="2" s="1"/>
  <c r="D10" i="1"/>
  <c r="C10" i="1"/>
  <c r="E10" i="1" s="1"/>
  <c r="B10" i="1"/>
  <c r="D3" i="1"/>
  <c r="C3" i="1"/>
  <c r="E3" i="1" s="1"/>
  <c r="B3" i="1"/>
  <c r="F4" i="2"/>
  <c r="E4" i="2"/>
  <c r="D4" i="2"/>
  <c r="N4" i="2"/>
  <c r="F3" i="2"/>
  <c r="C15" i="2"/>
  <c r="F21" i="2"/>
  <c r="F18" i="2"/>
  <c r="F10" i="1" s="1"/>
  <c r="I4" i="2" l="1"/>
  <c r="G3" i="1" s="1"/>
  <c r="F3" i="1"/>
  <c r="I3" i="2"/>
  <c r="G10" i="1" s="1"/>
  <c r="C16" i="2"/>
  <c r="J4" i="2" l="1"/>
  <c r="H3" i="1" s="1"/>
  <c r="I3" i="1" s="1"/>
  <c r="E16" i="2"/>
  <c r="G3" i="2"/>
  <c r="G4" i="2"/>
  <c r="J3" i="2"/>
  <c r="E9" i="1"/>
  <c r="E2" i="1"/>
  <c r="L4" i="2" l="1"/>
  <c r="M4" i="2" s="1"/>
  <c r="L3" i="2"/>
  <c r="M3" i="2" s="1"/>
  <c r="H10" i="1"/>
  <c r="I10" i="1" s="1"/>
  <c r="I11" i="1"/>
  <c r="I4" i="1"/>
</calcChain>
</file>

<file path=xl/sharedStrings.xml><?xml version="1.0" encoding="utf-8"?>
<sst xmlns="http://schemas.openxmlformats.org/spreadsheetml/2006/main" count="82" uniqueCount="53">
  <si>
    <t>Fuel</t>
  </si>
  <si>
    <t>I_sp</t>
  </si>
  <si>
    <t>O:F</t>
  </si>
  <si>
    <t>A:B</t>
  </si>
  <si>
    <t>(O:F)/(A:B)</t>
  </si>
  <si>
    <t>m_fuel</t>
  </si>
  <si>
    <t>m_ox</t>
  </si>
  <si>
    <t>m_tot</t>
  </si>
  <si>
    <t>mdot</t>
  </si>
  <si>
    <t>HTPB</t>
  </si>
  <si>
    <t>Nylon 6</t>
  </si>
  <si>
    <t>Polyethelyne</t>
  </si>
  <si>
    <t>Testing</t>
  </si>
  <si>
    <t>D&amp;O</t>
  </si>
  <si>
    <t>I_sp @ 2800 K</t>
  </si>
  <si>
    <t>O:F @ 2800 K</t>
  </si>
  <si>
    <t>Stoichiometric Ratio</t>
  </si>
  <si>
    <t>Fuel Density</t>
  </si>
  <si>
    <t>Propellant Density (with Nitrous)</t>
  </si>
  <si>
    <t>m_oxidizer</t>
  </si>
  <si>
    <t>m_total</t>
  </si>
  <si>
    <t>availability</t>
  </si>
  <si>
    <t>[s]</t>
  </si>
  <si>
    <t>[lbf/in^3]</t>
  </si>
  <si>
    <t>[lbf] (i know this is a weight)</t>
  </si>
  <si>
    <t>[lbf]</t>
  </si>
  <si>
    <t>[$/lbf]</t>
  </si>
  <si>
    <t>(1-10) 10= any ammount next day</t>
  </si>
  <si>
    <t>ISP</t>
  </si>
  <si>
    <t>Temp</t>
  </si>
  <si>
    <t>Nox Density</t>
  </si>
  <si>
    <t>g/cm^3</t>
  </si>
  <si>
    <t>ISP (lbf*s/lbm)</t>
  </si>
  <si>
    <t>$/lbm</t>
  </si>
  <si>
    <t>MW</t>
  </si>
  <si>
    <t>Nylon 6 Density</t>
  </si>
  <si>
    <t>lbm/ft^3</t>
  </si>
  <si>
    <t>ISP D (lbf*s/ft^3)</t>
  </si>
  <si>
    <t>Burn</t>
  </si>
  <si>
    <t>s</t>
  </si>
  <si>
    <t>Total Impulse</t>
  </si>
  <si>
    <t>lbf*s</t>
  </si>
  <si>
    <t>Thrust</t>
  </si>
  <si>
    <t>lbf</t>
  </si>
  <si>
    <t>Test</t>
  </si>
  <si>
    <t>Nylon 6 D&amp;O</t>
  </si>
  <si>
    <t>Nylon 6 Test</t>
  </si>
  <si>
    <t>Cost</t>
  </si>
  <si>
    <t>[$]</t>
  </si>
  <si>
    <t>Pressure</t>
  </si>
  <si>
    <t>psi</t>
  </si>
  <si>
    <t>m_dot</t>
  </si>
  <si>
    <t>[lbf/s]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</si>
</sst>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20" sqref="G20"/>
    </sheetView>
  </sheetViews>
  <sheetFormatPr defaultRowHeight="15" x14ac:dyDescent="0.25"/>
  <cols>
    <col min="1" max="1" width="12.85546875" bestFit="1" customWidth="1"/>
    <col min="5" max="5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t="s">
        <v>9</v>
      </c>
      <c r="B2">
        <v>219.4</v>
      </c>
      <c r="C2">
        <v>4</v>
      </c>
      <c r="D2">
        <v>7.5</v>
      </c>
      <c r="E2">
        <f>4/7.5</f>
        <v>0.53333333333333333</v>
      </c>
      <c r="F2">
        <v>0.31909999999999999</v>
      </c>
      <c r="G2">
        <v>1.2761</v>
      </c>
      <c r="H2">
        <v>1.595</v>
      </c>
      <c r="I2">
        <v>0.34</v>
      </c>
      <c r="K2" t="s">
        <v>12</v>
      </c>
    </row>
    <row r="3" spans="1:11" x14ac:dyDescent="0.25">
      <c r="A3" t="s">
        <v>10</v>
      </c>
      <c r="B3">
        <f>'Nylon 6'!C4</f>
        <v>220.97</v>
      </c>
      <c r="C3">
        <f>'Nylon 6'!D4</f>
        <v>2.5</v>
      </c>
      <c r="D3">
        <f>'Nylon 6'!E4</f>
        <v>1.5</v>
      </c>
      <c r="E3">
        <f>C3/D3</f>
        <v>1.6666666666666667</v>
      </c>
      <c r="F3">
        <f>'Nylon 6'!H4</f>
        <v>0.31032008223482183</v>
      </c>
      <c r="G3">
        <f>'Nylon 6'!I4</f>
        <v>0.77580020558705454</v>
      </c>
      <c r="H3">
        <f>'Nylon 6'!J4</f>
        <v>1.0861202878218763</v>
      </c>
      <c r="I3">
        <f>H3/'Nylon 6'!C21</f>
        <v>0.27153007195546908</v>
      </c>
    </row>
    <row r="4" spans="1:11" x14ac:dyDescent="0.25">
      <c r="A4" t="s">
        <v>11</v>
      </c>
      <c r="B4">
        <v>219.4</v>
      </c>
      <c r="C4">
        <v>4.5</v>
      </c>
      <c r="D4">
        <v>3.75</v>
      </c>
      <c r="E4">
        <f>C4/D4</f>
        <v>1.2</v>
      </c>
      <c r="F4">
        <v>0.29004999999999997</v>
      </c>
      <c r="G4">
        <v>1.3051999999999999</v>
      </c>
      <c r="H4">
        <f>F4+G4</f>
        <v>1.5952499999999998</v>
      </c>
      <c r="I4">
        <f>H4/3.5</f>
        <v>0.45578571428571424</v>
      </c>
    </row>
    <row r="8" spans="1:1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11" x14ac:dyDescent="0.25">
      <c r="A9" t="s">
        <v>9</v>
      </c>
      <c r="B9">
        <v>226.4</v>
      </c>
      <c r="C9">
        <v>4</v>
      </c>
      <c r="D9">
        <v>7.5</v>
      </c>
      <c r="E9">
        <f>4/7.5</f>
        <v>0.53333333333333333</v>
      </c>
      <c r="F9">
        <v>2.79</v>
      </c>
      <c r="G9">
        <v>11.17</v>
      </c>
      <c r="H9">
        <v>13.96</v>
      </c>
      <c r="I9">
        <v>1.3959999999999999</v>
      </c>
      <c r="K9" t="s">
        <v>13</v>
      </c>
    </row>
    <row r="10" spans="1:11" x14ac:dyDescent="0.25">
      <c r="A10" t="s">
        <v>10</v>
      </c>
      <c r="B10">
        <f>'Nylon 6'!C3</f>
        <v>220.97</v>
      </c>
      <c r="C10">
        <f>'Nylon 6'!D3</f>
        <v>2.5</v>
      </c>
      <c r="D10">
        <f>'Nylon 6'!E3</f>
        <v>1.5</v>
      </c>
      <c r="E10">
        <f>C10/D10</f>
        <v>1.6666666666666667</v>
      </c>
      <c r="F10">
        <f>'Nylon 6'!H3</f>
        <v>4.0858810827584868</v>
      </c>
      <c r="G10">
        <f>'Nylon 6'!I3</f>
        <v>10.214702706896217</v>
      </c>
      <c r="H10">
        <f>'Nylon 6'!J3</f>
        <v>14.300583789654704</v>
      </c>
      <c r="I10">
        <f>H10/'Nylon 6'!C18</f>
        <v>1.4300583789654704</v>
      </c>
    </row>
    <row r="11" spans="1:11" x14ac:dyDescent="0.25">
      <c r="A11" t="s">
        <v>11</v>
      </c>
      <c r="B11">
        <v>226.5</v>
      </c>
      <c r="C11">
        <v>4.5</v>
      </c>
      <c r="D11">
        <v>3.75</v>
      </c>
      <c r="E11">
        <f>C11/D11</f>
        <v>1.2</v>
      </c>
      <c r="F11">
        <f>2.5366</f>
        <v>2.5366</v>
      </c>
      <c r="G11">
        <f>11.4148</f>
        <v>11.4148</v>
      </c>
      <c r="H11">
        <f>F11+G11</f>
        <v>13.9514</v>
      </c>
      <c r="I11">
        <f>H11/10</f>
        <v>1.39514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K7" sqref="K7"/>
    </sheetView>
  </sheetViews>
  <sheetFormatPr defaultColWidth="9.140625" defaultRowHeight="15" x14ac:dyDescent="0.25"/>
  <cols>
    <col min="1" max="1" width="15" style="2" customWidth="1"/>
    <col min="2" max="4" width="9.140625" style="2"/>
    <col min="5" max="5" width="10.5703125" style="2" bestFit="1" customWidth="1"/>
    <col min="6" max="6" width="17.42578125" style="2" customWidth="1"/>
    <col min="7" max="7" width="24.85546875" style="2" customWidth="1"/>
    <col min="8" max="8" width="14.42578125" style="2" customWidth="1"/>
    <col min="9" max="10" width="9.140625" style="2"/>
    <col min="11" max="11" width="11.5703125" style="2" bestFit="1" customWidth="1"/>
    <col min="12" max="12" width="12" style="2" customWidth="1"/>
    <col min="13" max="13" width="16.42578125" style="2" customWidth="1"/>
    <col min="14" max="16384" width="9.140625" style="2"/>
  </cols>
  <sheetData>
    <row r="1" spans="1:14" ht="30" customHeight="1" thickBot="1" x14ac:dyDescent="0.3">
      <c r="A1" s="1" t="s">
        <v>0</v>
      </c>
      <c r="B1" s="7" t="s">
        <v>49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5</v>
      </c>
      <c r="I1" s="1" t="s">
        <v>19</v>
      </c>
      <c r="J1" s="1" t="s">
        <v>20</v>
      </c>
      <c r="K1" s="7" t="s">
        <v>51</v>
      </c>
      <c r="L1" s="1" t="s">
        <v>47</v>
      </c>
      <c r="M1" s="1" t="s">
        <v>47</v>
      </c>
      <c r="N1" s="1" t="s">
        <v>21</v>
      </c>
    </row>
    <row r="2" spans="1:14" ht="30" customHeight="1" thickBot="1" x14ac:dyDescent="0.3">
      <c r="A2" s="3"/>
      <c r="B2" s="7" t="s">
        <v>50</v>
      </c>
      <c r="C2" s="1" t="s">
        <v>22</v>
      </c>
      <c r="D2" s="3"/>
      <c r="E2" s="3"/>
      <c r="F2" s="1" t="s">
        <v>23</v>
      </c>
      <c r="G2" s="1" t="s">
        <v>23</v>
      </c>
      <c r="H2" s="1" t="s">
        <v>24</v>
      </c>
      <c r="I2" s="1" t="s">
        <v>25</v>
      </c>
      <c r="J2" s="1" t="s">
        <v>25</v>
      </c>
      <c r="K2" s="7" t="s">
        <v>52</v>
      </c>
      <c r="L2" s="1" t="s">
        <v>26</v>
      </c>
      <c r="M2" s="1" t="s">
        <v>48</v>
      </c>
      <c r="N2" s="1" t="s">
        <v>27</v>
      </c>
    </row>
    <row r="3" spans="1:14" ht="15.75" thickBot="1" x14ac:dyDescent="0.3">
      <c r="A3" s="4" t="s">
        <v>45</v>
      </c>
      <c r="B3" s="8">
        <v>300</v>
      </c>
      <c r="C3" s="3">
        <v>220.97</v>
      </c>
      <c r="D3" s="3">
        <v>2.5</v>
      </c>
      <c r="E3" s="3">
        <v>1.5</v>
      </c>
      <c r="F3" s="3">
        <f>B16*0.036127292</f>
        <v>4.0823839959999997E-2</v>
      </c>
      <c r="G3" s="3">
        <f>C16/12^3</f>
        <v>6.2758267269841267E-2</v>
      </c>
      <c r="H3" s="3">
        <f>F18/C3/(D3+1)</f>
        <v>4.0858810827584868</v>
      </c>
      <c r="I3" s="3">
        <f>H3*D3</f>
        <v>10.214702706896217</v>
      </c>
      <c r="J3" s="3">
        <f>H3+I3</f>
        <v>14.300583789654704</v>
      </c>
      <c r="K3" s="3">
        <f>J3/C18</f>
        <v>1.4300583789654704</v>
      </c>
      <c r="L3" s="3">
        <f>(H3*G15+I3*G16)/J3</f>
        <v>2.5</v>
      </c>
      <c r="M3" s="3">
        <f>L3*J3</f>
        <v>35.751459474136759</v>
      </c>
      <c r="N3" s="3">
        <v>7</v>
      </c>
    </row>
    <row r="4" spans="1:14" ht="15.75" thickBot="1" x14ac:dyDescent="0.3">
      <c r="A4" s="4" t="s">
        <v>46</v>
      </c>
      <c r="B4" s="8">
        <v>300</v>
      </c>
      <c r="C4" s="3">
        <v>220.97</v>
      </c>
      <c r="D4" s="3">
        <f>D3</f>
        <v>2.5</v>
      </c>
      <c r="E4" s="3">
        <f>E3</f>
        <v>1.5</v>
      </c>
      <c r="F4" s="3">
        <f>B16*0.036127292</f>
        <v>4.0823839959999997E-2</v>
      </c>
      <c r="G4" s="3">
        <f>C16/12^3</f>
        <v>6.2758267269841267E-2</v>
      </c>
      <c r="H4" s="3">
        <f>F21/C4/(D4+1)</f>
        <v>0.31032008223482183</v>
      </c>
      <c r="I4" s="3">
        <f>H4*D4</f>
        <v>0.77580020558705454</v>
      </c>
      <c r="J4" s="3">
        <f>H4+I4</f>
        <v>1.0861202878218763</v>
      </c>
      <c r="K4" s="3">
        <f>J4/C21</f>
        <v>0.27153007195546908</v>
      </c>
      <c r="L4" s="3">
        <f>(H4*G15+I4*G16)/J4</f>
        <v>2.5</v>
      </c>
      <c r="M4" s="3">
        <f>L4*J4</f>
        <v>2.7153007195546905</v>
      </c>
      <c r="N4" s="3">
        <f>N3</f>
        <v>7</v>
      </c>
    </row>
    <row r="5" spans="1:14" ht="15.75" thickBot="1" x14ac:dyDescent="0.3">
      <c r="A5" s="4" t="s">
        <v>45</v>
      </c>
      <c r="B5" s="8">
        <v>400</v>
      </c>
      <c r="C5" s="3">
        <v>228.1</v>
      </c>
      <c r="D5" s="3">
        <f t="shared" ref="D5:D6" si="0">D4</f>
        <v>2.5</v>
      </c>
      <c r="E5" s="3">
        <v>1.5</v>
      </c>
      <c r="F5" s="3">
        <f>B16*0.036127292</f>
        <v>4.0823839959999997E-2</v>
      </c>
      <c r="G5" s="3">
        <f>C18/12^3</f>
        <v>5.7870370370370367E-3</v>
      </c>
      <c r="H5" s="3">
        <f>F18/C5/(D5+1)</f>
        <v>3.9581637126573561</v>
      </c>
      <c r="I5" s="3">
        <f>H5*D5</f>
        <v>9.8954092816433903</v>
      </c>
      <c r="J5" s="3">
        <f>H5+I5</f>
        <v>13.853572994300746</v>
      </c>
      <c r="K5" s="3">
        <f>J5/C18</f>
        <v>1.3853572994300747</v>
      </c>
      <c r="L5" s="3">
        <f>(H5*G15+I5*G16)/J5</f>
        <v>2.5000000000000004</v>
      </c>
      <c r="M5" s="3">
        <f>L5*J5</f>
        <v>34.63393248575187</v>
      </c>
      <c r="N5" s="3">
        <v>7</v>
      </c>
    </row>
    <row r="6" spans="1:14" ht="15.75" thickBot="1" x14ac:dyDescent="0.3">
      <c r="A6" s="4" t="s">
        <v>46</v>
      </c>
      <c r="B6" s="8">
        <v>400</v>
      </c>
      <c r="C6" s="3">
        <v>228.1</v>
      </c>
      <c r="D6" s="3">
        <f t="shared" si="0"/>
        <v>2.5</v>
      </c>
      <c r="E6" s="3">
        <f>E5</f>
        <v>1.5</v>
      </c>
      <c r="F6" s="3">
        <f>B16*0.036127292</f>
        <v>4.0823839959999997E-2</v>
      </c>
      <c r="G6" s="3">
        <f>C18/12^3</f>
        <v>5.7870370370370367E-3</v>
      </c>
      <c r="H6" s="3">
        <f>F21/C6/(D6+1)</f>
        <v>0.30062002880941946</v>
      </c>
      <c r="I6" s="3">
        <f>H6*D6</f>
        <v>0.75155007202354862</v>
      </c>
      <c r="J6" s="3">
        <f>H6+I6</f>
        <v>1.052170100832968</v>
      </c>
      <c r="K6" s="3">
        <f>J6/C21</f>
        <v>0.26304252520824201</v>
      </c>
      <c r="L6" s="3">
        <f>(H6*G15+I6*G16)/J6</f>
        <v>2.5</v>
      </c>
      <c r="M6" s="3">
        <f>L6*J6</f>
        <v>2.6304252520824201</v>
      </c>
      <c r="N6" s="3">
        <f>N5</f>
        <v>7</v>
      </c>
    </row>
    <row r="10" spans="1:14" x14ac:dyDescent="0.25">
      <c r="A10" s="2" t="s">
        <v>2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</row>
    <row r="11" spans="1:14" x14ac:dyDescent="0.25">
      <c r="A11" s="2" t="s">
        <v>28</v>
      </c>
      <c r="B11" s="2">
        <v>223</v>
      </c>
      <c r="C11" s="2">
        <v>237</v>
      </c>
      <c r="D11" s="2">
        <v>256.60000000000002</v>
      </c>
      <c r="E11" s="2">
        <v>266</v>
      </c>
      <c r="F11" s="2">
        <v>270</v>
      </c>
    </row>
    <row r="12" spans="1:14" x14ac:dyDescent="0.25">
      <c r="A12" s="2" t="s">
        <v>29</v>
      </c>
      <c r="B12" s="2">
        <v>1654</v>
      </c>
      <c r="C12" s="2">
        <v>2066</v>
      </c>
      <c r="D12" s="2">
        <v>2733</v>
      </c>
      <c r="E12" s="2">
        <v>3104</v>
      </c>
      <c r="F12" s="2">
        <v>3256</v>
      </c>
    </row>
    <row r="14" spans="1:14" ht="15.75" thickBot="1" x14ac:dyDescent="0.3"/>
    <row r="15" spans="1:14" ht="15.75" thickBot="1" x14ac:dyDescent="0.3">
      <c r="A15" s="2" t="s">
        <v>30</v>
      </c>
      <c r="B15" s="2">
        <v>1.98</v>
      </c>
      <c r="C15" s="2">
        <f>(B15*D3+B16)/(D3+1)</f>
        <v>1.7371428571428571</v>
      </c>
      <c r="D15" s="2" t="s">
        <v>31</v>
      </c>
      <c r="E15" s="3">
        <v>256.60000000000002</v>
      </c>
      <c r="F15" s="2" t="s">
        <v>32</v>
      </c>
      <c r="G15" s="2">
        <v>5</v>
      </c>
      <c r="H15" s="2" t="s">
        <v>33</v>
      </c>
      <c r="I15" s="2">
        <v>44.02</v>
      </c>
      <c r="J15" s="2" t="s">
        <v>34</v>
      </c>
    </row>
    <row r="16" spans="1:14" x14ac:dyDescent="0.25">
      <c r="A16" s="2" t="s">
        <v>35</v>
      </c>
      <c r="B16" s="2">
        <v>1.1299999999999999</v>
      </c>
      <c r="C16" s="2">
        <f>C15*62.4279606</f>
        <v>108.4462858422857</v>
      </c>
      <c r="D16" s="2" t="s">
        <v>36</v>
      </c>
      <c r="E16" s="2">
        <f>E15*C16</f>
        <v>27827.316947130515</v>
      </c>
      <c r="F16" s="2" t="s">
        <v>37</v>
      </c>
      <c r="G16" s="2">
        <v>1.5</v>
      </c>
      <c r="H16" s="2" t="s">
        <v>33</v>
      </c>
      <c r="I16" s="2">
        <v>113.16</v>
      </c>
      <c r="J16" s="2" t="s">
        <v>34</v>
      </c>
    </row>
    <row r="18" spans="1:7" x14ac:dyDescent="0.25">
      <c r="A18" s="5" t="s">
        <v>13</v>
      </c>
      <c r="B18" s="2" t="s">
        <v>38</v>
      </c>
      <c r="C18" s="6">
        <v>10</v>
      </c>
      <c r="D18" s="2" t="s">
        <v>39</v>
      </c>
      <c r="E18" s="2" t="s">
        <v>40</v>
      </c>
      <c r="F18" s="2">
        <f>C18*C19</f>
        <v>3160</v>
      </c>
      <c r="G18" s="2" t="s">
        <v>41</v>
      </c>
    </row>
    <row r="19" spans="1:7" x14ac:dyDescent="0.25">
      <c r="B19" s="2" t="s">
        <v>42</v>
      </c>
      <c r="C19" s="6">
        <v>316</v>
      </c>
      <c r="D19" s="2" t="s">
        <v>43</v>
      </c>
    </row>
    <row r="21" spans="1:7" x14ac:dyDescent="0.25">
      <c r="A21" s="5" t="s">
        <v>44</v>
      </c>
      <c r="B21" s="2" t="s">
        <v>38</v>
      </c>
      <c r="C21" s="6">
        <v>4</v>
      </c>
      <c r="D21" s="2" t="s">
        <v>39</v>
      </c>
      <c r="E21" s="2" t="s">
        <v>40</v>
      </c>
      <c r="F21" s="2">
        <f>C21*C22</f>
        <v>240</v>
      </c>
      <c r="G21" s="2" t="s">
        <v>41</v>
      </c>
    </row>
    <row r="22" spans="1:7" x14ac:dyDescent="0.25">
      <c r="B22" s="2" t="s">
        <v>42</v>
      </c>
      <c r="C22" s="6">
        <v>60</v>
      </c>
      <c r="D22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Nylon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Hudgins</dc:creator>
  <cp:lastModifiedBy>Bradford Stricklin</cp:lastModifiedBy>
  <dcterms:created xsi:type="dcterms:W3CDTF">2014-09-26T00:09:08Z</dcterms:created>
  <dcterms:modified xsi:type="dcterms:W3CDTF">2014-10-02T07:00:51Z</dcterms:modified>
</cp:coreProperties>
</file>