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cuments\Python Scripts\anfis\"/>
    </mc:Choice>
  </mc:AlternateContent>
  <bookViews>
    <workbookView xWindow="240" yWindow="105" windowWidth="12240" windowHeight="8610" activeTab="1"/>
  </bookViews>
  <sheets>
    <sheet name="统计结果" sheetId="6" r:id="rId1"/>
    <sheet name="沪深Ａ股" sheetId="1" r:id="rId2"/>
    <sheet name="定义" sheetId="2" r:id="rId3"/>
    <sheet name="大盘位置 阶段" sheetId="5" r:id="rId4"/>
  </sheets>
  <definedNames>
    <definedName name="_xlnm._FilterDatabase" localSheetId="1" hidden="1">沪深Ａ股!$A$2:$AE$2797</definedName>
  </definedNames>
  <calcPr calcId="152511"/>
</workbook>
</file>

<file path=xl/calcChain.xml><?xml version="1.0" encoding="utf-8"?>
<calcChain xmlns="http://schemas.openxmlformats.org/spreadsheetml/2006/main">
  <c r="T2797" i="1" l="1"/>
  <c r="O2797" i="1"/>
  <c r="G2797" i="1"/>
  <c r="T2796" i="1"/>
  <c r="O2796" i="1"/>
  <c r="G2796" i="1"/>
  <c r="O2795" i="1"/>
  <c r="T2795" i="1"/>
  <c r="G2795" i="1"/>
  <c r="T2794" i="1"/>
  <c r="O2793" i="1"/>
  <c r="O2794" i="1"/>
  <c r="G2794" i="1"/>
  <c r="G2793" i="1"/>
  <c r="O2792" i="1"/>
  <c r="T2792" i="1"/>
  <c r="G2792" i="1"/>
  <c r="G2791" i="1"/>
  <c r="G2790" i="1"/>
  <c r="O2789" i="1"/>
  <c r="T2789" i="1"/>
  <c r="G2789" i="1"/>
  <c r="G2788" i="1"/>
  <c r="T2787" i="1"/>
  <c r="O2787" i="1"/>
  <c r="G2787" i="1"/>
  <c r="G2786" i="1"/>
  <c r="G524" i="1"/>
  <c r="S253" i="1" l="1"/>
  <c r="T253" i="1" s="1"/>
  <c r="M253" i="1"/>
  <c r="O253" i="1" s="1"/>
  <c r="G253" i="1"/>
  <c r="A253" i="1"/>
  <c r="S295" i="1"/>
  <c r="T295" i="1" s="1"/>
  <c r="M295" i="1"/>
  <c r="O295" i="1" s="1"/>
  <c r="G295" i="1"/>
  <c r="A295" i="1"/>
  <c r="S124" i="1"/>
  <c r="T124" i="1" s="1"/>
  <c r="M124" i="1"/>
  <c r="O124" i="1" s="1"/>
  <c r="G124" i="1"/>
  <c r="A124" i="1"/>
  <c r="A52" i="1"/>
  <c r="S52" i="1"/>
  <c r="T52" i="1" s="1"/>
  <c r="M52" i="1"/>
  <c r="O52" i="1" s="1"/>
  <c r="G52" i="1"/>
  <c r="B19" i="6" l="1"/>
  <c r="S509" i="1" l="1"/>
  <c r="T509" i="1" s="1"/>
  <c r="M509" i="1"/>
  <c r="O509" i="1" s="1"/>
  <c r="G509" i="1"/>
  <c r="A509" i="1"/>
  <c r="S508" i="1"/>
  <c r="T508" i="1" s="1"/>
  <c r="M508" i="1"/>
  <c r="O508" i="1" s="1"/>
  <c r="G508" i="1"/>
  <c r="A508" i="1"/>
  <c r="S507" i="1"/>
  <c r="T507" i="1" s="1"/>
  <c r="M507" i="1"/>
  <c r="O507" i="1" s="1"/>
  <c r="G507" i="1"/>
  <c r="A507" i="1"/>
  <c r="S506" i="1"/>
  <c r="T506" i="1" s="1"/>
  <c r="M506" i="1"/>
  <c r="O506" i="1" s="1"/>
  <c r="G506" i="1"/>
  <c r="A506" i="1"/>
  <c r="S505" i="1"/>
  <c r="T505" i="1" s="1"/>
  <c r="M505" i="1"/>
  <c r="O505" i="1" s="1"/>
  <c r="G505" i="1"/>
  <c r="A505" i="1"/>
  <c r="S504" i="1"/>
  <c r="T504" i="1" s="1"/>
  <c r="M504" i="1"/>
  <c r="O504" i="1" s="1"/>
  <c r="G504" i="1"/>
  <c r="A504" i="1"/>
  <c r="S503" i="1"/>
  <c r="T503" i="1" s="1"/>
  <c r="M503" i="1"/>
  <c r="O503" i="1" s="1"/>
  <c r="G503" i="1"/>
  <c r="A503" i="1"/>
  <c r="S502" i="1"/>
  <c r="T502" i="1" s="1"/>
  <c r="M502" i="1"/>
  <c r="O502" i="1" s="1"/>
  <c r="G502" i="1"/>
  <c r="A502" i="1"/>
  <c r="S501" i="1"/>
  <c r="T501" i="1" s="1"/>
  <c r="M501" i="1"/>
  <c r="O501" i="1" s="1"/>
  <c r="G501" i="1"/>
  <c r="A501" i="1"/>
  <c r="S500" i="1"/>
  <c r="T500" i="1" s="1"/>
  <c r="M500" i="1"/>
  <c r="O500" i="1" s="1"/>
  <c r="G500" i="1"/>
  <c r="A500" i="1"/>
  <c r="S499" i="1"/>
  <c r="T499" i="1" s="1"/>
  <c r="M499" i="1"/>
  <c r="O499" i="1" s="1"/>
  <c r="G499" i="1"/>
  <c r="A499" i="1"/>
  <c r="S498" i="1"/>
  <c r="T498" i="1" s="1"/>
  <c r="M498" i="1"/>
  <c r="O498" i="1" s="1"/>
  <c r="G498" i="1"/>
  <c r="A498" i="1"/>
  <c r="S497" i="1"/>
  <c r="T497" i="1" s="1"/>
  <c r="M497" i="1"/>
  <c r="O497" i="1" s="1"/>
  <c r="G497" i="1"/>
  <c r="A497" i="1"/>
  <c r="S496" i="1"/>
  <c r="T496" i="1" s="1"/>
  <c r="M496" i="1"/>
  <c r="O496" i="1" s="1"/>
  <c r="G496" i="1"/>
  <c r="A496" i="1"/>
  <c r="S495" i="1"/>
  <c r="T495" i="1" s="1"/>
  <c r="M495" i="1"/>
  <c r="O495" i="1" s="1"/>
  <c r="G495" i="1"/>
  <c r="A495" i="1"/>
  <c r="S494" i="1"/>
  <c r="T494" i="1" s="1"/>
  <c r="M494" i="1"/>
  <c r="O494" i="1" s="1"/>
  <c r="G494" i="1"/>
  <c r="A494" i="1"/>
  <c r="S493" i="1"/>
  <c r="T493" i="1" s="1"/>
  <c r="M493" i="1"/>
  <c r="O493" i="1" s="1"/>
  <c r="G493" i="1"/>
  <c r="A493" i="1"/>
  <c r="S492" i="1"/>
  <c r="T492" i="1" s="1"/>
  <c r="M492" i="1"/>
  <c r="O492" i="1" s="1"/>
  <c r="G492" i="1"/>
  <c r="A492" i="1"/>
  <c r="S491" i="1"/>
  <c r="T491" i="1" s="1"/>
  <c r="M491" i="1"/>
  <c r="O491" i="1" s="1"/>
  <c r="G491" i="1"/>
  <c r="A491" i="1"/>
  <c r="S490" i="1"/>
  <c r="T490" i="1" s="1"/>
  <c r="M490" i="1"/>
  <c r="O490" i="1" s="1"/>
  <c r="G490" i="1"/>
  <c r="A490" i="1"/>
  <c r="S489" i="1"/>
  <c r="T489" i="1" s="1"/>
  <c r="M489" i="1"/>
  <c r="O489" i="1" s="1"/>
  <c r="G489" i="1"/>
  <c r="A489" i="1"/>
  <c r="S488" i="1"/>
  <c r="T488" i="1" s="1"/>
  <c r="M488" i="1"/>
  <c r="O488" i="1" s="1"/>
  <c r="G488" i="1"/>
  <c r="A488" i="1"/>
  <c r="S487" i="1"/>
  <c r="T487" i="1" s="1"/>
  <c r="M487" i="1"/>
  <c r="O487" i="1" s="1"/>
  <c r="G487" i="1"/>
  <c r="A487" i="1"/>
  <c r="S486" i="1"/>
  <c r="T486" i="1" s="1"/>
  <c r="M486" i="1"/>
  <c r="O486" i="1" s="1"/>
  <c r="G486" i="1"/>
  <c r="A486" i="1"/>
  <c r="S485" i="1"/>
  <c r="T485" i="1" s="1"/>
  <c r="M485" i="1"/>
  <c r="O485" i="1" s="1"/>
  <c r="G485" i="1"/>
  <c r="A485" i="1"/>
  <c r="S484" i="1"/>
  <c r="T484" i="1" s="1"/>
  <c r="M484" i="1"/>
  <c r="O484" i="1" s="1"/>
  <c r="G484" i="1"/>
  <c r="A484" i="1"/>
  <c r="S483" i="1"/>
  <c r="T483" i="1" s="1"/>
  <c r="M483" i="1"/>
  <c r="O483" i="1" s="1"/>
  <c r="G483" i="1"/>
  <c r="A483" i="1"/>
  <c r="S482" i="1"/>
  <c r="T482" i="1" s="1"/>
  <c r="M482" i="1"/>
  <c r="O482" i="1" s="1"/>
  <c r="G482" i="1"/>
  <c r="A482" i="1"/>
  <c r="S481" i="1"/>
  <c r="T481" i="1" s="1"/>
  <c r="M481" i="1"/>
  <c r="O481" i="1" s="1"/>
  <c r="G481" i="1"/>
  <c r="A481" i="1"/>
  <c r="S480" i="1"/>
  <c r="T480" i="1" s="1"/>
  <c r="M480" i="1"/>
  <c r="O480" i="1" s="1"/>
  <c r="G480" i="1"/>
  <c r="A480" i="1"/>
  <c r="S479" i="1"/>
  <c r="T479" i="1" s="1"/>
  <c r="M479" i="1"/>
  <c r="O479" i="1" s="1"/>
  <c r="G479" i="1"/>
  <c r="A479" i="1"/>
  <c r="S478" i="1"/>
  <c r="T478" i="1" s="1"/>
  <c r="M478" i="1"/>
  <c r="O478" i="1" s="1"/>
  <c r="G478" i="1"/>
  <c r="A478" i="1"/>
  <c r="S477" i="1"/>
  <c r="T477" i="1" s="1"/>
  <c r="M477" i="1"/>
  <c r="O477" i="1" s="1"/>
  <c r="G477" i="1"/>
  <c r="A477" i="1"/>
  <c r="S476" i="1"/>
  <c r="T476" i="1" s="1"/>
  <c r="M476" i="1"/>
  <c r="O476" i="1" s="1"/>
  <c r="G476" i="1"/>
  <c r="A476" i="1"/>
  <c r="S475" i="1"/>
  <c r="T475" i="1" s="1"/>
  <c r="M475" i="1"/>
  <c r="O475" i="1" s="1"/>
  <c r="G475" i="1"/>
  <c r="A475" i="1"/>
  <c r="S474" i="1"/>
  <c r="T474" i="1" s="1"/>
  <c r="M474" i="1"/>
  <c r="O474" i="1" s="1"/>
  <c r="G474" i="1"/>
  <c r="A474" i="1"/>
  <c r="S473" i="1"/>
  <c r="T473" i="1" s="1"/>
  <c r="M473" i="1"/>
  <c r="O473" i="1" s="1"/>
  <c r="G473" i="1"/>
  <c r="A473" i="1"/>
  <c r="S472" i="1"/>
  <c r="T472" i="1" s="1"/>
  <c r="M472" i="1"/>
  <c r="O472" i="1" s="1"/>
  <c r="G472" i="1"/>
  <c r="A472" i="1"/>
  <c r="S471" i="1"/>
  <c r="T471" i="1" s="1"/>
  <c r="M471" i="1"/>
  <c r="O471" i="1" s="1"/>
  <c r="G471" i="1"/>
  <c r="A471" i="1"/>
  <c r="S470" i="1"/>
  <c r="T470" i="1" s="1"/>
  <c r="M470" i="1"/>
  <c r="O470" i="1" s="1"/>
  <c r="G470" i="1"/>
  <c r="A470" i="1"/>
  <c r="S469" i="1"/>
  <c r="T469" i="1" s="1"/>
  <c r="M469" i="1"/>
  <c r="O469" i="1" s="1"/>
  <c r="G469" i="1"/>
  <c r="A469" i="1"/>
  <c r="S468" i="1"/>
  <c r="T468" i="1" s="1"/>
  <c r="M468" i="1"/>
  <c r="O468" i="1" s="1"/>
  <c r="G468" i="1"/>
  <c r="A468" i="1"/>
  <c r="S467" i="1"/>
  <c r="T467" i="1" s="1"/>
  <c r="M467" i="1"/>
  <c r="O467" i="1" s="1"/>
  <c r="G467" i="1"/>
  <c r="A467" i="1"/>
  <c r="S466" i="1"/>
  <c r="T466" i="1" s="1"/>
  <c r="M466" i="1"/>
  <c r="O466" i="1" s="1"/>
  <c r="G466" i="1"/>
  <c r="S465" i="1"/>
  <c r="T465" i="1" s="1"/>
  <c r="M465" i="1"/>
  <c r="O465" i="1" s="1"/>
  <c r="G465" i="1"/>
  <c r="A465" i="1"/>
  <c r="S464" i="1"/>
  <c r="T464" i="1" s="1"/>
  <c r="M464" i="1"/>
  <c r="O464" i="1" s="1"/>
  <c r="G464" i="1"/>
  <c r="A464" i="1"/>
  <c r="S463" i="1"/>
  <c r="T463" i="1" s="1"/>
  <c r="M463" i="1"/>
  <c r="O463" i="1" s="1"/>
  <c r="G463" i="1"/>
  <c r="A463" i="1"/>
  <c r="S462" i="1"/>
  <c r="T462" i="1" s="1"/>
  <c r="M462" i="1"/>
  <c r="O462" i="1" s="1"/>
  <c r="G462" i="1"/>
  <c r="A462" i="1"/>
  <c r="S461" i="1"/>
  <c r="T461" i="1" s="1"/>
  <c r="M461" i="1"/>
  <c r="O461" i="1" s="1"/>
  <c r="G461" i="1"/>
  <c r="A461" i="1"/>
  <c r="S460" i="1"/>
  <c r="T460" i="1" s="1"/>
  <c r="M460" i="1"/>
  <c r="O460" i="1" s="1"/>
  <c r="G460" i="1"/>
  <c r="A460" i="1"/>
  <c r="S459" i="1"/>
  <c r="T459" i="1" s="1"/>
  <c r="M459" i="1"/>
  <c r="O459" i="1" s="1"/>
  <c r="G459" i="1"/>
  <c r="A459" i="1"/>
  <c r="S458" i="1"/>
  <c r="T458" i="1" s="1"/>
  <c r="M458" i="1"/>
  <c r="O458" i="1" s="1"/>
  <c r="G458" i="1"/>
  <c r="A458" i="1"/>
  <c r="S457" i="1"/>
  <c r="T457" i="1" s="1"/>
  <c r="M457" i="1"/>
  <c r="O457" i="1" s="1"/>
  <c r="G457" i="1"/>
  <c r="A457" i="1"/>
  <c r="S456" i="1"/>
  <c r="T456" i="1" s="1"/>
  <c r="M456" i="1"/>
  <c r="O456" i="1" s="1"/>
  <c r="G456" i="1"/>
  <c r="A456" i="1"/>
  <c r="S455" i="1"/>
  <c r="T455" i="1" s="1"/>
  <c r="M455" i="1"/>
  <c r="O455" i="1" s="1"/>
  <c r="G455" i="1"/>
  <c r="A455" i="1"/>
  <c r="S454" i="1"/>
  <c r="T454" i="1" s="1"/>
  <c r="M454" i="1"/>
  <c r="O454" i="1" s="1"/>
  <c r="G454" i="1"/>
  <c r="A454" i="1"/>
  <c r="S453" i="1"/>
  <c r="T453" i="1" s="1"/>
  <c r="M453" i="1"/>
  <c r="O453" i="1" s="1"/>
  <c r="G453" i="1"/>
  <c r="A453" i="1"/>
  <c r="S452" i="1"/>
  <c r="T452" i="1" s="1"/>
  <c r="M452" i="1"/>
  <c r="O452" i="1" s="1"/>
  <c r="G452" i="1"/>
  <c r="A452" i="1"/>
  <c r="S451" i="1"/>
  <c r="T451" i="1" s="1"/>
  <c r="M451" i="1"/>
  <c r="O451" i="1" s="1"/>
  <c r="G451" i="1"/>
  <c r="A451" i="1"/>
  <c r="S450" i="1"/>
  <c r="T450" i="1" s="1"/>
  <c r="M450" i="1"/>
  <c r="O450" i="1" s="1"/>
  <c r="G450" i="1"/>
  <c r="A450" i="1"/>
  <c r="S449" i="1"/>
  <c r="T449" i="1" s="1"/>
  <c r="M449" i="1"/>
  <c r="O449" i="1" s="1"/>
  <c r="G449" i="1"/>
  <c r="A449" i="1"/>
  <c r="S448" i="1"/>
  <c r="T448" i="1" s="1"/>
  <c r="M448" i="1"/>
  <c r="O448" i="1" s="1"/>
  <c r="G448" i="1"/>
  <c r="A448" i="1"/>
  <c r="S447" i="1"/>
  <c r="T447" i="1" s="1"/>
  <c r="M447" i="1"/>
  <c r="O447" i="1" s="1"/>
  <c r="G447" i="1"/>
  <c r="A447" i="1"/>
  <c r="S446" i="1"/>
  <c r="T446" i="1" s="1"/>
  <c r="M446" i="1"/>
  <c r="O446" i="1" s="1"/>
  <c r="G446" i="1"/>
  <c r="A446" i="1"/>
  <c r="S445" i="1"/>
  <c r="T445" i="1" s="1"/>
  <c r="M445" i="1"/>
  <c r="O445" i="1" s="1"/>
  <c r="G445" i="1"/>
  <c r="A445" i="1"/>
  <c r="S444" i="1"/>
  <c r="T444" i="1" s="1"/>
  <c r="M444" i="1"/>
  <c r="O444" i="1" s="1"/>
  <c r="G444" i="1"/>
  <c r="A444" i="1"/>
  <c r="S443" i="1"/>
  <c r="T443" i="1" s="1"/>
  <c r="M443" i="1"/>
  <c r="O443" i="1" s="1"/>
  <c r="G443" i="1"/>
  <c r="A443" i="1"/>
  <c r="S442" i="1"/>
  <c r="T442" i="1" s="1"/>
  <c r="M442" i="1"/>
  <c r="O442" i="1" s="1"/>
  <c r="G442" i="1"/>
  <c r="A442" i="1"/>
</calcChain>
</file>

<file path=xl/comments1.xml><?xml version="1.0" encoding="utf-8"?>
<comments xmlns="http://schemas.openxmlformats.org/spreadsheetml/2006/main">
  <authors>
    <author>hoya</author>
    <author>AutoBVT</author>
  </authors>
  <commentList>
    <comment ref="M1" authorId="0" shapeId="0">
      <text>
        <r>
          <rPr>
            <b/>
            <sz val="9"/>
            <color indexed="81"/>
            <rFont val="Tahoma"/>
            <family val="2"/>
          </rPr>
          <t>hoya:</t>
        </r>
        <r>
          <rPr>
            <sz val="9"/>
            <color indexed="81"/>
            <rFont val="Tahoma"/>
            <family val="2"/>
          </rPr>
          <t xml:space="preserve">
</t>
        </r>
        <r>
          <rPr>
            <sz val="9"/>
            <color indexed="81"/>
            <rFont val="宋体"/>
            <family val="3"/>
            <charset val="134"/>
          </rPr>
          <t>从突破第一波高点后一年内的最高幅度为准</t>
        </r>
      </text>
    </comment>
    <comment ref="E2" authorId="0" shapeId="0">
      <text>
        <r>
          <rPr>
            <b/>
            <sz val="9"/>
            <color indexed="81"/>
            <rFont val="Tahoma"/>
            <family val="2"/>
          </rPr>
          <t>hoya:</t>
        </r>
        <r>
          <rPr>
            <sz val="9"/>
            <color indexed="81"/>
            <rFont val="Tahoma"/>
            <family val="2"/>
          </rPr>
          <t xml:space="preserve">
</t>
        </r>
        <r>
          <rPr>
            <sz val="9"/>
            <color indexed="81"/>
            <rFont val="宋体"/>
            <family val="3"/>
            <charset val="134"/>
          </rPr>
          <t>第一天最低价</t>
        </r>
      </text>
    </comment>
    <comment ref="L2" authorId="1" shapeId="0">
      <text>
        <r>
          <rPr>
            <b/>
            <sz val="9"/>
            <color indexed="81"/>
            <rFont val="宋体"/>
            <family val="3"/>
            <charset val="134"/>
          </rPr>
          <t>AutoBVT:</t>
        </r>
        <r>
          <rPr>
            <sz val="9"/>
            <color indexed="81"/>
            <rFont val="宋体"/>
            <family val="3"/>
            <charset val="134"/>
          </rPr>
          <t xml:space="preserve">
交易日</t>
        </r>
      </text>
    </comment>
  </commentList>
</comments>
</file>

<file path=xl/sharedStrings.xml><?xml version="1.0" encoding="utf-8"?>
<sst xmlns="http://schemas.openxmlformats.org/spreadsheetml/2006/main" count="2882" uniqueCount="1121">
  <si>
    <t>代码</t>
  </si>
  <si>
    <t>名称</t>
  </si>
  <si>
    <t>深天地Ａ</t>
  </si>
  <si>
    <t>华联控股</t>
  </si>
  <si>
    <t>金谷源</t>
  </si>
  <si>
    <t>东旭光电</t>
  </si>
  <si>
    <t>吉林化纤</t>
  </si>
  <si>
    <t>鄂武商Ａ</t>
  </si>
  <si>
    <t>海虹控股</t>
  </si>
  <si>
    <t>华塑控股</t>
  </si>
  <si>
    <t>大冷股份</t>
  </si>
  <si>
    <t>友利控股</t>
  </si>
  <si>
    <t>建投能源</t>
  </si>
  <si>
    <t>长安汽车</t>
  </si>
  <si>
    <t>万方发展</t>
  </si>
  <si>
    <t>阳 光 城</t>
  </si>
  <si>
    <t>宝新能源</t>
  </si>
  <si>
    <t>惠天热电</t>
  </si>
  <si>
    <t>大地传媒</t>
  </si>
  <si>
    <t>国元证券</t>
  </si>
  <si>
    <t>普洛药业</t>
  </si>
  <si>
    <t>长江证券</t>
  </si>
  <si>
    <t>北大医药</t>
  </si>
  <si>
    <t>长城动漫</t>
  </si>
  <si>
    <t>吉电股份</t>
  </si>
  <si>
    <t>福星股份</t>
  </si>
  <si>
    <t>中 关 村</t>
  </si>
  <si>
    <t>紫光股份</t>
  </si>
  <si>
    <t>中通客车</t>
  </si>
  <si>
    <t>九 芝 堂</t>
  </si>
  <si>
    <t>华邦健康</t>
  </si>
  <si>
    <t>天奇股份</t>
  </si>
  <si>
    <t>世荣兆业</t>
  </si>
  <si>
    <t>三花股份</t>
  </si>
  <si>
    <t>国轩高科</t>
  </si>
  <si>
    <t>万丰奥威</t>
  </si>
  <si>
    <t>东方海洋</t>
  </si>
  <si>
    <t>恒宝股份</t>
  </si>
  <si>
    <t>康强电子</t>
  </si>
  <si>
    <t>荣盛发展</t>
  </si>
  <si>
    <t>北纬通信</t>
  </si>
  <si>
    <t>正邦科技</t>
  </si>
  <si>
    <t>常铝股份</t>
  </si>
  <si>
    <t>新 嘉 联</t>
  </si>
  <si>
    <t>三全食品</t>
  </si>
  <si>
    <t>濮耐股份</t>
  </si>
  <si>
    <t>恒邦股份</t>
  </si>
  <si>
    <t>奥特佳</t>
  </si>
  <si>
    <t>步 步 高</t>
  </si>
  <si>
    <t>川大智胜</t>
  </si>
  <si>
    <t>海陆重工</t>
  </si>
  <si>
    <t>友阿股份</t>
  </si>
  <si>
    <t>南国置业</t>
  </si>
  <si>
    <t>乐通股份</t>
  </si>
  <si>
    <t>华英农业</t>
  </si>
  <si>
    <t>皇氏集团</t>
  </si>
  <si>
    <t>科华恒盛</t>
  </si>
  <si>
    <t>新纶科技</t>
  </si>
  <si>
    <t>禾欣股份</t>
  </si>
  <si>
    <t>海宁皮城</t>
  </si>
  <si>
    <t>潮宏基</t>
  </si>
  <si>
    <t>精华制药</t>
  </si>
  <si>
    <t>浩宁达</t>
  </si>
  <si>
    <t>富临运业</t>
  </si>
  <si>
    <t>神剑股份</t>
  </si>
  <si>
    <t>合众思壮</t>
  </si>
  <si>
    <t>达实智能</t>
  </si>
  <si>
    <t>胜利精密</t>
  </si>
  <si>
    <t>太安堂</t>
  </si>
  <si>
    <t>巨星科技</t>
  </si>
  <si>
    <t>益生股份</t>
  </si>
  <si>
    <t>赣锋锂业</t>
  </si>
  <si>
    <t>通鼎互联</t>
  </si>
  <si>
    <t>骅威股份</t>
  </si>
  <si>
    <t>大康牧业</t>
  </si>
  <si>
    <t>涪陵榨菜</t>
  </si>
  <si>
    <t>蓝丰生化</t>
  </si>
  <si>
    <t>旷达科技</t>
  </si>
  <si>
    <t>日发精机</t>
  </si>
  <si>
    <t>中化岩土</t>
  </si>
  <si>
    <t>金新农</t>
  </si>
  <si>
    <t>尚荣医疗</t>
  </si>
  <si>
    <t>顺荣三七</t>
  </si>
  <si>
    <t>兄弟科技</t>
  </si>
  <si>
    <t>中京电子</t>
  </si>
  <si>
    <t>圣阳股份</t>
  </si>
  <si>
    <t>比亚迪</t>
  </si>
  <si>
    <t>海南瑞泽</t>
  </si>
  <si>
    <t>佰利联</t>
  </si>
  <si>
    <t>华西能源</t>
  </si>
  <si>
    <t>雪人股份</t>
  </si>
  <si>
    <t>华宏科技</t>
  </si>
  <si>
    <t>卡奴迪路</t>
  </si>
  <si>
    <t>中泰桥梁</t>
  </si>
  <si>
    <t>克明面业</t>
  </si>
  <si>
    <t>东江环保</t>
  </si>
  <si>
    <t>华东重机</t>
  </si>
  <si>
    <t>博林特</t>
  </si>
  <si>
    <t>双成药业</t>
  </si>
  <si>
    <t>牧原股份</t>
  </si>
  <si>
    <t>莱美药业</t>
  </si>
  <si>
    <t>吉峰农机</t>
  </si>
  <si>
    <t>红日药业</t>
  </si>
  <si>
    <t>阳普医疗</t>
  </si>
  <si>
    <t>金龙机电</t>
  </si>
  <si>
    <t>梅泰诺</t>
  </si>
  <si>
    <t>欧比特</t>
  </si>
  <si>
    <t>万邦达</t>
  </si>
  <si>
    <t>东方财富</t>
  </si>
  <si>
    <t>天龙集团</t>
  </si>
  <si>
    <t>当升科技</t>
  </si>
  <si>
    <t>华伍股份</t>
  </si>
  <si>
    <t>高新兴</t>
  </si>
  <si>
    <t>华仁药业</t>
  </si>
  <si>
    <t>向日葵</t>
  </si>
  <si>
    <t>东方日升</t>
  </si>
  <si>
    <t>新国都</t>
  </si>
  <si>
    <t>英唐智控</t>
  </si>
  <si>
    <t>大富科技</t>
  </si>
  <si>
    <t>宋城演艺</t>
  </si>
  <si>
    <t>新研股份</t>
  </si>
  <si>
    <t>万达信息</t>
  </si>
  <si>
    <t>朗源股份</t>
  </si>
  <si>
    <t>华峰超纤</t>
  </si>
  <si>
    <t>力源信息</t>
  </si>
  <si>
    <t>通裕重工</t>
  </si>
  <si>
    <t>翰宇药业</t>
  </si>
  <si>
    <t>海伦哲</t>
  </si>
  <si>
    <t>天喻信息</t>
  </si>
  <si>
    <t>佳讯飞鸿</t>
  </si>
  <si>
    <t>科大智能</t>
  </si>
  <si>
    <t>开尔新材</t>
  </si>
  <si>
    <t>瑞丰高材</t>
  </si>
  <si>
    <t>华宇软件</t>
  </si>
  <si>
    <t>和晶科技</t>
  </si>
  <si>
    <t>国瓷材料</t>
  </si>
  <si>
    <t>朗玛信息</t>
  </si>
  <si>
    <t>长方照明</t>
  </si>
  <si>
    <t>吉艾科技</t>
  </si>
  <si>
    <t>硕贝德</t>
  </si>
  <si>
    <t>海伦钢琴</t>
  </si>
  <si>
    <t>润和软件</t>
  </si>
  <si>
    <t>长亮科技</t>
  </si>
  <si>
    <t>东方网力</t>
  </si>
  <si>
    <t>东方通</t>
  </si>
  <si>
    <t>斯莱克</t>
  </si>
  <si>
    <t>国祯环保</t>
  </si>
  <si>
    <t>天华超净</t>
  </si>
  <si>
    <t>京天利</t>
  </si>
  <si>
    <t>道氏技术</t>
  </si>
  <si>
    <t>蓝思科技</t>
  </si>
  <si>
    <t>*ST新都</t>
  </si>
  <si>
    <t>楚天高速</t>
  </si>
  <si>
    <t>保利地产</t>
  </si>
  <si>
    <t>浙江广厦</t>
  </si>
  <si>
    <t>中国医药</t>
  </si>
  <si>
    <t>象屿股份</t>
  </si>
  <si>
    <t>华润双鹤</t>
  </si>
  <si>
    <t>皖维高新</t>
  </si>
  <si>
    <t>*ST光学</t>
  </si>
  <si>
    <t>青鸟华光</t>
  </si>
  <si>
    <t>啤酒花</t>
  </si>
  <si>
    <t>青山纸业</t>
  </si>
  <si>
    <t>永鼎股份</t>
  </si>
  <si>
    <t>浙江东日</t>
  </si>
  <si>
    <t>东方航空</t>
  </si>
  <si>
    <t>杭钢股份</t>
  </si>
  <si>
    <t>道博股份</t>
  </si>
  <si>
    <t>商赢环球</t>
  </si>
  <si>
    <t>香江控股</t>
  </si>
  <si>
    <t>中国巨石</t>
  </si>
  <si>
    <t>雅戈尔</t>
  </si>
  <si>
    <t>黑化股份</t>
  </si>
  <si>
    <t>格力地产</t>
  </si>
  <si>
    <t>复星医药</t>
  </si>
  <si>
    <t>江苏吴中</t>
  </si>
  <si>
    <t>金宇集团</t>
  </si>
  <si>
    <t>福日电子</t>
  </si>
  <si>
    <t>安彩高科</t>
  </si>
  <si>
    <t>海南航空</t>
  </si>
  <si>
    <t>天津松江</t>
  </si>
  <si>
    <t>升华拜克</t>
  </si>
  <si>
    <t>城市传媒</t>
  </si>
  <si>
    <t>凌钢股份</t>
  </si>
  <si>
    <t>山水文化</t>
  </si>
  <si>
    <t>桂冠电力</t>
  </si>
  <si>
    <t>海南椰岛</t>
  </si>
  <si>
    <t>时代万恒</t>
  </si>
  <si>
    <t>广汇能源</t>
  </si>
  <si>
    <t>凯乐科技</t>
  </si>
  <si>
    <t>武昌鱼</t>
  </si>
  <si>
    <t>羚锐制药</t>
  </si>
  <si>
    <t>大恒科技</t>
  </si>
  <si>
    <t>亿阳信通</t>
  </si>
  <si>
    <t>西水股份</t>
  </si>
  <si>
    <t>三峡新材</t>
  </si>
  <si>
    <t>鄂尔多斯</t>
  </si>
  <si>
    <t>曙光股份</t>
  </si>
  <si>
    <t>农发种业</t>
  </si>
  <si>
    <t>华发股份</t>
  </si>
  <si>
    <t>兰太实业</t>
  </si>
  <si>
    <t>白云山</t>
  </si>
  <si>
    <t>亚宝药业</t>
  </si>
  <si>
    <t>敦煌种业</t>
  </si>
  <si>
    <t>宝光股份</t>
  </si>
  <si>
    <t>广东明珠</t>
  </si>
  <si>
    <t>盛和资源</t>
  </si>
  <si>
    <t>东华实业</t>
  </si>
  <si>
    <t>抚顺特钢</t>
  </si>
  <si>
    <t>柳化股份</t>
  </si>
  <si>
    <t>冠豪高新</t>
  </si>
  <si>
    <t>通威股份</t>
  </si>
  <si>
    <t>空港股份</t>
  </si>
  <si>
    <t>蓝光发展</t>
  </si>
  <si>
    <t>双良节能</t>
  </si>
  <si>
    <t>福能股份</t>
  </si>
  <si>
    <t>亨通光电</t>
  </si>
  <si>
    <t>驰宏锌锗</t>
  </si>
  <si>
    <t>华丽家族</t>
  </si>
  <si>
    <t>中天科技</t>
  </si>
  <si>
    <t>天士力</t>
  </si>
  <si>
    <t>山东黄金</t>
  </si>
  <si>
    <t>方兴科技</t>
  </si>
  <si>
    <t>信雅达</t>
  </si>
  <si>
    <t>万好万家</t>
  </si>
  <si>
    <t>卧龙电气</t>
  </si>
  <si>
    <t>长电科技</t>
  </si>
  <si>
    <t>光明乳业</t>
  </si>
  <si>
    <t>大洲兴业</t>
  </si>
  <si>
    <t>绿地控股</t>
  </si>
  <si>
    <t>海立股份</t>
  </si>
  <si>
    <t>双钱股份</t>
  </si>
  <si>
    <t>华建集团</t>
  </si>
  <si>
    <t>三爱富</t>
  </si>
  <si>
    <t>东方明珠</t>
  </si>
  <si>
    <t>万业企业</t>
  </si>
  <si>
    <t>豫园商城</t>
  </si>
  <si>
    <t>航天通信</t>
  </si>
  <si>
    <t>刚泰控股</t>
  </si>
  <si>
    <t>工大高新</t>
  </si>
  <si>
    <t>物产中大</t>
  </si>
  <si>
    <t>中航资本</t>
  </si>
  <si>
    <t>金瑞矿业</t>
  </si>
  <si>
    <t>凤凰股份</t>
  </si>
  <si>
    <t>云维股份</t>
  </si>
  <si>
    <t>华域汽车</t>
  </si>
  <si>
    <t>华银电力</t>
  </si>
  <si>
    <t>上实发展</t>
  </si>
  <si>
    <t>西藏旅游</t>
  </si>
  <si>
    <t>红阳能源</t>
  </si>
  <si>
    <t>中航重机</t>
  </si>
  <si>
    <t>运盛医疗</t>
  </si>
  <si>
    <t>浙大网新</t>
  </si>
  <si>
    <t>鹏博士</t>
  </si>
  <si>
    <t>百联股份</t>
  </si>
  <si>
    <t>人民同泰</t>
  </si>
  <si>
    <t>海通证券</t>
  </si>
  <si>
    <t>丹化科技</t>
  </si>
  <si>
    <t>宝信软件</t>
  </si>
  <si>
    <t>银座股份</t>
  </si>
  <si>
    <t>梅花生物</t>
  </si>
  <si>
    <t>秋林集团</t>
  </si>
  <si>
    <t>宝诚股份</t>
  </si>
  <si>
    <t>*ST中鲁</t>
  </si>
  <si>
    <t>中材国际</t>
  </si>
  <si>
    <t>汇鸿集团</t>
  </si>
  <si>
    <t>*ST建机</t>
  </si>
  <si>
    <t>科达股份</t>
  </si>
  <si>
    <t>节能风电</t>
  </si>
  <si>
    <t>桐昆股份</t>
  </si>
  <si>
    <t>中国中铁</t>
  </si>
  <si>
    <t>大智慧</t>
  </si>
  <si>
    <t>三星医疗</t>
  </si>
  <si>
    <t>北辰实业</t>
  </si>
  <si>
    <t>中国铝业</t>
  </si>
  <si>
    <t>中信重工</t>
  </si>
  <si>
    <t>中国电建</t>
  </si>
  <si>
    <t>明泰铝业</t>
  </si>
  <si>
    <t>风范股份</t>
  </si>
  <si>
    <t>中国中车</t>
  </si>
  <si>
    <t>力帆股份</t>
  </si>
  <si>
    <t>紫金矿业</t>
  </si>
  <si>
    <t>海南矿业</t>
  </si>
  <si>
    <t>金隅股份</t>
  </si>
  <si>
    <t>龙宇燃油</t>
  </si>
  <si>
    <t>北特科技</t>
  </si>
  <si>
    <t>福达股份</t>
  </si>
  <si>
    <t>兰石重装</t>
  </si>
  <si>
    <t>柳州医药</t>
  </si>
  <si>
    <t>第一波结束至第二波开始的间隔时间内的最大回撤幅度（D）</t>
    <phoneticPr fontId="3" type="noConversion"/>
  </si>
  <si>
    <t>低点</t>
    <phoneticPr fontId="3" type="noConversion"/>
  </si>
  <si>
    <t>高点</t>
    <phoneticPr fontId="3" type="noConversion"/>
  </si>
  <si>
    <t>涨幅</t>
    <phoneticPr fontId="3" type="noConversion"/>
  </si>
  <si>
    <t>起点</t>
    <phoneticPr fontId="3" type="noConversion"/>
  </si>
  <si>
    <t>终点</t>
    <phoneticPr fontId="3" type="noConversion"/>
  </si>
  <si>
    <t>间隔</t>
    <phoneticPr fontId="3" type="noConversion"/>
  </si>
  <si>
    <t>跌幅</t>
    <phoneticPr fontId="3" type="noConversion"/>
  </si>
  <si>
    <t>每股收益（EPS）</t>
  </si>
  <si>
    <t>第3年</t>
    <phoneticPr fontId="3" type="noConversion"/>
  </si>
  <si>
    <t>净利润增长率</t>
  </si>
  <si>
    <t>事件</t>
    <phoneticPr fontId="3" type="noConversion"/>
  </si>
  <si>
    <t>分类</t>
    <phoneticPr fontId="3" type="noConversion"/>
  </si>
  <si>
    <t xml:space="preserve">Ⅲ. </t>
    <phoneticPr fontId="3" type="noConversion"/>
  </si>
  <si>
    <t xml:space="preserve">Ⅳ. </t>
    <phoneticPr fontId="3" type="noConversion"/>
  </si>
  <si>
    <t>借壳上市；</t>
    <phoneticPr fontId="3" type="noConversion"/>
  </si>
  <si>
    <t>第二波的存在性Y/N</t>
    <phoneticPr fontId="3" type="noConversion"/>
  </si>
  <si>
    <t>复牌时间</t>
    <phoneticPr fontId="3" type="noConversion"/>
  </si>
  <si>
    <t>牛市前段（N1）</t>
    <phoneticPr fontId="3" type="noConversion"/>
  </si>
  <si>
    <t>牛市中段（N2）</t>
    <phoneticPr fontId="3" type="noConversion"/>
  </si>
  <si>
    <t>平衡市（NX）</t>
    <phoneticPr fontId="3" type="noConversion"/>
  </si>
  <si>
    <t>第一波结束至第二波开始的间隔时间（t）</t>
    <phoneticPr fontId="3" type="noConversion"/>
  </si>
  <si>
    <t>第二波涨幅（I2）</t>
    <phoneticPr fontId="3" type="noConversion"/>
  </si>
  <si>
    <t>第一波涨幅（I1）</t>
    <phoneticPr fontId="3" type="noConversion"/>
  </si>
  <si>
    <t>Ⅰ.</t>
    <phoneticPr fontId="3" type="noConversion"/>
  </si>
  <si>
    <t>熊市中段（X2）</t>
    <phoneticPr fontId="3" type="noConversion"/>
  </si>
  <si>
    <t>熊市后段（X3）</t>
    <phoneticPr fontId="3" type="noConversion"/>
  </si>
  <si>
    <t>PB</t>
    <phoneticPr fontId="3" type="noConversion"/>
  </si>
  <si>
    <t>当年</t>
    <phoneticPr fontId="3" type="noConversion"/>
  </si>
  <si>
    <t>第3年</t>
    <phoneticPr fontId="3" type="noConversion"/>
  </si>
  <si>
    <t xml:space="preserve"> </t>
    <phoneticPr fontId="3" type="noConversion"/>
  </si>
  <si>
    <t>次年</t>
    <phoneticPr fontId="3" type="noConversion"/>
  </si>
  <si>
    <t>PEG=PE/净利润增长率</t>
    <phoneticPr fontId="3" type="noConversion"/>
  </si>
  <si>
    <t>PE</t>
    <phoneticPr fontId="3" type="noConversion"/>
  </si>
  <si>
    <t>平衡利益方差（Expectation)</t>
    <phoneticPr fontId="3" type="noConversion"/>
  </si>
  <si>
    <t>序号</t>
    <phoneticPr fontId="3" type="noConversion"/>
  </si>
  <si>
    <t>年份</t>
    <phoneticPr fontId="3" type="noConversion"/>
  </si>
  <si>
    <t>阶段描述</t>
    <phoneticPr fontId="3" type="noConversion"/>
  </si>
  <si>
    <t>2014.1.1-7.21 熊市末期</t>
    <phoneticPr fontId="3" type="noConversion"/>
  </si>
  <si>
    <t>11.24-12.31，牛市中期</t>
    <phoneticPr fontId="3" type="noConversion"/>
  </si>
  <si>
    <t>2014.7.22-11.23 牛市初期</t>
    <phoneticPr fontId="3" type="noConversion"/>
  </si>
  <si>
    <t>说明</t>
    <phoneticPr fontId="3" type="noConversion"/>
  </si>
  <si>
    <t>7.22放量破前高，穿越4跟均线，牛市确定，11.24日跳空放量上攻，确定第二阶段</t>
    <phoneticPr fontId="3" type="noConversion"/>
  </si>
  <si>
    <t xml:space="preserve">Ⅱ. </t>
    <phoneticPr fontId="3" type="noConversion"/>
  </si>
  <si>
    <t>牛市后段（N3）</t>
    <phoneticPr fontId="3" type="noConversion"/>
  </si>
  <si>
    <t>第二波涨幅高点的时间点</t>
    <phoneticPr fontId="3" type="noConversion"/>
  </si>
  <si>
    <t>研究目标</t>
    <phoneticPr fontId="3" type="noConversion"/>
  </si>
  <si>
    <t>大盘高点的时间点</t>
    <phoneticPr fontId="3" type="noConversion"/>
  </si>
  <si>
    <t>大盘位置/阶段</t>
    <phoneticPr fontId="3" type="noConversion"/>
  </si>
  <si>
    <t>Ⅱ</t>
  </si>
  <si>
    <t>000036</t>
  </si>
  <si>
    <t>000413</t>
  </si>
  <si>
    <t xml:space="preserve"> </t>
  </si>
  <si>
    <t>000420</t>
  </si>
  <si>
    <t>Ⅳ</t>
  </si>
  <si>
    <t>000501</t>
  </si>
  <si>
    <t>000503</t>
  </si>
  <si>
    <t>000509</t>
  </si>
  <si>
    <t>N2</t>
  </si>
  <si>
    <t>000530</t>
  </si>
  <si>
    <t>000584</t>
  </si>
  <si>
    <t>Ⅰ</t>
  </si>
  <si>
    <t>000600</t>
  </si>
  <si>
    <t>000625</t>
  </si>
  <si>
    <t>000638</t>
  </si>
  <si>
    <t>000671</t>
  </si>
  <si>
    <t>000690</t>
  </si>
  <si>
    <t>000692</t>
  </si>
  <si>
    <t>N1</t>
  </si>
  <si>
    <t>000719</t>
  </si>
  <si>
    <t>000728</t>
  </si>
  <si>
    <t>000739</t>
  </si>
  <si>
    <t>000783</t>
  </si>
  <si>
    <t>000788</t>
  </si>
  <si>
    <t>000875</t>
  </si>
  <si>
    <t>000926</t>
  </si>
  <si>
    <t>000931</t>
  </si>
  <si>
    <t>000938</t>
  </si>
  <si>
    <t>000989</t>
  </si>
  <si>
    <t>002004</t>
  </si>
  <si>
    <t>002009</t>
  </si>
  <si>
    <t>002016</t>
  </si>
  <si>
    <t>Ⅲ</t>
  </si>
  <si>
    <t>002050</t>
  </si>
  <si>
    <t>002085</t>
  </si>
  <si>
    <t>002086</t>
  </si>
  <si>
    <t>002104</t>
  </si>
  <si>
    <t>002119</t>
  </si>
  <si>
    <t>002146</t>
  </si>
  <si>
    <t>002148</t>
  </si>
  <si>
    <t>X3</t>
  </si>
  <si>
    <t>N3</t>
  </si>
  <si>
    <t>002157</t>
  </si>
  <si>
    <t>002188</t>
  </si>
  <si>
    <t>002216</t>
  </si>
  <si>
    <t>002225</t>
  </si>
  <si>
    <t>002237</t>
  </si>
  <si>
    <t>002251</t>
  </si>
  <si>
    <t>002253</t>
  </si>
  <si>
    <t>002255</t>
  </si>
  <si>
    <t>002277</t>
  </si>
  <si>
    <t>002305</t>
  </si>
  <si>
    <t>002319</t>
  </si>
  <si>
    <t>002321</t>
  </si>
  <si>
    <t>002329</t>
  </si>
  <si>
    <t>002335</t>
  </si>
  <si>
    <t>002344</t>
  </si>
  <si>
    <t>002345</t>
  </si>
  <si>
    <t>002349</t>
  </si>
  <si>
    <t>002357</t>
  </si>
  <si>
    <t>002361</t>
  </si>
  <si>
    <t>002383</t>
  </si>
  <si>
    <t>002433</t>
  </si>
  <si>
    <t>002444</t>
  </si>
  <si>
    <t>002458</t>
  </si>
  <si>
    <t>002460</t>
  </si>
  <si>
    <t>002491</t>
  </si>
  <si>
    <t>002502</t>
  </si>
  <si>
    <t>002505</t>
  </si>
  <si>
    <t>002507</t>
  </si>
  <si>
    <t>002513</t>
  </si>
  <si>
    <t>002516</t>
  </si>
  <si>
    <t>002520</t>
  </si>
  <si>
    <t>002542</t>
  </si>
  <si>
    <t>002548</t>
  </si>
  <si>
    <t>002551</t>
  </si>
  <si>
    <t>002555</t>
  </si>
  <si>
    <t>002579</t>
  </si>
  <si>
    <t>002580</t>
  </si>
  <si>
    <t>002594</t>
  </si>
  <si>
    <t>002601</t>
  </si>
  <si>
    <t>002630</t>
  </si>
  <si>
    <t>002639</t>
  </si>
  <si>
    <t>002645</t>
  </si>
  <si>
    <t>002656</t>
  </si>
  <si>
    <t>002659</t>
  </si>
  <si>
    <t>002661</t>
  </si>
  <si>
    <t>002672</t>
  </si>
  <si>
    <t>002693</t>
  </si>
  <si>
    <t>002714</t>
  </si>
  <si>
    <t>300006</t>
  </si>
  <si>
    <t>300022</t>
  </si>
  <si>
    <t>300026</t>
  </si>
  <si>
    <t>300030</t>
  </si>
  <si>
    <t>300032</t>
  </si>
  <si>
    <t>300038</t>
  </si>
  <si>
    <t>300053</t>
  </si>
  <si>
    <t>300055</t>
  </si>
  <si>
    <t>300059</t>
  </si>
  <si>
    <t>300063</t>
  </si>
  <si>
    <t>300073</t>
  </si>
  <si>
    <t>300095</t>
  </si>
  <si>
    <t>300098</t>
  </si>
  <si>
    <t>300110</t>
  </si>
  <si>
    <t>300111</t>
  </si>
  <si>
    <t>300118</t>
  </si>
  <si>
    <t>300130</t>
  </si>
  <si>
    <t>300131</t>
  </si>
  <si>
    <t>300134</t>
  </si>
  <si>
    <t>300144</t>
  </si>
  <si>
    <t>300159</t>
  </si>
  <si>
    <t>300168</t>
  </si>
  <si>
    <t>300175</t>
  </si>
  <si>
    <t>300180</t>
  </si>
  <si>
    <t>300184</t>
  </si>
  <si>
    <t>300185</t>
  </si>
  <si>
    <t>300199</t>
  </si>
  <si>
    <t>300201</t>
  </si>
  <si>
    <t>300205</t>
  </si>
  <si>
    <t>300213</t>
  </si>
  <si>
    <t>300222</t>
  </si>
  <si>
    <t>300234</t>
  </si>
  <si>
    <t>300243</t>
  </si>
  <si>
    <t>300271</t>
  </si>
  <si>
    <t>300279</t>
  </si>
  <si>
    <t>300285</t>
  </si>
  <si>
    <t>300288</t>
  </si>
  <si>
    <t>300301</t>
  </si>
  <si>
    <t>300309</t>
  </si>
  <si>
    <t>300322</t>
  </si>
  <si>
    <t>300329</t>
  </si>
  <si>
    <t>300339</t>
  </si>
  <si>
    <t>300348</t>
  </si>
  <si>
    <t>300367</t>
  </si>
  <si>
    <t>300379</t>
  </si>
  <si>
    <t>300382</t>
  </si>
  <si>
    <t>300388</t>
  </si>
  <si>
    <t>300390</t>
  </si>
  <si>
    <t>300399</t>
  </si>
  <si>
    <t>300409</t>
  </si>
  <si>
    <t>300433</t>
  </si>
  <si>
    <t>000033</t>
  </si>
  <si>
    <t>600035</t>
  </si>
  <si>
    <t>600048</t>
  </si>
  <si>
    <t>600052</t>
  </si>
  <si>
    <t>600056</t>
  </si>
  <si>
    <t>600057</t>
  </si>
  <si>
    <t>600062</t>
  </si>
  <si>
    <t>600071</t>
  </si>
  <si>
    <t>600076</t>
  </si>
  <si>
    <t>600090</t>
  </si>
  <si>
    <t>600103</t>
  </si>
  <si>
    <t>600105</t>
  </si>
  <si>
    <t>600115</t>
  </si>
  <si>
    <t>600126</t>
  </si>
  <si>
    <t>600136</t>
  </si>
  <si>
    <t>600146</t>
  </si>
  <si>
    <t>600162</t>
  </si>
  <si>
    <t>600176</t>
  </si>
  <si>
    <t>600177</t>
  </si>
  <si>
    <t>600179</t>
  </si>
  <si>
    <t>600185</t>
  </si>
  <si>
    <t>600196</t>
  </si>
  <si>
    <t>600201</t>
  </si>
  <si>
    <t>600203</t>
  </si>
  <si>
    <t>600207</t>
  </si>
  <si>
    <t>600221</t>
  </si>
  <si>
    <t>600225</t>
  </si>
  <si>
    <t>600226</t>
  </si>
  <si>
    <t>600229</t>
  </si>
  <si>
    <t>600231</t>
  </si>
  <si>
    <t>600234</t>
  </si>
  <si>
    <t>600236</t>
  </si>
  <si>
    <t>600238</t>
  </si>
  <si>
    <t>600241</t>
  </si>
  <si>
    <t>600256</t>
  </si>
  <si>
    <t>600275</t>
  </si>
  <si>
    <t>600285</t>
  </si>
  <si>
    <t>600289</t>
  </si>
  <si>
    <t>600291</t>
  </si>
  <si>
    <t>600293</t>
  </si>
  <si>
    <t>600303</t>
  </si>
  <si>
    <t>600313</t>
  </si>
  <si>
    <t>600325</t>
  </si>
  <si>
    <t>600328</t>
  </si>
  <si>
    <t>600332</t>
  </si>
  <si>
    <t>600351</t>
  </si>
  <si>
    <t>600354</t>
  </si>
  <si>
    <t>600379</t>
  </si>
  <si>
    <t>600382</t>
  </si>
  <si>
    <t>600392</t>
  </si>
  <si>
    <t>600393</t>
  </si>
  <si>
    <t>600399</t>
  </si>
  <si>
    <t>600423</t>
  </si>
  <si>
    <t>600433</t>
  </si>
  <si>
    <t>600438</t>
  </si>
  <si>
    <t>600463</t>
  </si>
  <si>
    <t>600481</t>
  </si>
  <si>
    <t>600483</t>
  </si>
  <si>
    <t>600487</t>
  </si>
  <si>
    <t>600503</t>
  </si>
  <si>
    <t>600522</t>
  </si>
  <si>
    <t>600535</t>
  </si>
  <si>
    <t>600552</t>
  </si>
  <si>
    <t>600571</t>
  </si>
  <si>
    <t>600576</t>
  </si>
  <si>
    <t>600580</t>
  </si>
  <si>
    <t>600584</t>
  </si>
  <si>
    <t>600597</t>
  </si>
  <si>
    <t>600603</t>
  </si>
  <si>
    <t>600606</t>
  </si>
  <si>
    <t>600619</t>
  </si>
  <si>
    <t>600623</t>
  </si>
  <si>
    <t>600636</t>
  </si>
  <si>
    <t>600637</t>
  </si>
  <si>
    <t>600655</t>
  </si>
  <si>
    <t>600677</t>
  </si>
  <si>
    <t>600687</t>
  </si>
  <si>
    <t>600701</t>
  </si>
  <si>
    <t>600704</t>
  </si>
  <si>
    <t>600708</t>
  </si>
  <si>
    <t>600714</t>
  </si>
  <si>
    <t>600716</t>
  </si>
  <si>
    <t>600725</t>
  </si>
  <si>
    <t>600741</t>
  </si>
  <si>
    <t>600744</t>
  </si>
  <si>
    <t>600748</t>
  </si>
  <si>
    <t>600749</t>
  </si>
  <si>
    <t>600758</t>
  </si>
  <si>
    <t>600765</t>
  </si>
  <si>
    <t>600767</t>
  </si>
  <si>
    <t>600797</t>
  </si>
  <si>
    <t>600804</t>
  </si>
  <si>
    <t>600827</t>
  </si>
  <si>
    <t>600829</t>
  </si>
  <si>
    <t>600837</t>
  </si>
  <si>
    <t>600844</t>
  </si>
  <si>
    <t>600845</t>
  </si>
  <si>
    <t>600856</t>
  </si>
  <si>
    <t>600858</t>
  </si>
  <si>
    <t>600873</t>
  </si>
  <si>
    <t>600892</t>
  </si>
  <si>
    <t>600970</t>
  </si>
  <si>
    <t>600981</t>
  </si>
  <si>
    <t>600984</t>
  </si>
  <si>
    <t>600986</t>
  </si>
  <si>
    <t>601016</t>
  </si>
  <si>
    <t>601233</t>
  </si>
  <si>
    <t>601390</t>
  </si>
  <si>
    <t>601519</t>
  </si>
  <si>
    <t>601567</t>
  </si>
  <si>
    <t>601588</t>
  </si>
  <si>
    <t>601608</t>
  </si>
  <si>
    <t>601669</t>
  </si>
  <si>
    <t>601677</t>
  </si>
  <si>
    <t>601766</t>
  </si>
  <si>
    <t>601777</t>
  </si>
  <si>
    <t>601899</t>
  </si>
  <si>
    <t>601969</t>
  </si>
  <si>
    <t>601992</t>
  </si>
  <si>
    <t>603003</t>
  </si>
  <si>
    <t>603009</t>
  </si>
  <si>
    <t>603166</t>
  </si>
  <si>
    <t>603169</t>
  </si>
  <si>
    <t>603368</t>
  </si>
  <si>
    <t>000835</t>
  </si>
  <si>
    <t>002685</t>
  </si>
  <si>
    <t>600466</t>
  </si>
  <si>
    <t>002562</t>
  </si>
  <si>
    <t>600200</t>
  </si>
  <si>
    <t>600497</t>
  </si>
  <si>
    <t>600547</t>
  </si>
  <si>
    <t>600641</t>
  </si>
  <si>
    <t>601700</t>
  </si>
  <si>
    <t>000023</t>
  </si>
  <si>
    <t>002239</t>
  </si>
  <si>
    <t>002341</t>
  </si>
  <si>
    <t>002356</t>
  </si>
  <si>
    <t>002426</t>
  </si>
  <si>
    <t>002689</t>
  </si>
  <si>
    <t>600113</t>
  </si>
  <si>
    <t>600295</t>
  </si>
  <si>
    <t>600629</t>
  </si>
  <si>
    <t>600705</t>
  </si>
  <si>
    <t>601600</t>
  </si>
  <si>
    <t>000408</t>
  </si>
  <si>
    <t>002343</t>
  </si>
  <si>
    <t>000957</t>
  </si>
  <si>
    <t>旨在提升企业价值链的并购；</t>
    <phoneticPr fontId="3" type="noConversion"/>
  </si>
  <si>
    <t>实现剥离企业冗余资产的重组；</t>
    <phoneticPr fontId="3" type="noConversion"/>
  </si>
  <si>
    <t>重大技术突破、重大国际合作、重大国际订单，加大主业投资。</t>
    <phoneticPr fontId="3" type="noConversion"/>
  </si>
  <si>
    <t>事件分类</t>
  </si>
  <si>
    <t>第一波爆发幅度</t>
  </si>
  <si>
    <t>第二波爆发的比例</t>
  </si>
  <si>
    <t>第二波爆发的幅度</t>
  </si>
  <si>
    <t>熊市（X）</t>
    <phoneticPr fontId="3" type="noConversion"/>
  </si>
  <si>
    <t>牛市（N）</t>
    <phoneticPr fontId="3" type="noConversion"/>
  </si>
  <si>
    <t>第一波结束至第二波开始的间隔时间内的最大回撤幅度</t>
  </si>
  <si>
    <t>第一波结束至第二波开始的间隔时间（天）</t>
  </si>
  <si>
    <t>000032</t>
  </si>
  <si>
    <t>深桑达Ａ</t>
  </si>
  <si>
    <t>000090</t>
  </si>
  <si>
    <t>天健集团</t>
  </si>
  <si>
    <t>000156</t>
  </si>
  <si>
    <t>华数传媒</t>
  </si>
  <si>
    <t>000546</t>
  </si>
  <si>
    <t>金圆股份</t>
  </si>
  <si>
    <t>000793</t>
  </si>
  <si>
    <t>华闻传媒</t>
  </si>
  <si>
    <t>000902</t>
  </si>
  <si>
    <t>新洋丰</t>
  </si>
  <si>
    <t>002047</t>
  </si>
  <si>
    <t>宝鹰股份</t>
  </si>
  <si>
    <t>002074</t>
  </si>
  <si>
    <t>002102</t>
  </si>
  <si>
    <t>冠福股份</t>
  </si>
  <si>
    <t>002190</t>
  </si>
  <si>
    <t>成飞集成</t>
  </si>
  <si>
    <t>002198</t>
  </si>
  <si>
    <t>嘉应制药</t>
  </si>
  <si>
    <t>002203</t>
  </si>
  <si>
    <t>海亮股份</t>
  </si>
  <si>
    <t>300109</t>
  </si>
  <si>
    <t>新开源</t>
  </si>
  <si>
    <t>300164</t>
  </si>
  <si>
    <t>通源石油</t>
  </si>
  <si>
    <t>300230</t>
  </si>
  <si>
    <t>永利带业</t>
  </si>
  <si>
    <t>300292</t>
  </si>
  <si>
    <t>吴通控股</t>
  </si>
  <si>
    <t>300297</t>
  </si>
  <si>
    <t>蓝盾股份</t>
  </si>
  <si>
    <t>600022</t>
  </si>
  <si>
    <t>山东钢铁</t>
  </si>
  <si>
    <t>600061</t>
  </si>
  <si>
    <t>国投安信</t>
  </si>
  <si>
    <t>600110</t>
  </si>
  <si>
    <t>中科英华</t>
  </si>
  <si>
    <t>600206</t>
  </si>
  <si>
    <t>有研新材</t>
  </si>
  <si>
    <t>600247</t>
  </si>
  <si>
    <t>*ST成城</t>
  </si>
  <si>
    <t>600273</t>
  </si>
  <si>
    <t>嘉化能源</t>
  </si>
  <si>
    <t>600338</t>
  </si>
  <si>
    <t>西藏珠峰</t>
  </si>
  <si>
    <t>600405</t>
  </si>
  <si>
    <t>动力源</t>
  </si>
  <si>
    <t>600490</t>
  </si>
  <si>
    <t>鹏欣资源</t>
  </si>
  <si>
    <t>600537</t>
  </si>
  <si>
    <t>亿晶光电</t>
  </si>
  <si>
    <t>600645</t>
  </si>
  <si>
    <t>中源协和</t>
  </si>
  <si>
    <t>600685</t>
  </si>
  <si>
    <t>中船防务</t>
  </si>
  <si>
    <t>600695</t>
  </si>
  <si>
    <t>绿庭投资</t>
  </si>
  <si>
    <t>600728</t>
  </si>
  <si>
    <t>佳都科技</t>
  </si>
  <si>
    <t>600784</t>
  </si>
  <si>
    <t>鲁银投资</t>
  </si>
  <si>
    <t>600792</t>
  </si>
  <si>
    <t>云煤能源</t>
  </si>
  <si>
    <t>600814</t>
  </si>
  <si>
    <t>杭州解百</t>
  </si>
  <si>
    <t>600839</t>
  </si>
  <si>
    <t>四川长虹</t>
  </si>
  <si>
    <t>600891</t>
  </si>
  <si>
    <t>600893</t>
  </si>
  <si>
    <t>中航动力</t>
  </si>
  <si>
    <t>600962</t>
  </si>
  <si>
    <t>600980</t>
  </si>
  <si>
    <t>北矿磁材</t>
  </si>
  <si>
    <t>601989</t>
  </si>
  <si>
    <t>中国重工</t>
  </si>
  <si>
    <t>时间分类定义</t>
    <phoneticPr fontId="3" type="noConversion"/>
  </si>
  <si>
    <t>第一波爆发定义</t>
    <phoneticPr fontId="3" type="noConversion"/>
  </si>
  <si>
    <t>预案发布后第一个交易日起，连续两个涨停或者有30%升幅以上，且未来回撤小于0.618，即不会出现深幅调整。</t>
    <phoneticPr fontId="3" type="noConversion"/>
  </si>
  <si>
    <t>第二波爆发定义</t>
    <phoneticPr fontId="3" type="noConversion"/>
  </si>
  <si>
    <t>第二波爆发幅度定义</t>
    <phoneticPr fontId="3" type="noConversion"/>
  </si>
  <si>
    <t>在第一波爆发结束起一年内超越第一波爆发的高点算为第二波爆发开始。</t>
    <phoneticPr fontId="3" type="noConversion"/>
  </si>
  <si>
    <t>在超过第一波爆发高点起算，其后的一年内的价格最高点与该点的价格差值与第一波高点的比值。</t>
    <phoneticPr fontId="3" type="noConversion"/>
  </si>
  <si>
    <t>定义</t>
    <phoneticPr fontId="3" type="noConversion"/>
  </si>
  <si>
    <t>1.第二波爆发发生的几率，以及涨幅的幅度，为二级市场的盈利提供概率依据</t>
    <phoneticPr fontId="3" type="noConversion"/>
  </si>
  <si>
    <t>股票数量</t>
    <phoneticPr fontId="31" type="noConversion"/>
  </si>
  <si>
    <t>000012</t>
  </si>
  <si>
    <t>南  玻Ａ</t>
  </si>
  <si>
    <t>N3</t>
    <phoneticPr fontId="34" type="noConversion"/>
  </si>
  <si>
    <t>Y</t>
    <phoneticPr fontId="34" type="noConversion"/>
  </si>
  <si>
    <t>000020</t>
  </si>
  <si>
    <t>深华发Ａ</t>
  </si>
  <si>
    <t>N1</t>
    <phoneticPr fontId="34" type="noConversion"/>
  </si>
  <si>
    <t xml:space="preserve"> </t>
    <phoneticPr fontId="34" type="noConversion"/>
  </si>
  <si>
    <t>000046</t>
  </si>
  <si>
    <t>泛海控股</t>
  </si>
  <si>
    <t>000050</t>
  </si>
  <si>
    <t>深天马Ａ</t>
  </si>
  <si>
    <t>000069</t>
  </si>
  <si>
    <t>华侨城Ａ</t>
  </si>
  <si>
    <t>000070</t>
  </si>
  <si>
    <t>特发信息</t>
  </si>
  <si>
    <t>000078</t>
  </si>
  <si>
    <t>海王生物</t>
  </si>
  <si>
    <t xml:space="preserve">X </t>
    <phoneticPr fontId="34" type="noConversion"/>
  </si>
  <si>
    <t>000410</t>
  </si>
  <si>
    <t>沈阳机床</t>
  </si>
  <si>
    <t>N</t>
    <phoneticPr fontId="34" type="noConversion"/>
  </si>
  <si>
    <t>G</t>
    <phoneticPr fontId="34" type="noConversion"/>
  </si>
  <si>
    <t>000504</t>
  </si>
  <si>
    <t>南华生物</t>
  </si>
  <si>
    <t>000514</t>
  </si>
  <si>
    <t>渝 开 发</t>
  </si>
  <si>
    <t>000540</t>
  </si>
  <si>
    <t>中天城投</t>
  </si>
  <si>
    <t>000544</t>
  </si>
  <si>
    <t>中原环保</t>
  </si>
  <si>
    <t>X</t>
    <phoneticPr fontId="34" type="noConversion"/>
  </si>
  <si>
    <t>000555</t>
  </si>
  <si>
    <t>神州信息</t>
  </si>
  <si>
    <t>000586</t>
  </si>
  <si>
    <t>汇源通信</t>
  </si>
  <si>
    <t>Ⅲ</t>
    <phoneticPr fontId="34" type="noConversion"/>
  </si>
  <si>
    <t>000587</t>
  </si>
  <si>
    <t>金叶珠宝</t>
  </si>
  <si>
    <t>000591</t>
  </si>
  <si>
    <t>桐 君 阁</t>
  </si>
  <si>
    <t>000593</t>
  </si>
  <si>
    <t>大通燃气</t>
  </si>
  <si>
    <t>000605</t>
  </si>
  <si>
    <t>渤海股份</t>
  </si>
  <si>
    <t>000609</t>
  </si>
  <si>
    <t>绵世股份</t>
  </si>
  <si>
    <t>000615</t>
  </si>
  <si>
    <t>湖北金环</t>
  </si>
  <si>
    <t>000616</t>
  </si>
  <si>
    <t>海航投资</t>
  </si>
  <si>
    <r>
      <t>N</t>
    </r>
    <r>
      <rPr>
        <sz val="11"/>
        <color theme="1"/>
        <rFont val="宋体"/>
        <family val="3"/>
        <charset val="134"/>
        <scheme val="minor"/>
      </rPr>
      <t>3</t>
    </r>
    <phoneticPr fontId="34" type="noConversion"/>
  </si>
  <si>
    <t>000662</t>
  </si>
  <si>
    <t>索芙特</t>
  </si>
  <si>
    <t>000663</t>
  </si>
  <si>
    <t>永安林业</t>
  </si>
  <si>
    <t>000693</t>
  </si>
  <si>
    <t>华泽钴镍</t>
  </si>
  <si>
    <t>000711</t>
  </si>
  <si>
    <t>*ST京蓝</t>
  </si>
  <si>
    <t>000718</t>
  </si>
  <si>
    <t>苏宁环球</t>
  </si>
  <si>
    <t>000721</t>
  </si>
  <si>
    <t>西安饮食</t>
  </si>
  <si>
    <t>000732</t>
  </si>
  <si>
    <t>泰禾集团</t>
  </si>
  <si>
    <r>
      <t>X</t>
    </r>
    <r>
      <rPr>
        <sz val="11"/>
        <color theme="1"/>
        <rFont val="宋体"/>
        <family val="3"/>
        <charset val="134"/>
        <scheme val="minor"/>
      </rPr>
      <t>3</t>
    </r>
    <phoneticPr fontId="34" type="noConversion"/>
  </si>
  <si>
    <t>000811</t>
  </si>
  <si>
    <t>烟台冰轮</t>
  </si>
  <si>
    <t>000828</t>
  </si>
  <si>
    <t>东莞控股</t>
  </si>
  <si>
    <t>000860</t>
  </si>
  <si>
    <t>顺鑫农业</t>
  </si>
  <si>
    <t>000887</t>
  </si>
  <si>
    <t>中鼎股份</t>
  </si>
  <si>
    <t>000899</t>
  </si>
  <si>
    <t>赣能股份</t>
  </si>
  <si>
    <t>000958</t>
  </si>
  <si>
    <t>东方能源</t>
  </si>
  <si>
    <t>000967</t>
  </si>
  <si>
    <t>上风高科</t>
  </si>
  <si>
    <t>000969</t>
  </si>
  <si>
    <t>安泰科技</t>
  </si>
  <si>
    <t>000971</t>
  </si>
  <si>
    <t>蓝鼎控股</t>
  </si>
  <si>
    <t>000976</t>
  </si>
  <si>
    <t>*ST春晖</t>
  </si>
  <si>
    <t>000977</t>
  </si>
  <si>
    <t>浪潮信息</t>
  </si>
  <si>
    <t>002011</t>
  </si>
  <si>
    <t>盾安环境</t>
  </si>
  <si>
    <t>002034</t>
  </si>
  <si>
    <t>美 欣 达</t>
  </si>
  <si>
    <t>002036</t>
  </si>
  <si>
    <t>汉麻产业</t>
  </si>
  <si>
    <t>002037</t>
  </si>
  <si>
    <t>久联发展</t>
  </si>
  <si>
    <t>002044</t>
  </si>
  <si>
    <t>江苏三友</t>
  </si>
  <si>
    <t>002089</t>
  </si>
  <si>
    <t>新 海 宜</t>
  </si>
  <si>
    <t>002098</t>
  </si>
  <si>
    <t>浔兴股份</t>
  </si>
  <si>
    <t>002113</t>
  </si>
  <si>
    <t>天润控股</t>
  </si>
  <si>
    <t>002122</t>
  </si>
  <si>
    <t>天马股份</t>
  </si>
  <si>
    <t>002123</t>
  </si>
  <si>
    <t>荣信股份</t>
  </si>
  <si>
    <t>002131</t>
  </si>
  <si>
    <t>利欧股份</t>
  </si>
  <si>
    <t>002152</t>
  </si>
  <si>
    <t>广电运通</t>
  </si>
  <si>
    <t>002160</t>
  </si>
  <si>
    <t>002160</t>
    <phoneticPr fontId="34" type="noConversion"/>
  </si>
  <si>
    <t>常铝股份</t>
    <phoneticPr fontId="34" type="noConversion"/>
  </si>
  <si>
    <t>002169</t>
  </si>
  <si>
    <t>智光电气</t>
  </si>
  <si>
    <t>002171</t>
  </si>
  <si>
    <t>楚江新材</t>
  </si>
  <si>
    <t>002172</t>
  </si>
  <si>
    <t>澳洋科技</t>
  </si>
  <si>
    <t>002174</t>
  </si>
  <si>
    <t>游族网络</t>
  </si>
  <si>
    <t>002176</t>
  </si>
  <si>
    <t>江特电机</t>
  </si>
  <si>
    <t>002178</t>
  </si>
  <si>
    <t>延华智能</t>
  </si>
  <si>
    <t>002184</t>
  </si>
  <si>
    <t>海得控制</t>
  </si>
  <si>
    <t>002185</t>
  </si>
  <si>
    <t>华天科技</t>
  </si>
  <si>
    <t>002192</t>
  </si>
  <si>
    <t>*ST融捷</t>
  </si>
  <si>
    <t>X3</t>
    <phoneticPr fontId="34" type="noConversion"/>
  </si>
  <si>
    <t>002193</t>
  </si>
  <si>
    <t>山东如意</t>
  </si>
  <si>
    <t>002195</t>
  </si>
  <si>
    <t>二三四五</t>
  </si>
  <si>
    <t>002217</t>
  </si>
  <si>
    <t>合力泰</t>
  </si>
  <si>
    <t>002231</t>
  </si>
  <si>
    <t>奥维通信</t>
  </si>
  <si>
    <t>002261</t>
  </si>
  <si>
    <t>拓维信息</t>
  </si>
  <si>
    <t>002270</t>
  </si>
  <si>
    <t>法因数控</t>
  </si>
  <si>
    <t>002279</t>
  </si>
  <si>
    <t>久其软件</t>
  </si>
  <si>
    <t>002280</t>
  </si>
  <si>
    <t>联络互动</t>
  </si>
  <si>
    <t>002298</t>
  </si>
  <si>
    <t>鑫龙电器</t>
  </si>
  <si>
    <t>002301</t>
  </si>
  <si>
    <t>齐心集团</t>
  </si>
  <si>
    <t>002323</t>
  </si>
  <si>
    <t>雅百特</t>
  </si>
  <si>
    <t>002332</t>
  </si>
  <si>
    <t>仙琚制药</t>
  </si>
  <si>
    <t>002340</t>
  </si>
  <si>
    <t>格林美</t>
  </si>
  <si>
    <t>002350</t>
  </si>
  <si>
    <t>北京科锐</t>
  </si>
  <si>
    <t>002354</t>
  </si>
  <si>
    <t>天神娱乐</t>
  </si>
  <si>
    <t>002364</t>
  </si>
  <si>
    <t>中恒电气</t>
  </si>
  <si>
    <t>002374</t>
  </si>
  <si>
    <t>丽鹏股份</t>
  </si>
  <si>
    <t>002376</t>
  </si>
  <si>
    <t>新北洋</t>
  </si>
  <si>
    <t>002390</t>
  </si>
  <si>
    <t>信邦制药</t>
  </si>
  <si>
    <t>002396</t>
  </si>
  <si>
    <t>星网锐捷</t>
  </si>
  <si>
    <t>002407</t>
  </si>
  <si>
    <t>多氟多</t>
  </si>
  <si>
    <t>002408</t>
  </si>
  <si>
    <t>齐翔腾达</t>
  </si>
  <si>
    <t>002411</t>
  </si>
  <si>
    <t>九九久</t>
  </si>
  <si>
    <t>002421</t>
  </si>
  <si>
    <t>002437</t>
  </si>
  <si>
    <t>誉衡药业</t>
  </si>
  <si>
    <t>002439</t>
  </si>
  <si>
    <t>启明星辰</t>
  </si>
  <si>
    <t>002441</t>
  </si>
  <si>
    <t>众业达</t>
  </si>
  <si>
    <t>002446</t>
  </si>
  <si>
    <t>盛路通信</t>
  </si>
  <si>
    <t>002467</t>
  </si>
  <si>
    <t>二六三</t>
  </si>
  <si>
    <t>002482</t>
  </si>
  <si>
    <t>广田股份</t>
  </si>
  <si>
    <t>002493</t>
  </si>
  <si>
    <t>荣盛石化</t>
  </si>
  <si>
    <t>002509</t>
  </si>
  <si>
    <t>天广消防</t>
  </si>
  <si>
    <t>002512</t>
  </si>
  <si>
    <t>达华智能</t>
  </si>
  <si>
    <t>002517</t>
  </si>
  <si>
    <t>泰亚股份</t>
  </si>
  <si>
    <t>002526</t>
  </si>
  <si>
    <t>山东矿机</t>
  </si>
  <si>
    <t>002529</t>
  </si>
  <si>
    <t>海源机械</t>
  </si>
  <si>
    <t>002538</t>
  </si>
  <si>
    <t>司尔特</t>
  </si>
  <si>
    <t>002568</t>
  </si>
  <si>
    <t>百润股份</t>
  </si>
  <si>
    <t>002596</t>
  </si>
  <si>
    <t>002612</t>
  </si>
  <si>
    <t>朗姿股份</t>
  </si>
  <si>
    <t>002616</t>
  </si>
  <si>
    <t>长青集团</t>
  </si>
  <si>
    <t>002617</t>
  </si>
  <si>
    <t>露笑科技</t>
  </si>
  <si>
    <t>002625</t>
  </si>
  <si>
    <t>龙生股份</t>
  </si>
  <si>
    <t>002637</t>
  </si>
  <si>
    <t>赞宇科技</t>
  </si>
  <si>
    <t>002642</t>
  </si>
  <si>
    <t>荣之联</t>
  </si>
  <si>
    <t>002647</t>
  </si>
  <si>
    <t>宏磊股份</t>
  </si>
  <si>
    <t>002650</t>
  </si>
  <si>
    <t>加加食品</t>
  </si>
  <si>
    <t>002657</t>
  </si>
  <si>
    <t>中科金财</t>
  </si>
  <si>
    <t>002663</t>
  </si>
  <si>
    <t>普邦园林</t>
  </si>
  <si>
    <t>002675</t>
  </si>
  <si>
    <t>东诚药业</t>
  </si>
  <si>
    <t>002684</t>
  </si>
  <si>
    <t>猛狮科技</t>
  </si>
  <si>
    <t>002722</t>
  </si>
  <si>
    <t>金轮股份</t>
  </si>
  <si>
    <t>300002</t>
  </si>
  <si>
    <t>神州泰岳</t>
  </si>
  <si>
    <t>300009</t>
  </si>
  <si>
    <t>安科生物</t>
  </si>
  <si>
    <t>300018</t>
  </si>
  <si>
    <t>中元华电</t>
  </si>
  <si>
    <t>300021</t>
  </si>
  <si>
    <t>大禹节水</t>
  </si>
  <si>
    <t>Ⅱ</t>
    <phoneticPr fontId="34" type="noConversion"/>
  </si>
  <si>
    <t>道博股份</t>
    <phoneticPr fontId="34" type="noConversion"/>
  </si>
  <si>
    <t>N2</t>
    <phoneticPr fontId="34" type="noConversion"/>
  </si>
  <si>
    <t>600260</t>
  </si>
  <si>
    <t>600288</t>
  </si>
  <si>
    <t>600300</t>
  </si>
  <si>
    <t>维维股份</t>
  </si>
  <si>
    <t>600478</t>
  </si>
  <si>
    <t>科力远</t>
  </si>
  <si>
    <t>光明地产</t>
    <phoneticPr fontId="34" type="noConversion"/>
  </si>
  <si>
    <t>600711</t>
  </si>
  <si>
    <t>盛屯矿业</t>
  </si>
  <si>
    <t>600818</t>
  </si>
  <si>
    <t>中路股份</t>
  </si>
  <si>
    <t>中天能源</t>
    <phoneticPr fontId="34" type="noConversion"/>
  </si>
  <si>
    <t>梅花生物</t>
    <phoneticPr fontId="34" type="noConversion"/>
  </si>
  <si>
    <t>600876</t>
  </si>
  <si>
    <t>洛阳玻璃</t>
  </si>
  <si>
    <t>600988</t>
  </si>
  <si>
    <t>赤峰黄金</t>
  </si>
  <si>
    <t>N2</t>
    <phoneticPr fontId="34" type="noConversion"/>
  </si>
  <si>
    <t>Y</t>
    <phoneticPr fontId="34" type="noConversion"/>
  </si>
  <si>
    <t>Ⅱ</t>
    <phoneticPr fontId="34" type="noConversion"/>
  </si>
  <si>
    <t>N</t>
    <phoneticPr fontId="34" type="noConversion"/>
  </si>
  <si>
    <t>Ⅰ</t>
    <phoneticPr fontId="34" type="noConversion"/>
  </si>
  <si>
    <t>万向钱潮</t>
  </si>
  <si>
    <t>X</t>
    <phoneticPr fontId="34" type="noConversion"/>
  </si>
  <si>
    <t>三木集团</t>
  </si>
  <si>
    <t>华神集团</t>
  </si>
  <si>
    <t>安凯客车</t>
  </si>
  <si>
    <t>Ⅳ</t>
    <phoneticPr fontId="34" type="noConversion"/>
  </si>
  <si>
    <t>新 希 望</t>
  </si>
  <si>
    <t>云南旅游</t>
  </si>
  <si>
    <t>蓉胜超微</t>
  </si>
  <si>
    <t>浦发银行</t>
  </si>
  <si>
    <t>南方航空</t>
  </si>
  <si>
    <t>云天化</t>
  </si>
  <si>
    <t>上汽集团</t>
  </si>
  <si>
    <t>长春经开</t>
  </si>
  <si>
    <t>阳光照明</t>
  </si>
  <si>
    <t>国栋建设</t>
  </si>
  <si>
    <t>华鲁恒升</t>
  </si>
  <si>
    <t>瑞贝卡</t>
  </si>
  <si>
    <t>黑牡丹</t>
  </si>
  <si>
    <t>山鹰纸业</t>
  </si>
  <si>
    <t>浙报传媒</t>
  </si>
  <si>
    <t>同达创业</t>
  </si>
  <si>
    <t>飞乐音响</t>
  </si>
  <si>
    <t>三安光电</t>
  </si>
  <si>
    <t>*ST常林</t>
  </si>
  <si>
    <t>宜华木业</t>
  </si>
  <si>
    <t>中国国航</t>
  </si>
  <si>
    <r>
      <t>N</t>
    </r>
    <r>
      <rPr>
        <sz val="11"/>
        <color theme="1"/>
        <rFont val="宋体"/>
        <family val="3"/>
        <charset val="134"/>
        <scheme val="minor"/>
      </rPr>
      <t>2</t>
    </r>
    <phoneticPr fontId="34" type="noConversion"/>
  </si>
  <si>
    <t>Ⅲ</t>
    <phoneticPr fontId="34" type="noConversion"/>
  </si>
  <si>
    <t>Y</t>
    <phoneticPr fontId="3" type="noConversion"/>
  </si>
  <si>
    <t>中航地产</t>
  </si>
  <si>
    <t>中润资源</t>
  </si>
  <si>
    <t>红 太 阳</t>
  </si>
  <si>
    <t>万泽股份</t>
  </si>
  <si>
    <t>广宇发展</t>
  </si>
  <si>
    <t>兴蓉环境</t>
  </si>
  <si>
    <t>金科股份</t>
  </si>
  <si>
    <t>湖南发展</t>
  </si>
  <si>
    <t>中航飞机</t>
  </si>
  <si>
    <t>建峰化工</t>
  </si>
  <si>
    <t>鸿达兴业</t>
  </si>
  <si>
    <t>传化股份</t>
  </si>
  <si>
    <t>獐 子 岛</t>
  </si>
  <si>
    <t>众和股份</t>
  </si>
  <si>
    <t>凯瑞德</t>
  </si>
  <si>
    <t>沃尔核材</t>
  </si>
  <si>
    <t>广宇集团</t>
  </si>
  <si>
    <t>X</t>
    <phoneticPr fontId="34" type="noConversion"/>
  </si>
  <si>
    <t>N</t>
    <phoneticPr fontId="34" type="noConversion"/>
  </si>
  <si>
    <t>宏达高科</t>
  </si>
  <si>
    <t>御银股份</t>
  </si>
  <si>
    <t>宏达新材</t>
  </si>
  <si>
    <t>合兴包装</t>
  </si>
  <si>
    <t>古越龙山</t>
  </si>
  <si>
    <t>*ST中昌</t>
  </si>
  <si>
    <t>博通股份</t>
  </si>
  <si>
    <t>六国化工</t>
  </si>
  <si>
    <t>广东榕泰</t>
  </si>
  <si>
    <t>中孚实业</t>
  </si>
  <si>
    <t>老凤祥</t>
  </si>
  <si>
    <t>申达股份</t>
  </si>
  <si>
    <t>号百控股</t>
  </si>
  <si>
    <t>电子城</t>
  </si>
  <si>
    <t>川投能源</t>
  </si>
  <si>
    <t>中茵股份</t>
  </si>
  <si>
    <t>中航黑豹</t>
  </si>
  <si>
    <t>西藏城投</t>
  </si>
  <si>
    <t>华新水泥</t>
  </si>
  <si>
    <t>智慧能源</t>
  </si>
  <si>
    <t>广日股份</t>
  </si>
  <si>
    <t>长江电力</t>
  </si>
  <si>
    <t>广安爱众</t>
  </si>
  <si>
    <t>占两市股票数量的比例</t>
    <phoneticPr fontId="31" type="noConversion"/>
  </si>
  <si>
    <t>时间跨度</t>
    <phoneticPr fontId="31" type="noConversion"/>
  </si>
  <si>
    <t>2009-2015</t>
    <phoneticPr fontId="31" type="noConversion"/>
  </si>
  <si>
    <t>结论</t>
    <phoneticPr fontId="31" type="noConversion"/>
  </si>
  <si>
    <t>事件分类定义</t>
    <phoneticPr fontId="3" type="noConversion"/>
  </si>
  <si>
    <t>Ⅱ</t>
    <phoneticPr fontId="31" type="noConversion"/>
  </si>
  <si>
    <t>斯太尔</t>
  </si>
  <si>
    <t>X</t>
    <phoneticPr fontId="34" type="noConversion"/>
  </si>
  <si>
    <t>Y</t>
    <phoneticPr fontId="34" type="noConversion"/>
  </si>
  <si>
    <t>德奥通航</t>
  </si>
  <si>
    <t>美都能源</t>
  </si>
  <si>
    <t>万福生科</t>
  </si>
  <si>
    <t>N2</t>
    <phoneticPr fontId="34" type="noConversion"/>
  </si>
  <si>
    <t>N3</t>
    <phoneticPr fontId="34" type="noConversion"/>
  </si>
  <si>
    <t>Ⅲ</t>
    <phoneticPr fontId="31" type="noConversion"/>
  </si>
  <si>
    <t>1.从事件分类来看，第Ⅱ类的占比最大，第Ⅲ类的占比最小。</t>
    <phoneticPr fontId="31" type="noConversion"/>
  </si>
  <si>
    <t>Ⅳ</t>
    <phoneticPr fontId="31" type="noConversion"/>
  </si>
  <si>
    <r>
      <t>3.</t>
    </r>
    <r>
      <rPr>
        <sz val="12"/>
        <color rgb="FFFF0000"/>
        <rFont val="宋体"/>
        <family val="3"/>
        <charset val="134"/>
        <scheme val="minor"/>
      </rPr>
      <t>剔除</t>
    </r>
    <r>
      <rPr>
        <sz val="12"/>
        <color theme="1"/>
        <rFont val="宋体"/>
        <family val="3"/>
        <charset val="134"/>
        <scheme val="minor"/>
      </rPr>
      <t>：第Ⅳ类事件第一波有爆发，但第二波爆发比例为13%，可以不重点关注。</t>
    </r>
    <phoneticPr fontId="31" type="noConversion"/>
  </si>
  <si>
    <r>
      <t>2.</t>
    </r>
    <r>
      <rPr>
        <sz val="12"/>
        <color rgb="FFFF0000"/>
        <rFont val="宋体"/>
        <family val="3"/>
        <charset val="134"/>
        <scheme val="minor"/>
      </rPr>
      <t>规律</t>
    </r>
    <r>
      <rPr>
        <sz val="12"/>
        <color theme="1"/>
        <rFont val="宋体"/>
        <family val="3"/>
        <charset val="134"/>
        <scheme val="minor"/>
      </rPr>
      <t>：第ⅠⅡⅢ类事件发生时，第一波爆发幅度大于50%时，第二波爆发的概率大于50%，加以重点关注。</t>
    </r>
    <phoneticPr fontId="31" type="noConversion"/>
  </si>
  <si>
    <r>
      <t>4.</t>
    </r>
    <r>
      <rPr>
        <sz val="12"/>
        <color rgb="FFFF0000"/>
        <rFont val="宋体"/>
        <family val="3"/>
        <charset val="134"/>
        <scheme val="minor"/>
      </rPr>
      <t>幅度</t>
    </r>
    <r>
      <rPr>
        <sz val="12"/>
        <color theme="1"/>
        <rFont val="宋体"/>
        <family val="3"/>
        <charset val="134"/>
        <scheme val="minor"/>
      </rPr>
      <t>：第ⅠⅡⅢ类事件发生时，通常第二波爆发比例大于50%，且第二波爆发幅度大于第一波的爆发幅度。</t>
    </r>
    <phoneticPr fontId="31" type="noConversion"/>
  </si>
  <si>
    <r>
      <t>5.</t>
    </r>
    <r>
      <rPr>
        <sz val="12"/>
        <color rgb="FFFF0000"/>
        <rFont val="宋体"/>
        <family val="3"/>
        <charset val="134"/>
        <scheme val="minor"/>
      </rPr>
      <t>回撤</t>
    </r>
    <r>
      <rPr>
        <sz val="12"/>
        <color theme="1"/>
        <rFont val="宋体"/>
        <family val="3"/>
        <charset val="134"/>
        <scheme val="minor"/>
      </rPr>
      <t>：第ⅠⅡⅢ类事件发生时，第一波爆发幅度大于50%时，最大回撤平均幅度在15%-25%之间。</t>
    </r>
    <phoneticPr fontId="31" type="noConversion"/>
  </si>
  <si>
    <r>
      <t>6.</t>
    </r>
    <r>
      <rPr>
        <sz val="12"/>
        <color rgb="FFFF0000"/>
        <rFont val="宋体"/>
        <family val="3"/>
        <charset val="134"/>
        <scheme val="minor"/>
      </rPr>
      <t>间隔</t>
    </r>
    <r>
      <rPr>
        <sz val="12"/>
        <color theme="1"/>
        <rFont val="宋体"/>
        <family val="3"/>
        <charset val="134"/>
        <scheme val="minor"/>
      </rPr>
      <t>：第ⅠⅡⅢ类事件发生时，第一波爆发幅度大于50%时，第一波结束至第二波开始的时间间隔为6--15个月。</t>
    </r>
    <phoneticPr fontId="31" type="noConversion"/>
  </si>
  <si>
    <t>7.取样周期：本统计的股票以两年的个股走势为标准。</t>
    <phoneticPr fontId="31" type="noConversion"/>
  </si>
  <si>
    <r>
      <t>8.</t>
    </r>
    <r>
      <rPr>
        <sz val="12"/>
        <color rgb="FFFF0000"/>
        <rFont val="宋体"/>
        <family val="3"/>
        <charset val="134"/>
        <scheme val="minor"/>
      </rPr>
      <t>总体经验</t>
    </r>
    <r>
      <rPr>
        <sz val="12"/>
        <color theme="1"/>
        <rFont val="宋体"/>
        <family val="3"/>
        <charset val="134"/>
        <scheme val="minor"/>
      </rPr>
      <t>：第ⅡⅢⅣ类事件类股票的第一次爆发与大盘的走势吻合度大，而第Ⅰ类的股票可以走出独立行情。</t>
    </r>
    <phoneticPr fontId="31" type="noConversion"/>
  </si>
  <si>
    <t>对于二级市场股票有重大事件披露并引起第一轮价格爆发后，随后第二波爆发发生的几率，以及涨幅的幅度进行规律性统计，为二级市场的盈利提供依据</t>
    <phoneticPr fontId="3" type="noConversion"/>
  </si>
  <si>
    <t>合计取样</t>
    <phoneticPr fontId="31" type="noConversion"/>
  </si>
  <si>
    <t>取样数据</t>
    <phoneticPr fontId="31" type="noConversion"/>
  </si>
  <si>
    <t>见后表格</t>
    <phoneticPr fontId="31" type="noConversion"/>
  </si>
  <si>
    <t>在超过第一波爆发高点起算，其后的一年内的价格最高点与该点的价格差值与第一波高点的比值</t>
    <phoneticPr fontId="3" type="noConversion"/>
  </si>
  <si>
    <t>在第一波爆发结束起一年内超越第一波爆发的高点算为第二波爆发开始</t>
    <phoneticPr fontId="3" type="noConversion"/>
  </si>
  <si>
    <t>预案发布后第一个交易日起，连续两个涨停或者有30%升幅以上，且未来回撤小于0.618，即不会出现深幅调整</t>
    <phoneticPr fontId="3" type="noConversion"/>
  </si>
  <si>
    <r>
      <t>0</t>
    </r>
    <r>
      <rPr>
        <sz val="11"/>
        <color theme="1"/>
        <rFont val="宋体"/>
        <family val="3"/>
        <charset val="134"/>
        <scheme val="minor"/>
      </rPr>
      <t>00</t>
    </r>
    <r>
      <rPr>
        <sz val="11"/>
        <color theme="1"/>
        <rFont val="宋体"/>
        <charset val="134"/>
        <scheme val="minor"/>
      </rPr>
      <t>971</t>
    </r>
    <phoneticPr fontId="3" type="noConversion"/>
  </si>
  <si>
    <t>高升控股</t>
  </si>
  <si>
    <t>Y</t>
    <phoneticPr fontId="3" type="noConversion"/>
  </si>
  <si>
    <t>众和股份</t>
    <phoneticPr fontId="3" type="noConversion"/>
  </si>
  <si>
    <t>冠福股份</t>
    <phoneticPr fontId="3" type="noConversion"/>
  </si>
  <si>
    <t>Y</t>
    <phoneticPr fontId="3" type="noConversion"/>
  </si>
  <si>
    <t>皇氏集团</t>
    <phoneticPr fontId="3" type="noConversion"/>
  </si>
  <si>
    <t>和晶科技</t>
    <phoneticPr fontId="3" type="noConversion"/>
  </si>
  <si>
    <t>N</t>
    <phoneticPr fontId="3" type="noConversion"/>
  </si>
  <si>
    <t>浙江广厦</t>
    <phoneticPr fontId="3" type="noConversion"/>
  </si>
  <si>
    <t>Y</t>
    <phoneticPr fontId="3" type="noConversion"/>
  </si>
  <si>
    <t>商赢环球</t>
    <phoneticPr fontId="3" type="noConversion"/>
  </si>
  <si>
    <t>N</t>
    <phoneticPr fontId="3" type="noConversion"/>
  </si>
  <si>
    <t>万家文化</t>
    <phoneticPr fontId="3" type="noConversion"/>
  </si>
  <si>
    <t>广东榕泰</t>
    <phoneticPr fontId="3" type="noConversion"/>
  </si>
  <si>
    <t>*st常林</t>
    <phoneticPr fontId="3" type="noConversion"/>
  </si>
  <si>
    <t>Y</t>
    <phoneticPr fontId="3" type="noConversion"/>
  </si>
  <si>
    <t>赤峰黄金</t>
    <phoneticPr fontId="3" type="noConversion"/>
  </si>
  <si>
    <t>002102</t>
    <phoneticPr fontId="3" type="noConversion"/>
  </si>
  <si>
    <t>002176</t>
    <phoneticPr fontId="3" type="noConversion"/>
  </si>
  <si>
    <t>002070</t>
    <phoneticPr fontId="3" type="noConversion"/>
  </si>
  <si>
    <t>002131</t>
    <phoneticPr fontId="3" type="noConversion"/>
  </si>
  <si>
    <t>002329</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</si>
</sst>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42">
    <font>
      <sz val="11"/>
      <color theme="1"/>
      <name val="宋体"/>
      <charset val="134"/>
      <scheme val="minor"/>
    </font>
    <font>
      <sz val="11"/>
      <color indexed="8"/>
      <name val="宋体"/>
      <family val="3"/>
      <charset val="134"/>
    </font>
    <font>
      <sz val="12"/>
      <color indexed="8"/>
      <name val="宋体"/>
      <family val="3"/>
      <charset val="134"/>
    </font>
    <font>
      <sz val="9"/>
      <name val="宋体"/>
      <family val="3"/>
      <charset val="134"/>
    </font>
    <font>
      <b/>
      <sz val="11"/>
      <color indexed="8"/>
      <name val="宋体"/>
      <family val="3"/>
      <charset val="134"/>
    </font>
    <font>
      <sz val="11"/>
      <color indexed="8"/>
      <name val="宋体"/>
      <family val="3"/>
      <charset val="134"/>
    </font>
    <font>
      <sz val="9"/>
      <color indexed="81"/>
      <name val="Tahoma"/>
      <family val="2"/>
    </font>
    <font>
      <b/>
      <sz val="9"/>
      <color indexed="81"/>
      <name val="Tahoma"/>
      <family val="2"/>
    </font>
    <font>
      <sz val="9"/>
      <color indexed="81"/>
      <name val="宋体"/>
      <family val="3"/>
      <charset val="134"/>
    </font>
    <font>
      <sz val="12"/>
      <color indexed="8"/>
      <name val="宋体"/>
      <family val="3"/>
      <charset val="134"/>
    </font>
    <font>
      <sz val="11"/>
      <name val="宋体"/>
      <family val="3"/>
      <charset val="134"/>
    </font>
    <font>
      <b/>
      <sz val="9"/>
      <color indexed="81"/>
      <name val="宋体"/>
      <family val="3"/>
      <charset val="134"/>
    </font>
    <font>
      <sz val="11"/>
      <color theme="1"/>
      <name val="宋体"/>
      <family val="3"/>
      <charset val="134"/>
      <scheme val="minor"/>
    </font>
    <font>
      <sz val="11"/>
      <color theme="0"/>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2"/>
      <color rgb="FF000000"/>
      <name val="宋体"/>
      <family val="3"/>
      <charset val="134"/>
      <scheme val="minor"/>
    </font>
    <font>
      <sz val="11"/>
      <color theme="1"/>
      <name val="宋体"/>
      <family val="3"/>
      <charset val="134"/>
      <scheme val="minor"/>
    </font>
    <font>
      <sz val="9"/>
      <name val="宋体"/>
      <family val="3"/>
      <charset val="134"/>
      <scheme val="minor"/>
    </font>
    <font>
      <sz val="11"/>
      <name val="宋体"/>
      <family val="3"/>
      <charset val="134"/>
      <scheme val="minor"/>
    </font>
    <font>
      <sz val="11"/>
      <color indexed="8"/>
      <name val="宋体"/>
      <family val="3"/>
      <charset val="134"/>
    </font>
    <font>
      <sz val="9"/>
      <name val="宋体"/>
      <family val="3"/>
      <charset val="134"/>
    </font>
    <font>
      <b/>
      <sz val="12"/>
      <color rgb="FF000000"/>
      <name val="宋体"/>
      <family val="3"/>
      <charset val="134"/>
      <scheme val="minor"/>
    </font>
    <font>
      <sz val="12"/>
      <color indexed="8"/>
      <name val="宋体"/>
      <family val="3"/>
      <charset val="134"/>
    </font>
    <font>
      <sz val="12"/>
      <color theme="1"/>
      <name val="宋体"/>
      <family val="3"/>
      <charset val="134"/>
      <scheme val="minor"/>
    </font>
    <font>
      <b/>
      <sz val="12"/>
      <color theme="1"/>
      <name val="宋体"/>
      <family val="3"/>
      <charset val="134"/>
      <scheme val="minor"/>
    </font>
    <font>
      <b/>
      <sz val="11"/>
      <color theme="1"/>
      <name val="宋体"/>
      <family val="3"/>
      <charset val="134"/>
      <scheme val="minor"/>
    </font>
    <font>
      <b/>
      <sz val="12"/>
      <color indexed="8"/>
      <name val="宋体"/>
      <family val="3"/>
      <charset val="134"/>
    </font>
    <font>
      <sz val="12"/>
      <color rgb="FFFF0000"/>
      <name val="宋体"/>
      <family val="3"/>
      <charset val="134"/>
      <scheme val="minor"/>
    </font>
  </fonts>
  <fills count="37">
    <fill>
      <patternFill patternType="none"/>
    </fill>
    <fill>
      <patternFill patternType="gray125"/>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2">
    <xf numFmtId="0" fontId="0" fillId="0" borderId="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20" fillId="0" borderId="16" applyNumberFormat="0" applyFill="0" applyAlignment="0" applyProtection="0">
      <alignment vertical="center"/>
    </xf>
    <xf numFmtId="0" fontId="21" fillId="23" borderId="17" applyNumberFormat="0" applyAlignment="0" applyProtection="0">
      <alignment vertical="center"/>
    </xf>
    <xf numFmtId="0" fontId="22" fillId="24" borderId="18"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9" applyNumberFormat="0" applyFill="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26" fillId="31" borderId="0" applyNumberFormat="0" applyBorder="0" applyAlignment="0" applyProtection="0">
      <alignment vertical="center"/>
    </xf>
    <xf numFmtId="0" fontId="27" fillId="23" borderId="20" applyNumberFormat="0" applyAlignment="0" applyProtection="0">
      <alignment vertical="center"/>
    </xf>
    <xf numFmtId="0" fontId="28" fillId="32" borderId="17" applyNumberFormat="0" applyAlignment="0" applyProtection="0">
      <alignment vertical="center"/>
    </xf>
    <xf numFmtId="0" fontId="1" fillId="33" borderId="21" applyNumberFormat="0" applyFont="0" applyAlignment="0" applyProtection="0">
      <alignment vertical="center"/>
    </xf>
  </cellStyleXfs>
  <cellXfs count="122">
    <xf numFmtId="0" fontId="0" fillId="0" borderId="0" xfId="0">
      <alignment vertical="center"/>
    </xf>
    <xf numFmtId="0" fontId="0" fillId="0" borderId="0" xfId="0"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9" fontId="2" fillId="0" borderId="1" xfId="0" applyNumberFormat="1" applyFont="1" applyBorder="1" applyAlignment="1">
      <alignment vertical="center" wrapText="1"/>
    </xf>
    <xf numFmtId="9" fontId="0" fillId="0" borderId="0" xfId="0" applyNumberFormat="1">
      <alignment vertical="center"/>
    </xf>
    <xf numFmtId="0" fontId="2" fillId="0" borderId="0" xfId="0" applyFont="1">
      <alignment vertical="center"/>
    </xf>
    <xf numFmtId="0" fontId="2" fillId="0" borderId="2" xfId="0" applyFont="1" applyBorder="1" applyAlignment="1">
      <alignment vertical="center" wrapText="1"/>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pplyAlignment="1">
      <alignment vertical="center" wrapText="1"/>
    </xf>
    <xf numFmtId="0" fontId="0" fillId="0" borderId="5" xfId="0" applyBorder="1">
      <alignment vertical="center"/>
    </xf>
    <xf numFmtId="0" fontId="0" fillId="2" borderId="5" xfId="0" applyFill="1" applyBorder="1" applyAlignment="1">
      <alignment horizontal="center" vertical="center" wrapText="1"/>
    </xf>
    <xf numFmtId="0" fontId="0" fillId="0" borderId="1" xfId="0" applyBorder="1">
      <alignment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justify" vertical="center"/>
    </xf>
    <xf numFmtId="0" fontId="5" fillId="0" borderId="0" xfId="0" applyFont="1">
      <alignment vertical="center"/>
    </xf>
    <xf numFmtId="0" fontId="2" fillId="0" borderId="1" xfId="0" applyNumberFormat="1" applyFont="1" applyBorder="1" applyAlignment="1">
      <alignment horizontal="center" vertical="center" wrapText="1"/>
    </xf>
    <xf numFmtId="0" fontId="2" fillId="0" borderId="1" xfId="0" applyNumberFormat="1" applyFont="1" applyBorder="1" applyAlignment="1">
      <alignment vertical="center" wrapText="1"/>
    </xf>
    <xf numFmtId="0" fontId="0" fillId="0" borderId="0" xfId="0" applyNumberFormat="1">
      <alignment vertical="center"/>
    </xf>
    <xf numFmtId="0" fontId="9" fillId="0" borderId="0" xfId="0" applyFont="1" applyAlignment="1">
      <alignment horizontal="justify" vertical="center"/>
    </xf>
    <xf numFmtId="0" fontId="0" fillId="2" borderId="0" xfId="0" applyNumberFormat="1" applyFill="1" applyAlignment="1">
      <alignment vertical="center" wrapText="1"/>
    </xf>
    <xf numFmtId="0" fontId="5" fillId="0" borderId="0" xfId="0" applyFont="1" applyFill="1">
      <alignment vertical="center"/>
    </xf>
    <xf numFmtId="0" fontId="0" fillId="0" borderId="0" xfId="0" applyFill="1">
      <alignment vertical="center"/>
    </xf>
    <xf numFmtId="0" fontId="10" fillId="0" borderId="0" xfId="0" applyFont="1" applyFill="1">
      <alignment vertical="center"/>
    </xf>
    <xf numFmtId="0" fontId="10" fillId="0" borderId="3" xfId="0" applyFont="1" applyFill="1" applyBorder="1">
      <alignment vertical="center"/>
    </xf>
    <xf numFmtId="0" fontId="10" fillId="0" borderId="4" xfId="0" applyFont="1" applyFill="1" applyBorder="1">
      <alignment vertical="center"/>
    </xf>
    <xf numFmtId="0" fontId="10" fillId="0" borderId="0" xfId="0" applyFont="1" applyFill="1" applyBorder="1">
      <alignment vertical="center"/>
    </xf>
    <xf numFmtId="0" fontId="10" fillId="0" borderId="5" xfId="0" applyFont="1" applyFill="1" applyBorder="1">
      <alignment vertical="center"/>
    </xf>
    <xf numFmtId="0" fontId="0" fillId="0" borderId="0" xfId="0" applyAlignment="1">
      <alignment horizontal="left" vertical="center"/>
    </xf>
    <xf numFmtId="0" fontId="30" fillId="0" borderId="0" xfId="0" applyFont="1">
      <alignment vertical="center"/>
    </xf>
    <xf numFmtId="0" fontId="0" fillId="0" borderId="1" xfId="0" applyBorder="1" applyAlignment="1">
      <alignment horizontal="center" vertical="center" wrapText="1"/>
    </xf>
    <xf numFmtId="49" fontId="30" fillId="0" borderId="0" xfId="0" applyNumberFormat="1" applyFont="1">
      <alignment vertical="center"/>
    </xf>
    <xf numFmtId="0" fontId="29" fillId="0" borderId="1" xfId="0" applyFont="1" applyBorder="1" applyAlignment="1">
      <alignment horizontal="center" vertical="center"/>
    </xf>
    <xf numFmtId="9"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0" xfId="0" applyNumberFormat="1" applyFill="1">
      <alignment vertical="center"/>
    </xf>
    <xf numFmtId="0" fontId="0" fillId="0" borderId="0" xfId="0" applyNumberFormat="1" applyFill="1">
      <alignment vertical="center"/>
    </xf>
    <xf numFmtId="0" fontId="0" fillId="0" borderId="3" xfId="0" applyFill="1" applyBorder="1">
      <alignment vertical="center"/>
    </xf>
    <xf numFmtId="0" fontId="32" fillId="0" borderId="0" xfId="0" applyFont="1" applyFill="1">
      <alignment vertical="center"/>
    </xf>
    <xf numFmtId="0" fontId="32" fillId="0" borderId="3" xfId="0" applyFont="1" applyFill="1" applyBorder="1">
      <alignment vertical="center"/>
    </xf>
    <xf numFmtId="0" fontId="29" fillId="0" borderId="0" xfId="0" applyFont="1">
      <alignment vertical="center"/>
    </xf>
    <xf numFmtId="0" fontId="0" fillId="0" borderId="0" xfId="0" applyAlignment="1">
      <alignment horizontal="center" vertical="center" wrapText="1"/>
    </xf>
    <xf numFmtId="0" fontId="29" fillId="0" borderId="0" xfId="0" applyFont="1">
      <alignment vertical="center"/>
    </xf>
    <xf numFmtId="176" fontId="0" fillId="0" borderId="0" xfId="0" applyNumberFormat="1" applyFill="1" applyAlignment="1">
      <alignment horizontal="left" vertical="center"/>
    </xf>
    <xf numFmtId="9" fontId="32" fillId="0" borderId="0" xfId="0" applyNumberFormat="1" applyFont="1" applyFill="1">
      <alignment vertical="center"/>
    </xf>
    <xf numFmtId="0" fontId="32" fillId="0" borderId="0" xfId="0" applyNumberFormat="1" applyFont="1" applyFill="1">
      <alignment vertical="center"/>
    </xf>
    <xf numFmtId="0" fontId="30" fillId="0" borderId="0" xfId="0" applyFont="1" applyFill="1">
      <alignment vertical="center"/>
    </xf>
    <xf numFmtId="9" fontId="30" fillId="0" borderId="1" xfId="0" applyNumberFormat="1" applyFont="1" applyBorder="1" applyAlignment="1">
      <alignment horizontal="center" vertical="center" wrapText="1"/>
    </xf>
    <xf numFmtId="0" fontId="33" fillId="0" borderId="0" xfId="0" applyFont="1" applyFill="1" applyAlignment="1">
      <alignment horizontal="left" vertical="center"/>
    </xf>
    <xf numFmtId="0" fontId="32" fillId="0" borderId="0" xfId="0" applyFont="1" applyFill="1" applyAlignment="1">
      <alignment horizontal="left" vertical="center"/>
    </xf>
    <xf numFmtId="0" fontId="0" fillId="0" borderId="0" xfId="0" applyFill="1" applyAlignment="1">
      <alignment horizontal="left" vertical="center"/>
    </xf>
    <xf numFmtId="0" fontId="35" fillId="34"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0" fontId="29" fillId="0" borderId="1" xfId="0" applyFont="1" applyFill="1" applyBorder="1" applyAlignment="1">
      <alignment horizontal="center" vertical="center"/>
    </xf>
    <xf numFmtId="0" fontId="30" fillId="0" borderId="1" xfId="0" applyFont="1" applyBorder="1" applyAlignment="1">
      <alignment horizontal="center" vertical="center"/>
    </xf>
    <xf numFmtId="0" fontId="37" fillId="0" borderId="0" xfId="0" applyFont="1">
      <alignment vertical="center"/>
    </xf>
    <xf numFmtId="0" fontId="38" fillId="0" borderId="0" xfId="0" applyFont="1">
      <alignment vertical="center"/>
    </xf>
    <xf numFmtId="0" fontId="39" fillId="0" borderId="0" xfId="0" applyFont="1" applyAlignment="1">
      <alignment horizontal="center" vertical="center"/>
    </xf>
    <xf numFmtId="0" fontId="40" fillId="0" borderId="0" xfId="0" applyFont="1" applyAlignment="1">
      <alignment horizontal="justify" vertical="center"/>
    </xf>
    <xf numFmtId="0" fontId="40" fillId="36" borderId="0" xfId="0" applyFont="1" applyFill="1" applyAlignment="1">
      <alignment horizontal="justify" vertical="center"/>
    </xf>
    <xf numFmtId="0" fontId="29" fillId="36" borderId="0" xfId="0" applyFont="1" applyFill="1" applyAlignment="1">
      <alignment vertical="center"/>
    </xf>
    <xf numFmtId="0" fontId="0" fillId="36" borderId="0" xfId="0" applyFill="1">
      <alignment vertical="center"/>
    </xf>
    <xf numFmtId="0" fontId="36" fillId="0" borderId="1" xfId="0" applyFont="1" applyBorder="1" applyAlignment="1">
      <alignment horizontal="center" vertical="center"/>
    </xf>
    <xf numFmtId="0" fontId="36" fillId="0" borderId="23" xfId="0" applyFont="1" applyBorder="1" applyAlignment="1">
      <alignment horizontal="center" vertical="center"/>
    </xf>
    <xf numFmtId="0" fontId="29" fillId="0" borderId="1" xfId="0" applyFont="1" applyBorder="1">
      <alignment vertical="center"/>
    </xf>
    <xf numFmtId="0" fontId="29" fillId="0" borderId="23" xfId="0" applyFont="1" applyBorder="1">
      <alignment vertical="center"/>
    </xf>
    <xf numFmtId="0" fontId="29" fillId="0" borderId="30" xfId="0" applyFont="1" applyBorder="1">
      <alignment vertical="center"/>
    </xf>
    <xf numFmtId="0" fontId="36" fillId="0" borderId="30" xfId="0" applyFont="1" applyBorder="1" applyAlignment="1">
      <alignment horizontal="center" vertical="center"/>
    </xf>
    <xf numFmtId="0" fontId="29" fillId="35" borderId="0" xfId="0" applyFont="1" applyFill="1" applyAlignment="1">
      <alignment horizontal="center" vertical="center"/>
    </xf>
    <xf numFmtId="0" fontId="29" fillId="0" borderId="9" xfId="0" applyFont="1" applyBorder="1" applyAlignment="1">
      <alignment horizontal="center" vertical="center"/>
    </xf>
    <xf numFmtId="0" fontId="29" fillId="0" borderId="10" xfId="0" applyFont="1" applyBorder="1" applyAlignment="1">
      <alignment horizontal="center" vertical="center"/>
    </xf>
    <xf numFmtId="0" fontId="29" fillId="0" borderId="28" xfId="0" applyFont="1" applyBorder="1" applyAlignment="1">
      <alignment horizontal="center" vertical="center"/>
    </xf>
    <xf numFmtId="0" fontId="29" fillId="0" borderId="24" xfId="0" applyFont="1" applyBorder="1" applyAlignment="1">
      <alignment horizontal="center" vertical="center"/>
    </xf>
    <xf numFmtId="0" fontId="29" fillId="0" borderId="25" xfId="0" applyFont="1" applyBorder="1" applyAlignment="1">
      <alignment horizontal="center" vertical="center"/>
    </xf>
    <xf numFmtId="0" fontId="29" fillId="0" borderId="26" xfId="0" applyFont="1" applyBorder="1" applyAlignment="1">
      <alignment horizontal="center" vertical="center"/>
    </xf>
    <xf numFmtId="0" fontId="29" fillId="0" borderId="31" xfId="0" applyFont="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38" fillId="0" borderId="22" xfId="0" applyFont="1" applyBorder="1" applyAlignment="1">
      <alignment horizontal="center" vertical="center" wrapText="1"/>
    </xf>
    <xf numFmtId="0" fontId="38" fillId="0" borderId="27" xfId="0" applyFont="1" applyBorder="1" applyAlignment="1">
      <alignment horizontal="center" vertical="center" wrapText="1"/>
    </xf>
    <xf numFmtId="0" fontId="38" fillId="0" borderId="29" xfId="0" applyFont="1" applyBorder="1" applyAlignment="1">
      <alignment horizontal="center" vertical="center" wrapText="1"/>
    </xf>
    <xf numFmtId="0" fontId="39" fillId="0" borderId="22" xfId="0" applyFont="1" applyBorder="1" applyAlignment="1">
      <alignment horizontal="center" vertical="center"/>
    </xf>
    <xf numFmtId="0" fontId="39" fillId="0" borderId="27" xfId="0" applyFont="1" applyBorder="1" applyAlignment="1">
      <alignment horizontal="center" vertical="center"/>
    </xf>
    <xf numFmtId="0" fontId="39" fillId="0" borderId="29" xfId="0" applyFont="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28" xfId="0" applyFont="1" applyBorder="1" applyAlignment="1">
      <alignment horizontal="center" vertical="center"/>
    </xf>
    <xf numFmtId="0" fontId="37" fillId="0" borderId="31" xfId="0" applyFont="1" applyBorder="1" applyAlignment="1">
      <alignment horizontal="center" vertical="center"/>
    </xf>
    <xf numFmtId="0" fontId="37" fillId="0" borderId="32" xfId="0" applyFont="1" applyBorder="1" applyAlignment="1">
      <alignment horizontal="center" vertical="center"/>
    </xf>
    <xf numFmtId="0" fontId="37" fillId="0" borderId="33" xfId="0" applyFont="1" applyBorder="1" applyAlignment="1">
      <alignment horizontal="center" vertical="center"/>
    </xf>
    <xf numFmtId="0" fontId="0" fillId="0" borderId="0" xfId="0"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0" borderId="0" xfId="0" applyAlignment="1">
      <alignment horizontal="center" vertical="center" wrapText="1"/>
    </xf>
    <xf numFmtId="0" fontId="30" fillId="0" borderId="0" xfId="0" applyFont="1" applyAlignment="1">
      <alignment horizontal="center" vertical="center"/>
    </xf>
    <xf numFmtId="0" fontId="29" fillId="0" borderId="0" xfId="0" applyFont="1">
      <alignment vertical="center"/>
    </xf>
    <xf numFmtId="49" fontId="12" fillId="0" borderId="0" xfId="0" applyNumberFormat="1" applyFont="1" applyFill="1">
      <alignment vertical="center"/>
    </xf>
    <xf numFmtId="0" fontId="12" fillId="0" borderId="0" xfId="0" applyFont="1">
      <alignment vertical="center"/>
    </xf>
    <xf numFmtId="0" fontId="0" fillId="0" borderId="0" xfId="0" applyFont="1" applyFill="1">
      <alignment vertical="center"/>
    </xf>
    <xf numFmtId="0" fontId="12" fillId="0" borderId="0" xfId="0" applyFont="1" applyFill="1">
      <alignment vertical="center"/>
    </xf>
    <xf numFmtId="49" fontId="0" fillId="0" borderId="0" xfId="0" applyNumberFormat="1">
      <alignment vertical="center"/>
    </xf>
    <xf numFmtId="49" fontId="12" fillId="0" borderId="0" xfId="0" applyNumberFormat="1" applyFont="1">
      <alignment vertical="center"/>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533399</xdr:colOff>
      <xdr:row>0</xdr:row>
      <xdr:rowOff>0</xdr:rowOff>
    </xdr:from>
    <xdr:to>
      <xdr:col>6</xdr:col>
      <xdr:colOff>1104900</xdr:colOff>
      <xdr:row>20</xdr:row>
      <xdr:rowOff>38100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324224" y="0"/>
          <a:ext cx="5295901" cy="3476625"/>
        </a:xfrm>
        <a:prstGeom prst="rect">
          <a:avLst/>
        </a:prstGeom>
        <a:noFill/>
        <a:ln w="1">
          <a:noFill/>
          <a:miter lim="800000"/>
          <a:headEnd/>
          <a:tailEnd/>
        </a:ln>
      </xdr:spPr>
    </xdr:pic>
    <xdr:clientData/>
  </xdr:twoCellAnchor>
  <xdr:twoCellAnchor editAs="oneCell">
    <xdr:from>
      <xdr:col>6</xdr:col>
      <xdr:colOff>1266825</xdr:colOff>
      <xdr:row>0</xdr:row>
      <xdr:rowOff>0</xdr:rowOff>
    </xdr:from>
    <xdr:to>
      <xdr:col>7</xdr:col>
      <xdr:colOff>4552950</xdr:colOff>
      <xdr:row>20</xdr:row>
      <xdr:rowOff>38100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82050" y="0"/>
          <a:ext cx="4972050" cy="347662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zoomScaleNormal="100" workbookViewId="0">
      <selection activeCell="C10" sqref="C10:H10"/>
    </sheetView>
  </sheetViews>
  <sheetFormatPr defaultRowHeight="13.5"/>
  <cols>
    <col min="1" max="1" width="9.875" customWidth="1"/>
    <col min="2" max="2" width="19.125" customWidth="1"/>
    <col min="3" max="3" width="14.875" customWidth="1"/>
    <col min="4" max="4" width="13.375" customWidth="1"/>
    <col min="5" max="5" width="25.5" customWidth="1"/>
    <col min="6" max="6" width="31" customWidth="1"/>
    <col min="7" max="7" width="12.375" customWidth="1"/>
    <col min="8" max="8" width="19.375" customWidth="1"/>
  </cols>
  <sheetData>
    <row r="1" spans="1:12" ht="16.5" customHeight="1">
      <c r="A1" s="64" t="s">
        <v>335</v>
      </c>
      <c r="B1" s="74" t="s">
        <v>1091</v>
      </c>
      <c r="C1" s="74"/>
      <c r="D1" s="74"/>
      <c r="E1" s="74"/>
      <c r="F1" s="74"/>
      <c r="G1" s="74"/>
      <c r="H1" s="74"/>
      <c r="I1" s="74"/>
      <c r="J1" s="74"/>
      <c r="K1" s="74"/>
    </row>
    <row r="2" spans="1:12" s="67" customFormat="1" ht="16.5" customHeight="1" thickBot="1">
      <c r="A2" s="65"/>
      <c r="B2" s="66"/>
      <c r="C2" s="66"/>
      <c r="D2" s="66"/>
      <c r="E2" s="66"/>
      <c r="F2" s="66"/>
      <c r="G2" s="66"/>
      <c r="H2" s="66"/>
    </row>
    <row r="3" spans="1:12" ht="19.5" customHeight="1">
      <c r="A3" s="84" t="s">
        <v>1071</v>
      </c>
      <c r="B3" s="69" t="s">
        <v>313</v>
      </c>
      <c r="C3" s="90" t="s">
        <v>304</v>
      </c>
      <c r="D3" s="91"/>
      <c r="E3" s="91"/>
      <c r="F3" s="92"/>
    </row>
    <row r="4" spans="1:12" ht="19.5" customHeight="1">
      <c r="A4" s="85"/>
      <c r="B4" s="68" t="s">
        <v>332</v>
      </c>
      <c r="C4" s="93" t="s">
        <v>627</v>
      </c>
      <c r="D4" s="94"/>
      <c r="E4" s="94"/>
      <c r="F4" s="95"/>
    </row>
    <row r="5" spans="1:12" ht="19.5" customHeight="1">
      <c r="A5" s="85"/>
      <c r="B5" s="68" t="s">
        <v>302</v>
      </c>
      <c r="C5" s="93" t="s">
        <v>628</v>
      </c>
      <c r="D5" s="94"/>
      <c r="E5" s="94"/>
      <c r="F5" s="95"/>
    </row>
    <row r="6" spans="1:12" ht="19.5" customHeight="1" thickBot="1">
      <c r="A6" s="86"/>
      <c r="B6" s="73" t="s">
        <v>303</v>
      </c>
      <c r="C6" s="96" t="s">
        <v>629</v>
      </c>
      <c r="D6" s="97"/>
      <c r="E6" s="97"/>
      <c r="F6" s="98"/>
    </row>
    <row r="7" spans="1:12" s="67" customFormat="1" ht="16.5" customHeight="1" thickBot="1">
      <c r="A7" s="65"/>
      <c r="B7" s="66"/>
      <c r="C7" s="99"/>
      <c r="D7" s="99"/>
      <c r="E7" s="99"/>
      <c r="F7" s="99"/>
      <c r="G7" s="66"/>
      <c r="H7" s="66"/>
    </row>
    <row r="8" spans="1:12" ht="26.25" customHeight="1">
      <c r="A8" s="87" t="s">
        <v>722</v>
      </c>
      <c r="B8" s="71" t="s">
        <v>716</v>
      </c>
      <c r="C8" s="78" t="s">
        <v>1097</v>
      </c>
      <c r="D8" s="79"/>
      <c r="E8" s="79"/>
      <c r="F8" s="79"/>
      <c r="G8" s="79"/>
      <c r="H8" s="80"/>
    </row>
    <row r="9" spans="1:12" ht="26.25" customHeight="1">
      <c r="A9" s="88"/>
      <c r="B9" s="70" t="s">
        <v>718</v>
      </c>
      <c r="C9" s="75" t="s">
        <v>1096</v>
      </c>
      <c r="D9" s="76"/>
      <c r="E9" s="76"/>
      <c r="F9" s="76"/>
      <c r="G9" s="76"/>
      <c r="H9" s="77"/>
    </row>
    <row r="10" spans="1:12" ht="26.25" customHeight="1" thickBot="1">
      <c r="A10" s="89"/>
      <c r="B10" s="72" t="s">
        <v>719</v>
      </c>
      <c r="C10" s="81" t="s">
        <v>1095</v>
      </c>
      <c r="D10" s="82"/>
      <c r="E10" s="82"/>
      <c r="F10" s="82"/>
      <c r="G10" s="82"/>
      <c r="H10" s="83"/>
    </row>
    <row r="11" spans="1:12" s="67" customFormat="1" ht="16.5" customHeight="1">
      <c r="A11" s="65"/>
      <c r="B11" s="66"/>
      <c r="C11" s="66"/>
      <c r="D11" s="66"/>
      <c r="E11" s="66"/>
      <c r="F11" s="66"/>
      <c r="G11" s="66"/>
      <c r="H11" s="66"/>
    </row>
    <row r="12" spans="1:12" s="67" customFormat="1" ht="16.5" customHeight="1">
      <c r="A12" s="65"/>
      <c r="B12" s="66"/>
      <c r="C12" s="66"/>
      <c r="D12" s="66"/>
      <c r="E12" s="66"/>
      <c r="F12" s="66"/>
      <c r="G12" s="66"/>
      <c r="H12" s="66"/>
    </row>
    <row r="13" spans="1:12" s="67" customFormat="1" ht="16.5" customHeight="1">
      <c r="A13" s="65"/>
      <c r="B13" s="66"/>
      <c r="C13" s="66"/>
      <c r="D13" s="66"/>
      <c r="E13" s="66"/>
      <c r="F13" s="66"/>
      <c r="G13" s="66"/>
      <c r="H13" s="66"/>
    </row>
    <row r="14" spans="1:12" ht="57">
      <c r="A14" s="56" t="s">
        <v>630</v>
      </c>
      <c r="B14" s="56" t="s">
        <v>724</v>
      </c>
      <c r="C14" s="56" t="s">
        <v>632</v>
      </c>
      <c r="D14" s="56" t="s">
        <v>633</v>
      </c>
      <c r="E14" s="56" t="s">
        <v>631</v>
      </c>
      <c r="F14" s="56" t="s">
        <v>636</v>
      </c>
      <c r="G14" s="56" t="s">
        <v>637</v>
      </c>
      <c r="H14" s="1"/>
      <c r="I14" s="1"/>
      <c r="J14" s="1"/>
      <c r="K14" s="1"/>
      <c r="L14" s="1"/>
    </row>
    <row r="15" spans="1:12" ht="21" customHeight="1">
      <c r="A15" s="37" t="s">
        <v>350</v>
      </c>
      <c r="B15" s="35">
        <v>34</v>
      </c>
      <c r="C15" s="52">
        <v>0.68</v>
      </c>
      <c r="D15" s="38">
        <v>1.1200000000000001</v>
      </c>
      <c r="E15" s="38">
        <v>1.07</v>
      </c>
      <c r="F15" s="38">
        <v>0.22</v>
      </c>
      <c r="G15" s="35">
        <v>66</v>
      </c>
      <c r="H15" s="1"/>
      <c r="I15" s="1"/>
      <c r="J15" s="1"/>
      <c r="K15" s="1"/>
      <c r="L15" s="1"/>
    </row>
    <row r="16" spans="1:12" ht="21" customHeight="1">
      <c r="A16" s="37" t="s">
        <v>1072</v>
      </c>
      <c r="B16" s="35">
        <v>437</v>
      </c>
      <c r="C16" s="38">
        <v>0.54</v>
      </c>
      <c r="D16" s="38">
        <v>0.69</v>
      </c>
      <c r="E16" s="38">
        <v>0.56999999999999995</v>
      </c>
      <c r="F16" s="38">
        <v>0.19</v>
      </c>
      <c r="G16" s="35">
        <v>34</v>
      </c>
      <c r="H16" s="1"/>
      <c r="I16" s="1"/>
      <c r="J16" s="1"/>
      <c r="K16" s="1"/>
      <c r="L16" s="1"/>
    </row>
    <row r="17" spans="1:12" ht="21" customHeight="1">
      <c r="A17" s="37" t="s">
        <v>1081</v>
      </c>
      <c r="B17" s="35">
        <v>11</v>
      </c>
      <c r="C17" s="38">
        <v>0.82</v>
      </c>
      <c r="D17" s="38">
        <v>1.02</v>
      </c>
      <c r="E17" s="38">
        <v>0.79</v>
      </c>
      <c r="F17" s="38">
        <v>0.17</v>
      </c>
      <c r="G17" s="35">
        <v>40</v>
      </c>
      <c r="H17" s="1"/>
      <c r="I17" s="1"/>
      <c r="J17" s="1"/>
      <c r="K17" s="1"/>
      <c r="L17" s="1"/>
    </row>
    <row r="18" spans="1:12" ht="21" customHeight="1">
      <c r="A18" s="37" t="s">
        <v>1083</v>
      </c>
      <c r="B18" s="16">
        <v>38</v>
      </c>
      <c r="C18" s="39">
        <v>0.13</v>
      </c>
      <c r="D18" s="39">
        <v>1</v>
      </c>
      <c r="E18" s="39">
        <v>0.55000000000000004</v>
      </c>
      <c r="F18" s="39">
        <v>0.31</v>
      </c>
      <c r="G18" s="16">
        <v>91</v>
      </c>
    </row>
    <row r="19" spans="1:12" ht="21.75" customHeight="1">
      <c r="A19" s="57" t="s">
        <v>1092</v>
      </c>
      <c r="B19" s="16">
        <f>SUM(B15:B18)</f>
        <v>520</v>
      </c>
      <c r="C19" s="15"/>
      <c r="D19" s="15"/>
      <c r="E19" s="15"/>
      <c r="F19" s="15"/>
      <c r="G19" s="15"/>
    </row>
    <row r="20" spans="1:12" ht="42.75">
      <c r="A20" s="57" t="s">
        <v>1067</v>
      </c>
      <c r="B20" s="58">
        <v>0.184</v>
      </c>
      <c r="C20" s="15"/>
      <c r="D20" s="15"/>
      <c r="E20" s="15"/>
      <c r="F20" s="15"/>
      <c r="G20" s="15"/>
    </row>
    <row r="21" spans="1:12" ht="24" customHeight="1">
      <c r="A21" s="59" t="s">
        <v>1068</v>
      </c>
      <c r="B21" s="60" t="s">
        <v>1069</v>
      </c>
      <c r="C21" s="15"/>
      <c r="D21" s="15"/>
      <c r="E21" s="15"/>
      <c r="F21" s="15"/>
      <c r="G21" s="15"/>
    </row>
    <row r="22" spans="1:12" ht="17.25" customHeight="1"/>
    <row r="23" spans="1:12" ht="24" customHeight="1">
      <c r="A23" s="62" t="s">
        <v>1070</v>
      </c>
      <c r="B23" s="61" t="s">
        <v>1082</v>
      </c>
      <c r="C23" s="61"/>
      <c r="D23" s="61"/>
      <c r="E23" s="61"/>
      <c r="F23" s="61"/>
      <c r="G23" s="61"/>
    </row>
    <row r="24" spans="1:12" ht="24" customHeight="1">
      <c r="A24" s="61"/>
      <c r="B24" s="61" t="s">
        <v>1085</v>
      </c>
      <c r="C24" s="61"/>
      <c r="D24" s="61"/>
      <c r="E24" s="61"/>
      <c r="F24" s="61"/>
      <c r="G24" s="61"/>
    </row>
    <row r="25" spans="1:12" ht="24" customHeight="1">
      <c r="A25" s="61"/>
      <c r="B25" s="61" t="s">
        <v>1084</v>
      </c>
      <c r="C25" s="61"/>
      <c r="D25" s="61"/>
      <c r="E25" s="61"/>
      <c r="F25" s="61"/>
      <c r="G25" s="61"/>
    </row>
    <row r="26" spans="1:12" ht="24" customHeight="1">
      <c r="A26" s="61"/>
      <c r="B26" s="61" t="s">
        <v>1086</v>
      </c>
      <c r="C26" s="61"/>
      <c r="D26" s="61"/>
      <c r="E26" s="61"/>
      <c r="F26" s="61"/>
      <c r="G26" s="61"/>
    </row>
    <row r="27" spans="1:12" ht="24" customHeight="1">
      <c r="A27" s="61"/>
      <c r="B27" s="61" t="s">
        <v>1087</v>
      </c>
      <c r="C27" s="61"/>
      <c r="D27" s="61"/>
      <c r="E27" s="61"/>
      <c r="F27" s="61"/>
      <c r="G27" s="61"/>
    </row>
    <row r="28" spans="1:12" ht="24" customHeight="1">
      <c r="A28" s="61"/>
      <c r="B28" s="61" t="s">
        <v>1088</v>
      </c>
      <c r="C28" s="61"/>
      <c r="D28" s="61"/>
      <c r="E28" s="61"/>
      <c r="F28" s="61"/>
      <c r="G28" s="61"/>
    </row>
    <row r="29" spans="1:12" ht="24" customHeight="1">
      <c r="A29" s="61"/>
      <c r="B29" s="61" t="s">
        <v>1089</v>
      </c>
      <c r="C29" s="61"/>
      <c r="D29" s="61"/>
      <c r="E29" s="61"/>
      <c r="F29" s="61"/>
      <c r="G29" s="61"/>
    </row>
    <row r="30" spans="1:12" ht="24" customHeight="1">
      <c r="A30" s="61"/>
      <c r="B30" s="61" t="s">
        <v>1090</v>
      </c>
      <c r="C30" s="61"/>
      <c r="D30" s="61"/>
      <c r="E30" s="61"/>
      <c r="F30" s="61"/>
      <c r="G30" s="61"/>
    </row>
    <row r="33" spans="1:3" ht="14.25">
      <c r="A33" s="63" t="s">
        <v>1093</v>
      </c>
      <c r="B33" s="47" t="s">
        <v>1094</v>
      </c>
    </row>
    <row r="34" spans="1:3">
      <c r="C34" s="20"/>
    </row>
  </sheetData>
  <mergeCells count="11">
    <mergeCell ref="B1:K1"/>
    <mergeCell ref="C9:H9"/>
    <mergeCell ref="C8:H8"/>
    <mergeCell ref="C10:H10"/>
    <mergeCell ref="A3:A6"/>
    <mergeCell ref="A8:A10"/>
    <mergeCell ref="C3:F3"/>
    <mergeCell ref="C4:F4"/>
    <mergeCell ref="C5:F5"/>
    <mergeCell ref="C6:F6"/>
    <mergeCell ref="C7:F7"/>
  </mergeCells>
  <phoneticPr fontId="3" type="noConversion"/>
  <conditionalFormatting sqref="C15:C18">
    <cfRule type="dataBar" priority="3">
      <dataBar>
        <cfvo type="min"/>
        <cfvo type="max"/>
        <color rgb="FF63C384"/>
      </dataBar>
    </cfRule>
  </conditionalFormatting>
  <conditionalFormatting sqref="D15:D18">
    <cfRule type="dataBar" priority="2">
      <dataBar>
        <cfvo type="min"/>
        <cfvo type="max"/>
        <color rgb="FF008AEF"/>
      </dataBar>
    </cfRule>
  </conditionalFormatting>
  <conditionalFormatting sqref="E15:E18">
    <cfRule type="dataBar" priority="1">
      <dataBar>
        <cfvo type="min"/>
        <cfvo type="max"/>
        <color rgb="FFFF555A"/>
      </dataBar>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J2797"/>
  <sheetViews>
    <sheetView tabSelected="1" workbookViewId="0">
      <pane xSplit="2" ySplit="2" topLeftCell="C3" activePane="bottomRight" state="frozen"/>
      <selection pane="topRight" activeCell="C1" sqref="C1"/>
      <selection pane="bottomLeft" activeCell="A3" sqref="A3"/>
      <selection pane="bottomRight" activeCell="I37" sqref="I37"/>
    </sheetView>
  </sheetViews>
  <sheetFormatPr defaultRowHeight="13.5"/>
  <cols>
    <col min="3" max="3" width="9.5" bestFit="1" customWidth="1"/>
    <col min="4" max="4" width="6.5" customWidth="1"/>
    <col min="5" max="6" width="6.75" customWidth="1"/>
    <col min="7" max="7" width="8.5" style="6" bestFit="1" customWidth="1"/>
    <col min="8" max="8" width="6" customWidth="1"/>
    <col min="9" max="9" width="5.125" customWidth="1"/>
    <col min="10" max="10" width="9.875" customWidth="1"/>
    <col min="11" max="11" width="8.875" customWidth="1"/>
    <col min="12" max="12" width="6" customWidth="1"/>
    <col min="13" max="13" width="6.125" customWidth="1"/>
    <col min="14" max="14" width="5.875" customWidth="1"/>
    <col min="15" max="15" width="9.375" style="6" customWidth="1"/>
    <col min="16" max="16" width="9.875" style="23" customWidth="1"/>
    <col min="17" max="17" width="10.375" style="23" customWidth="1"/>
    <col min="18" max="18" width="6.375" customWidth="1"/>
    <col min="19" max="19" width="7" customWidth="1"/>
    <col min="20" max="20" width="9.125" style="6" customWidth="1"/>
    <col min="21" max="21" width="6.75" customWidth="1"/>
    <col min="22" max="22" width="6.25" customWidth="1"/>
    <col min="23" max="23" width="8.25" style="9" customWidth="1"/>
    <col min="24" max="25" width="8.25" customWidth="1"/>
    <col min="26" max="26" width="8.25" style="9" customWidth="1"/>
    <col min="27" max="28" width="6.875" customWidth="1"/>
    <col min="29" max="29" width="7.625" style="9" customWidth="1"/>
    <col min="32" max="32" width="9" style="9"/>
    <col min="33" max="33" width="9" style="10"/>
    <col min="34" max="34" width="9" style="11"/>
    <col min="35" max="35" width="9" style="9"/>
    <col min="36" max="36" width="15.125" style="13" customWidth="1"/>
  </cols>
  <sheetData>
    <row r="1" spans="1:36" s="1" customFormat="1" ht="48" customHeight="1">
      <c r="A1" s="108" t="s">
        <v>0</v>
      </c>
      <c r="B1" s="108" t="s">
        <v>1</v>
      </c>
      <c r="C1" s="109" t="s">
        <v>300</v>
      </c>
      <c r="D1" s="110"/>
      <c r="E1" s="107" t="s">
        <v>312</v>
      </c>
      <c r="F1" s="107"/>
      <c r="G1" s="107"/>
      <c r="H1" s="111" t="s">
        <v>337</v>
      </c>
      <c r="I1" s="107" t="s">
        <v>305</v>
      </c>
      <c r="J1" s="107" t="s">
        <v>310</v>
      </c>
      <c r="K1" s="107"/>
      <c r="L1" s="107"/>
      <c r="M1" s="107" t="s">
        <v>311</v>
      </c>
      <c r="N1" s="107"/>
      <c r="O1" s="107"/>
      <c r="P1" s="21" t="s">
        <v>334</v>
      </c>
      <c r="Q1" s="25" t="s">
        <v>336</v>
      </c>
      <c r="R1" s="107" t="s">
        <v>289</v>
      </c>
      <c r="S1" s="107"/>
      <c r="T1" s="107"/>
      <c r="U1" s="106" t="s">
        <v>297</v>
      </c>
      <c r="V1" s="106"/>
      <c r="W1" s="106"/>
      <c r="X1" s="103" t="s">
        <v>322</v>
      </c>
      <c r="Y1" s="104"/>
      <c r="Z1" s="105"/>
      <c r="AA1" s="106" t="s">
        <v>299</v>
      </c>
      <c r="AB1" s="106"/>
      <c r="AC1" s="106"/>
      <c r="AD1" s="100" t="s">
        <v>316</v>
      </c>
      <c r="AE1" s="101"/>
      <c r="AF1" s="101"/>
      <c r="AG1" s="100" t="s">
        <v>321</v>
      </c>
      <c r="AH1" s="101"/>
      <c r="AI1" s="102"/>
      <c r="AJ1" s="14" t="s">
        <v>323</v>
      </c>
    </row>
    <row r="2" spans="1:36" s="1" customFormat="1" ht="14.25">
      <c r="A2" s="108"/>
      <c r="B2" s="108"/>
      <c r="C2" s="4" t="s">
        <v>306</v>
      </c>
      <c r="D2" s="4" t="s">
        <v>301</v>
      </c>
      <c r="E2" s="4" t="s">
        <v>290</v>
      </c>
      <c r="F2" s="3" t="s">
        <v>291</v>
      </c>
      <c r="G2" s="5" t="s">
        <v>292</v>
      </c>
      <c r="H2" s="112"/>
      <c r="I2" s="107"/>
      <c r="J2" s="3" t="s">
        <v>293</v>
      </c>
      <c r="K2" s="3" t="s">
        <v>294</v>
      </c>
      <c r="L2" s="2" t="s">
        <v>295</v>
      </c>
      <c r="M2" s="4" t="s">
        <v>290</v>
      </c>
      <c r="N2" s="3" t="s">
        <v>291</v>
      </c>
      <c r="O2" s="5" t="s">
        <v>292</v>
      </c>
      <c r="P2" s="22"/>
      <c r="Q2" s="22"/>
      <c r="R2" s="4" t="s">
        <v>290</v>
      </c>
      <c r="S2" s="3" t="s">
        <v>291</v>
      </c>
      <c r="T2" s="5" t="s">
        <v>296</v>
      </c>
      <c r="U2" s="2" t="s">
        <v>317</v>
      </c>
      <c r="V2" s="2" t="s">
        <v>320</v>
      </c>
      <c r="W2" s="2" t="s">
        <v>318</v>
      </c>
      <c r="X2" s="8" t="s">
        <v>317</v>
      </c>
      <c r="Y2" s="2" t="s">
        <v>320</v>
      </c>
      <c r="Z2" s="2" t="s">
        <v>298</v>
      </c>
      <c r="AA2" s="8" t="s">
        <v>317</v>
      </c>
      <c r="AB2" s="2" t="s">
        <v>320</v>
      </c>
      <c r="AC2" s="2" t="s">
        <v>298</v>
      </c>
      <c r="AD2" s="8" t="s">
        <v>317</v>
      </c>
      <c r="AE2" s="2" t="s">
        <v>320</v>
      </c>
      <c r="AF2" s="2" t="s">
        <v>298</v>
      </c>
      <c r="AG2" s="2" t="s">
        <v>317</v>
      </c>
      <c r="AH2" s="2" t="s">
        <v>320</v>
      </c>
      <c r="AI2" s="2" t="s">
        <v>298</v>
      </c>
      <c r="AJ2" s="12"/>
    </row>
    <row r="3" spans="1:36" hidden="1">
      <c r="A3" t="s">
        <v>725</v>
      </c>
      <c r="B3" t="s">
        <v>726</v>
      </c>
      <c r="C3">
        <v>20140423</v>
      </c>
      <c r="D3" t="s">
        <v>338</v>
      </c>
      <c r="E3">
        <v>11.46</v>
      </c>
      <c r="F3">
        <v>13.98</v>
      </c>
      <c r="G3" s="6">
        <v>0.21989528795811514</v>
      </c>
      <c r="H3" t="s">
        <v>727</v>
      </c>
      <c r="I3" t="s">
        <v>728</v>
      </c>
      <c r="J3">
        <v>20150428</v>
      </c>
      <c r="K3">
        <v>20150430</v>
      </c>
      <c r="L3">
        <v>2</v>
      </c>
      <c r="M3">
        <v>13.98</v>
      </c>
      <c r="N3">
        <v>18.5</v>
      </c>
      <c r="O3" s="6">
        <v>0.32331902718168809</v>
      </c>
      <c r="P3" s="23">
        <v>20150616</v>
      </c>
      <c r="Q3" s="23">
        <v>20150612</v>
      </c>
      <c r="R3" s="23">
        <v>13.38</v>
      </c>
      <c r="S3">
        <v>13.98</v>
      </c>
      <c r="T3" s="6">
        <v>4.291845493562229E-2</v>
      </c>
    </row>
    <row r="4" spans="1:36" hidden="1">
      <c r="A4" t="s">
        <v>729</v>
      </c>
      <c r="B4" t="s">
        <v>730</v>
      </c>
      <c r="C4">
        <v>20150320</v>
      </c>
      <c r="D4" t="s">
        <v>338</v>
      </c>
      <c r="E4">
        <v>8.83</v>
      </c>
      <c r="F4">
        <v>14.83</v>
      </c>
      <c r="G4" s="6">
        <v>0.67950169875424693</v>
      </c>
      <c r="H4" t="s">
        <v>727</v>
      </c>
      <c r="I4" t="s">
        <v>728</v>
      </c>
      <c r="J4">
        <v>20150331</v>
      </c>
      <c r="K4">
        <v>20150508</v>
      </c>
      <c r="L4">
        <v>27</v>
      </c>
      <c r="M4">
        <v>14.83</v>
      </c>
      <c r="N4">
        <v>24.4</v>
      </c>
      <c r="O4" s="6">
        <v>0.64531355360755216</v>
      </c>
      <c r="P4" s="23">
        <v>20150611</v>
      </c>
      <c r="Q4" s="23">
        <v>20150612</v>
      </c>
      <c r="R4">
        <v>13.31</v>
      </c>
      <c r="S4">
        <v>14.83</v>
      </c>
      <c r="T4" s="6">
        <v>0.10249494268374913</v>
      </c>
    </row>
    <row r="5" spans="1:36" hidden="1">
      <c r="A5" t="s">
        <v>638</v>
      </c>
      <c r="B5" t="s">
        <v>639</v>
      </c>
      <c r="C5">
        <v>20141118</v>
      </c>
      <c r="D5" t="s">
        <v>338</v>
      </c>
      <c r="E5">
        <v>9.59</v>
      </c>
      <c r="F5">
        <v>13.42</v>
      </c>
      <c r="G5" s="6">
        <v>0.39937434827945778</v>
      </c>
      <c r="H5" t="s">
        <v>731</v>
      </c>
      <c r="I5" s="34" t="s">
        <v>1024</v>
      </c>
      <c r="J5">
        <v>20141125</v>
      </c>
      <c r="K5">
        <v>20150313</v>
      </c>
      <c r="L5">
        <v>72</v>
      </c>
      <c r="M5">
        <v>13.42</v>
      </c>
      <c r="N5">
        <v>31.6</v>
      </c>
      <c r="O5" s="6">
        <v>1.3546944858420269</v>
      </c>
      <c r="P5" s="23">
        <v>20150604</v>
      </c>
      <c r="R5">
        <v>10.53</v>
      </c>
      <c r="S5">
        <v>13.42</v>
      </c>
      <c r="T5" s="6">
        <v>0.21535022354694491</v>
      </c>
    </row>
    <row r="6" spans="1:36">
      <c r="A6" t="s">
        <v>339</v>
      </c>
      <c r="B6" t="s">
        <v>3</v>
      </c>
      <c r="C6">
        <v>20150420</v>
      </c>
      <c r="D6" t="s">
        <v>338</v>
      </c>
      <c r="G6" s="6" t="e">
        <v>#DIV/0!</v>
      </c>
      <c r="H6" s="34" t="s">
        <v>1080</v>
      </c>
      <c r="I6" s="34" t="s">
        <v>993</v>
      </c>
      <c r="M6">
        <v>0</v>
      </c>
      <c r="O6" s="6" t="e">
        <v>#DIV/0!</v>
      </c>
      <c r="S6">
        <v>0</v>
      </c>
      <c r="T6" s="6" t="e">
        <v>#DIV/0!</v>
      </c>
    </row>
    <row r="7" spans="1:36" hidden="1">
      <c r="A7" t="s">
        <v>733</v>
      </c>
      <c r="B7" t="s">
        <v>734</v>
      </c>
      <c r="C7">
        <v>20150204</v>
      </c>
      <c r="D7" t="s">
        <v>338</v>
      </c>
      <c r="E7">
        <v>11.34</v>
      </c>
      <c r="F7">
        <v>15.04</v>
      </c>
      <c r="G7" s="6">
        <v>0.32627865961199287</v>
      </c>
      <c r="H7" t="s">
        <v>727</v>
      </c>
      <c r="I7" t="s">
        <v>728</v>
      </c>
      <c r="J7">
        <v>20150217</v>
      </c>
      <c r="K7">
        <v>20150403</v>
      </c>
      <c r="L7">
        <v>29</v>
      </c>
      <c r="M7">
        <v>15.04</v>
      </c>
      <c r="N7">
        <v>21.73</v>
      </c>
      <c r="O7" s="6">
        <v>0.44481382978723416</v>
      </c>
      <c r="R7">
        <v>12</v>
      </c>
      <c r="S7">
        <v>15.04</v>
      </c>
      <c r="T7" s="6">
        <v>0.20212765957446804</v>
      </c>
    </row>
    <row r="8" spans="1:36" hidden="1">
      <c r="A8" t="s">
        <v>735</v>
      </c>
      <c r="B8" t="s">
        <v>736</v>
      </c>
      <c r="C8">
        <v>20150129</v>
      </c>
      <c r="D8" t="s">
        <v>338</v>
      </c>
      <c r="E8">
        <v>20.04</v>
      </c>
      <c r="F8">
        <v>22.83</v>
      </c>
      <c r="G8" s="6">
        <v>0.1392215568862275</v>
      </c>
      <c r="H8" t="s">
        <v>727</v>
      </c>
      <c r="I8" t="s">
        <v>728</v>
      </c>
      <c r="J8">
        <v>20150202</v>
      </c>
      <c r="K8">
        <v>20150317</v>
      </c>
      <c r="L8">
        <v>26</v>
      </c>
      <c r="M8">
        <v>22.83</v>
      </c>
      <c r="N8">
        <v>37.299999999999997</v>
      </c>
      <c r="O8" s="6">
        <v>0.63381515549715284</v>
      </c>
      <c r="R8">
        <v>10.95</v>
      </c>
      <c r="S8">
        <v>22.83</v>
      </c>
      <c r="T8" s="6">
        <v>0.52036793692509853</v>
      </c>
    </row>
    <row r="9" spans="1:36" hidden="1">
      <c r="A9" t="s">
        <v>737</v>
      </c>
      <c r="B9" t="s">
        <v>738</v>
      </c>
      <c r="C9">
        <v>20150323</v>
      </c>
      <c r="D9" t="s">
        <v>338</v>
      </c>
      <c r="E9">
        <v>8.6</v>
      </c>
      <c r="F9">
        <v>10.49</v>
      </c>
      <c r="G9" s="6">
        <v>0.21976744186046518</v>
      </c>
      <c r="H9" t="s">
        <v>727</v>
      </c>
      <c r="I9" t="s">
        <v>728</v>
      </c>
      <c r="J9">
        <v>20150401</v>
      </c>
      <c r="K9">
        <v>20150526</v>
      </c>
      <c r="L9">
        <v>38</v>
      </c>
      <c r="M9">
        <v>10.49</v>
      </c>
      <c r="N9">
        <v>14.71</v>
      </c>
      <c r="O9" s="6">
        <v>0.40228789323164926</v>
      </c>
      <c r="R9">
        <v>9.18</v>
      </c>
      <c r="S9">
        <v>10.49</v>
      </c>
      <c r="T9" s="6">
        <v>0.12488083889418498</v>
      </c>
    </row>
    <row r="10" spans="1:36" hidden="1">
      <c r="A10" t="s">
        <v>739</v>
      </c>
      <c r="B10" t="s">
        <v>740</v>
      </c>
      <c r="C10">
        <v>20150413</v>
      </c>
      <c r="D10" t="s">
        <v>338</v>
      </c>
      <c r="E10">
        <v>12.08</v>
      </c>
      <c r="F10">
        <v>25.93</v>
      </c>
      <c r="G10" s="6">
        <v>1.1465231788079471</v>
      </c>
      <c r="H10" s="34" t="s">
        <v>727</v>
      </c>
      <c r="I10" t="s">
        <v>728</v>
      </c>
      <c r="J10">
        <v>20150424</v>
      </c>
      <c r="K10">
        <v>20150518</v>
      </c>
      <c r="L10">
        <v>16</v>
      </c>
      <c r="M10">
        <v>25.93</v>
      </c>
      <c r="N10">
        <v>36.770000000000003</v>
      </c>
      <c r="O10" s="6">
        <v>0.41804859236405723</v>
      </c>
      <c r="R10">
        <v>20.47</v>
      </c>
      <c r="S10">
        <v>25.93</v>
      </c>
      <c r="T10" s="6">
        <v>0.21056691091399926</v>
      </c>
    </row>
    <row r="11" spans="1:36" hidden="1">
      <c r="A11" t="s">
        <v>741</v>
      </c>
      <c r="B11" t="s">
        <v>742</v>
      </c>
      <c r="C11">
        <v>20150331</v>
      </c>
      <c r="D11" t="s">
        <v>338</v>
      </c>
      <c r="E11">
        <v>12.42</v>
      </c>
      <c r="F11">
        <v>24.8</v>
      </c>
      <c r="G11" s="6">
        <v>0.99677938808373601</v>
      </c>
      <c r="H11" t="s">
        <v>727</v>
      </c>
      <c r="I11" t="s">
        <v>728</v>
      </c>
      <c r="J11">
        <v>20150415</v>
      </c>
      <c r="K11">
        <v>20150519</v>
      </c>
      <c r="L11">
        <v>20</v>
      </c>
      <c r="M11">
        <v>24.8</v>
      </c>
      <c r="N11">
        <v>35.979999999999997</v>
      </c>
      <c r="O11" s="6">
        <v>0.45080645161290306</v>
      </c>
      <c r="R11">
        <v>18.5</v>
      </c>
      <c r="S11">
        <v>24.8</v>
      </c>
      <c r="T11" s="6">
        <v>0.25403225806451613</v>
      </c>
    </row>
    <row r="12" spans="1:36" hidden="1">
      <c r="A12" t="s">
        <v>640</v>
      </c>
      <c r="B12" t="s">
        <v>641</v>
      </c>
      <c r="C12">
        <v>20141107</v>
      </c>
      <c r="D12" t="s">
        <v>338</v>
      </c>
      <c r="E12">
        <v>9.0500000000000007</v>
      </c>
      <c r="F12">
        <v>12.05</v>
      </c>
      <c r="G12" s="6">
        <v>0.33149171270718231</v>
      </c>
      <c r="H12" t="s">
        <v>731</v>
      </c>
      <c r="I12" s="34" t="s">
        <v>1024</v>
      </c>
      <c r="J12">
        <v>20141114</v>
      </c>
      <c r="K12">
        <v>20141216</v>
      </c>
      <c r="L12">
        <v>31</v>
      </c>
      <c r="M12">
        <v>12.05</v>
      </c>
      <c r="N12">
        <v>35.47</v>
      </c>
      <c r="O12" s="6">
        <v>1.9435684647302902</v>
      </c>
      <c r="P12" s="23">
        <v>20150604</v>
      </c>
      <c r="R12">
        <v>10.96</v>
      </c>
      <c r="S12">
        <v>12.05</v>
      </c>
      <c r="T12" s="6">
        <v>9.0456431535269693E-2</v>
      </c>
    </row>
    <row r="13" spans="1:36" hidden="1">
      <c r="A13" t="s">
        <v>642</v>
      </c>
      <c r="B13" t="s">
        <v>643</v>
      </c>
      <c r="C13">
        <v>20121231</v>
      </c>
      <c r="D13" s="33" t="s">
        <v>343</v>
      </c>
      <c r="E13">
        <v>9.91</v>
      </c>
      <c r="F13">
        <v>18.809999999999999</v>
      </c>
      <c r="G13" s="6">
        <v>0.89808274470232075</v>
      </c>
      <c r="H13" t="s">
        <v>743</v>
      </c>
      <c r="I13" t="s">
        <v>728</v>
      </c>
      <c r="J13">
        <v>20130130</v>
      </c>
      <c r="K13">
        <v>20130715</v>
      </c>
      <c r="L13">
        <v>106</v>
      </c>
      <c r="M13">
        <v>18.809999999999999</v>
      </c>
      <c r="N13">
        <v>33.299999999999997</v>
      </c>
      <c r="O13" s="6">
        <v>0.77033492822966509</v>
      </c>
      <c r="P13" s="23">
        <v>20130926</v>
      </c>
      <c r="R13">
        <v>14.38</v>
      </c>
      <c r="S13">
        <v>18.809999999999999</v>
      </c>
      <c r="T13" s="6">
        <v>0.23551302498670909</v>
      </c>
    </row>
    <row r="14" spans="1:36" hidden="1">
      <c r="A14" t="s">
        <v>744</v>
      </c>
      <c r="B14" t="s">
        <v>745</v>
      </c>
      <c r="C14">
        <v>20150417</v>
      </c>
      <c r="D14" t="s">
        <v>338</v>
      </c>
      <c r="E14">
        <v>20.53</v>
      </c>
      <c r="F14">
        <v>35.31</v>
      </c>
      <c r="G14" s="6">
        <v>0.71992206527033609</v>
      </c>
      <c r="H14" t="s">
        <v>727</v>
      </c>
      <c r="I14" t="s">
        <v>728</v>
      </c>
      <c r="J14">
        <v>20150507</v>
      </c>
      <c r="K14">
        <v>20150514</v>
      </c>
      <c r="L14">
        <v>6</v>
      </c>
      <c r="M14">
        <v>35.31</v>
      </c>
      <c r="N14">
        <v>43.47</v>
      </c>
      <c r="O14" s="6">
        <v>0.23109600679694126</v>
      </c>
      <c r="P14" s="23">
        <v>20150520</v>
      </c>
      <c r="Q14" s="23">
        <v>20150620</v>
      </c>
      <c r="R14">
        <v>28.48</v>
      </c>
      <c r="S14">
        <v>35.31</v>
      </c>
      <c r="T14" s="6">
        <v>0.19342962333616542</v>
      </c>
    </row>
    <row r="15" spans="1:36">
      <c r="A15" t="s">
        <v>340</v>
      </c>
      <c r="B15" t="s">
        <v>5</v>
      </c>
      <c r="C15">
        <v>20150128</v>
      </c>
      <c r="D15" t="s">
        <v>338</v>
      </c>
      <c r="E15">
        <v>8.34</v>
      </c>
      <c r="F15">
        <v>9.18</v>
      </c>
      <c r="G15" s="6">
        <v>0.10071942446043164</v>
      </c>
      <c r="H15" t="s">
        <v>727</v>
      </c>
      <c r="I15" t="s">
        <v>746</v>
      </c>
      <c r="J15" t="s">
        <v>732</v>
      </c>
      <c r="K15" t="s">
        <v>732</v>
      </c>
      <c r="L15" t="s">
        <v>732</v>
      </c>
      <c r="M15">
        <v>9.18</v>
      </c>
      <c r="N15" t="s">
        <v>732</v>
      </c>
      <c r="O15" s="6" t="e">
        <v>#VALUE!</v>
      </c>
      <c r="R15" t="s">
        <v>732</v>
      </c>
      <c r="S15">
        <v>9.18</v>
      </c>
      <c r="T15" s="6" t="e">
        <v>#VALUE!</v>
      </c>
    </row>
    <row r="16" spans="1:36">
      <c r="A16" t="s">
        <v>342</v>
      </c>
      <c r="B16" t="s">
        <v>6</v>
      </c>
      <c r="C16">
        <v>20150603</v>
      </c>
      <c r="D16" s="33" t="s">
        <v>343</v>
      </c>
      <c r="E16">
        <v>9.4499999999999993</v>
      </c>
      <c r="F16">
        <v>13.1</v>
      </c>
      <c r="G16" s="6">
        <v>0.38624338624338633</v>
      </c>
      <c r="H16" t="s">
        <v>727</v>
      </c>
      <c r="I16" t="s">
        <v>746</v>
      </c>
      <c r="J16" t="s">
        <v>747</v>
      </c>
      <c r="M16">
        <v>13.1</v>
      </c>
      <c r="O16" s="6">
        <v>-1</v>
      </c>
      <c r="S16">
        <v>13.1</v>
      </c>
      <c r="T16" s="6">
        <v>1</v>
      </c>
    </row>
    <row r="17" spans="1:24">
      <c r="A17" t="s">
        <v>344</v>
      </c>
      <c r="B17" t="s">
        <v>7</v>
      </c>
      <c r="C17">
        <v>20150116</v>
      </c>
      <c r="D17" t="s">
        <v>338</v>
      </c>
      <c r="G17" s="6" t="e">
        <v>#DIV/0!</v>
      </c>
      <c r="H17" s="34" t="s">
        <v>1080</v>
      </c>
      <c r="I17" s="34" t="s">
        <v>993</v>
      </c>
      <c r="M17">
        <v>0</v>
      </c>
      <c r="O17" s="6" t="e">
        <v>#DIV/0!</v>
      </c>
      <c r="S17">
        <v>0</v>
      </c>
      <c r="T17" s="6" t="e">
        <v>#DIV/0!</v>
      </c>
      <c r="X17" s="27"/>
    </row>
    <row r="18" spans="1:24">
      <c r="A18" t="s">
        <v>345</v>
      </c>
      <c r="B18" t="s">
        <v>8</v>
      </c>
      <c r="C18">
        <v>20150430</v>
      </c>
      <c r="D18" t="s">
        <v>338</v>
      </c>
      <c r="E18">
        <v>50.63</v>
      </c>
      <c r="F18">
        <v>54.99</v>
      </c>
      <c r="G18" s="6">
        <v>8.6114951609717549E-2</v>
      </c>
      <c r="H18" t="s">
        <v>727</v>
      </c>
      <c r="I18" t="s">
        <v>746</v>
      </c>
      <c r="M18">
        <v>54.99</v>
      </c>
      <c r="O18" s="6">
        <v>-1</v>
      </c>
      <c r="S18">
        <v>54.99</v>
      </c>
      <c r="T18" s="6">
        <v>1</v>
      </c>
      <c r="X18" s="27"/>
    </row>
    <row r="19" spans="1:24" hidden="1">
      <c r="A19" t="s">
        <v>748</v>
      </c>
      <c r="B19" t="s">
        <v>749</v>
      </c>
      <c r="C19">
        <v>20150129</v>
      </c>
      <c r="D19" t="s">
        <v>338</v>
      </c>
      <c r="E19">
        <v>7.49</v>
      </c>
      <c r="F19">
        <v>10.02</v>
      </c>
      <c r="G19" s="6">
        <v>0.3377837116154872</v>
      </c>
      <c r="H19" t="s">
        <v>727</v>
      </c>
      <c r="I19" t="s">
        <v>728</v>
      </c>
      <c r="J19">
        <v>20150209</v>
      </c>
      <c r="K19">
        <v>20150216</v>
      </c>
      <c r="L19">
        <v>5</v>
      </c>
      <c r="M19">
        <v>10.02</v>
      </c>
      <c r="N19">
        <v>27</v>
      </c>
      <c r="O19" s="6">
        <v>1.6946107784431139</v>
      </c>
      <c r="R19">
        <v>9.01</v>
      </c>
      <c r="S19">
        <v>10.02</v>
      </c>
      <c r="T19" s="6">
        <v>0.10079840319361276</v>
      </c>
    </row>
    <row r="20" spans="1:24">
      <c r="A20" t="s">
        <v>346</v>
      </c>
      <c r="B20" t="s">
        <v>9</v>
      </c>
      <c r="C20">
        <v>20150202</v>
      </c>
      <c r="D20" t="s">
        <v>338</v>
      </c>
      <c r="G20" s="6" t="e">
        <v>#DIV/0!</v>
      </c>
      <c r="H20" s="34" t="s">
        <v>1080</v>
      </c>
      <c r="I20" s="34" t="s">
        <v>993</v>
      </c>
      <c r="M20">
        <v>0</v>
      </c>
      <c r="O20" s="6" t="e">
        <v>#DIV/0!</v>
      </c>
      <c r="S20">
        <v>0</v>
      </c>
      <c r="T20" s="6" t="e">
        <v>#DIV/0!</v>
      </c>
    </row>
    <row r="21" spans="1:24" hidden="1">
      <c r="A21" t="s">
        <v>750</v>
      </c>
      <c r="B21" t="s">
        <v>751</v>
      </c>
      <c r="C21">
        <v>20150325</v>
      </c>
      <c r="D21" t="s">
        <v>338</v>
      </c>
      <c r="E21">
        <v>7.79</v>
      </c>
      <c r="F21">
        <v>10.61</v>
      </c>
      <c r="G21" s="6">
        <v>0.36200256739409492</v>
      </c>
      <c r="H21" t="s">
        <v>727</v>
      </c>
      <c r="I21" t="s">
        <v>728</v>
      </c>
      <c r="J21">
        <v>20150403</v>
      </c>
      <c r="K21">
        <v>20150522</v>
      </c>
      <c r="L21">
        <v>34</v>
      </c>
      <c r="M21">
        <v>10.61</v>
      </c>
      <c r="N21">
        <v>17.2</v>
      </c>
      <c r="O21" s="6">
        <v>0.6211121583411876</v>
      </c>
      <c r="R21">
        <v>9.25</v>
      </c>
      <c r="S21">
        <v>10.61</v>
      </c>
      <c r="T21" s="6">
        <v>0.12818096135721013</v>
      </c>
    </row>
    <row r="22" spans="1:24">
      <c r="A22" t="s">
        <v>348</v>
      </c>
      <c r="B22" t="s">
        <v>10</v>
      </c>
      <c r="C22">
        <v>20150605</v>
      </c>
      <c r="D22" s="33" t="s">
        <v>343</v>
      </c>
      <c r="E22">
        <v>21.45</v>
      </c>
      <c r="F22">
        <v>23.75</v>
      </c>
      <c r="G22" s="6">
        <v>0.10722610722610726</v>
      </c>
      <c r="H22" t="s">
        <v>727</v>
      </c>
      <c r="I22" t="s">
        <v>746</v>
      </c>
      <c r="J22" t="s">
        <v>747</v>
      </c>
      <c r="M22">
        <v>23.75</v>
      </c>
      <c r="O22" s="6">
        <v>-1</v>
      </c>
      <c r="S22">
        <v>23.75</v>
      </c>
      <c r="T22" s="6">
        <v>1</v>
      </c>
    </row>
    <row r="23" spans="1:24" hidden="1">
      <c r="A23" t="s">
        <v>752</v>
      </c>
      <c r="B23" t="s">
        <v>753</v>
      </c>
      <c r="C23">
        <v>20150217</v>
      </c>
      <c r="D23" t="s">
        <v>338</v>
      </c>
      <c r="E23">
        <v>6.84</v>
      </c>
      <c r="F23">
        <v>7.69</v>
      </c>
      <c r="G23" s="6">
        <v>0.12426900584795329</v>
      </c>
      <c r="H23" t="s">
        <v>727</v>
      </c>
      <c r="I23" t="s">
        <v>728</v>
      </c>
      <c r="J23">
        <v>20150226</v>
      </c>
      <c r="K23">
        <v>20150317</v>
      </c>
      <c r="L23">
        <v>14</v>
      </c>
      <c r="M23">
        <v>7.69</v>
      </c>
      <c r="N23">
        <v>14.87</v>
      </c>
      <c r="O23" s="6">
        <v>0.93368010403120916</v>
      </c>
      <c r="R23">
        <v>6.92</v>
      </c>
      <c r="S23">
        <v>7.69</v>
      </c>
      <c r="T23" s="6">
        <v>0.10013003901170357</v>
      </c>
    </row>
    <row r="24" spans="1:24" hidden="1">
      <c r="A24" t="s">
        <v>754</v>
      </c>
      <c r="B24" t="s">
        <v>755</v>
      </c>
      <c r="C24">
        <v>20150213</v>
      </c>
      <c r="D24" t="s">
        <v>338</v>
      </c>
      <c r="E24">
        <v>13.46</v>
      </c>
      <c r="F24">
        <v>17.95</v>
      </c>
      <c r="G24" s="6">
        <v>0.33358098068350656</v>
      </c>
      <c r="H24" t="s">
        <v>727</v>
      </c>
      <c r="I24" t="s">
        <v>728</v>
      </c>
      <c r="J24">
        <v>20150304</v>
      </c>
      <c r="K24">
        <v>20150507</v>
      </c>
      <c r="L24">
        <v>45</v>
      </c>
      <c r="M24">
        <v>17.95</v>
      </c>
      <c r="N24">
        <v>29.95</v>
      </c>
      <c r="O24" s="6">
        <v>0.66852367688022285</v>
      </c>
      <c r="R24">
        <v>15.89</v>
      </c>
      <c r="S24">
        <v>17.95</v>
      </c>
      <c r="T24" s="6">
        <v>0.11476323119777151</v>
      </c>
    </row>
    <row r="25" spans="1:24" hidden="1">
      <c r="A25" t="s">
        <v>644</v>
      </c>
      <c r="B25" t="s">
        <v>645</v>
      </c>
      <c r="C25">
        <v>20131209</v>
      </c>
      <c r="D25" s="33" t="s">
        <v>350</v>
      </c>
      <c r="E25">
        <v>6.55</v>
      </c>
      <c r="F25">
        <v>7.54</v>
      </c>
      <c r="G25" s="6">
        <v>0.15114503816793898</v>
      </c>
      <c r="H25" t="s">
        <v>756</v>
      </c>
      <c r="I25" s="34" t="s">
        <v>1024</v>
      </c>
      <c r="J25">
        <v>20131212</v>
      </c>
      <c r="K25">
        <v>20140811</v>
      </c>
      <c r="L25">
        <v>163</v>
      </c>
      <c r="M25">
        <v>7.54</v>
      </c>
      <c r="N25">
        <v>9.9700000000000006</v>
      </c>
      <c r="O25" s="6">
        <v>0.32228116710875337</v>
      </c>
      <c r="P25" s="23">
        <v>20141017</v>
      </c>
      <c r="R25">
        <v>5.41</v>
      </c>
      <c r="S25">
        <v>7.54</v>
      </c>
      <c r="T25" s="6">
        <v>0.28249336870026526</v>
      </c>
    </row>
    <row r="26" spans="1:24" hidden="1">
      <c r="A26" t="s">
        <v>757</v>
      </c>
      <c r="B26" t="s">
        <v>758</v>
      </c>
      <c r="C26">
        <v>20150511</v>
      </c>
      <c r="D26" t="s">
        <v>338</v>
      </c>
      <c r="E26">
        <v>81.459999999999994</v>
      </c>
      <c r="F26">
        <v>108.43</v>
      </c>
      <c r="G26" s="6">
        <v>0.3310827399950898</v>
      </c>
      <c r="H26" s="34" t="s">
        <v>727</v>
      </c>
      <c r="I26" s="34" t="s">
        <v>728</v>
      </c>
      <c r="J26">
        <v>20150515</v>
      </c>
      <c r="K26">
        <v>20150520</v>
      </c>
      <c r="L26">
        <v>4</v>
      </c>
      <c r="M26">
        <v>108.43</v>
      </c>
      <c r="N26">
        <v>125.05</v>
      </c>
      <c r="O26" s="6">
        <v>0.15327861293000083</v>
      </c>
      <c r="P26" s="23">
        <v>20150522</v>
      </c>
      <c r="R26">
        <v>97</v>
      </c>
      <c r="S26">
        <v>108.43</v>
      </c>
      <c r="T26" s="6">
        <v>0.10541363091395375</v>
      </c>
    </row>
    <row r="27" spans="1:24">
      <c r="A27" t="s">
        <v>349</v>
      </c>
      <c r="B27" t="s">
        <v>11</v>
      </c>
      <c r="C27">
        <v>20150507</v>
      </c>
      <c r="D27" s="33" t="s">
        <v>350</v>
      </c>
      <c r="E27">
        <v>7.54</v>
      </c>
      <c r="F27">
        <v>35.659999999999997</v>
      </c>
      <c r="G27" s="6">
        <v>3.7294429708222809</v>
      </c>
      <c r="H27" t="s">
        <v>727</v>
      </c>
      <c r="I27" t="s">
        <v>746</v>
      </c>
      <c r="J27" t="s">
        <v>747</v>
      </c>
      <c r="M27">
        <v>35.659999999999997</v>
      </c>
      <c r="O27" s="6">
        <v>-1</v>
      </c>
      <c r="S27">
        <v>35.659999999999997</v>
      </c>
      <c r="T27" s="6">
        <v>1</v>
      </c>
    </row>
    <row r="28" spans="1:24" hidden="1">
      <c r="A28" t="s">
        <v>759</v>
      </c>
      <c r="B28" t="s">
        <v>760</v>
      </c>
      <c r="C28">
        <v>20150202</v>
      </c>
      <c r="D28" t="s">
        <v>761</v>
      </c>
      <c r="E28">
        <v>11.24</v>
      </c>
      <c r="F28">
        <v>13.9</v>
      </c>
      <c r="G28" s="6">
        <v>0.23665480427046265</v>
      </c>
      <c r="H28" t="s">
        <v>727</v>
      </c>
      <c r="I28" t="s">
        <v>728</v>
      </c>
      <c r="J28">
        <v>20150226</v>
      </c>
      <c r="K28">
        <v>20150327</v>
      </c>
      <c r="L28">
        <v>22</v>
      </c>
      <c r="M28">
        <v>13.9</v>
      </c>
      <c r="N28">
        <v>16.61</v>
      </c>
      <c r="O28" s="6">
        <v>0.19496402877697835</v>
      </c>
      <c r="P28" s="23">
        <v>20150520</v>
      </c>
      <c r="Q28" s="23">
        <v>20150612</v>
      </c>
      <c r="R28">
        <v>12.5</v>
      </c>
      <c r="S28">
        <v>13.9</v>
      </c>
      <c r="T28" s="6">
        <v>0.10071942446043168</v>
      </c>
    </row>
    <row r="29" spans="1:24" hidden="1">
      <c r="A29" t="s">
        <v>762</v>
      </c>
      <c r="B29" t="s">
        <v>763</v>
      </c>
      <c r="C29">
        <v>20150427</v>
      </c>
      <c r="D29" t="s">
        <v>338</v>
      </c>
      <c r="E29">
        <v>13.05</v>
      </c>
      <c r="F29">
        <v>19.12</v>
      </c>
      <c r="G29" s="6">
        <v>0.46513409961685825</v>
      </c>
      <c r="H29" t="s">
        <v>727</v>
      </c>
      <c r="I29" t="s">
        <v>728</v>
      </c>
      <c r="J29">
        <v>20150505</v>
      </c>
      <c r="K29">
        <v>20150506</v>
      </c>
      <c r="L29">
        <v>1</v>
      </c>
      <c r="M29">
        <v>19.12</v>
      </c>
      <c r="N29">
        <v>39</v>
      </c>
      <c r="O29" s="6">
        <v>1.0397489539748952</v>
      </c>
      <c r="P29" s="23">
        <v>20150615</v>
      </c>
      <c r="Q29" s="23">
        <v>20150612</v>
      </c>
      <c r="R29">
        <v>18.399999999999999</v>
      </c>
      <c r="S29">
        <v>19.12</v>
      </c>
      <c r="T29" s="6">
        <v>3.7656903765690503E-2</v>
      </c>
    </row>
    <row r="30" spans="1:24" hidden="1">
      <c r="A30" t="s">
        <v>764</v>
      </c>
      <c r="B30" t="s">
        <v>765</v>
      </c>
      <c r="C30">
        <v>20150417</v>
      </c>
      <c r="D30" t="s">
        <v>761</v>
      </c>
      <c r="E30">
        <v>15.73</v>
      </c>
      <c r="F30">
        <v>27.85</v>
      </c>
      <c r="G30" s="6">
        <v>0.77050222504767962</v>
      </c>
      <c r="H30" t="s">
        <v>727</v>
      </c>
      <c r="I30" t="s">
        <v>728</v>
      </c>
      <c r="J30">
        <v>20150428</v>
      </c>
      <c r="K30">
        <v>20150519</v>
      </c>
      <c r="L30">
        <v>14</v>
      </c>
      <c r="M30">
        <v>27.85</v>
      </c>
      <c r="N30">
        <v>36.79</v>
      </c>
      <c r="O30" s="6">
        <v>0.32100538599640926</v>
      </c>
      <c r="P30" s="23">
        <v>20150603</v>
      </c>
      <c r="Q30" s="23">
        <v>20150612</v>
      </c>
      <c r="R30">
        <v>20.6</v>
      </c>
      <c r="S30">
        <v>27.85</v>
      </c>
      <c r="T30" s="6">
        <v>0.26032315978456011</v>
      </c>
    </row>
    <row r="31" spans="1:24" hidden="1">
      <c r="A31" t="s">
        <v>766</v>
      </c>
      <c r="B31" t="s">
        <v>767</v>
      </c>
      <c r="C31">
        <v>20150420</v>
      </c>
      <c r="D31" t="s">
        <v>338</v>
      </c>
      <c r="E31">
        <v>9.25</v>
      </c>
      <c r="F31">
        <v>11.98</v>
      </c>
      <c r="G31" s="6">
        <v>0.29513513513513517</v>
      </c>
      <c r="H31" t="s">
        <v>727</v>
      </c>
      <c r="I31" t="s">
        <v>728</v>
      </c>
      <c r="J31">
        <v>20150424</v>
      </c>
      <c r="K31">
        <v>20150512</v>
      </c>
      <c r="L31">
        <v>12</v>
      </c>
      <c r="M31">
        <v>11.98</v>
      </c>
      <c r="N31">
        <v>19.2</v>
      </c>
      <c r="O31" s="6">
        <v>0.60267111853088473</v>
      </c>
      <c r="P31" s="23">
        <v>20150611</v>
      </c>
      <c r="Q31" s="23">
        <v>20150612</v>
      </c>
      <c r="R31" s="23">
        <v>9.93</v>
      </c>
      <c r="S31">
        <v>11.98</v>
      </c>
      <c r="T31" s="6">
        <v>0.17111853088480808</v>
      </c>
    </row>
    <row r="32" spans="1:24">
      <c r="A32" t="s">
        <v>351</v>
      </c>
      <c r="B32" t="s">
        <v>12</v>
      </c>
      <c r="C32">
        <v>20150511</v>
      </c>
      <c r="D32" t="s">
        <v>338</v>
      </c>
      <c r="G32" s="6" t="e">
        <v>#DIV/0!</v>
      </c>
      <c r="H32" s="34" t="s">
        <v>727</v>
      </c>
      <c r="I32" s="34" t="s">
        <v>746</v>
      </c>
      <c r="M32">
        <v>0</v>
      </c>
      <c r="O32" s="6" t="e">
        <v>#DIV/0!</v>
      </c>
      <c r="S32">
        <v>0</v>
      </c>
      <c r="T32" s="6" t="e">
        <v>#DIV/0!</v>
      </c>
    </row>
    <row r="33" spans="1:20" hidden="1">
      <c r="A33" t="s">
        <v>768</v>
      </c>
      <c r="B33" t="s">
        <v>769</v>
      </c>
      <c r="C33">
        <v>20150422</v>
      </c>
      <c r="D33" t="s">
        <v>338</v>
      </c>
      <c r="E33">
        <v>18.68</v>
      </c>
      <c r="F33">
        <v>24.5</v>
      </c>
      <c r="G33" s="6">
        <v>0.31156316916488225</v>
      </c>
      <c r="H33" t="s">
        <v>727</v>
      </c>
      <c r="I33" t="s">
        <v>728</v>
      </c>
      <c r="J33">
        <v>20150428</v>
      </c>
      <c r="K33">
        <v>20150529</v>
      </c>
      <c r="L33">
        <v>23</v>
      </c>
      <c r="M33">
        <v>24.5</v>
      </c>
      <c r="N33">
        <v>43.67</v>
      </c>
      <c r="O33" s="6">
        <v>0.78244897959183679</v>
      </c>
      <c r="P33" s="23">
        <v>20150615</v>
      </c>
      <c r="Q33" s="23">
        <v>20150612</v>
      </c>
      <c r="R33" s="23">
        <v>21.01</v>
      </c>
      <c r="S33">
        <v>24.5</v>
      </c>
      <c r="T33" s="6">
        <v>0.14244897959183667</v>
      </c>
    </row>
    <row r="34" spans="1:20" hidden="1">
      <c r="A34" t="s">
        <v>770</v>
      </c>
      <c r="B34" t="s">
        <v>771</v>
      </c>
      <c r="C34">
        <v>20150129</v>
      </c>
      <c r="D34" t="s">
        <v>338</v>
      </c>
      <c r="E34">
        <v>14.51</v>
      </c>
      <c r="F34">
        <v>16.22</v>
      </c>
      <c r="G34" s="6">
        <v>0.11784975878704336</v>
      </c>
      <c r="H34" t="s">
        <v>727</v>
      </c>
      <c r="I34" t="s">
        <v>728</v>
      </c>
      <c r="J34">
        <v>20150202</v>
      </c>
      <c r="K34">
        <v>20150310</v>
      </c>
      <c r="L34">
        <v>21</v>
      </c>
      <c r="M34">
        <v>16.22</v>
      </c>
      <c r="N34">
        <v>25.11</v>
      </c>
      <c r="O34" s="6">
        <v>0.54808877928483357</v>
      </c>
      <c r="P34" s="23">
        <v>20150615</v>
      </c>
      <c r="Q34" s="23">
        <v>20150612</v>
      </c>
      <c r="R34">
        <v>12.68</v>
      </c>
      <c r="S34">
        <v>16.22</v>
      </c>
      <c r="T34" s="6">
        <v>0.21824907521578293</v>
      </c>
    </row>
    <row r="35" spans="1:20" hidden="1">
      <c r="A35" t="s">
        <v>772</v>
      </c>
      <c r="B35" t="s">
        <v>773</v>
      </c>
      <c r="C35">
        <v>20150316</v>
      </c>
      <c r="D35" t="s">
        <v>338</v>
      </c>
      <c r="E35">
        <v>10.73</v>
      </c>
      <c r="F35">
        <v>13.91</v>
      </c>
      <c r="G35" s="6">
        <v>0.29636533084808941</v>
      </c>
      <c r="H35" t="s">
        <v>727</v>
      </c>
      <c r="I35" t="s">
        <v>728</v>
      </c>
      <c r="J35">
        <v>20150320</v>
      </c>
      <c r="K35">
        <v>20150402</v>
      </c>
      <c r="L35">
        <v>10</v>
      </c>
      <c r="M35">
        <v>13.91</v>
      </c>
      <c r="N35">
        <v>19</v>
      </c>
      <c r="O35" s="6">
        <v>0.36592379583033785</v>
      </c>
      <c r="R35">
        <v>12.48</v>
      </c>
      <c r="S35">
        <v>13.91</v>
      </c>
      <c r="T35" s="6">
        <v>0.10280373831775699</v>
      </c>
    </row>
    <row r="36" spans="1:20" hidden="1">
      <c r="A36" t="s">
        <v>774</v>
      </c>
      <c r="B36" t="s">
        <v>775</v>
      </c>
      <c r="C36">
        <v>20150417</v>
      </c>
      <c r="D36" t="s">
        <v>338</v>
      </c>
      <c r="E36">
        <v>5.23</v>
      </c>
      <c r="F36">
        <v>14.33</v>
      </c>
      <c r="G36" s="6">
        <v>1.7399617590822178</v>
      </c>
      <c r="H36" s="34" t="s">
        <v>776</v>
      </c>
      <c r="I36" t="s">
        <v>728</v>
      </c>
      <c r="J36">
        <v>20150506</v>
      </c>
      <c r="K36">
        <v>20150609</v>
      </c>
      <c r="L36">
        <v>25</v>
      </c>
      <c r="M36">
        <v>14.33</v>
      </c>
      <c r="N36">
        <v>17.29</v>
      </c>
      <c r="O36" s="6">
        <v>0.20655966503838094</v>
      </c>
      <c r="P36" s="23">
        <v>20150612</v>
      </c>
      <c r="Q36" s="23">
        <v>20150612</v>
      </c>
      <c r="R36">
        <v>11.31</v>
      </c>
      <c r="S36">
        <v>14.33</v>
      </c>
      <c r="T36" s="6">
        <v>0.21074668527564547</v>
      </c>
    </row>
    <row r="37" spans="1:20">
      <c r="A37" t="s">
        <v>352</v>
      </c>
      <c r="B37" t="s">
        <v>13</v>
      </c>
      <c r="C37">
        <v>20150423</v>
      </c>
      <c r="D37" t="s">
        <v>338</v>
      </c>
      <c r="E37">
        <v>22.07</v>
      </c>
      <c r="F37">
        <v>26.75</v>
      </c>
      <c r="G37" s="6">
        <v>0.21205256003624828</v>
      </c>
      <c r="H37" s="34" t="s">
        <v>776</v>
      </c>
      <c r="I37" t="s">
        <v>746</v>
      </c>
      <c r="M37">
        <v>26.75</v>
      </c>
      <c r="O37" s="6">
        <v>-1</v>
      </c>
      <c r="S37">
        <v>26.75</v>
      </c>
      <c r="T37" s="6">
        <v>1</v>
      </c>
    </row>
    <row r="38" spans="1:20">
      <c r="A38" t="s">
        <v>353</v>
      </c>
      <c r="B38" t="s">
        <v>14</v>
      </c>
      <c r="C38">
        <v>20150127</v>
      </c>
      <c r="D38" t="s">
        <v>338</v>
      </c>
      <c r="G38" s="6" t="e">
        <v>#DIV/0!</v>
      </c>
      <c r="H38" t="s">
        <v>727</v>
      </c>
      <c r="I38" t="s">
        <v>746</v>
      </c>
      <c r="M38">
        <v>0</v>
      </c>
      <c r="O38" s="6" t="e">
        <v>#DIV/0!</v>
      </c>
      <c r="S38">
        <v>0</v>
      </c>
      <c r="T38" s="6" t="e">
        <v>#DIV/0!</v>
      </c>
    </row>
    <row r="39" spans="1:20" hidden="1">
      <c r="A39" t="s">
        <v>777</v>
      </c>
      <c r="B39" t="s">
        <v>778</v>
      </c>
      <c r="C39">
        <v>20150105</v>
      </c>
      <c r="D39" t="s">
        <v>338</v>
      </c>
      <c r="E39">
        <v>6.91</v>
      </c>
      <c r="F39">
        <v>9.98</v>
      </c>
      <c r="G39" s="6">
        <v>0.44428364688856731</v>
      </c>
      <c r="H39" t="s">
        <v>727</v>
      </c>
      <c r="I39" t="s">
        <v>728</v>
      </c>
      <c r="J39">
        <v>20150120</v>
      </c>
      <c r="K39">
        <v>20150217</v>
      </c>
      <c r="L39">
        <v>15</v>
      </c>
      <c r="M39">
        <v>9.98</v>
      </c>
      <c r="N39">
        <v>36.99</v>
      </c>
      <c r="O39" s="6">
        <v>2.7064128256513027</v>
      </c>
      <c r="P39" s="23">
        <v>20150615</v>
      </c>
      <c r="R39">
        <v>8.1</v>
      </c>
      <c r="S39">
        <v>9.98</v>
      </c>
      <c r="T39" s="6">
        <v>0.18837675350701411</v>
      </c>
    </row>
    <row r="40" spans="1:20" hidden="1">
      <c r="A40" t="s">
        <v>779</v>
      </c>
      <c r="B40" t="s">
        <v>780</v>
      </c>
      <c r="C40">
        <v>20150414</v>
      </c>
      <c r="D40" t="s">
        <v>338</v>
      </c>
      <c r="E40">
        <v>14.75</v>
      </c>
      <c r="F40">
        <v>19.55</v>
      </c>
      <c r="G40" s="6">
        <v>0.32542372881355935</v>
      </c>
      <c r="H40" s="34" t="s">
        <v>776</v>
      </c>
      <c r="I40" t="s">
        <v>728</v>
      </c>
      <c r="J40">
        <v>20150420</v>
      </c>
      <c r="K40">
        <v>20150511</v>
      </c>
      <c r="L40">
        <v>15</v>
      </c>
      <c r="M40">
        <v>19.55</v>
      </c>
      <c r="N40">
        <v>29</v>
      </c>
      <c r="O40" s="6">
        <v>0.48337595907928382</v>
      </c>
      <c r="P40" s="23">
        <v>20150611</v>
      </c>
      <c r="Q40" s="23">
        <v>20150612</v>
      </c>
      <c r="R40">
        <v>16.399999999999999</v>
      </c>
      <c r="S40">
        <v>19.55</v>
      </c>
      <c r="T40" s="6">
        <v>0.16112531969309474</v>
      </c>
    </row>
    <row r="41" spans="1:20">
      <c r="A41" t="s">
        <v>354</v>
      </c>
      <c r="B41" t="s">
        <v>15</v>
      </c>
      <c r="C41">
        <v>20150424</v>
      </c>
      <c r="D41" t="s">
        <v>338</v>
      </c>
      <c r="G41" s="6" t="e">
        <v>#DIV/0!</v>
      </c>
      <c r="H41" s="34" t="s">
        <v>776</v>
      </c>
      <c r="I41" t="s">
        <v>746</v>
      </c>
      <c r="M41">
        <v>0</v>
      </c>
      <c r="O41" s="6" t="e">
        <v>#DIV/0!</v>
      </c>
      <c r="R41" s="23"/>
      <c r="S41">
        <v>0</v>
      </c>
      <c r="T41" s="6" t="e">
        <v>#DIV/0!</v>
      </c>
    </row>
    <row r="42" spans="1:20">
      <c r="A42" t="s">
        <v>355</v>
      </c>
      <c r="B42" t="s">
        <v>16</v>
      </c>
      <c r="C42">
        <v>20150603</v>
      </c>
      <c r="D42" s="33" t="s">
        <v>343</v>
      </c>
      <c r="E42">
        <v>12.12</v>
      </c>
      <c r="F42">
        <v>18.2</v>
      </c>
      <c r="G42" s="6">
        <v>0.50165016501650173</v>
      </c>
      <c r="H42" t="s">
        <v>727</v>
      </c>
      <c r="I42" t="s">
        <v>746</v>
      </c>
      <c r="M42">
        <v>18.2</v>
      </c>
      <c r="O42" s="6">
        <v>-1</v>
      </c>
      <c r="S42">
        <v>18.2</v>
      </c>
      <c r="T42" s="6">
        <v>1</v>
      </c>
    </row>
    <row r="43" spans="1:20">
      <c r="A43" t="s">
        <v>356</v>
      </c>
      <c r="B43" t="s">
        <v>17</v>
      </c>
      <c r="C43">
        <v>20150515</v>
      </c>
      <c r="D43" t="s">
        <v>338</v>
      </c>
      <c r="E43">
        <v>5.24</v>
      </c>
      <c r="F43">
        <v>14.5</v>
      </c>
      <c r="G43" s="6">
        <v>1.7671755725190839</v>
      </c>
      <c r="H43" s="34" t="s">
        <v>727</v>
      </c>
      <c r="I43" s="34" t="s">
        <v>746</v>
      </c>
      <c r="J43" s="34" t="s">
        <v>747</v>
      </c>
      <c r="M43">
        <v>14.5</v>
      </c>
      <c r="O43" s="6">
        <v>-1</v>
      </c>
      <c r="S43">
        <v>14.5</v>
      </c>
      <c r="T43" s="6">
        <v>1</v>
      </c>
    </row>
    <row r="44" spans="1:20" hidden="1">
      <c r="A44" t="s">
        <v>781</v>
      </c>
      <c r="B44" t="s">
        <v>782</v>
      </c>
      <c r="C44">
        <v>20150402</v>
      </c>
      <c r="D44" t="s">
        <v>338</v>
      </c>
      <c r="E44">
        <v>21.63</v>
      </c>
      <c r="F44">
        <v>28.4</v>
      </c>
      <c r="G44" s="6">
        <v>0.31299121590383727</v>
      </c>
      <c r="H44" t="s">
        <v>727</v>
      </c>
      <c r="I44" t="s">
        <v>728</v>
      </c>
      <c r="J44">
        <v>20150409</v>
      </c>
      <c r="K44">
        <v>20150604</v>
      </c>
      <c r="L44">
        <v>40</v>
      </c>
      <c r="M44">
        <v>28.4</v>
      </c>
      <c r="N44">
        <v>35.97</v>
      </c>
      <c r="O44" s="6">
        <v>0.26654929577464792</v>
      </c>
      <c r="R44">
        <v>23.57</v>
      </c>
      <c r="S44">
        <v>28.4</v>
      </c>
      <c r="T44" s="6">
        <v>0.17007042253521121</v>
      </c>
    </row>
    <row r="45" spans="1:20" hidden="1">
      <c r="A45" t="s">
        <v>783</v>
      </c>
      <c r="B45" t="s">
        <v>784</v>
      </c>
      <c r="C45">
        <v>20140821</v>
      </c>
      <c r="D45" t="s">
        <v>338</v>
      </c>
      <c r="E45">
        <v>7.12</v>
      </c>
      <c r="F45">
        <v>11.46</v>
      </c>
      <c r="G45" s="6">
        <v>0.60955056179775291</v>
      </c>
      <c r="H45" t="s">
        <v>357</v>
      </c>
      <c r="I45" t="s">
        <v>728</v>
      </c>
      <c r="J45">
        <v>20140729</v>
      </c>
      <c r="K45">
        <v>20141124</v>
      </c>
      <c r="L45">
        <v>56</v>
      </c>
      <c r="M45">
        <v>11.46</v>
      </c>
      <c r="N45">
        <v>17.12</v>
      </c>
      <c r="O45" s="6">
        <v>0.49389179755671903</v>
      </c>
      <c r="R45">
        <v>10.85</v>
      </c>
      <c r="S45">
        <v>11.46</v>
      </c>
      <c r="T45" s="6">
        <v>5.3228621291448619E-2</v>
      </c>
    </row>
    <row r="46" spans="1:20" hidden="1">
      <c r="A46" t="s">
        <v>785</v>
      </c>
      <c r="B46" t="s">
        <v>786</v>
      </c>
      <c r="C46">
        <v>20150422</v>
      </c>
      <c r="D46" t="s">
        <v>338</v>
      </c>
      <c r="E46">
        <v>8.31</v>
      </c>
      <c r="F46">
        <v>9.73</v>
      </c>
      <c r="G46" s="6">
        <v>0.17087845968712392</v>
      </c>
      <c r="H46" t="s">
        <v>727</v>
      </c>
      <c r="I46" t="s">
        <v>728</v>
      </c>
      <c r="J46">
        <v>20150424</v>
      </c>
      <c r="K46">
        <v>20150519</v>
      </c>
      <c r="L46">
        <v>17</v>
      </c>
      <c r="M46">
        <v>9.73</v>
      </c>
      <c r="N46">
        <v>18.23</v>
      </c>
      <c r="O46" s="6">
        <v>0.87358684480986637</v>
      </c>
      <c r="P46" s="23">
        <v>20150618</v>
      </c>
      <c r="Q46" s="23">
        <v>20150612</v>
      </c>
      <c r="R46">
        <v>8.3800000000000008</v>
      </c>
      <c r="S46">
        <v>9.73</v>
      </c>
      <c r="T46" s="6">
        <v>0.1387461459403905</v>
      </c>
    </row>
    <row r="47" spans="1:20">
      <c r="A47" t="s">
        <v>358</v>
      </c>
      <c r="B47" t="s">
        <v>18</v>
      </c>
      <c r="C47">
        <v>20150601</v>
      </c>
      <c r="D47" t="s">
        <v>338</v>
      </c>
      <c r="E47">
        <v>19.88</v>
      </c>
      <c r="F47">
        <v>34.83</v>
      </c>
      <c r="G47" s="6">
        <v>0.75201207243460766</v>
      </c>
      <c r="H47" t="s">
        <v>727</v>
      </c>
      <c r="I47" t="s">
        <v>746</v>
      </c>
      <c r="M47">
        <v>34.83</v>
      </c>
      <c r="O47" s="6">
        <v>-1</v>
      </c>
      <c r="S47">
        <v>34.83</v>
      </c>
      <c r="T47" s="6">
        <v>1</v>
      </c>
    </row>
    <row r="48" spans="1:20" hidden="1">
      <c r="A48" t="s">
        <v>787</v>
      </c>
      <c r="B48" t="s">
        <v>788</v>
      </c>
      <c r="C48">
        <v>20150407</v>
      </c>
      <c r="D48" t="s">
        <v>338</v>
      </c>
      <c r="E48">
        <v>6.94</v>
      </c>
      <c r="F48">
        <v>10.15</v>
      </c>
      <c r="G48" s="6">
        <v>0.462536023054755</v>
      </c>
      <c r="H48" t="s">
        <v>727</v>
      </c>
      <c r="I48" t="s">
        <v>728</v>
      </c>
      <c r="J48">
        <v>20150414</v>
      </c>
      <c r="K48">
        <v>20150520</v>
      </c>
      <c r="L48">
        <v>26</v>
      </c>
      <c r="M48">
        <v>10.15</v>
      </c>
      <c r="N48">
        <v>16.8</v>
      </c>
      <c r="O48" s="6">
        <v>0.65517241379310343</v>
      </c>
      <c r="R48">
        <v>8.1999999999999993</v>
      </c>
      <c r="S48">
        <v>10.15</v>
      </c>
      <c r="T48" s="6">
        <v>0.19211822660098532</v>
      </c>
    </row>
    <row r="49" spans="1:20">
      <c r="A49" t="s">
        <v>359</v>
      </c>
      <c r="B49" t="s">
        <v>19</v>
      </c>
      <c r="C49">
        <v>20140403</v>
      </c>
      <c r="D49" t="s">
        <v>338</v>
      </c>
      <c r="E49" t="s">
        <v>732</v>
      </c>
      <c r="F49" t="s">
        <v>732</v>
      </c>
      <c r="G49" s="6" t="e">
        <v>#VALUE!</v>
      </c>
      <c r="H49" t="s">
        <v>727</v>
      </c>
      <c r="I49" t="s">
        <v>746</v>
      </c>
      <c r="M49" t="s">
        <v>341</v>
      </c>
      <c r="O49" s="6" t="e">
        <v>#VALUE!</v>
      </c>
      <c r="S49" t="s">
        <v>341</v>
      </c>
      <c r="T49" s="6" t="e">
        <v>#VALUE!</v>
      </c>
    </row>
    <row r="50" spans="1:20" hidden="1">
      <c r="A50" t="s">
        <v>789</v>
      </c>
      <c r="B50" t="s">
        <v>790</v>
      </c>
      <c r="C50">
        <v>20150122</v>
      </c>
      <c r="D50" t="s">
        <v>338</v>
      </c>
      <c r="E50">
        <v>17.47</v>
      </c>
      <c r="F50">
        <v>24.47</v>
      </c>
      <c r="G50" s="6">
        <v>0.40068689181453926</v>
      </c>
      <c r="H50" t="s">
        <v>727</v>
      </c>
      <c r="I50" t="s">
        <v>728</v>
      </c>
      <c r="J50">
        <v>20150206</v>
      </c>
      <c r="K50">
        <v>20150330</v>
      </c>
      <c r="L50">
        <v>31</v>
      </c>
      <c r="M50">
        <v>24.47</v>
      </c>
      <c r="N50">
        <v>37.369999999999997</v>
      </c>
      <c r="O50" s="6">
        <v>0.52717613404168362</v>
      </c>
      <c r="R50">
        <v>19.829999999999998</v>
      </c>
      <c r="S50">
        <v>24.47</v>
      </c>
      <c r="T50" s="6">
        <v>0.18961994278708627</v>
      </c>
    </row>
    <row r="51" spans="1:20">
      <c r="A51" t="s">
        <v>360</v>
      </c>
      <c r="B51" t="s">
        <v>20</v>
      </c>
      <c r="C51">
        <v>20150427</v>
      </c>
      <c r="D51" t="s">
        <v>338</v>
      </c>
      <c r="E51">
        <v>11.9</v>
      </c>
      <c r="F51">
        <v>12.54</v>
      </c>
      <c r="G51" s="6">
        <v>5.3781512605041916E-2</v>
      </c>
      <c r="H51" t="s">
        <v>727</v>
      </c>
      <c r="I51" t="s">
        <v>746</v>
      </c>
      <c r="J51" t="s">
        <v>747</v>
      </c>
      <c r="M51">
        <v>12.54</v>
      </c>
      <c r="O51" s="6">
        <v>-1</v>
      </c>
      <c r="S51">
        <v>12.54</v>
      </c>
      <c r="T51" s="6">
        <v>1</v>
      </c>
    </row>
    <row r="52" spans="1:20" hidden="1">
      <c r="A52" t="str">
        <f>"000760"</f>
        <v>000760</v>
      </c>
      <c r="B52" t="s">
        <v>1073</v>
      </c>
      <c r="C52">
        <v>20121105</v>
      </c>
      <c r="D52" t="s">
        <v>350</v>
      </c>
      <c r="E52">
        <v>5.82</v>
      </c>
      <c r="F52">
        <v>8.51</v>
      </c>
      <c r="G52" s="6">
        <f t="shared" ref="G52" si="0">(F52-E52)/E52</f>
        <v>0.46219931271477654</v>
      </c>
      <c r="H52" s="34" t="s">
        <v>1074</v>
      </c>
      <c r="I52" s="34" t="s">
        <v>1075</v>
      </c>
      <c r="J52">
        <v>20121122</v>
      </c>
      <c r="K52">
        <v>20121225</v>
      </c>
      <c r="L52">
        <v>24</v>
      </c>
      <c r="M52">
        <f t="shared" ref="M52" si="1">F52</f>
        <v>8.51</v>
      </c>
      <c r="N52">
        <v>18.899999999999999</v>
      </c>
      <c r="O52" s="6">
        <f t="shared" ref="O52" si="2">(N52-F52)/M52</f>
        <v>1.2209165687426555</v>
      </c>
      <c r="P52" s="23">
        <v>20130930</v>
      </c>
      <c r="R52">
        <v>6.77</v>
      </c>
      <c r="S52">
        <f t="shared" ref="S52" si="3">F52</f>
        <v>8.51</v>
      </c>
      <c r="T52" s="6">
        <f t="shared" ref="T52" si="4">(S52-R52)/S52</f>
        <v>0.20446533490011753</v>
      </c>
    </row>
    <row r="53" spans="1:20">
      <c r="A53" t="s">
        <v>361</v>
      </c>
      <c r="B53" t="s">
        <v>21</v>
      </c>
      <c r="C53">
        <v>20150514</v>
      </c>
      <c r="D53" t="s">
        <v>338</v>
      </c>
      <c r="G53" s="6" t="e">
        <v>#DIV/0!</v>
      </c>
      <c r="H53" s="34" t="s">
        <v>727</v>
      </c>
      <c r="I53" s="34" t="s">
        <v>746</v>
      </c>
      <c r="J53" s="34" t="s">
        <v>747</v>
      </c>
      <c r="M53">
        <v>0</v>
      </c>
      <c r="O53" s="6" t="e">
        <v>#DIV/0!</v>
      </c>
      <c r="S53">
        <v>0</v>
      </c>
      <c r="T53" s="6" t="e">
        <v>#DIV/0!</v>
      </c>
    </row>
    <row r="54" spans="1:20">
      <c r="A54" t="s">
        <v>362</v>
      </c>
      <c r="B54" t="s">
        <v>22</v>
      </c>
      <c r="C54">
        <v>20140618</v>
      </c>
      <c r="D54" t="s">
        <v>338</v>
      </c>
      <c r="G54" s="6" t="e">
        <v>#DIV/0!</v>
      </c>
      <c r="H54" s="34" t="s">
        <v>791</v>
      </c>
      <c r="I54" s="34" t="s">
        <v>746</v>
      </c>
      <c r="M54">
        <v>0</v>
      </c>
      <c r="O54" s="6" t="e">
        <v>#DIV/0!</v>
      </c>
      <c r="S54">
        <v>0</v>
      </c>
      <c r="T54" s="6" t="e">
        <v>#DIV/0!</v>
      </c>
    </row>
    <row r="55" spans="1:20" hidden="1">
      <c r="A55" t="s">
        <v>646</v>
      </c>
      <c r="B55" t="s">
        <v>647</v>
      </c>
      <c r="C55">
        <v>20130228</v>
      </c>
      <c r="D55" t="s">
        <v>338</v>
      </c>
      <c r="E55">
        <v>7.18</v>
      </c>
      <c r="F55">
        <v>8.8000000000000007</v>
      </c>
      <c r="G55" s="6">
        <v>0.22562674094707535</v>
      </c>
      <c r="H55" t="s">
        <v>756</v>
      </c>
      <c r="I55" t="s">
        <v>728</v>
      </c>
      <c r="J55">
        <v>20130306</v>
      </c>
      <c r="K55">
        <v>20130521</v>
      </c>
      <c r="L55">
        <v>50</v>
      </c>
      <c r="M55">
        <v>8.8000000000000007</v>
      </c>
      <c r="N55">
        <v>16.059999999999999</v>
      </c>
      <c r="O55" s="6">
        <v>0.82499999999999973</v>
      </c>
      <c r="P55" s="23">
        <v>20130806</v>
      </c>
      <c r="R55">
        <v>7.4</v>
      </c>
      <c r="S55">
        <v>8.8000000000000007</v>
      </c>
      <c r="T55" s="6">
        <v>0.15909090909090912</v>
      </c>
    </row>
    <row r="56" spans="1:20" hidden="1">
      <c r="A56" t="s">
        <v>792</v>
      </c>
      <c r="B56" t="s">
        <v>793</v>
      </c>
      <c r="C56">
        <v>20150107</v>
      </c>
      <c r="D56" t="s">
        <v>338</v>
      </c>
      <c r="E56">
        <v>13.2</v>
      </c>
      <c r="F56">
        <v>14.87</v>
      </c>
      <c r="G56" s="6">
        <v>0.12651515151515152</v>
      </c>
      <c r="H56" t="s">
        <v>727</v>
      </c>
      <c r="I56" t="s">
        <v>728</v>
      </c>
      <c r="J56">
        <v>20150112</v>
      </c>
      <c r="K56">
        <v>20150508</v>
      </c>
      <c r="L56">
        <v>77</v>
      </c>
      <c r="M56">
        <v>14.87</v>
      </c>
      <c r="N56">
        <v>25.95</v>
      </c>
      <c r="O56" s="6">
        <v>0.74512441156691334</v>
      </c>
      <c r="R56">
        <v>11.62</v>
      </c>
      <c r="S56">
        <v>14.87</v>
      </c>
      <c r="T56" s="6">
        <v>0.21856086079354406</v>
      </c>
    </row>
    <row r="57" spans="1:20" hidden="1">
      <c r="A57" t="s">
        <v>794</v>
      </c>
      <c r="B57" t="s">
        <v>795</v>
      </c>
      <c r="C57">
        <v>20150401</v>
      </c>
      <c r="D57" t="s">
        <v>338</v>
      </c>
      <c r="E57">
        <v>8.77</v>
      </c>
      <c r="F57">
        <v>12.95</v>
      </c>
      <c r="G57" s="6">
        <v>0.47662485746864308</v>
      </c>
      <c r="H57" t="s">
        <v>727</v>
      </c>
      <c r="I57" t="s">
        <v>728</v>
      </c>
      <c r="J57">
        <v>20150409</v>
      </c>
      <c r="K57">
        <v>20150512</v>
      </c>
      <c r="L57">
        <v>23</v>
      </c>
      <c r="M57">
        <v>12.95</v>
      </c>
      <c r="N57">
        <v>22.75</v>
      </c>
      <c r="O57" s="6">
        <v>0.7567567567567568</v>
      </c>
      <c r="R57">
        <v>11.75</v>
      </c>
      <c r="S57">
        <v>12.95</v>
      </c>
      <c r="T57" s="6">
        <v>9.2664092664092618E-2</v>
      </c>
    </row>
    <row r="58" spans="1:20" hidden="1">
      <c r="A58" t="s">
        <v>796</v>
      </c>
      <c r="B58" t="s">
        <v>797</v>
      </c>
      <c r="C58">
        <v>20150422</v>
      </c>
      <c r="D58" t="s">
        <v>338</v>
      </c>
      <c r="E58">
        <v>24.86</v>
      </c>
      <c r="F58">
        <v>28.6</v>
      </c>
      <c r="G58" s="6">
        <v>0.15044247787610629</v>
      </c>
      <c r="H58" t="s">
        <v>727</v>
      </c>
      <c r="I58" t="s">
        <v>728</v>
      </c>
      <c r="J58">
        <v>20150427</v>
      </c>
      <c r="K58">
        <v>20150611</v>
      </c>
      <c r="L58">
        <v>33</v>
      </c>
      <c r="M58">
        <v>28.6</v>
      </c>
      <c r="N58">
        <v>30.75</v>
      </c>
      <c r="O58" s="6">
        <v>7.5174825174825127E-2</v>
      </c>
      <c r="P58" s="23">
        <v>20150612</v>
      </c>
      <c r="Q58" s="23">
        <v>20150612</v>
      </c>
      <c r="R58" s="23">
        <v>23.1</v>
      </c>
      <c r="S58">
        <v>28.6</v>
      </c>
      <c r="T58" s="6">
        <v>0.19230769230769229</v>
      </c>
    </row>
    <row r="59" spans="1:20">
      <c r="A59" t="s">
        <v>363</v>
      </c>
      <c r="B59" t="s">
        <v>24</v>
      </c>
      <c r="C59">
        <v>20150605</v>
      </c>
      <c r="D59" s="33" t="s">
        <v>343</v>
      </c>
      <c r="E59">
        <v>16.52</v>
      </c>
      <c r="F59">
        <v>19.95</v>
      </c>
      <c r="G59" s="6">
        <v>0.2076271186440678</v>
      </c>
      <c r="H59" t="s">
        <v>727</v>
      </c>
      <c r="I59" t="s">
        <v>746</v>
      </c>
      <c r="J59" t="s">
        <v>747</v>
      </c>
      <c r="M59">
        <v>19.95</v>
      </c>
      <c r="O59" s="6">
        <v>-1</v>
      </c>
      <c r="S59">
        <v>19.95</v>
      </c>
      <c r="T59" s="6">
        <v>1</v>
      </c>
    </row>
    <row r="60" spans="1:20" hidden="1">
      <c r="A60" t="s">
        <v>798</v>
      </c>
      <c r="B60" t="s">
        <v>799</v>
      </c>
      <c r="C60">
        <v>20150410</v>
      </c>
      <c r="D60" t="s">
        <v>338</v>
      </c>
      <c r="E60">
        <v>22.81</v>
      </c>
      <c r="F60">
        <v>26.64</v>
      </c>
      <c r="G60" s="6">
        <v>0.16790881192459456</v>
      </c>
      <c r="H60" t="s">
        <v>727</v>
      </c>
      <c r="I60" t="s">
        <v>728</v>
      </c>
      <c r="J60">
        <v>20150415</v>
      </c>
      <c r="K60">
        <v>20150511</v>
      </c>
      <c r="L60">
        <v>18</v>
      </c>
      <c r="M60">
        <v>26.64</v>
      </c>
      <c r="N60">
        <v>41.65</v>
      </c>
      <c r="O60" s="6">
        <v>0.56343843843843833</v>
      </c>
      <c r="R60">
        <v>22.57</v>
      </c>
      <c r="S60">
        <v>26.64</v>
      </c>
      <c r="T60" s="6">
        <v>0.15277777777777779</v>
      </c>
    </row>
    <row r="61" spans="1:20" hidden="1">
      <c r="A61" t="s">
        <v>800</v>
      </c>
      <c r="B61" t="s">
        <v>801</v>
      </c>
      <c r="C61">
        <v>20150403</v>
      </c>
      <c r="D61" t="s">
        <v>338</v>
      </c>
      <c r="E61">
        <v>8.68</v>
      </c>
      <c r="F61">
        <v>11.95</v>
      </c>
      <c r="G61" s="6">
        <v>0.37672811059907829</v>
      </c>
      <c r="H61" t="s">
        <v>727</v>
      </c>
      <c r="I61" t="s">
        <v>728</v>
      </c>
      <c r="J61">
        <v>20150413</v>
      </c>
      <c r="K61">
        <v>20150507</v>
      </c>
      <c r="L61">
        <v>18</v>
      </c>
      <c r="M61">
        <v>11.95</v>
      </c>
      <c r="N61">
        <v>19.62</v>
      </c>
      <c r="O61" s="6">
        <v>0.64184100418410062</v>
      </c>
      <c r="R61">
        <v>10.58</v>
      </c>
      <c r="S61">
        <v>11.95</v>
      </c>
      <c r="T61" s="6">
        <v>0.11464435146443509</v>
      </c>
    </row>
    <row r="62" spans="1:20">
      <c r="A62" t="s">
        <v>648</v>
      </c>
      <c r="B62" t="s">
        <v>649</v>
      </c>
      <c r="C62">
        <v>20130308</v>
      </c>
      <c r="D62" s="33" t="s">
        <v>350</v>
      </c>
      <c r="E62">
        <v>7.94</v>
      </c>
      <c r="F62">
        <v>10.56</v>
      </c>
      <c r="G62" s="6">
        <v>0.32997481108312343</v>
      </c>
      <c r="H62" t="s">
        <v>756</v>
      </c>
      <c r="I62" t="s">
        <v>746</v>
      </c>
      <c r="M62">
        <v>10.56</v>
      </c>
      <c r="O62" s="6">
        <v>-1</v>
      </c>
      <c r="S62">
        <v>10.56</v>
      </c>
      <c r="T62" s="6">
        <v>1</v>
      </c>
    </row>
    <row r="63" spans="1:20">
      <c r="A63" t="s">
        <v>364</v>
      </c>
      <c r="B63" t="s">
        <v>25</v>
      </c>
      <c r="C63">
        <v>20150415</v>
      </c>
      <c r="D63" t="s">
        <v>338</v>
      </c>
      <c r="G63" s="6" t="e">
        <v>#DIV/0!</v>
      </c>
      <c r="H63" t="s">
        <v>727</v>
      </c>
      <c r="I63" s="34" t="s">
        <v>746</v>
      </c>
      <c r="M63">
        <v>0</v>
      </c>
      <c r="O63" s="6" t="e">
        <v>#DIV/0!</v>
      </c>
      <c r="S63">
        <v>0</v>
      </c>
      <c r="T63" s="6" t="e">
        <v>#DIV/0!</v>
      </c>
    </row>
    <row r="64" spans="1:20">
      <c r="A64" t="s">
        <v>365</v>
      </c>
      <c r="B64" t="s">
        <v>26</v>
      </c>
      <c r="C64">
        <v>20150401</v>
      </c>
      <c r="D64" t="s">
        <v>338</v>
      </c>
      <c r="G64" s="6" t="e">
        <v>#DIV/0!</v>
      </c>
      <c r="H64" t="s">
        <v>727</v>
      </c>
      <c r="I64" t="s">
        <v>746</v>
      </c>
      <c r="M64">
        <v>0</v>
      </c>
      <c r="O64" s="6" t="e">
        <v>#DIV/0!</v>
      </c>
      <c r="S64">
        <v>0</v>
      </c>
      <c r="T64" s="6" t="e">
        <v>#DIV/0!</v>
      </c>
    </row>
    <row r="65" spans="1:20">
      <c r="A65" t="s">
        <v>366</v>
      </c>
      <c r="B65" t="s">
        <v>27</v>
      </c>
      <c r="C65">
        <v>20150526</v>
      </c>
      <c r="D65" t="s">
        <v>338</v>
      </c>
      <c r="E65">
        <v>31.94</v>
      </c>
      <c r="F65">
        <v>139.4</v>
      </c>
      <c r="G65" s="6">
        <v>3.3644333124608643</v>
      </c>
      <c r="H65" t="s">
        <v>727</v>
      </c>
      <c r="I65" t="s">
        <v>746</v>
      </c>
      <c r="J65" t="s">
        <v>747</v>
      </c>
      <c r="M65">
        <v>139.4</v>
      </c>
      <c r="O65" s="6">
        <v>-1</v>
      </c>
      <c r="S65">
        <v>139.4</v>
      </c>
      <c r="T65" s="6">
        <v>1</v>
      </c>
    </row>
    <row r="66" spans="1:20" hidden="1">
      <c r="A66" t="s">
        <v>802</v>
      </c>
      <c r="B66" t="s">
        <v>803</v>
      </c>
      <c r="C66">
        <v>20150317</v>
      </c>
      <c r="D66" t="s">
        <v>338</v>
      </c>
      <c r="E66">
        <v>16.7</v>
      </c>
      <c r="F66">
        <v>20.21</v>
      </c>
      <c r="G66" s="6">
        <v>0.21017964071856299</v>
      </c>
      <c r="H66" t="s">
        <v>727</v>
      </c>
      <c r="I66" t="s">
        <v>728</v>
      </c>
      <c r="J66">
        <v>20150320</v>
      </c>
      <c r="K66">
        <v>20150327</v>
      </c>
      <c r="L66">
        <v>6</v>
      </c>
      <c r="M66">
        <v>20.21</v>
      </c>
      <c r="N66">
        <v>44.96</v>
      </c>
      <c r="O66" s="6">
        <v>1.2246412666996536</v>
      </c>
      <c r="R66">
        <v>18.39</v>
      </c>
      <c r="S66">
        <v>20.21</v>
      </c>
      <c r="T66" s="6">
        <v>9.0054428500742217E-2</v>
      </c>
    </row>
    <row r="67" spans="1:20" hidden="1">
      <c r="A67" t="s">
        <v>804</v>
      </c>
      <c r="B67" t="s">
        <v>805</v>
      </c>
      <c r="C67">
        <v>20150331</v>
      </c>
      <c r="D67" t="s">
        <v>338</v>
      </c>
      <c r="E67">
        <v>13.06</v>
      </c>
      <c r="F67">
        <v>25.19</v>
      </c>
      <c r="G67" s="6">
        <v>0.92879019908116389</v>
      </c>
      <c r="H67" t="s">
        <v>727</v>
      </c>
      <c r="I67" t="s">
        <v>728</v>
      </c>
      <c r="J67">
        <v>20150414</v>
      </c>
      <c r="K67">
        <v>20150520</v>
      </c>
      <c r="L67">
        <v>26</v>
      </c>
      <c r="M67">
        <v>25.19</v>
      </c>
      <c r="N67">
        <v>33.64</v>
      </c>
      <c r="O67" s="6">
        <v>0.33545057562524805</v>
      </c>
      <c r="R67">
        <v>21.32</v>
      </c>
      <c r="S67">
        <v>25.19</v>
      </c>
      <c r="T67" s="6">
        <v>0.15363239380706634</v>
      </c>
    </row>
    <row r="68" spans="1:20" hidden="1">
      <c r="A68" t="s">
        <v>806</v>
      </c>
      <c r="B68" t="s">
        <v>807</v>
      </c>
      <c r="C68">
        <v>20150420</v>
      </c>
      <c r="D68" t="s">
        <v>338</v>
      </c>
      <c r="E68">
        <v>10.33</v>
      </c>
      <c r="F68">
        <v>15.45</v>
      </c>
      <c r="G68" s="6">
        <v>0.49564375605033872</v>
      </c>
      <c r="H68" t="s">
        <v>727</v>
      </c>
      <c r="I68" t="s">
        <v>728</v>
      </c>
      <c r="J68">
        <v>20150428</v>
      </c>
      <c r="K68">
        <v>20150525</v>
      </c>
      <c r="L68">
        <v>19</v>
      </c>
      <c r="M68">
        <v>15.45</v>
      </c>
      <c r="N68">
        <v>20.96</v>
      </c>
      <c r="O68" s="6">
        <v>0.35663430420711983</v>
      </c>
      <c r="P68" s="23">
        <v>20150609</v>
      </c>
      <c r="Q68" s="23">
        <v>20150612</v>
      </c>
      <c r="R68" s="23">
        <v>12.89</v>
      </c>
      <c r="S68">
        <v>15.45</v>
      </c>
      <c r="T68" s="6">
        <v>0.16569579288025882</v>
      </c>
    </row>
    <row r="69" spans="1:20" ht="14.25" hidden="1" customHeight="1">
      <c r="A69" t="s">
        <v>808</v>
      </c>
      <c r="B69" t="s">
        <v>809</v>
      </c>
      <c r="C69">
        <v>20150408</v>
      </c>
      <c r="D69" t="s">
        <v>338</v>
      </c>
      <c r="E69">
        <v>10.29</v>
      </c>
      <c r="F69">
        <v>32.299999999999997</v>
      </c>
      <c r="G69" s="6">
        <v>2.138969873663751</v>
      </c>
      <c r="H69" t="s">
        <v>727</v>
      </c>
      <c r="I69" t="s">
        <v>728</v>
      </c>
      <c r="J69">
        <v>20150427</v>
      </c>
      <c r="K69">
        <v>20150511</v>
      </c>
      <c r="L69">
        <v>10</v>
      </c>
      <c r="M69">
        <v>32.299999999999997</v>
      </c>
      <c r="N69">
        <v>46.53</v>
      </c>
      <c r="O69" s="6">
        <v>0.4405572755417958</v>
      </c>
      <c r="R69">
        <v>25.4</v>
      </c>
      <c r="S69">
        <v>32.299999999999997</v>
      </c>
      <c r="T69" s="6">
        <v>0.2136222910216718</v>
      </c>
    </row>
    <row r="70" spans="1:20" hidden="1">
      <c r="A70" t="s">
        <v>810</v>
      </c>
      <c r="B70" t="s">
        <v>811</v>
      </c>
      <c r="C70">
        <v>20150216</v>
      </c>
      <c r="D70" t="s">
        <v>338</v>
      </c>
      <c r="E70">
        <v>4.16</v>
      </c>
      <c r="F70">
        <v>10.92</v>
      </c>
      <c r="G70" s="6">
        <v>1.625</v>
      </c>
      <c r="H70" t="s">
        <v>727</v>
      </c>
      <c r="I70" t="s">
        <v>728</v>
      </c>
      <c r="J70">
        <v>20150309</v>
      </c>
      <c r="K70">
        <v>20150507</v>
      </c>
      <c r="L70">
        <v>41</v>
      </c>
      <c r="M70">
        <v>10.92</v>
      </c>
      <c r="N70">
        <v>15.49</v>
      </c>
      <c r="O70" s="6">
        <v>0.41849816849816851</v>
      </c>
      <c r="R70">
        <v>9.68</v>
      </c>
      <c r="S70">
        <v>10.92</v>
      </c>
      <c r="T70" s="6">
        <v>0.11355311355311358</v>
      </c>
    </row>
    <row r="71" spans="1:20" hidden="1">
      <c r="A71" t="s">
        <v>812</v>
      </c>
      <c r="B71" t="s">
        <v>813</v>
      </c>
      <c r="C71">
        <v>20150119</v>
      </c>
      <c r="D71" t="s">
        <v>338</v>
      </c>
      <c r="E71">
        <v>45.3</v>
      </c>
      <c r="F71">
        <v>55.29</v>
      </c>
      <c r="G71" s="6">
        <v>0.22052980132450337</v>
      </c>
      <c r="H71" t="s">
        <v>727</v>
      </c>
      <c r="I71" t="s">
        <v>728</v>
      </c>
      <c r="J71">
        <v>20150304</v>
      </c>
      <c r="K71">
        <v>20150320</v>
      </c>
      <c r="L71">
        <v>11</v>
      </c>
      <c r="M71">
        <v>55.29</v>
      </c>
      <c r="N71">
        <v>71.39</v>
      </c>
      <c r="O71" s="6">
        <v>0.29119189726894557</v>
      </c>
      <c r="R71">
        <v>49.1</v>
      </c>
      <c r="S71">
        <v>55.29</v>
      </c>
      <c r="T71" s="6">
        <v>0.1119551455959486</v>
      </c>
    </row>
    <row r="72" spans="1:20">
      <c r="A72" t="s">
        <v>367</v>
      </c>
      <c r="B72" t="s">
        <v>29</v>
      </c>
      <c r="C72">
        <v>20150525</v>
      </c>
      <c r="D72" t="s">
        <v>338</v>
      </c>
      <c r="E72">
        <v>22.22</v>
      </c>
      <c r="F72">
        <v>48.15</v>
      </c>
      <c r="G72" s="6">
        <v>1.166966696669667</v>
      </c>
      <c r="H72" t="s">
        <v>727</v>
      </c>
      <c r="I72" t="s">
        <v>746</v>
      </c>
      <c r="J72" t="s">
        <v>747</v>
      </c>
      <c r="M72">
        <v>48.15</v>
      </c>
      <c r="O72" s="6">
        <v>-1</v>
      </c>
      <c r="S72">
        <v>48.15</v>
      </c>
      <c r="T72" s="6">
        <v>1</v>
      </c>
    </row>
    <row r="73" spans="1:20">
      <c r="A73" t="s">
        <v>368</v>
      </c>
      <c r="B73" t="s">
        <v>30</v>
      </c>
      <c r="C73">
        <v>20150416</v>
      </c>
      <c r="D73" t="s">
        <v>338</v>
      </c>
      <c r="G73" s="6" t="e">
        <v>#DIV/0!</v>
      </c>
      <c r="H73" t="s">
        <v>727</v>
      </c>
      <c r="I73" s="34" t="s">
        <v>746</v>
      </c>
      <c r="M73">
        <v>0</v>
      </c>
      <c r="O73" s="6" t="e">
        <v>#DIV/0!</v>
      </c>
      <c r="S73">
        <v>0</v>
      </c>
      <c r="T73" s="6" t="e">
        <v>#DIV/0!</v>
      </c>
    </row>
    <row r="74" spans="1:20">
      <c r="A74" t="s">
        <v>369</v>
      </c>
      <c r="B74" t="s">
        <v>31</v>
      </c>
      <c r="C74">
        <v>20140617</v>
      </c>
      <c r="D74" t="s">
        <v>338</v>
      </c>
      <c r="G74" s="6" t="e">
        <v>#DIV/0!</v>
      </c>
      <c r="H74" s="34" t="s">
        <v>791</v>
      </c>
      <c r="I74" s="34" t="s">
        <v>746</v>
      </c>
      <c r="M74">
        <v>0</v>
      </c>
      <c r="O74" s="6" t="e">
        <v>#DIV/0!</v>
      </c>
      <c r="S74">
        <v>0</v>
      </c>
      <c r="T74" s="6" t="e">
        <v>#DIV/0!</v>
      </c>
    </row>
    <row r="75" spans="1:20" hidden="1">
      <c r="A75" t="s">
        <v>814</v>
      </c>
      <c r="B75" t="s">
        <v>815</v>
      </c>
      <c r="C75">
        <v>20150421</v>
      </c>
      <c r="D75" t="s">
        <v>338</v>
      </c>
      <c r="E75">
        <v>15.99</v>
      </c>
      <c r="F75">
        <v>19.350000000000001</v>
      </c>
      <c r="G75" s="6">
        <v>0.21013133208255166</v>
      </c>
      <c r="H75" t="s">
        <v>727</v>
      </c>
      <c r="I75" t="s">
        <v>728</v>
      </c>
      <c r="J75">
        <v>20150424</v>
      </c>
      <c r="K75">
        <v>20150604</v>
      </c>
      <c r="L75">
        <v>29</v>
      </c>
      <c r="M75">
        <v>19.350000000000001</v>
      </c>
      <c r="N75">
        <v>24.49</v>
      </c>
      <c r="O75" s="6">
        <v>0.26563307493540034</v>
      </c>
      <c r="P75" s="23">
        <v>20150615</v>
      </c>
      <c r="Q75" s="23">
        <v>20150612</v>
      </c>
      <c r="R75" s="23">
        <v>16.16</v>
      </c>
      <c r="S75">
        <v>19.350000000000001</v>
      </c>
      <c r="T75" s="6">
        <v>0.16485788113695096</v>
      </c>
    </row>
    <row r="76" spans="1:20">
      <c r="A76" t="s">
        <v>370</v>
      </c>
      <c r="B76" t="s">
        <v>32</v>
      </c>
      <c r="C76">
        <v>20150422</v>
      </c>
      <c r="D76" t="s">
        <v>338</v>
      </c>
      <c r="G76" s="6" t="e">
        <v>#DIV/0!</v>
      </c>
      <c r="H76" t="s">
        <v>727</v>
      </c>
      <c r="I76" s="34" t="s">
        <v>746</v>
      </c>
      <c r="M76">
        <v>0</v>
      </c>
      <c r="O76" s="6" t="e">
        <v>#DIV/0!</v>
      </c>
      <c r="S76">
        <v>0</v>
      </c>
      <c r="T76" s="6" t="e">
        <v>#DIV/0!</v>
      </c>
    </row>
    <row r="77" spans="1:20" hidden="1">
      <c r="A77" t="s">
        <v>816</v>
      </c>
      <c r="B77" t="s">
        <v>817</v>
      </c>
      <c r="C77">
        <v>20150330</v>
      </c>
      <c r="D77" t="s">
        <v>338</v>
      </c>
      <c r="E77">
        <v>20.68</v>
      </c>
      <c r="F77">
        <v>35.29</v>
      </c>
      <c r="G77" s="6">
        <v>0.70647969052224369</v>
      </c>
      <c r="H77" t="s">
        <v>727</v>
      </c>
      <c r="I77" t="s">
        <v>728</v>
      </c>
      <c r="J77">
        <v>20150410</v>
      </c>
      <c r="K77">
        <v>20150515</v>
      </c>
      <c r="L77">
        <v>26</v>
      </c>
      <c r="M77">
        <v>35.29</v>
      </c>
      <c r="N77">
        <v>44.87</v>
      </c>
      <c r="O77" s="6">
        <v>0.27146500425049586</v>
      </c>
      <c r="R77">
        <v>30.85</v>
      </c>
      <c r="S77">
        <v>35.29</v>
      </c>
      <c r="T77" s="6">
        <v>0.12581467837914417</v>
      </c>
    </row>
    <row r="78" spans="1:20" hidden="1">
      <c r="A78" t="s">
        <v>818</v>
      </c>
      <c r="B78" t="s">
        <v>819</v>
      </c>
      <c r="C78">
        <v>20150525</v>
      </c>
      <c r="D78" t="s">
        <v>338</v>
      </c>
      <c r="E78">
        <v>9.44</v>
      </c>
      <c r="F78">
        <v>28.66</v>
      </c>
      <c r="G78" s="6">
        <v>2.0360169491525424</v>
      </c>
      <c r="H78" t="s">
        <v>727</v>
      </c>
      <c r="I78" t="s">
        <v>728</v>
      </c>
      <c r="J78">
        <v>20150611</v>
      </c>
      <c r="K78">
        <v>20151118</v>
      </c>
      <c r="L78">
        <v>96</v>
      </c>
      <c r="M78">
        <v>28.66</v>
      </c>
      <c r="N78">
        <v>36.6</v>
      </c>
      <c r="O78" s="6">
        <v>0.2770411723656665</v>
      </c>
      <c r="P78" s="23">
        <v>20151127</v>
      </c>
      <c r="R78">
        <v>12</v>
      </c>
      <c r="S78">
        <v>28.66</v>
      </c>
      <c r="T78" s="6">
        <v>0.58129797627355195</v>
      </c>
    </row>
    <row r="79" spans="1:20" hidden="1">
      <c r="A79" t="s">
        <v>820</v>
      </c>
      <c r="B79" t="s">
        <v>821</v>
      </c>
      <c r="C79">
        <v>20150428</v>
      </c>
      <c r="D79" t="s">
        <v>338</v>
      </c>
      <c r="E79">
        <v>21.48</v>
      </c>
      <c r="F79">
        <v>34.35</v>
      </c>
      <c r="G79" s="6">
        <v>0.59916201117318435</v>
      </c>
      <c r="H79" t="s">
        <v>727</v>
      </c>
      <c r="I79" t="s">
        <v>728</v>
      </c>
      <c r="J79">
        <v>20150507</v>
      </c>
      <c r="K79">
        <v>20150520</v>
      </c>
      <c r="L79">
        <v>11</v>
      </c>
      <c r="M79">
        <v>34.35</v>
      </c>
      <c r="N79">
        <v>52.49</v>
      </c>
      <c r="O79" s="6">
        <v>0.52809315866084428</v>
      </c>
      <c r="P79" s="23">
        <v>20150603</v>
      </c>
      <c r="Q79" s="23">
        <v>20150612</v>
      </c>
      <c r="R79">
        <v>29.45</v>
      </c>
      <c r="S79">
        <v>34.35</v>
      </c>
      <c r="T79" s="6">
        <v>0.14264919941775842</v>
      </c>
    </row>
    <row r="80" spans="1:20" hidden="1">
      <c r="A80" t="s">
        <v>822</v>
      </c>
      <c r="B80" t="s">
        <v>823</v>
      </c>
      <c r="C80">
        <v>20150326</v>
      </c>
      <c r="D80" t="s">
        <v>371</v>
      </c>
      <c r="E80">
        <v>8.84</v>
      </c>
      <c r="F80">
        <v>33.75</v>
      </c>
      <c r="G80" s="6">
        <v>2.817873303167421</v>
      </c>
      <c r="H80" t="s">
        <v>727</v>
      </c>
      <c r="I80" t="s">
        <v>728</v>
      </c>
      <c r="J80">
        <v>20150417</v>
      </c>
      <c r="K80">
        <v>20150507</v>
      </c>
      <c r="L80">
        <v>14</v>
      </c>
      <c r="M80">
        <v>33.75</v>
      </c>
      <c r="N80">
        <v>65</v>
      </c>
      <c r="O80" s="6">
        <v>0.92592592592592593</v>
      </c>
      <c r="R80">
        <v>30.49</v>
      </c>
      <c r="S80">
        <v>33.75</v>
      </c>
      <c r="T80" s="6">
        <v>9.6592592592592633E-2</v>
      </c>
    </row>
    <row r="81" spans="1:20" hidden="1">
      <c r="A81" t="s">
        <v>650</v>
      </c>
      <c r="B81" t="s">
        <v>651</v>
      </c>
      <c r="C81">
        <v>20130603</v>
      </c>
      <c r="D81" s="33" t="s">
        <v>350</v>
      </c>
      <c r="E81">
        <v>2.92</v>
      </c>
      <c r="F81">
        <v>4.78</v>
      </c>
      <c r="G81" s="6">
        <v>0.63698630136986312</v>
      </c>
      <c r="H81" t="s">
        <v>756</v>
      </c>
      <c r="I81" s="34" t="s">
        <v>728</v>
      </c>
      <c r="J81">
        <v>20130624</v>
      </c>
      <c r="K81">
        <v>20130809</v>
      </c>
      <c r="L81">
        <v>35</v>
      </c>
      <c r="M81">
        <v>4.78</v>
      </c>
      <c r="N81">
        <v>7.77</v>
      </c>
      <c r="O81" s="6">
        <v>0.62552301255230103</v>
      </c>
      <c r="P81" s="23">
        <v>20131101</v>
      </c>
      <c r="R81">
        <v>3.7</v>
      </c>
      <c r="S81">
        <v>4.78</v>
      </c>
      <c r="T81" s="6">
        <v>0.22594142259414227</v>
      </c>
    </row>
    <row r="82" spans="1:20" hidden="1">
      <c r="A82" t="s">
        <v>372</v>
      </c>
      <c r="B82" t="s">
        <v>33</v>
      </c>
      <c r="C82">
        <v>20150127</v>
      </c>
      <c r="D82" t="s">
        <v>338</v>
      </c>
      <c r="E82">
        <v>7.34</v>
      </c>
      <c r="F82">
        <v>14.15</v>
      </c>
      <c r="G82" s="6">
        <v>0.92779291553133525</v>
      </c>
      <c r="H82" t="s">
        <v>727</v>
      </c>
      <c r="I82" t="s">
        <v>728</v>
      </c>
      <c r="J82">
        <v>20150414</v>
      </c>
      <c r="K82">
        <v>20150525</v>
      </c>
      <c r="M82">
        <v>14.15</v>
      </c>
      <c r="N82">
        <v>19.260000000000002</v>
      </c>
      <c r="O82" s="6">
        <v>0.36113074204947004</v>
      </c>
      <c r="P82" s="23">
        <v>20150605</v>
      </c>
      <c r="R82">
        <v>9.7899999999999991</v>
      </c>
      <c r="S82">
        <v>14.15</v>
      </c>
      <c r="T82" s="6">
        <v>0.30812720848056546</v>
      </c>
    </row>
    <row r="83" spans="1:20" hidden="1">
      <c r="A83" t="s">
        <v>652</v>
      </c>
      <c r="B83" t="s">
        <v>34</v>
      </c>
      <c r="C83">
        <v>20140910</v>
      </c>
      <c r="D83" s="33" t="s">
        <v>350</v>
      </c>
      <c r="E83">
        <v>7.98</v>
      </c>
      <c r="F83">
        <v>19.87</v>
      </c>
      <c r="G83" s="6">
        <v>1.4899749373433584</v>
      </c>
      <c r="H83" t="s">
        <v>731</v>
      </c>
      <c r="I83" t="s">
        <v>728</v>
      </c>
      <c r="J83">
        <v>20141015</v>
      </c>
      <c r="K83">
        <v>20150211</v>
      </c>
      <c r="L83">
        <v>84</v>
      </c>
      <c r="M83">
        <v>19.87</v>
      </c>
      <c r="N83">
        <v>39.479999999999997</v>
      </c>
      <c r="O83" s="6">
        <v>0.98691494715651706</v>
      </c>
      <c r="P83" s="23">
        <v>20150617</v>
      </c>
      <c r="R83">
        <v>12.87</v>
      </c>
      <c r="S83">
        <v>19.87</v>
      </c>
      <c r="T83" s="6">
        <v>0.35228988424760954</v>
      </c>
    </row>
    <row r="84" spans="1:20">
      <c r="A84" t="s">
        <v>373</v>
      </c>
      <c r="B84" t="s">
        <v>35</v>
      </c>
      <c r="C84">
        <v>20150317</v>
      </c>
      <c r="D84" t="s">
        <v>338</v>
      </c>
      <c r="E84" t="s">
        <v>732</v>
      </c>
      <c r="F84" t="s">
        <v>732</v>
      </c>
      <c r="G84" s="6" t="e">
        <v>#VALUE!</v>
      </c>
      <c r="H84" t="s">
        <v>727</v>
      </c>
      <c r="I84" t="s">
        <v>746</v>
      </c>
      <c r="J84" t="s">
        <v>732</v>
      </c>
      <c r="K84" t="s">
        <v>732</v>
      </c>
      <c r="L84" t="s">
        <v>732</v>
      </c>
      <c r="M84" t="s">
        <v>341</v>
      </c>
      <c r="N84" t="s">
        <v>732</v>
      </c>
      <c r="O84" s="6" t="e">
        <v>#VALUE!</v>
      </c>
      <c r="R84" t="s">
        <v>732</v>
      </c>
      <c r="S84" t="s">
        <v>341</v>
      </c>
      <c r="T84" s="6" t="e">
        <v>#VALUE!</v>
      </c>
    </row>
    <row r="85" spans="1:20" hidden="1">
      <c r="A85" t="s">
        <v>374</v>
      </c>
      <c r="B85" t="s">
        <v>36</v>
      </c>
      <c r="C85">
        <v>20150401</v>
      </c>
      <c r="D85" t="s">
        <v>338</v>
      </c>
      <c r="E85">
        <v>16.66</v>
      </c>
      <c r="F85">
        <v>22.48</v>
      </c>
      <c r="G85" s="6">
        <v>0.34933973589435774</v>
      </c>
      <c r="H85" t="s">
        <v>727</v>
      </c>
      <c r="I85" t="s">
        <v>728</v>
      </c>
      <c r="J85">
        <v>20150417</v>
      </c>
      <c r="K85">
        <v>20150514</v>
      </c>
      <c r="L85">
        <v>19</v>
      </c>
      <c r="M85">
        <v>22.48</v>
      </c>
      <c r="N85">
        <v>39</v>
      </c>
      <c r="O85" s="6">
        <v>0.73487544483985767</v>
      </c>
      <c r="P85" s="23">
        <v>20150603</v>
      </c>
      <c r="R85">
        <v>18.79</v>
      </c>
      <c r="S85">
        <v>22.48</v>
      </c>
      <c r="T85" s="6">
        <v>0.16414590747330965</v>
      </c>
    </row>
    <row r="86" spans="1:20" hidden="1">
      <c r="A86" t="s">
        <v>824</v>
      </c>
      <c r="B86" t="s">
        <v>825</v>
      </c>
      <c r="C86">
        <v>20150414</v>
      </c>
      <c r="D86" t="s">
        <v>338</v>
      </c>
      <c r="E86">
        <v>16.63</v>
      </c>
      <c r="F86">
        <v>18.97</v>
      </c>
      <c r="G86" s="6">
        <v>0.1407095610342754</v>
      </c>
      <c r="H86" t="s">
        <v>727</v>
      </c>
      <c r="I86" t="s">
        <v>728</v>
      </c>
      <c r="J86">
        <v>20150417</v>
      </c>
      <c r="K86">
        <v>20150512</v>
      </c>
      <c r="L86">
        <v>17</v>
      </c>
      <c r="M86">
        <v>18.97</v>
      </c>
      <c r="N86">
        <v>31.88</v>
      </c>
      <c r="O86" s="6">
        <v>0.68054823405376919</v>
      </c>
      <c r="P86" s="23">
        <v>20150612</v>
      </c>
      <c r="Q86" s="23">
        <v>20150612</v>
      </c>
      <c r="R86" s="23">
        <v>15.79</v>
      </c>
      <c r="S86">
        <v>18.97</v>
      </c>
      <c r="T86" s="6">
        <v>0.1676331049024776</v>
      </c>
    </row>
    <row r="87" spans="1:20" hidden="1">
      <c r="A87" t="s">
        <v>826</v>
      </c>
      <c r="B87" t="s">
        <v>827</v>
      </c>
      <c r="C87">
        <v>20150119</v>
      </c>
      <c r="D87" t="s">
        <v>338</v>
      </c>
      <c r="E87">
        <v>14.27</v>
      </c>
      <c r="F87">
        <v>21.47</v>
      </c>
      <c r="G87" s="6">
        <v>0.50455501051156271</v>
      </c>
      <c r="H87" t="s">
        <v>727</v>
      </c>
      <c r="I87" t="s">
        <v>728</v>
      </c>
      <c r="J87">
        <v>20150128</v>
      </c>
      <c r="K87">
        <v>20150316</v>
      </c>
      <c r="L87">
        <v>29</v>
      </c>
      <c r="M87">
        <v>21.47</v>
      </c>
      <c r="N87">
        <v>26.6</v>
      </c>
      <c r="O87" s="6">
        <v>0.23893805309734525</v>
      </c>
      <c r="R87">
        <v>17</v>
      </c>
      <c r="S87">
        <v>21.47</v>
      </c>
      <c r="T87" s="6">
        <v>0.20819748486259892</v>
      </c>
    </row>
    <row r="88" spans="1:20" hidden="1">
      <c r="A88" t="s">
        <v>653</v>
      </c>
      <c r="B88" t="s">
        <v>654</v>
      </c>
      <c r="C88">
        <v>20140818</v>
      </c>
      <c r="D88" t="s">
        <v>338</v>
      </c>
      <c r="E88">
        <v>6.88</v>
      </c>
      <c r="F88">
        <v>9.16</v>
      </c>
      <c r="G88" s="6">
        <v>0.33139534883720934</v>
      </c>
      <c r="H88" t="s">
        <v>731</v>
      </c>
      <c r="I88" t="s">
        <v>728</v>
      </c>
      <c r="J88">
        <v>20140822</v>
      </c>
      <c r="K88">
        <v>20141023</v>
      </c>
      <c r="L88">
        <v>39</v>
      </c>
      <c r="M88">
        <v>9.16</v>
      </c>
      <c r="N88">
        <v>12</v>
      </c>
      <c r="O88" s="6">
        <v>0.31004366812227074</v>
      </c>
      <c r="P88" s="23">
        <v>20141107</v>
      </c>
      <c r="R88">
        <v>7.85</v>
      </c>
      <c r="S88">
        <v>9.16</v>
      </c>
      <c r="T88" s="6">
        <v>0.14301310043668128</v>
      </c>
    </row>
    <row r="89" spans="1:20">
      <c r="A89" t="s">
        <v>375</v>
      </c>
      <c r="B89" t="s">
        <v>37</v>
      </c>
      <c r="C89">
        <v>20150514</v>
      </c>
      <c r="D89" t="s">
        <v>338</v>
      </c>
      <c r="E89">
        <v>23.28</v>
      </c>
      <c r="F89">
        <v>42.35</v>
      </c>
      <c r="G89" s="6">
        <v>0.81915807560137455</v>
      </c>
      <c r="H89" s="34" t="s">
        <v>727</v>
      </c>
      <c r="I89" s="34" t="s">
        <v>746</v>
      </c>
      <c r="J89" s="34" t="s">
        <v>747</v>
      </c>
      <c r="M89">
        <v>42.35</v>
      </c>
      <c r="O89" s="6">
        <v>-1</v>
      </c>
      <c r="S89">
        <v>42.35</v>
      </c>
      <c r="T89" s="6">
        <v>1</v>
      </c>
    </row>
    <row r="90" spans="1:20" hidden="1">
      <c r="A90" t="s">
        <v>828</v>
      </c>
      <c r="B90" t="s">
        <v>829</v>
      </c>
      <c r="C90">
        <v>20150401</v>
      </c>
      <c r="D90" t="s">
        <v>338</v>
      </c>
      <c r="E90">
        <v>15.53</v>
      </c>
      <c r="F90">
        <v>24.28</v>
      </c>
      <c r="G90" s="6">
        <v>0.56342562781712824</v>
      </c>
      <c r="H90" t="s">
        <v>727</v>
      </c>
      <c r="I90" t="s">
        <v>728</v>
      </c>
      <c r="J90">
        <v>20150410</v>
      </c>
      <c r="K90">
        <v>20150507</v>
      </c>
      <c r="L90">
        <v>19</v>
      </c>
      <c r="M90">
        <v>24.28</v>
      </c>
      <c r="N90">
        <v>52.08</v>
      </c>
      <c r="O90" s="6">
        <v>1.1449752883031299</v>
      </c>
      <c r="R90">
        <v>22</v>
      </c>
      <c r="S90">
        <v>24.28</v>
      </c>
      <c r="T90" s="6">
        <v>9.3904448105436619E-2</v>
      </c>
    </row>
    <row r="91" spans="1:20">
      <c r="A91" t="s">
        <v>376</v>
      </c>
      <c r="B91" t="s">
        <v>38</v>
      </c>
      <c r="C91">
        <v>20150511</v>
      </c>
      <c r="D91" t="s">
        <v>338</v>
      </c>
      <c r="E91">
        <v>14.27</v>
      </c>
      <c r="F91">
        <v>46.09</v>
      </c>
      <c r="G91" s="6">
        <v>2.2298528381219342</v>
      </c>
      <c r="H91" s="34" t="s">
        <v>727</v>
      </c>
      <c r="I91" s="34" t="s">
        <v>746</v>
      </c>
      <c r="J91" s="34" t="s">
        <v>747</v>
      </c>
      <c r="M91">
        <v>46.09</v>
      </c>
      <c r="O91" s="6">
        <v>-1</v>
      </c>
      <c r="S91">
        <v>46.09</v>
      </c>
      <c r="T91" s="6">
        <v>1</v>
      </c>
    </row>
    <row r="92" spans="1:20" hidden="1">
      <c r="A92" t="s">
        <v>830</v>
      </c>
      <c r="B92" t="s">
        <v>831</v>
      </c>
      <c r="C92">
        <v>20150331</v>
      </c>
      <c r="D92" t="s">
        <v>338</v>
      </c>
      <c r="E92">
        <v>8.7799999999999994</v>
      </c>
      <c r="F92">
        <v>11.7</v>
      </c>
      <c r="G92" s="6">
        <v>0.33257403189066059</v>
      </c>
      <c r="H92" t="s">
        <v>727</v>
      </c>
      <c r="I92" t="s">
        <v>728</v>
      </c>
      <c r="J92">
        <v>20150407</v>
      </c>
      <c r="K92">
        <v>20150529</v>
      </c>
      <c r="L92">
        <v>38</v>
      </c>
      <c r="M92">
        <v>11.7</v>
      </c>
      <c r="N92">
        <v>15.93</v>
      </c>
      <c r="O92" s="6">
        <v>0.36153846153846159</v>
      </c>
      <c r="R92">
        <v>9.66</v>
      </c>
      <c r="S92">
        <v>11.7</v>
      </c>
      <c r="T92" s="6">
        <v>0.17435897435897429</v>
      </c>
    </row>
    <row r="93" spans="1:20" hidden="1">
      <c r="A93" t="s">
        <v>832</v>
      </c>
      <c r="B93" t="s">
        <v>833</v>
      </c>
      <c r="C93">
        <v>20150326</v>
      </c>
      <c r="D93" t="s">
        <v>338</v>
      </c>
      <c r="E93">
        <v>10.14</v>
      </c>
      <c r="F93">
        <v>21.5</v>
      </c>
      <c r="G93" s="6">
        <v>1.1203155818540433</v>
      </c>
      <c r="H93" t="s">
        <v>727</v>
      </c>
      <c r="I93" t="s">
        <v>728</v>
      </c>
      <c r="J93">
        <v>20150409</v>
      </c>
      <c r="K93">
        <v>20150513</v>
      </c>
      <c r="L93">
        <v>24</v>
      </c>
      <c r="M93">
        <v>21.5</v>
      </c>
      <c r="N93">
        <v>35.65</v>
      </c>
      <c r="O93" s="6">
        <v>0.6581395348837209</v>
      </c>
      <c r="R93">
        <v>17.16</v>
      </c>
      <c r="S93">
        <v>21.5</v>
      </c>
      <c r="T93" s="6">
        <v>0.20186046511627906</v>
      </c>
    </row>
    <row r="94" spans="1:20" hidden="1">
      <c r="A94" t="s">
        <v>834</v>
      </c>
      <c r="B94" t="s">
        <v>835</v>
      </c>
      <c r="C94">
        <v>20150507</v>
      </c>
      <c r="D94" t="s">
        <v>338</v>
      </c>
      <c r="E94">
        <v>10.41</v>
      </c>
      <c r="F94">
        <v>29.71</v>
      </c>
      <c r="G94" s="6">
        <v>1.8539865513928915</v>
      </c>
      <c r="H94" t="s">
        <v>727</v>
      </c>
      <c r="I94" t="s">
        <v>728</v>
      </c>
      <c r="J94">
        <v>20150525</v>
      </c>
      <c r="K94">
        <v>20150609</v>
      </c>
      <c r="L94">
        <v>11</v>
      </c>
      <c r="M94">
        <v>29.71</v>
      </c>
      <c r="N94">
        <v>33.28</v>
      </c>
      <c r="O94" s="6">
        <v>0.12016156176371592</v>
      </c>
      <c r="P94" s="23">
        <v>20150612</v>
      </c>
      <c r="R94">
        <v>22.96</v>
      </c>
      <c r="S94">
        <v>29.71</v>
      </c>
      <c r="T94" s="6">
        <v>0.2271962302255133</v>
      </c>
    </row>
    <row r="95" spans="1:20">
      <c r="A95" t="s">
        <v>377</v>
      </c>
      <c r="B95" t="s">
        <v>39</v>
      </c>
      <c r="C95">
        <v>20150209</v>
      </c>
      <c r="D95" t="s">
        <v>338</v>
      </c>
      <c r="G95" s="6" t="e">
        <v>#DIV/0!</v>
      </c>
      <c r="H95" t="s">
        <v>727</v>
      </c>
      <c r="I95" t="s">
        <v>746</v>
      </c>
      <c r="M95">
        <v>0</v>
      </c>
      <c r="O95" s="6" t="e">
        <v>#DIV/0!</v>
      </c>
      <c r="S95">
        <v>0</v>
      </c>
      <c r="T95" s="6" t="e">
        <v>#DIV/0!</v>
      </c>
    </row>
    <row r="96" spans="1:20">
      <c r="A96" t="s">
        <v>378</v>
      </c>
      <c r="B96" t="s">
        <v>40</v>
      </c>
      <c r="C96">
        <v>20140609</v>
      </c>
      <c r="D96" t="s">
        <v>338</v>
      </c>
      <c r="G96" s="6" t="e">
        <v>#DIV/0!</v>
      </c>
      <c r="H96" t="s">
        <v>379</v>
      </c>
      <c r="I96" t="s">
        <v>746</v>
      </c>
      <c r="M96">
        <v>0</v>
      </c>
      <c r="O96" s="6" t="e">
        <v>#DIV/0!</v>
      </c>
      <c r="S96">
        <v>0</v>
      </c>
      <c r="T96" s="6" t="e">
        <v>#DIV/0!</v>
      </c>
    </row>
    <row r="97" spans="1:20" hidden="1">
      <c r="A97" t="s">
        <v>836</v>
      </c>
      <c r="B97" t="s">
        <v>837</v>
      </c>
      <c r="C97">
        <v>20150311</v>
      </c>
      <c r="D97" t="s">
        <v>338</v>
      </c>
      <c r="E97">
        <v>23.77</v>
      </c>
      <c r="F97">
        <v>43.49</v>
      </c>
      <c r="G97" s="6">
        <v>0.82961716449305856</v>
      </c>
      <c r="H97" t="s">
        <v>380</v>
      </c>
      <c r="I97" t="s">
        <v>728</v>
      </c>
      <c r="J97">
        <v>20150326</v>
      </c>
      <c r="K97">
        <v>20150515</v>
      </c>
      <c r="L97">
        <v>35</v>
      </c>
      <c r="M97">
        <v>43.49</v>
      </c>
      <c r="N97">
        <v>58</v>
      </c>
      <c r="O97" s="6">
        <v>0.33363991722234992</v>
      </c>
      <c r="R97">
        <v>33.9</v>
      </c>
      <c r="S97">
        <v>43.49</v>
      </c>
      <c r="T97" s="6">
        <v>0.22051046217521275</v>
      </c>
    </row>
    <row r="98" spans="1:20">
      <c r="A98" t="s">
        <v>381</v>
      </c>
      <c r="B98" t="s">
        <v>41</v>
      </c>
      <c r="C98">
        <v>20150515</v>
      </c>
      <c r="D98" t="s">
        <v>338</v>
      </c>
      <c r="G98" s="6" t="e">
        <v>#DIV/0!</v>
      </c>
      <c r="H98" s="34" t="s">
        <v>727</v>
      </c>
      <c r="I98" s="34" t="s">
        <v>746</v>
      </c>
      <c r="M98">
        <v>0</v>
      </c>
      <c r="O98" s="6" t="e">
        <v>#DIV/0!</v>
      </c>
      <c r="S98">
        <v>0</v>
      </c>
      <c r="T98" s="6" t="e">
        <v>#DIV/0!</v>
      </c>
    </row>
    <row r="99" spans="1:20" hidden="1">
      <c r="A99" t="s">
        <v>838</v>
      </c>
      <c r="B99" t="s">
        <v>42</v>
      </c>
      <c r="C99">
        <v>20150504</v>
      </c>
      <c r="D99" t="s">
        <v>338</v>
      </c>
      <c r="E99">
        <v>11.36</v>
      </c>
      <c r="F99">
        <v>13.75</v>
      </c>
      <c r="G99" s="6">
        <v>0.21038732394366202</v>
      </c>
      <c r="H99" t="s">
        <v>727</v>
      </c>
      <c r="I99" t="s">
        <v>728</v>
      </c>
      <c r="J99">
        <v>20150507</v>
      </c>
      <c r="K99">
        <v>20150519</v>
      </c>
      <c r="L99">
        <v>9</v>
      </c>
      <c r="M99">
        <v>13.75</v>
      </c>
      <c r="N99">
        <v>20.68</v>
      </c>
      <c r="O99" s="6">
        <v>0.504</v>
      </c>
      <c r="P99" s="23">
        <v>20150609</v>
      </c>
      <c r="R99">
        <v>11.39</v>
      </c>
      <c r="S99">
        <v>13.75</v>
      </c>
      <c r="T99" s="6">
        <v>0.17163636363636359</v>
      </c>
    </row>
    <row r="100" spans="1:20" hidden="1">
      <c r="A100" s="36" t="s">
        <v>839</v>
      </c>
      <c r="B100" s="34" t="s">
        <v>840</v>
      </c>
      <c r="C100">
        <v>20141110</v>
      </c>
      <c r="D100" t="s">
        <v>338</v>
      </c>
      <c r="E100">
        <v>6.54</v>
      </c>
      <c r="F100">
        <v>7.21</v>
      </c>
      <c r="G100" s="6">
        <v>0.10244648318042812</v>
      </c>
      <c r="H100" s="34" t="s">
        <v>731</v>
      </c>
      <c r="I100" s="34" t="s">
        <v>728</v>
      </c>
      <c r="J100">
        <v>20141113</v>
      </c>
      <c r="K100">
        <v>20150213</v>
      </c>
      <c r="L100">
        <v>58</v>
      </c>
      <c r="M100">
        <v>7.21</v>
      </c>
      <c r="N100">
        <v>20.68</v>
      </c>
      <c r="O100" s="6">
        <v>1.8682385575589457</v>
      </c>
      <c r="P100" s="23">
        <v>20150609</v>
      </c>
      <c r="R100">
        <v>5.97</v>
      </c>
      <c r="S100">
        <v>7.21</v>
      </c>
      <c r="T100" s="6">
        <v>0.1719833564493759</v>
      </c>
    </row>
    <row r="101" spans="1:20" hidden="1">
      <c r="A101" t="s">
        <v>841</v>
      </c>
      <c r="B101" t="s">
        <v>842</v>
      </c>
      <c r="C101">
        <v>20150512</v>
      </c>
      <c r="D101" t="s">
        <v>338</v>
      </c>
      <c r="E101">
        <v>16.29</v>
      </c>
      <c r="F101">
        <v>31.75</v>
      </c>
      <c r="G101" s="6">
        <v>0.94904849600982211</v>
      </c>
      <c r="H101" s="34" t="s">
        <v>727</v>
      </c>
      <c r="I101" s="34" t="s">
        <v>728</v>
      </c>
      <c r="J101">
        <v>20150522</v>
      </c>
      <c r="K101">
        <v>20150610</v>
      </c>
      <c r="L101">
        <v>14</v>
      </c>
      <c r="M101">
        <v>31.75</v>
      </c>
      <c r="N101">
        <v>40.5</v>
      </c>
      <c r="O101" s="6">
        <v>0.27559055118110237</v>
      </c>
      <c r="P101" s="23">
        <v>20150618</v>
      </c>
      <c r="R101">
        <v>25</v>
      </c>
      <c r="S101">
        <v>31.75</v>
      </c>
      <c r="T101" s="6">
        <v>0.2125984251968504</v>
      </c>
    </row>
    <row r="102" spans="1:20" hidden="1">
      <c r="A102" t="s">
        <v>843</v>
      </c>
      <c r="B102" t="s">
        <v>844</v>
      </c>
      <c r="C102">
        <v>20150511</v>
      </c>
      <c r="D102" t="s">
        <v>338</v>
      </c>
      <c r="E102">
        <v>14.38</v>
      </c>
      <c r="F102">
        <v>33.5</v>
      </c>
      <c r="G102" s="6">
        <v>1.3296244784422806</v>
      </c>
      <c r="H102" s="34" t="s">
        <v>727</v>
      </c>
      <c r="I102" s="34" t="s">
        <v>728</v>
      </c>
      <c r="J102">
        <v>20150525</v>
      </c>
      <c r="K102">
        <v>20150601</v>
      </c>
      <c r="L102">
        <v>6</v>
      </c>
      <c r="M102">
        <v>33.5</v>
      </c>
      <c r="N102">
        <v>40.71</v>
      </c>
      <c r="O102" s="6">
        <v>0.21522388059701494</v>
      </c>
      <c r="P102" s="23">
        <v>20150603</v>
      </c>
      <c r="R102">
        <v>27.5</v>
      </c>
      <c r="S102">
        <v>33.5</v>
      </c>
      <c r="T102" s="6">
        <v>0.17910447761194029</v>
      </c>
    </row>
    <row r="103" spans="1:20" hidden="1">
      <c r="A103" t="s">
        <v>845</v>
      </c>
      <c r="B103" t="s">
        <v>846</v>
      </c>
      <c r="C103">
        <v>20150217</v>
      </c>
      <c r="D103" t="s">
        <v>338</v>
      </c>
      <c r="E103">
        <v>7.5</v>
      </c>
      <c r="F103">
        <v>10.34</v>
      </c>
      <c r="G103" s="6">
        <v>0.37866666666666665</v>
      </c>
      <c r="H103" t="s">
        <v>727</v>
      </c>
      <c r="I103" t="s">
        <v>728</v>
      </c>
      <c r="J103">
        <v>20150305</v>
      </c>
      <c r="K103">
        <v>20150401</v>
      </c>
      <c r="L103">
        <v>20</v>
      </c>
      <c r="M103">
        <v>10.34</v>
      </c>
      <c r="N103">
        <v>18.600000000000001</v>
      </c>
      <c r="O103" s="6">
        <v>0.79883945841392667</v>
      </c>
      <c r="R103">
        <v>8.9</v>
      </c>
      <c r="S103">
        <v>10.34</v>
      </c>
      <c r="T103" s="6">
        <v>0.13926499032882006</v>
      </c>
    </row>
    <row r="104" spans="1:20" hidden="1">
      <c r="A104" t="s">
        <v>847</v>
      </c>
      <c r="B104" t="s">
        <v>848</v>
      </c>
      <c r="C104">
        <v>20150407</v>
      </c>
      <c r="D104" t="s">
        <v>338</v>
      </c>
      <c r="E104">
        <v>54.16</v>
      </c>
      <c r="F104">
        <v>94.65</v>
      </c>
      <c r="G104" s="6">
        <v>0.74759970457902536</v>
      </c>
      <c r="H104" t="s">
        <v>727</v>
      </c>
      <c r="I104" t="s">
        <v>728</v>
      </c>
      <c r="J104">
        <v>20150416</v>
      </c>
      <c r="K104">
        <v>2010528</v>
      </c>
      <c r="L104">
        <v>32</v>
      </c>
      <c r="M104">
        <v>94.65</v>
      </c>
      <c r="N104">
        <v>159.94999999999999</v>
      </c>
      <c r="O104" s="6">
        <v>0.68991019545694643</v>
      </c>
      <c r="R104">
        <v>75.64</v>
      </c>
      <c r="S104">
        <v>94.65</v>
      </c>
      <c r="T104" s="6">
        <v>0.20084521922873749</v>
      </c>
    </row>
    <row r="105" spans="1:20" hidden="1">
      <c r="A105" t="s">
        <v>849</v>
      </c>
      <c r="B105" t="s">
        <v>850</v>
      </c>
      <c r="C105">
        <v>20150414</v>
      </c>
      <c r="D105" t="s">
        <v>338</v>
      </c>
      <c r="E105">
        <v>7.87</v>
      </c>
      <c r="F105">
        <v>10.58</v>
      </c>
      <c r="G105" s="6">
        <v>0.34434561626429477</v>
      </c>
      <c r="H105" t="s">
        <v>727</v>
      </c>
      <c r="I105" t="s">
        <v>728</v>
      </c>
      <c r="J105">
        <v>20150422</v>
      </c>
      <c r="K105">
        <v>20150520</v>
      </c>
      <c r="L105">
        <v>20</v>
      </c>
      <c r="M105">
        <v>10.58</v>
      </c>
      <c r="N105">
        <v>19.989999999999998</v>
      </c>
      <c r="O105" s="6">
        <v>0.88941398865784482</v>
      </c>
      <c r="P105" s="23">
        <v>20150615</v>
      </c>
      <c r="Q105" s="23">
        <v>20150612</v>
      </c>
      <c r="R105" s="23">
        <v>8.81</v>
      </c>
      <c r="S105">
        <v>10.58</v>
      </c>
      <c r="T105" s="6">
        <v>0.16729678638941395</v>
      </c>
    </row>
    <row r="106" spans="1:20" hidden="1">
      <c r="A106" t="s">
        <v>851</v>
      </c>
      <c r="B106" t="s">
        <v>852</v>
      </c>
      <c r="C106">
        <v>20150116</v>
      </c>
      <c r="D106" t="s">
        <v>338</v>
      </c>
      <c r="E106">
        <v>12.58</v>
      </c>
      <c r="F106">
        <v>19.38</v>
      </c>
      <c r="G106" s="6">
        <v>0.54054054054054046</v>
      </c>
      <c r="H106" t="s">
        <v>727</v>
      </c>
      <c r="I106" t="s">
        <v>728</v>
      </c>
      <c r="J106">
        <v>20150212</v>
      </c>
      <c r="K106">
        <v>20150310</v>
      </c>
      <c r="L106">
        <v>13</v>
      </c>
      <c r="M106">
        <v>19.38</v>
      </c>
      <c r="N106">
        <v>37.619999999999997</v>
      </c>
      <c r="O106" s="6">
        <v>0.94117647058823528</v>
      </c>
      <c r="R106">
        <v>16.77</v>
      </c>
      <c r="S106">
        <v>19.38</v>
      </c>
      <c r="T106" s="6">
        <v>0.13467492260061917</v>
      </c>
    </row>
    <row r="107" spans="1:20" hidden="1">
      <c r="A107" t="s">
        <v>853</v>
      </c>
      <c r="B107" t="s">
        <v>854</v>
      </c>
      <c r="C107">
        <v>20150126</v>
      </c>
      <c r="D107" t="s">
        <v>338</v>
      </c>
      <c r="E107">
        <v>19.489999999999998</v>
      </c>
      <c r="F107">
        <v>41.1</v>
      </c>
      <c r="G107" s="6">
        <v>1.1087737301180094</v>
      </c>
      <c r="H107" t="s">
        <v>727</v>
      </c>
      <c r="I107" t="s">
        <v>728</v>
      </c>
      <c r="J107">
        <v>20150326</v>
      </c>
      <c r="K107">
        <v>20150524</v>
      </c>
      <c r="L107">
        <v>33</v>
      </c>
      <c r="M107">
        <v>41.1</v>
      </c>
      <c r="N107">
        <v>74.84</v>
      </c>
      <c r="O107" s="6">
        <v>0.82092457420924581</v>
      </c>
      <c r="R107">
        <v>32.07</v>
      </c>
      <c r="S107">
        <v>41.1</v>
      </c>
      <c r="T107" s="6">
        <v>0.21970802919708032</v>
      </c>
    </row>
    <row r="108" spans="1:20" hidden="1">
      <c r="A108" t="s">
        <v>855</v>
      </c>
      <c r="B108" t="s">
        <v>856</v>
      </c>
      <c r="C108">
        <v>20150203</v>
      </c>
      <c r="D108" t="s">
        <v>338</v>
      </c>
      <c r="E108">
        <v>14.05</v>
      </c>
      <c r="F108">
        <v>15.8</v>
      </c>
      <c r="G108" s="6">
        <v>0.12455516014234874</v>
      </c>
      <c r="H108" t="s">
        <v>727</v>
      </c>
      <c r="I108" t="s">
        <v>728</v>
      </c>
      <c r="J108">
        <v>20150205</v>
      </c>
      <c r="K108">
        <v>20150317</v>
      </c>
      <c r="L108">
        <v>24</v>
      </c>
      <c r="M108">
        <v>15.8</v>
      </c>
      <c r="N108">
        <v>28.32</v>
      </c>
      <c r="O108" s="6">
        <v>0.79240506329113913</v>
      </c>
      <c r="R108">
        <v>13.84</v>
      </c>
      <c r="S108">
        <v>15.8</v>
      </c>
      <c r="T108" s="6">
        <v>0.12405063291139246</v>
      </c>
    </row>
    <row r="109" spans="1:20">
      <c r="A109" t="s">
        <v>382</v>
      </c>
      <c r="B109" t="s">
        <v>43</v>
      </c>
      <c r="C109">
        <v>20150525</v>
      </c>
      <c r="D109" t="s">
        <v>338</v>
      </c>
      <c r="E109">
        <v>12.32</v>
      </c>
      <c r="F109">
        <v>51.58</v>
      </c>
      <c r="G109" s="6">
        <v>3.1866883116883113</v>
      </c>
      <c r="H109" t="s">
        <v>727</v>
      </c>
      <c r="I109" t="s">
        <v>746</v>
      </c>
      <c r="J109" t="s">
        <v>747</v>
      </c>
      <c r="M109">
        <v>51.58</v>
      </c>
      <c r="O109" s="6">
        <v>-1</v>
      </c>
      <c r="S109">
        <v>51.58</v>
      </c>
      <c r="T109" s="6">
        <v>1</v>
      </c>
    </row>
    <row r="110" spans="1:20">
      <c r="A110" t="s">
        <v>655</v>
      </c>
      <c r="B110" t="s">
        <v>656</v>
      </c>
      <c r="C110">
        <v>20130114</v>
      </c>
      <c r="D110" t="s">
        <v>338</v>
      </c>
      <c r="E110">
        <v>12.38</v>
      </c>
      <c r="F110">
        <v>18.89</v>
      </c>
      <c r="G110" s="6">
        <v>0.52584814216478182</v>
      </c>
      <c r="H110" t="s">
        <v>756</v>
      </c>
      <c r="I110" t="s">
        <v>746</v>
      </c>
      <c r="M110">
        <v>18.89</v>
      </c>
      <c r="O110" s="6">
        <v>-1</v>
      </c>
      <c r="S110">
        <v>18.89</v>
      </c>
      <c r="T110" s="6">
        <v>1</v>
      </c>
    </row>
    <row r="111" spans="1:20" hidden="1">
      <c r="A111" t="s">
        <v>857</v>
      </c>
      <c r="B111" t="s">
        <v>858</v>
      </c>
      <c r="C111">
        <v>20140620</v>
      </c>
      <c r="D111" t="s">
        <v>338</v>
      </c>
      <c r="E111">
        <v>15.25</v>
      </c>
      <c r="F111">
        <v>27.88</v>
      </c>
      <c r="G111" s="6">
        <v>0.82819672131147537</v>
      </c>
      <c r="H111" s="34" t="s">
        <v>859</v>
      </c>
      <c r="I111" s="34" t="s">
        <v>728</v>
      </c>
      <c r="J111">
        <v>20140710</v>
      </c>
      <c r="K111">
        <v>20150409</v>
      </c>
      <c r="L111">
        <v>181</v>
      </c>
      <c r="M111">
        <v>27.88</v>
      </c>
      <c r="N111">
        <v>48.6</v>
      </c>
      <c r="O111" s="6">
        <v>0.74318507890961272</v>
      </c>
      <c r="P111" s="23">
        <v>20150615</v>
      </c>
      <c r="R111">
        <v>16.61</v>
      </c>
      <c r="S111">
        <v>27.88</v>
      </c>
      <c r="T111" s="6">
        <v>0.40423242467718795</v>
      </c>
    </row>
    <row r="112" spans="1:20" hidden="1">
      <c r="A112" t="s">
        <v>860</v>
      </c>
      <c r="B112" t="s">
        <v>861</v>
      </c>
      <c r="C112">
        <v>20150316</v>
      </c>
      <c r="D112" t="s">
        <v>338</v>
      </c>
      <c r="E112">
        <v>11.41</v>
      </c>
      <c r="F112">
        <v>14.99</v>
      </c>
      <c r="G112" s="6">
        <v>0.31375985977212972</v>
      </c>
      <c r="H112" t="s">
        <v>727</v>
      </c>
      <c r="I112" t="s">
        <v>728</v>
      </c>
      <c r="J112">
        <v>20150320</v>
      </c>
      <c r="K112">
        <v>20150508</v>
      </c>
      <c r="L112">
        <v>33</v>
      </c>
      <c r="M112">
        <v>14.99</v>
      </c>
      <c r="N112">
        <v>30.38</v>
      </c>
      <c r="O112" s="6">
        <v>1.0266844563042028</v>
      </c>
      <c r="R112">
        <v>13.32</v>
      </c>
      <c r="S112">
        <v>14.99</v>
      </c>
      <c r="T112" s="6">
        <v>0.1114076050700467</v>
      </c>
    </row>
    <row r="113" spans="1:28" hidden="1">
      <c r="A113" t="s">
        <v>862</v>
      </c>
      <c r="B113" t="s">
        <v>863</v>
      </c>
      <c r="C113">
        <v>20150213</v>
      </c>
      <c r="D113" t="s">
        <v>338</v>
      </c>
      <c r="E113">
        <v>21.57</v>
      </c>
      <c r="F113">
        <v>35.35</v>
      </c>
      <c r="G113" s="6">
        <v>0.63885025498377379</v>
      </c>
      <c r="H113" t="s">
        <v>727</v>
      </c>
      <c r="I113" t="s">
        <v>728</v>
      </c>
      <c r="J113">
        <v>20150305</v>
      </c>
      <c r="K113">
        <v>20150309</v>
      </c>
      <c r="L113">
        <v>3</v>
      </c>
      <c r="M113">
        <v>35.35</v>
      </c>
      <c r="N113">
        <v>82.77</v>
      </c>
      <c r="O113" s="6">
        <v>1.3414427157001412</v>
      </c>
      <c r="R113">
        <v>32</v>
      </c>
      <c r="S113">
        <v>35.35</v>
      </c>
      <c r="T113" s="6">
        <v>9.4766619519094805E-2</v>
      </c>
      <c r="AB113" t="s">
        <v>319</v>
      </c>
    </row>
    <row r="114" spans="1:28" hidden="1">
      <c r="A114" t="s">
        <v>657</v>
      </c>
      <c r="B114" t="s">
        <v>658</v>
      </c>
      <c r="C114">
        <v>20130218</v>
      </c>
      <c r="D114" t="s">
        <v>338</v>
      </c>
      <c r="E114">
        <v>4.9400000000000004</v>
      </c>
      <c r="F114">
        <v>5.44</v>
      </c>
      <c r="G114" s="6">
        <v>0.10121457489878542</v>
      </c>
      <c r="H114" t="s">
        <v>756</v>
      </c>
      <c r="I114" t="s">
        <v>728</v>
      </c>
      <c r="J114">
        <v>20130221</v>
      </c>
      <c r="K114">
        <v>20130722</v>
      </c>
      <c r="L114">
        <v>100</v>
      </c>
      <c r="M114">
        <v>5.44</v>
      </c>
      <c r="N114">
        <v>13.42</v>
      </c>
      <c r="O114" s="6">
        <v>1.4669117647058822</v>
      </c>
      <c r="P114" s="23">
        <v>20140410</v>
      </c>
      <c r="R114">
        <v>4.41</v>
      </c>
      <c r="S114">
        <v>5.44</v>
      </c>
      <c r="T114" s="6">
        <v>0.18933823529411767</v>
      </c>
    </row>
    <row r="115" spans="1:28">
      <c r="A115" t="s">
        <v>659</v>
      </c>
      <c r="B115" t="s">
        <v>660</v>
      </c>
      <c r="C115">
        <v>20141121</v>
      </c>
      <c r="D115" t="s">
        <v>338</v>
      </c>
      <c r="E115">
        <v>6.91</v>
      </c>
      <c r="F115">
        <v>11.18</v>
      </c>
      <c r="G115" s="6">
        <v>0.61794500723588996</v>
      </c>
      <c r="H115" t="s">
        <v>731</v>
      </c>
      <c r="I115" t="s">
        <v>746</v>
      </c>
      <c r="J115">
        <v>20141201</v>
      </c>
      <c r="K115">
        <v>20150421</v>
      </c>
      <c r="L115">
        <v>86</v>
      </c>
      <c r="M115">
        <v>11.18</v>
      </c>
      <c r="N115">
        <v>13.98</v>
      </c>
      <c r="O115" s="6">
        <v>0.25044722719141332</v>
      </c>
      <c r="P115" s="23">
        <v>20151126</v>
      </c>
      <c r="R115">
        <v>7.82</v>
      </c>
      <c r="S115">
        <v>11.18</v>
      </c>
      <c r="T115" s="6">
        <v>0.30053667262969586</v>
      </c>
    </row>
    <row r="116" spans="1:28">
      <c r="A116" t="s">
        <v>383</v>
      </c>
      <c r="B116" t="s">
        <v>44</v>
      </c>
      <c r="C116">
        <v>20150529</v>
      </c>
      <c r="D116" t="s">
        <v>338</v>
      </c>
      <c r="G116" s="6" t="e">
        <v>#DIV/0!</v>
      </c>
      <c r="H116" t="s">
        <v>727</v>
      </c>
      <c r="I116" t="s">
        <v>746</v>
      </c>
      <c r="M116">
        <v>0</v>
      </c>
      <c r="O116" s="6" t="e">
        <v>#DIV/0!</v>
      </c>
      <c r="S116">
        <v>0</v>
      </c>
      <c r="T116" s="6" t="e">
        <v>#DIV/0!</v>
      </c>
    </row>
    <row r="117" spans="1:28" hidden="1">
      <c r="A117" t="s">
        <v>864</v>
      </c>
      <c r="B117" t="s">
        <v>865</v>
      </c>
      <c r="C117">
        <v>20150213</v>
      </c>
      <c r="D117" t="s">
        <v>338</v>
      </c>
      <c r="E117">
        <v>10.71</v>
      </c>
      <c r="F117">
        <v>11.81</v>
      </c>
      <c r="G117" s="6">
        <v>0.10270774976657325</v>
      </c>
      <c r="H117" t="s">
        <v>727</v>
      </c>
      <c r="I117" t="s">
        <v>728</v>
      </c>
      <c r="J117">
        <v>20150225</v>
      </c>
      <c r="K117">
        <v>20150319</v>
      </c>
      <c r="L117">
        <v>17</v>
      </c>
      <c r="M117">
        <v>11.81</v>
      </c>
      <c r="N117">
        <v>17.59</v>
      </c>
      <c r="O117" s="6">
        <v>0.48941574936494486</v>
      </c>
      <c r="R117">
        <v>10.42</v>
      </c>
      <c r="S117">
        <v>11.81</v>
      </c>
      <c r="T117" s="6">
        <v>0.11769686706181207</v>
      </c>
    </row>
    <row r="118" spans="1:28">
      <c r="A118" t="s">
        <v>384</v>
      </c>
      <c r="B118" t="s">
        <v>45</v>
      </c>
      <c r="C118">
        <v>20140619</v>
      </c>
      <c r="D118" t="s">
        <v>338</v>
      </c>
      <c r="G118" s="6" t="e">
        <v>#DIV/0!</v>
      </c>
      <c r="H118" s="34" t="s">
        <v>791</v>
      </c>
      <c r="I118" t="s">
        <v>746</v>
      </c>
      <c r="M118">
        <v>0</v>
      </c>
      <c r="O118" s="6" t="e">
        <v>#DIV/0!</v>
      </c>
      <c r="R118" s="23"/>
      <c r="S118">
        <v>0</v>
      </c>
      <c r="T118" s="6" t="e">
        <v>#DIV/0!</v>
      </c>
    </row>
    <row r="119" spans="1:28" hidden="1">
      <c r="A119" t="s">
        <v>866</v>
      </c>
      <c r="B119" t="s">
        <v>867</v>
      </c>
      <c r="C119">
        <v>20150514</v>
      </c>
      <c r="D119" t="s">
        <v>338</v>
      </c>
      <c r="E119">
        <v>14.28</v>
      </c>
      <c r="F119">
        <v>27.83</v>
      </c>
      <c r="G119" s="6">
        <v>0.94887955182072825</v>
      </c>
      <c r="H119" s="34" t="s">
        <v>727</v>
      </c>
      <c r="I119" s="34" t="s">
        <v>728</v>
      </c>
      <c r="J119">
        <v>20150526</v>
      </c>
      <c r="K119">
        <v>20150603</v>
      </c>
      <c r="L119">
        <v>7</v>
      </c>
      <c r="M119">
        <v>27.83</v>
      </c>
      <c r="N119">
        <v>34.68</v>
      </c>
      <c r="O119" s="6">
        <v>0.24613726194753868</v>
      </c>
      <c r="P119" s="23">
        <v>20150605</v>
      </c>
      <c r="R119">
        <v>24.69</v>
      </c>
      <c r="S119">
        <v>27.83</v>
      </c>
      <c r="T119" s="6">
        <v>0.11282788357887162</v>
      </c>
    </row>
    <row r="120" spans="1:28">
      <c r="A120" t="s">
        <v>385</v>
      </c>
      <c r="B120" t="s">
        <v>46</v>
      </c>
      <c r="C120">
        <v>20150202</v>
      </c>
      <c r="D120" t="s">
        <v>338</v>
      </c>
      <c r="E120">
        <v>8.4</v>
      </c>
      <c r="F120">
        <v>17.96</v>
      </c>
      <c r="G120" s="6">
        <v>1.138095238095238</v>
      </c>
      <c r="H120" t="s">
        <v>727</v>
      </c>
      <c r="I120" t="s">
        <v>746</v>
      </c>
      <c r="M120">
        <v>17.96</v>
      </c>
      <c r="O120" s="6">
        <v>-1</v>
      </c>
      <c r="S120">
        <v>17.96</v>
      </c>
      <c r="T120" s="6">
        <v>1</v>
      </c>
    </row>
    <row r="121" spans="1:28">
      <c r="A121" t="s">
        <v>386</v>
      </c>
      <c r="B121" t="s">
        <v>48</v>
      </c>
      <c r="C121">
        <v>20150603</v>
      </c>
      <c r="D121" s="33" t="s">
        <v>343</v>
      </c>
      <c r="G121" s="6" t="e">
        <v>#DIV/0!</v>
      </c>
      <c r="H121" t="s">
        <v>727</v>
      </c>
      <c r="I121" t="s">
        <v>746</v>
      </c>
      <c r="M121">
        <v>0</v>
      </c>
      <c r="O121" s="6" t="e">
        <v>#DIV/0!</v>
      </c>
      <c r="S121">
        <v>0</v>
      </c>
      <c r="T121" s="6" t="e">
        <v>#DIV/0!</v>
      </c>
    </row>
    <row r="122" spans="1:28">
      <c r="A122" t="s">
        <v>387</v>
      </c>
      <c r="B122" t="s">
        <v>49</v>
      </c>
      <c r="C122">
        <v>20150205</v>
      </c>
      <c r="D122" t="s">
        <v>338</v>
      </c>
      <c r="E122" t="s">
        <v>732</v>
      </c>
      <c r="F122" t="s">
        <v>732</v>
      </c>
      <c r="G122" s="6" t="e">
        <v>#VALUE!</v>
      </c>
      <c r="H122" t="s">
        <v>727</v>
      </c>
      <c r="I122" t="s">
        <v>746</v>
      </c>
      <c r="J122" t="s">
        <v>732</v>
      </c>
      <c r="K122" t="s">
        <v>732</v>
      </c>
      <c r="L122" t="s">
        <v>732</v>
      </c>
      <c r="M122" t="s">
        <v>341</v>
      </c>
      <c r="N122" t="s">
        <v>732</v>
      </c>
      <c r="O122" s="6" t="e">
        <v>#VALUE!</v>
      </c>
      <c r="R122" t="s">
        <v>732</v>
      </c>
      <c r="S122" t="s">
        <v>341</v>
      </c>
      <c r="T122" s="6" t="e">
        <v>#VALUE!</v>
      </c>
    </row>
    <row r="123" spans="1:28">
      <c r="A123" t="s">
        <v>388</v>
      </c>
      <c r="B123" t="s">
        <v>50</v>
      </c>
      <c r="C123">
        <v>20150526</v>
      </c>
      <c r="D123" t="s">
        <v>338</v>
      </c>
      <c r="E123">
        <v>7.93</v>
      </c>
      <c r="F123">
        <v>18.420000000000002</v>
      </c>
      <c r="G123" s="6">
        <v>1.3228247162673394</v>
      </c>
      <c r="H123" t="s">
        <v>727</v>
      </c>
      <c r="I123" t="s">
        <v>746</v>
      </c>
      <c r="J123" t="s">
        <v>747</v>
      </c>
      <c r="M123">
        <v>18.420000000000002</v>
      </c>
      <c r="O123" s="6">
        <v>-1</v>
      </c>
      <c r="S123">
        <v>18.420000000000002</v>
      </c>
      <c r="T123" s="6">
        <v>1</v>
      </c>
    </row>
    <row r="124" spans="1:28" hidden="1">
      <c r="A124" t="str">
        <f>"002260"</f>
        <v>002260</v>
      </c>
      <c r="B124" t="s">
        <v>1076</v>
      </c>
      <c r="C124">
        <v>20130701</v>
      </c>
      <c r="D124" t="s">
        <v>350</v>
      </c>
      <c r="E124">
        <v>8.2799999999999994</v>
      </c>
      <c r="F124">
        <v>21.56</v>
      </c>
      <c r="G124" s="6">
        <f t="shared" ref="G124" si="5">(F124-E124)/E124</f>
        <v>1.6038647342995169</v>
      </c>
      <c r="H124" s="34" t="s">
        <v>1074</v>
      </c>
      <c r="I124" s="34" t="s">
        <v>1075</v>
      </c>
      <c r="J124">
        <v>20140521</v>
      </c>
      <c r="K124">
        <v>20140715</v>
      </c>
      <c r="L124">
        <v>39</v>
      </c>
      <c r="M124">
        <f t="shared" ref="M124" si="6">F124</f>
        <v>21.56</v>
      </c>
      <c r="N124">
        <v>35.299999999999997</v>
      </c>
      <c r="O124" s="6">
        <f t="shared" ref="O124" si="7">(N124-F124)/M124</f>
        <v>0.63729128014842296</v>
      </c>
      <c r="P124" s="23">
        <v>20140916</v>
      </c>
      <c r="R124">
        <v>18.690000000000001</v>
      </c>
      <c r="S124">
        <f t="shared" ref="S124" si="8">F124</f>
        <v>21.56</v>
      </c>
      <c r="T124" s="6">
        <f t="shared" ref="T124" si="9">(S124-R124)/S124</f>
        <v>0.13311688311688299</v>
      </c>
    </row>
    <row r="125" spans="1:28" hidden="1">
      <c r="A125" t="s">
        <v>868</v>
      </c>
      <c r="B125" t="s">
        <v>869</v>
      </c>
      <c r="C125">
        <v>20150420</v>
      </c>
      <c r="D125" t="s">
        <v>338</v>
      </c>
      <c r="E125">
        <v>19.97</v>
      </c>
      <c r="F125">
        <v>47.14</v>
      </c>
      <c r="G125" s="6">
        <v>1.3605408112168254</v>
      </c>
      <c r="H125" t="s">
        <v>727</v>
      </c>
      <c r="I125" t="s">
        <v>728</v>
      </c>
      <c r="J125">
        <v>20150505</v>
      </c>
      <c r="K125">
        <v>20150511</v>
      </c>
      <c r="L125">
        <v>5</v>
      </c>
      <c r="M125">
        <v>47.14</v>
      </c>
      <c r="N125">
        <v>69.95</v>
      </c>
      <c r="O125" s="6">
        <v>0.48387781077641073</v>
      </c>
      <c r="P125" s="23">
        <v>20150520</v>
      </c>
      <c r="Q125" s="23">
        <v>20150612</v>
      </c>
      <c r="R125" s="23">
        <v>37.44</v>
      </c>
      <c r="S125">
        <v>47.14</v>
      </c>
      <c r="T125" s="6">
        <v>0.20577004666949517</v>
      </c>
    </row>
    <row r="126" spans="1:28" hidden="1">
      <c r="A126" t="s">
        <v>870</v>
      </c>
      <c r="B126" t="s">
        <v>871</v>
      </c>
      <c r="C126">
        <v>20150310</v>
      </c>
      <c r="D126" t="s">
        <v>338</v>
      </c>
      <c r="E126">
        <v>12.9</v>
      </c>
      <c r="F126">
        <v>22.5</v>
      </c>
      <c r="G126" s="6">
        <v>0.7441860465116279</v>
      </c>
      <c r="H126" t="s">
        <v>380</v>
      </c>
      <c r="I126" t="s">
        <v>728</v>
      </c>
      <c r="J126">
        <v>20150330</v>
      </c>
      <c r="K126">
        <v>20150508</v>
      </c>
      <c r="L126">
        <v>28</v>
      </c>
      <c r="M126">
        <v>22.5</v>
      </c>
      <c r="N126">
        <v>31.88</v>
      </c>
      <c r="O126" s="6">
        <v>0.41688888888888886</v>
      </c>
      <c r="R126">
        <v>17.61</v>
      </c>
      <c r="S126">
        <v>22.5</v>
      </c>
      <c r="T126" s="6">
        <v>0.21733333333333335</v>
      </c>
    </row>
    <row r="127" spans="1:28">
      <c r="A127" t="s">
        <v>389</v>
      </c>
      <c r="B127" t="s">
        <v>51</v>
      </c>
      <c r="C127">
        <v>20150408</v>
      </c>
      <c r="D127" t="s">
        <v>338</v>
      </c>
      <c r="G127" s="6" t="e">
        <v>#DIV/0!</v>
      </c>
      <c r="H127" t="s">
        <v>727</v>
      </c>
      <c r="I127" t="s">
        <v>746</v>
      </c>
      <c r="M127">
        <v>0</v>
      </c>
      <c r="O127" s="6" t="e">
        <v>#DIV/0!</v>
      </c>
      <c r="S127">
        <v>0</v>
      </c>
      <c r="T127" s="6" t="e">
        <v>#DIV/0!</v>
      </c>
    </row>
    <row r="128" spans="1:28" hidden="1">
      <c r="A128" t="s">
        <v>872</v>
      </c>
      <c r="B128" t="s">
        <v>873</v>
      </c>
      <c r="C128">
        <v>20150413</v>
      </c>
      <c r="D128" t="s">
        <v>338</v>
      </c>
      <c r="E128">
        <v>44.01</v>
      </c>
      <c r="F128">
        <v>64.400000000000006</v>
      </c>
      <c r="G128" s="6">
        <v>0.46330379459213833</v>
      </c>
      <c r="H128" t="s">
        <v>380</v>
      </c>
      <c r="I128" t="s">
        <v>728</v>
      </c>
      <c r="J128">
        <v>20150420</v>
      </c>
      <c r="K128">
        <v>20150422</v>
      </c>
      <c r="L128">
        <v>3</v>
      </c>
      <c r="M128">
        <v>64.400000000000006</v>
      </c>
      <c r="N128">
        <v>112.76</v>
      </c>
      <c r="O128" s="6">
        <v>0.7509316770186335</v>
      </c>
      <c r="P128" s="23">
        <v>20150605</v>
      </c>
      <c r="Q128" s="23">
        <v>20150612</v>
      </c>
      <c r="R128">
        <v>50.93</v>
      </c>
      <c r="S128">
        <v>64.400000000000006</v>
      </c>
      <c r="T128" s="6">
        <v>0.20916149068322989</v>
      </c>
    </row>
    <row r="129" spans="1:20" hidden="1">
      <c r="A129" t="s">
        <v>874</v>
      </c>
      <c r="B129" t="s">
        <v>875</v>
      </c>
      <c r="C129">
        <v>20150408</v>
      </c>
      <c r="D129" t="s">
        <v>338</v>
      </c>
      <c r="E129">
        <v>62.35</v>
      </c>
      <c r="F129">
        <v>78.900000000000006</v>
      </c>
      <c r="G129" s="6">
        <v>0.26543704891740183</v>
      </c>
      <c r="H129" t="s">
        <v>380</v>
      </c>
      <c r="I129" t="s">
        <v>728</v>
      </c>
      <c r="J129">
        <v>20150414</v>
      </c>
      <c r="K129">
        <v>20150520</v>
      </c>
      <c r="L129">
        <v>26</v>
      </c>
      <c r="M129">
        <v>78.900000000000006</v>
      </c>
      <c r="N129">
        <v>95.87</v>
      </c>
      <c r="O129" s="6">
        <v>0.2150823827629911</v>
      </c>
      <c r="R129">
        <v>51.01</v>
      </c>
      <c r="S129">
        <v>78.900000000000006</v>
      </c>
      <c r="T129" s="6">
        <v>0.35348542458808624</v>
      </c>
    </row>
    <row r="130" spans="1:20" hidden="1">
      <c r="A130" t="s">
        <v>876</v>
      </c>
      <c r="B130" t="s">
        <v>877</v>
      </c>
      <c r="C130">
        <v>20150410</v>
      </c>
      <c r="D130" t="s">
        <v>338</v>
      </c>
      <c r="E130">
        <v>9.8699999999999992</v>
      </c>
      <c r="F130">
        <v>23.31</v>
      </c>
      <c r="G130" s="6">
        <v>1.3617021276595744</v>
      </c>
      <c r="H130" t="s">
        <v>380</v>
      </c>
      <c r="I130" t="s">
        <v>728</v>
      </c>
      <c r="J130">
        <v>20150424</v>
      </c>
      <c r="K130">
        <v>20150512</v>
      </c>
      <c r="L130">
        <v>12</v>
      </c>
      <c r="M130">
        <v>23.31</v>
      </c>
      <c r="N130">
        <v>41.05</v>
      </c>
      <c r="O130" s="6">
        <v>0.76104676104676106</v>
      </c>
      <c r="R130">
        <v>18.39</v>
      </c>
      <c r="S130">
        <v>23.31</v>
      </c>
      <c r="T130" s="6">
        <v>0.211068211068211</v>
      </c>
    </row>
    <row r="131" spans="1:20" hidden="1">
      <c r="A131" t="s">
        <v>878</v>
      </c>
      <c r="B131" t="s">
        <v>879</v>
      </c>
      <c r="C131">
        <v>20150421</v>
      </c>
      <c r="D131" t="s">
        <v>338</v>
      </c>
      <c r="E131">
        <v>18.079999999999998</v>
      </c>
      <c r="F131">
        <v>21.78</v>
      </c>
      <c r="G131" s="6">
        <v>0.20464601769911522</v>
      </c>
      <c r="H131" t="s">
        <v>380</v>
      </c>
      <c r="I131" t="s">
        <v>728</v>
      </c>
      <c r="J131">
        <v>20150424</v>
      </c>
      <c r="K131">
        <v>20150525</v>
      </c>
      <c r="L131">
        <v>21</v>
      </c>
      <c r="M131">
        <v>21.78</v>
      </c>
      <c r="N131">
        <v>36.979999999999997</v>
      </c>
      <c r="O131" s="6">
        <v>0.6978879706152431</v>
      </c>
      <c r="P131" s="23">
        <v>20150625</v>
      </c>
      <c r="Q131" s="23">
        <v>20150612</v>
      </c>
      <c r="R131" s="23">
        <v>16.98</v>
      </c>
      <c r="S131">
        <v>21.78</v>
      </c>
      <c r="T131" s="6">
        <v>0.22038567493112951</v>
      </c>
    </row>
    <row r="132" spans="1:20">
      <c r="A132" t="s">
        <v>390</v>
      </c>
      <c r="B132" t="s">
        <v>52</v>
      </c>
      <c r="C132">
        <v>20150511</v>
      </c>
      <c r="D132" t="s">
        <v>338</v>
      </c>
      <c r="G132" s="6" t="e">
        <v>#DIV/0!</v>
      </c>
      <c r="H132" s="34" t="s">
        <v>727</v>
      </c>
      <c r="I132" s="34" t="s">
        <v>746</v>
      </c>
      <c r="M132">
        <v>0</v>
      </c>
      <c r="O132" s="6" t="e">
        <v>#DIV/0!</v>
      </c>
      <c r="S132">
        <v>0</v>
      </c>
      <c r="T132" s="6" t="e">
        <v>#DIV/0!</v>
      </c>
    </row>
    <row r="133" spans="1:20">
      <c r="A133" t="s">
        <v>391</v>
      </c>
      <c r="B133" t="s">
        <v>53</v>
      </c>
      <c r="C133">
        <v>20150529</v>
      </c>
      <c r="D133" t="s">
        <v>338</v>
      </c>
      <c r="E133">
        <v>11.39</v>
      </c>
      <c r="F133">
        <v>35.770000000000003</v>
      </c>
      <c r="G133" s="6">
        <v>2.1404741000877965</v>
      </c>
      <c r="H133" t="s">
        <v>727</v>
      </c>
      <c r="I133" t="s">
        <v>746</v>
      </c>
      <c r="J133" t="s">
        <v>747</v>
      </c>
      <c r="M133">
        <v>35.770000000000003</v>
      </c>
      <c r="O133" s="6">
        <v>-1</v>
      </c>
      <c r="S133">
        <v>35.770000000000003</v>
      </c>
      <c r="T133" s="6">
        <v>1</v>
      </c>
    </row>
    <row r="134" spans="1:20">
      <c r="A134" t="s">
        <v>392</v>
      </c>
      <c r="B134" t="s">
        <v>54</v>
      </c>
      <c r="C134">
        <v>20150331</v>
      </c>
      <c r="D134" t="s">
        <v>338</v>
      </c>
      <c r="G134" s="6" t="e">
        <v>#DIV/0!</v>
      </c>
      <c r="H134" t="s">
        <v>727</v>
      </c>
      <c r="I134" t="s">
        <v>746</v>
      </c>
      <c r="M134">
        <v>0</v>
      </c>
      <c r="O134" s="6" t="e">
        <v>#DIV/0!</v>
      </c>
      <c r="S134">
        <v>0</v>
      </c>
      <c r="T134" s="6" t="e">
        <v>#DIV/0!</v>
      </c>
    </row>
    <row r="135" spans="1:20" hidden="1">
      <c r="A135" t="s">
        <v>880</v>
      </c>
      <c r="B135" t="s">
        <v>881</v>
      </c>
      <c r="C135">
        <v>20150121</v>
      </c>
      <c r="D135" s="33" t="s">
        <v>350</v>
      </c>
      <c r="E135">
        <v>24.15</v>
      </c>
      <c r="F135">
        <v>29.2</v>
      </c>
      <c r="G135" s="6">
        <v>0.20910973084886134</v>
      </c>
      <c r="H135" t="s">
        <v>727</v>
      </c>
      <c r="I135" t="s">
        <v>728</v>
      </c>
      <c r="J135">
        <v>20150126</v>
      </c>
      <c r="K135">
        <v>20150507</v>
      </c>
      <c r="L135">
        <v>67</v>
      </c>
      <c r="M135">
        <v>29.2</v>
      </c>
      <c r="N135">
        <v>49.22</v>
      </c>
      <c r="O135" s="6">
        <v>0.68561643835616437</v>
      </c>
      <c r="R135">
        <v>22.95</v>
      </c>
      <c r="S135">
        <v>29.2</v>
      </c>
      <c r="T135" s="6">
        <v>0.21404109589041095</v>
      </c>
    </row>
    <row r="136" spans="1:20">
      <c r="A136" t="s">
        <v>393</v>
      </c>
      <c r="B136" t="s">
        <v>55</v>
      </c>
      <c r="C136">
        <v>20150130</v>
      </c>
      <c r="D136" t="s">
        <v>338</v>
      </c>
      <c r="G136" s="6" t="e">
        <v>#DIV/0!</v>
      </c>
      <c r="H136" t="s">
        <v>727</v>
      </c>
      <c r="I136" t="s">
        <v>746</v>
      </c>
      <c r="M136">
        <v>0</v>
      </c>
      <c r="O136" s="6" t="e">
        <v>#DIV/0!</v>
      </c>
      <c r="S136">
        <v>0</v>
      </c>
      <c r="T136" s="6" t="e">
        <v>#DIV/0!</v>
      </c>
    </row>
    <row r="137" spans="1:20" hidden="1">
      <c r="A137" t="s">
        <v>882</v>
      </c>
      <c r="B137" t="s">
        <v>883</v>
      </c>
      <c r="C137">
        <v>20141229</v>
      </c>
      <c r="D137" t="s">
        <v>338</v>
      </c>
      <c r="E137">
        <v>10.02</v>
      </c>
      <c r="F137">
        <v>11.85</v>
      </c>
      <c r="G137" s="6">
        <v>0.18263473053892218</v>
      </c>
      <c r="H137" t="s">
        <v>347</v>
      </c>
      <c r="I137" t="s">
        <v>728</v>
      </c>
      <c r="J137">
        <v>20141230</v>
      </c>
      <c r="K137">
        <v>2010316</v>
      </c>
      <c r="L137">
        <v>46</v>
      </c>
      <c r="M137">
        <v>11.85</v>
      </c>
      <c r="N137">
        <v>29.85</v>
      </c>
      <c r="O137" s="6">
        <v>1.518987341772152</v>
      </c>
      <c r="R137">
        <v>10.34</v>
      </c>
      <c r="S137">
        <v>11.85</v>
      </c>
      <c r="T137" s="6">
        <v>0.12742616033755272</v>
      </c>
    </row>
    <row r="138" spans="1:20">
      <c r="A138" t="s">
        <v>394</v>
      </c>
      <c r="B138" t="s">
        <v>56</v>
      </c>
      <c r="C138">
        <v>20150130</v>
      </c>
      <c r="D138" t="s">
        <v>338</v>
      </c>
      <c r="G138" s="6" t="e">
        <v>#DIV/0!</v>
      </c>
      <c r="H138" t="s">
        <v>727</v>
      </c>
      <c r="I138" t="s">
        <v>746</v>
      </c>
      <c r="M138">
        <v>0</v>
      </c>
      <c r="O138" s="6" t="e">
        <v>#DIV/0!</v>
      </c>
      <c r="S138">
        <v>0</v>
      </c>
      <c r="T138" s="6" t="e">
        <v>#DIV/0!</v>
      </c>
    </row>
    <row r="139" spans="1:20" hidden="1">
      <c r="A139" t="s">
        <v>884</v>
      </c>
      <c r="B139" t="s">
        <v>885</v>
      </c>
      <c r="C139">
        <v>20150217</v>
      </c>
      <c r="D139" t="s">
        <v>338</v>
      </c>
      <c r="E139">
        <v>11.76</v>
      </c>
      <c r="F139">
        <v>13.76</v>
      </c>
      <c r="G139" s="6">
        <v>0.17006802721088435</v>
      </c>
      <c r="H139" t="s">
        <v>727</v>
      </c>
      <c r="I139" t="s">
        <v>728</v>
      </c>
      <c r="J139">
        <v>20150303</v>
      </c>
      <c r="K139">
        <v>20150327</v>
      </c>
      <c r="L139">
        <v>19</v>
      </c>
      <c r="M139">
        <v>13.76</v>
      </c>
      <c r="N139">
        <v>16.829999999999998</v>
      </c>
      <c r="O139" s="6">
        <v>0.22311046511627897</v>
      </c>
      <c r="R139">
        <v>12.37</v>
      </c>
      <c r="S139">
        <v>13.76</v>
      </c>
      <c r="T139" s="6">
        <v>0.10101744186046516</v>
      </c>
    </row>
    <row r="140" spans="1:20">
      <c r="A140" t="s">
        <v>395</v>
      </c>
      <c r="B140" t="s">
        <v>59</v>
      </c>
      <c r="C140">
        <v>20150506</v>
      </c>
      <c r="D140" t="s">
        <v>338</v>
      </c>
      <c r="G140" s="6" t="e">
        <v>#DIV/0!</v>
      </c>
      <c r="H140" t="s">
        <v>727</v>
      </c>
      <c r="I140" t="s">
        <v>746</v>
      </c>
      <c r="M140">
        <v>0</v>
      </c>
      <c r="O140" s="6" t="e">
        <v>#DIV/0!</v>
      </c>
      <c r="S140">
        <v>0</v>
      </c>
      <c r="T140" s="6" t="e">
        <v>#DIV/0!</v>
      </c>
    </row>
    <row r="141" spans="1:20">
      <c r="A141" t="s">
        <v>396</v>
      </c>
      <c r="B141" t="s">
        <v>60</v>
      </c>
      <c r="C141">
        <v>20150505</v>
      </c>
      <c r="D141" t="s">
        <v>338</v>
      </c>
      <c r="G141" s="6" t="e">
        <v>#DIV/0!</v>
      </c>
      <c r="H141" t="s">
        <v>727</v>
      </c>
      <c r="I141" t="s">
        <v>746</v>
      </c>
      <c r="M141">
        <v>0</v>
      </c>
      <c r="O141" s="6" t="e">
        <v>#DIV/0!</v>
      </c>
      <c r="S141">
        <v>0</v>
      </c>
      <c r="T141" s="6" t="e">
        <v>#DIV/0!</v>
      </c>
    </row>
    <row r="142" spans="1:20">
      <c r="A142" t="s">
        <v>397</v>
      </c>
      <c r="B142" t="s">
        <v>61</v>
      </c>
      <c r="C142">
        <v>20150525</v>
      </c>
      <c r="D142" t="s">
        <v>338</v>
      </c>
      <c r="E142">
        <v>40.590000000000003</v>
      </c>
      <c r="F142">
        <v>91.8</v>
      </c>
      <c r="G142" s="6">
        <v>1.2616407982261639</v>
      </c>
      <c r="H142" t="s">
        <v>727</v>
      </c>
      <c r="I142" t="s">
        <v>746</v>
      </c>
      <c r="J142" t="s">
        <v>747</v>
      </c>
      <c r="M142">
        <v>91.8</v>
      </c>
      <c r="O142" s="6">
        <v>-1</v>
      </c>
      <c r="S142">
        <v>91.8</v>
      </c>
      <c r="T142" s="6">
        <v>1</v>
      </c>
    </row>
    <row r="143" spans="1:20" hidden="1">
      <c r="A143" t="s">
        <v>886</v>
      </c>
      <c r="B143" t="s">
        <v>887</v>
      </c>
      <c r="C143">
        <v>20150413</v>
      </c>
      <c r="D143" t="s">
        <v>338</v>
      </c>
      <c r="E143">
        <v>15.67</v>
      </c>
      <c r="F143">
        <v>24.73</v>
      </c>
      <c r="G143" s="6">
        <v>0.57817485641352906</v>
      </c>
      <c r="H143" t="s">
        <v>727</v>
      </c>
      <c r="I143" t="s">
        <v>728</v>
      </c>
      <c r="J143">
        <v>20150428</v>
      </c>
      <c r="K143">
        <v>20150604</v>
      </c>
      <c r="L143">
        <v>27</v>
      </c>
      <c r="M143">
        <v>24.73</v>
      </c>
      <c r="N143">
        <v>32.75</v>
      </c>
      <c r="O143" s="6">
        <v>0.32430246663970885</v>
      </c>
      <c r="P143" s="23">
        <v>20150615</v>
      </c>
      <c r="Q143" s="23">
        <v>20150612</v>
      </c>
      <c r="R143">
        <v>20.2</v>
      </c>
      <c r="S143">
        <v>24.73</v>
      </c>
      <c r="T143" s="6">
        <v>0.18317832591993535</v>
      </c>
    </row>
    <row r="144" spans="1:20" hidden="1">
      <c r="A144" t="s">
        <v>888</v>
      </c>
      <c r="B144" t="s">
        <v>889</v>
      </c>
      <c r="C144">
        <v>20150324</v>
      </c>
      <c r="D144" t="s">
        <v>338</v>
      </c>
      <c r="E144">
        <v>63.25</v>
      </c>
      <c r="F144">
        <v>92.61</v>
      </c>
      <c r="G144" s="6">
        <v>0.46418972332015812</v>
      </c>
      <c r="H144" t="s">
        <v>727</v>
      </c>
      <c r="I144" t="s">
        <v>728</v>
      </c>
      <c r="J144">
        <v>20150331</v>
      </c>
      <c r="K144">
        <v>20150508</v>
      </c>
      <c r="L144">
        <v>27</v>
      </c>
      <c r="M144">
        <v>92.61</v>
      </c>
      <c r="N144">
        <v>117.95</v>
      </c>
      <c r="O144" s="6">
        <v>0.27362055933484508</v>
      </c>
      <c r="R144">
        <v>85.2</v>
      </c>
      <c r="S144">
        <v>92.61</v>
      </c>
      <c r="T144" s="6">
        <v>8.0012957563977929E-2</v>
      </c>
    </row>
    <row r="145" spans="1:20">
      <c r="A145" t="s">
        <v>398</v>
      </c>
      <c r="B145" t="s">
        <v>63</v>
      </c>
      <c r="C145">
        <v>20150512</v>
      </c>
      <c r="D145" t="s">
        <v>338</v>
      </c>
      <c r="E145">
        <v>12.02</v>
      </c>
      <c r="F145">
        <v>27.38</v>
      </c>
      <c r="G145" s="6">
        <v>1.2778702163061564</v>
      </c>
      <c r="H145" s="34" t="s">
        <v>727</v>
      </c>
      <c r="I145" s="34" t="s">
        <v>746</v>
      </c>
      <c r="J145" s="34" t="s">
        <v>747</v>
      </c>
      <c r="M145">
        <v>27.38</v>
      </c>
      <c r="O145" s="6">
        <v>-1</v>
      </c>
      <c r="S145">
        <v>27.38</v>
      </c>
      <c r="T145" s="6">
        <v>1</v>
      </c>
    </row>
    <row r="146" spans="1:20">
      <c r="A146" t="s">
        <v>399</v>
      </c>
      <c r="B146" t="s">
        <v>64</v>
      </c>
      <c r="C146">
        <v>20150512</v>
      </c>
      <c r="D146" t="s">
        <v>338</v>
      </c>
      <c r="E146">
        <v>9.14</v>
      </c>
      <c r="F146">
        <v>34.69</v>
      </c>
      <c r="G146" s="6">
        <v>2.7954048140043759</v>
      </c>
      <c r="H146" s="34" t="s">
        <v>727</v>
      </c>
      <c r="I146" s="34" t="s">
        <v>746</v>
      </c>
      <c r="J146" s="34" t="s">
        <v>747</v>
      </c>
      <c r="M146">
        <v>34.69</v>
      </c>
      <c r="O146" s="6">
        <v>-1</v>
      </c>
      <c r="S146">
        <v>34.69</v>
      </c>
      <c r="T146" s="6">
        <v>1</v>
      </c>
    </row>
    <row r="147" spans="1:20" hidden="1">
      <c r="A147" t="s">
        <v>890</v>
      </c>
      <c r="B147" t="s">
        <v>891</v>
      </c>
      <c r="C147">
        <v>20150417</v>
      </c>
      <c r="D147" t="s">
        <v>338</v>
      </c>
      <c r="E147">
        <v>24.52</v>
      </c>
      <c r="F147">
        <v>30.03</v>
      </c>
      <c r="G147" s="6">
        <v>0.22471451876019582</v>
      </c>
      <c r="H147" t="s">
        <v>727</v>
      </c>
      <c r="I147" t="s">
        <v>728</v>
      </c>
      <c r="J147">
        <v>20150428</v>
      </c>
      <c r="K147">
        <v>20150515</v>
      </c>
      <c r="L147">
        <v>14</v>
      </c>
      <c r="M147">
        <v>30.03</v>
      </c>
      <c r="N147">
        <v>42.82</v>
      </c>
      <c r="O147" s="6">
        <v>0.42590742590742586</v>
      </c>
      <c r="P147" s="23">
        <v>20150603</v>
      </c>
      <c r="Q147" s="23">
        <v>20150612</v>
      </c>
      <c r="R147">
        <v>24.29</v>
      </c>
      <c r="S147">
        <v>30.03</v>
      </c>
      <c r="T147" s="6">
        <v>0.19114219114219119</v>
      </c>
    </row>
    <row r="148" spans="1:20" hidden="1">
      <c r="A148" t="s">
        <v>892</v>
      </c>
      <c r="B148" t="s">
        <v>893</v>
      </c>
      <c r="C148">
        <v>20150330</v>
      </c>
      <c r="D148" t="s">
        <v>338</v>
      </c>
      <c r="E148">
        <v>14.03</v>
      </c>
      <c r="F148">
        <v>20</v>
      </c>
      <c r="G148" s="6">
        <v>0.42551674982181048</v>
      </c>
      <c r="H148" t="s">
        <v>727</v>
      </c>
      <c r="I148" t="s">
        <v>728</v>
      </c>
      <c r="J148">
        <v>20150414</v>
      </c>
      <c r="K148">
        <v>20150507</v>
      </c>
      <c r="L148">
        <v>17</v>
      </c>
      <c r="M148">
        <v>20</v>
      </c>
      <c r="N148">
        <v>33.090000000000003</v>
      </c>
      <c r="O148" s="6">
        <v>0.65450000000000019</v>
      </c>
      <c r="R148">
        <v>18.18</v>
      </c>
      <c r="S148">
        <v>20</v>
      </c>
      <c r="T148" s="6">
        <v>9.1000000000000011E-2</v>
      </c>
    </row>
    <row r="149" spans="1:20" hidden="1">
      <c r="A149" t="s">
        <v>894</v>
      </c>
      <c r="B149" t="s">
        <v>895</v>
      </c>
      <c r="C149">
        <v>20150508</v>
      </c>
      <c r="D149" t="s">
        <v>338</v>
      </c>
      <c r="E149">
        <v>14.77</v>
      </c>
      <c r="F149">
        <v>21.68</v>
      </c>
      <c r="G149" s="6">
        <v>0.46784021665538256</v>
      </c>
      <c r="H149" t="s">
        <v>727</v>
      </c>
      <c r="I149" t="s">
        <v>728</v>
      </c>
      <c r="J149">
        <v>20150515</v>
      </c>
      <c r="K149">
        <v>20150529</v>
      </c>
      <c r="L149">
        <v>11</v>
      </c>
      <c r="M149">
        <v>21.68</v>
      </c>
      <c r="N149">
        <v>31.9</v>
      </c>
      <c r="O149" s="6">
        <v>0.47140221402214016</v>
      </c>
      <c r="P149" s="23">
        <v>20150608</v>
      </c>
      <c r="R149">
        <v>19.18</v>
      </c>
      <c r="S149">
        <v>21.68</v>
      </c>
      <c r="T149" s="6">
        <v>0.11531365313653137</v>
      </c>
    </row>
    <row r="150" spans="1:20">
      <c r="A150" t="s">
        <v>400</v>
      </c>
      <c r="B150" t="s">
        <v>65</v>
      </c>
      <c r="C150">
        <v>20150603</v>
      </c>
      <c r="D150" s="33" t="s">
        <v>343</v>
      </c>
      <c r="E150">
        <v>5.0229999999999997</v>
      </c>
      <c r="F150">
        <v>66.8</v>
      </c>
      <c r="G150" s="6">
        <v>12.298825403145532</v>
      </c>
      <c r="H150" t="s">
        <v>727</v>
      </c>
      <c r="I150" t="s">
        <v>746</v>
      </c>
      <c r="J150" t="s">
        <v>747</v>
      </c>
      <c r="M150">
        <v>66.8</v>
      </c>
      <c r="O150" s="6">
        <v>-1</v>
      </c>
      <c r="S150">
        <v>66.8</v>
      </c>
      <c r="T150" s="6">
        <v>1</v>
      </c>
    </row>
    <row r="151" spans="1:20" hidden="1">
      <c r="A151" t="s">
        <v>896</v>
      </c>
      <c r="B151" t="s">
        <v>897</v>
      </c>
      <c r="C151">
        <v>20150428</v>
      </c>
      <c r="D151" t="s">
        <v>338</v>
      </c>
      <c r="E151">
        <v>10.91</v>
      </c>
      <c r="F151">
        <v>15.99</v>
      </c>
      <c r="G151" s="6">
        <v>0.46562786434463793</v>
      </c>
      <c r="H151" t="s">
        <v>727</v>
      </c>
      <c r="I151" t="s">
        <v>728</v>
      </c>
      <c r="J151">
        <v>20150506</v>
      </c>
      <c r="K151">
        <v>20150515</v>
      </c>
      <c r="L151">
        <v>8</v>
      </c>
      <c r="M151">
        <v>15.99</v>
      </c>
      <c r="N151">
        <v>26.65</v>
      </c>
      <c r="O151" s="6">
        <v>0.66666666666666652</v>
      </c>
      <c r="P151" s="23">
        <v>20150604</v>
      </c>
      <c r="R151">
        <v>13.66</v>
      </c>
      <c r="S151">
        <v>15.99</v>
      </c>
      <c r="T151" s="6">
        <v>0.14571607254534083</v>
      </c>
    </row>
    <row r="152" spans="1:20" hidden="1">
      <c r="A152" t="s">
        <v>898</v>
      </c>
      <c r="B152" t="s">
        <v>899</v>
      </c>
      <c r="C152">
        <v>20150209</v>
      </c>
      <c r="D152" t="s">
        <v>338</v>
      </c>
      <c r="E152">
        <v>19.07</v>
      </c>
      <c r="F152">
        <v>23.04</v>
      </c>
      <c r="G152" s="6">
        <v>0.20818038804404818</v>
      </c>
      <c r="H152" t="s">
        <v>727</v>
      </c>
      <c r="I152" t="s">
        <v>728</v>
      </c>
      <c r="J152">
        <v>20150217</v>
      </c>
      <c r="K152">
        <v>20150330</v>
      </c>
      <c r="L152">
        <v>25</v>
      </c>
      <c r="M152">
        <v>23.04</v>
      </c>
      <c r="N152">
        <v>33.93</v>
      </c>
      <c r="O152" s="6">
        <v>0.47265625000000006</v>
      </c>
      <c r="R152">
        <v>20.95</v>
      </c>
      <c r="S152">
        <v>23.04</v>
      </c>
      <c r="T152" s="6">
        <v>9.0711805555555552E-2</v>
      </c>
    </row>
    <row r="153" spans="1:20" hidden="1">
      <c r="A153" t="s">
        <v>900</v>
      </c>
      <c r="B153" t="s">
        <v>901</v>
      </c>
      <c r="C153">
        <v>20150127</v>
      </c>
      <c r="D153" t="s">
        <v>338</v>
      </c>
      <c r="E153">
        <v>19.52</v>
      </c>
      <c r="F153">
        <v>25.8</v>
      </c>
      <c r="G153" s="6">
        <v>0.32172131147540989</v>
      </c>
      <c r="H153" t="s">
        <v>727</v>
      </c>
      <c r="I153" t="s">
        <v>728</v>
      </c>
      <c r="J153">
        <v>20150225</v>
      </c>
      <c r="K153">
        <v>20150331</v>
      </c>
      <c r="L153">
        <v>24</v>
      </c>
      <c r="M153">
        <v>25.8</v>
      </c>
      <c r="N153">
        <v>50.96</v>
      </c>
      <c r="O153" s="6">
        <v>0.9751937984496124</v>
      </c>
      <c r="R153">
        <v>21.57</v>
      </c>
      <c r="S153">
        <v>25.8</v>
      </c>
      <c r="T153" s="6">
        <v>0.16395348837209303</v>
      </c>
    </row>
    <row r="154" spans="1:20" hidden="1">
      <c r="A154" t="s">
        <v>902</v>
      </c>
      <c r="B154" t="s">
        <v>903</v>
      </c>
      <c r="C154">
        <v>20150325</v>
      </c>
      <c r="D154" t="s">
        <v>338</v>
      </c>
      <c r="E154">
        <v>19.18</v>
      </c>
      <c r="F154">
        <v>24.9</v>
      </c>
      <c r="G154" s="6">
        <v>0.29822732012513031</v>
      </c>
      <c r="H154" t="s">
        <v>727</v>
      </c>
      <c r="I154" t="s">
        <v>728</v>
      </c>
      <c r="J154">
        <v>20150407</v>
      </c>
      <c r="K154">
        <v>20150520</v>
      </c>
      <c r="L154">
        <v>31</v>
      </c>
      <c r="M154">
        <v>24.9</v>
      </c>
      <c r="N154">
        <v>30.27</v>
      </c>
      <c r="O154" s="6">
        <v>0.21566265060240969</v>
      </c>
      <c r="R154">
        <v>21.01</v>
      </c>
      <c r="S154">
        <v>24.9</v>
      </c>
      <c r="T154" s="6">
        <v>0.15622489959839347</v>
      </c>
    </row>
    <row r="155" spans="1:20" hidden="1">
      <c r="A155" t="s">
        <v>904</v>
      </c>
      <c r="B155" t="s">
        <v>905</v>
      </c>
      <c r="C155">
        <v>20150421</v>
      </c>
      <c r="D155" t="s">
        <v>338</v>
      </c>
      <c r="E155">
        <v>10.72</v>
      </c>
      <c r="F155">
        <v>23.18</v>
      </c>
      <c r="G155" s="6">
        <v>1.1623134328358207</v>
      </c>
      <c r="H155" t="s">
        <v>727</v>
      </c>
      <c r="I155" t="s">
        <v>728</v>
      </c>
      <c r="J155">
        <v>20150512</v>
      </c>
      <c r="K155">
        <v>20150525</v>
      </c>
      <c r="L155">
        <v>10</v>
      </c>
      <c r="M155">
        <v>23.18</v>
      </c>
      <c r="N155">
        <v>28.55</v>
      </c>
      <c r="O155" s="6">
        <v>0.231665228645384</v>
      </c>
      <c r="P155" s="23">
        <v>20150603</v>
      </c>
      <c r="R155">
        <v>20.68</v>
      </c>
      <c r="S155">
        <v>23.18</v>
      </c>
      <c r="T155" s="6">
        <v>0.10785159620362382</v>
      </c>
    </row>
    <row r="156" spans="1:20" hidden="1">
      <c r="A156" t="s">
        <v>906</v>
      </c>
      <c r="B156" t="s">
        <v>66</v>
      </c>
      <c r="C156">
        <v>20150505</v>
      </c>
      <c r="D156" t="s">
        <v>338</v>
      </c>
      <c r="E156">
        <v>14.8</v>
      </c>
      <c r="F156">
        <v>31.77</v>
      </c>
      <c r="G156" s="6">
        <v>1.1466216216216214</v>
      </c>
      <c r="H156" t="s">
        <v>727</v>
      </c>
      <c r="I156" t="s">
        <v>728</v>
      </c>
      <c r="J156">
        <v>20150518</v>
      </c>
      <c r="K156">
        <v>20150529</v>
      </c>
      <c r="L156">
        <v>10</v>
      </c>
      <c r="M156">
        <v>31.77</v>
      </c>
      <c r="N156">
        <v>37.53</v>
      </c>
      <c r="O156" s="6">
        <v>0.18130311614730885</v>
      </c>
      <c r="P156" s="23">
        <v>20150605</v>
      </c>
      <c r="R156">
        <v>29.74</v>
      </c>
      <c r="S156">
        <v>31.77</v>
      </c>
      <c r="T156" s="6">
        <v>6.3896757947749488E-2</v>
      </c>
    </row>
    <row r="157" spans="1:20">
      <c r="A157" t="s">
        <v>401</v>
      </c>
      <c r="B157" t="s">
        <v>68</v>
      </c>
      <c r="C157">
        <v>20150120</v>
      </c>
      <c r="D157" t="s">
        <v>338</v>
      </c>
      <c r="E157" t="s">
        <v>732</v>
      </c>
      <c r="F157" t="s">
        <v>732</v>
      </c>
      <c r="G157" s="6" t="e">
        <v>#VALUE!</v>
      </c>
      <c r="H157" t="s">
        <v>727</v>
      </c>
      <c r="I157" t="s">
        <v>746</v>
      </c>
      <c r="J157" t="s">
        <v>732</v>
      </c>
      <c r="K157" t="s">
        <v>732</v>
      </c>
      <c r="L157" t="s">
        <v>732</v>
      </c>
      <c r="M157" t="s">
        <v>341</v>
      </c>
      <c r="N157" t="s">
        <v>732</v>
      </c>
      <c r="O157" s="6" t="e">
        <v>#VALUE!</v>
      </c>
      <c r="R157" t="s">
        <v>732</v>
      </c>
      <c r="S157" t="s">
        <v>341</v>
      </c>
      <c r="T157" s="6" t="e">
        <v>#VALUE!</v>
      </c>
    </row>
    <row r="158" spans="1:20" hidden="1">
      <c r="A158" t="s">
        <v>907</v>
      </c>
      <c r="B158" t="s">
        <v>908</v>
      </c>
      <c r="C158">
        <v>20150126</v>
      </c>
      <c r="D158" t="s">
        <v>338</v>
      </c>
      <c r="E158">
        <v>25.02</v>
      </c>
      <c r="F158">
        <v>29.4</v>
      </c>
      <c r="G158" s="6">
        <v>0.17505995203836927</v>
      </c>
      <c r="H158" t="s">
        <v>727</v>
      </c>
      <c r="I158" t="s">
        <v>728</v>
      </c>
      <c r="J158">
        <v>20150202</v>
      </c>
      <c r="K158">
        <v>20150319</v>
      </c>
      <c r="L158">
        <v>28</v>
      </c>
      <c r="M158">
        <v>29.4</v>
      </c>
      <c r="N158">
        <v>37.4</v>
      </c>
      <c r="O158" s="6">
        <v>0.27210884353741499</v>
      </c>
      <c r="R158">
        <v>25.12</v>
      </c>
      <c r="S158">
        <v>29.4</v>
      </c>
      <c r="T158" s="6">
        <v>0.14557823129251693</v>
      </c>
    </row>
    <row r="159" spans="1:20" hidden="1">
      <c r="A159" t="s">
        <v>909</v>
      </c>
      <c r="B159" t="s">
        <v>910</v>
      </c>
      <c r="C159">
        <v>20150312</v>
      </c>
      <c r="D159" t="s">
        <v>338</v>
      </c>
      <c r="E159">
        <v>14.41</v>
      </c>
      <c r="F159">
        <v>23.47</v>
      </c>
      <c r="G159" s="6">
        <v>0.62873004857737669</v>
      </c>
      <c r="H159" t="s">
        <v>380</v>
      </c>
      <c r="I159" t="s">
        <v>728</v>
      </c>
      <c r="J159">
        <v>20150325</v>
      </c>
      <c r="K159">
        <v>20150420</v>
      </c>
      <c r="L159">
        <v>18</v>
      </c>
      <c r="M159">
        <v>23.47</v>
      </c>
      <c r="N159">
        <v>58.3</v>
      </c>
      <c r="O159" s="6">
        <v>1.4840221559437581</v>
      </c>
      <c r="R159">
        <v>20.23</v>
      </c>
      <c r="S159">
        <v>23.47</v>
      </c>
      <c r="T159" s="6">
        <v>0.13804857264593093</v>
      </c>
    </row>
    <row r="160" spans="1:20" hidden="1">
      <c r="A160" t="s">
        <v>911</v>
      </c>
      <c r="B160" t="s">
        <v>912</v>
      </c>
      <c r="C160">
        <v>20150327</v>
      </c>
      <c r="D160" t="s">
        <v>338</v>
      </c>
      <c r="E160">
        <v>15.9</v>
      </c>
      <c r="F160">
        <v>22.05</v>
      </c>
      <c r="G160" s="6">
        <v>0.3867924528301887</v>
      </c>
      <c r="H160" t="s">
        <v>380</v>
      </c>
      <c r="I160" t="s">
        <v>728</v>
      </c>
      <c r="J160">
        <v>20150407</v>
      </c>
      <c r="K160">
        <v>20150430</v>
      </c>
      <c r="L160">
        <v>18</v>
      </c>
      <c r="M160">
        <v>22.05</v>
      </c>
      <c r="N160">
        <v>38.83</v>
      </c>
      <c r="O160" s="6">
        <v>0.76099773242630375</v>
      </c>
      <c r="R160">
        <v>17.53</v>
      </c>
      <c r="S160">
        <v>22.05</v>
      </c>
      <c r="T160" s="6">
        <v>0.20498866213151926</v>
      </c>
    </row>
    <row r="161" spans="1:20">
      <c r="A161" t="s">
        <v>402</v>
      </c>
      <c r="B161" t="s">
        <v>69</v>
      </c>
      <c r="C161">
        <v>20150429</v>
      </c>
      <c r="D161" t="s">
        <v>338</v>
      </c>
      <c r="G161" s="6" t="e">
        <v>#DIV/0!</v>
      </c>
      <c r="H161" t="s">
        <v>727</v>
      </c>
      <c r="I161" t="s">
        <v>746</v>
      </c>
      <c r="M161">
        <v>0</v>
      </c>
      <c r="O161" s="6" t="e">
        <v>#DIV/0!</v>
      </c>
      <c r="S161">
        <v>0</v>
      </c>
      <c r="T161" s="6" t="e">
        <v>#DIV/0!</v>
      </c>
    </row>
    <row r="162" spans="1:20" hidden="1">
      <c r="A162" t="s">
        <v>913</v>
      </c>
      <c r="B162" t="s">
        <v>914</v>
      </c>
      <c r="C162">
        <v>20150421</v>
      </c>
      <c r="D162" t="s">
        <v>338</v>
      </c>
      <c r="E162">
        <v>16.04</v>
      </c>
      <c r="F162">
        <v>27.68</v>
      </c>
      <c r="G162" s="6">
        <v>0.7256857855361597</v>
      </c>
      <c r="H162" t="s">
        <v>380</v>
      </c>
      <c r="I162" t="s">
        <v>728</v>
      </c>
      <c r="J162">
        <v>20150504</v>
      </c>
      <c r="K162">
        <v>20150511</v>
      </c>
      <c r="L162">
        <v>6</v>
      </c>
      <c r="M162">
        <v>27.68</v>
      </c>
      <c r="N162">
        <v>45.59</v>
      </c>
      <c r="O162" s="6">
        <v>0.64703757225433545</v>
      </c>
      <c r="P162" s="23">
        <v>20150615</v>
      </c>
      <c r="Q162" s="23">
        <v>20150612</v>
      </c>
      <c r="R162" s="23">
        <v>23.18</v>
      </c>
      <c r="S162">
        <v>27.68</v>
      </c>
      <c r="T162" s="6">
        <v>0.16257225433526012</v>
      </c>
    </row>
    <row r="163" spans="1:20">
      <c r="A163" t="s">
        <v>403</v>
      </c>
      <c r="B163" t="s">
        <v>70</v>
      </c>
      <c r="C163">
        <v>20150422</v>
      </c>
      <c r="D163" t="s">
        <v>338</v>
      </c>
      <c r="G163" s="6" t="e">
        <v>#DIV/0!</v>
      </c>
      <c r="H163" t="s">
        <v>380</v>
      </c>
      <c r="I163" t="s">
        <v>746</v>
      </c>
      <c r="M163">
        <v>0</v>
      </c>
      <c r="O163" s="6" t="e">
        <v>#DIV/0!</v>
      </c>
      <c r="S163">
        <v>0</v>
      </c>
      <c r="T163" s="6" t="e">
        <v>#DIV/0!</v>
      </c>
    </row>
    <row r="164" spans="1:20">
      <c r="A164" t="s">
        <v>404</v>
      </c>
      <c r="B164" t="s">
        <v>71</v>
      </c>
      <c r="C164">
        <v>20140609</v>
      </c>
      <c r="D164" t="s">
        <v>338</v>
      </c>
      <c r="G164" s="6" t="e">
        <v>#DIV/0!</v>
      </c>
      <c r="H164" t="s">
        <v>379</v>
      </c>
      <c r="I164" t="s">
        <v>746</v>
      </c>
      <c r="M164">
        <v>0</v>
      </c>
      <c r="O164" s="6" t="e">
        <v>#DIV/0!</v>
      </c>
      <c r="S164">
        <v>0</v>
      </c>
      <c r="T164" s="6" t="e">
        <v>#DIV/0!</v>
      </c>
    </row>
    <row r="165" spans="1:20" hidden="1">
      <c r="A165" t="s">
        <v>915</v>
      </c>
      <c r="B165" t="s">
        <v>916</v>
      </c>
      <c r="C165">
        <v>20150316</v>
      </c>
      <c r="D165" t="s">
        <v>338</v>
      </c>
      <c r="E165">
        <v>13.71</v>
      </c>
      <c r="F165">
        <v>16.61</v>
      </c>
      <c r="G165" s="6">
        <v>0.21152443471918297</v>
      </c>
      <c r="H165" t="s">
        <v>727</v>
      </c>
      <c r="I165" t="s">
        <v>728</v>
      </c>
      <c r="J165">
        <v>20150319</v>
      </c>
      <c r="K165">
        <v>20150508</v>
      </c>
      <c r="L165">
        <v>35</v>
      </c>
      <c r="M165">
        <v>16.61</v>
      </c>
      <c r="N165">
        <v>32.28</v>
      </c>
      <c r="O165" s="6">
        <v>0.94340758579169193</v>
      </c>
      <c r="R165">
        <v>14.83</v>
      </c>
      <c r="S165">
        <v>16.61</v>
      </c>
      <c r="T165" s="6">
        <v>0.10716435881998793</v>
      </c>
    </row>
    <row r="166" spans="1:20" hidden="1">
      <c r="A166" t="s">
        <v>917</v>
      </c>
      <c r="B166" t="s">
        <v>918</v>
      </c>
      <c r="C166">
        <v>20150106</v>
      </c>
      <c r="D166" t="s">
        <v>338</v>
      </c>
      <c r="E166">
        <v>15.88</v>
      </c>
      <c r="F166">
        <v>28.32</v>
      </c>
      <c r="G166" s="6">
        <v>0.78337531486146084</v>
      </c>
      <c r="H166" t="s">
        <v>727</v>
      </c>
      <c r="I166" t="s">
        <v>728</v>
      </c>
      <c r="J166">
        <v>20150414</v>
      </c>
      <c r="K166">
        <v>20150519</v>
      </c>
      <c r="L166">
        <v>24</v>
      </c>
      <c r="M166">
        <v>28.32</v>
      </c>
      <c r="N166">
        <v>42.96</v>
      </c>
      <c r="O166" s="6">
        <v>0.51694915254237295</v>
      </c>
      <c r="P166" s="23">
        <v>20150604</v>
      </c>
      <c r="R166">
        <v>21.73</v>
      </c>
      <c r="S166">
        <v>28.32</v>
      </c>
      <c r="T166" s="6">
        <v>0.23269774011299435</v>
      </c>
    </row>
    <row r="167" spans="1:20">
      <c r="A167" t="s">
        <v>405</v>
      </c>
      <c r="B167" t="s">
        <v>72</v>
      </c>
      <c r="C167">
        <v>20150429</v>
      </c>
      <c r="D167" t="s">
        <v>338</v>
      </c>
      <c r="E167">
        <v>7.57</v>
      </c>
      <c r="F167">
        <v>35</v>
      </c>
      <c r="G167" s="6">
        <v>3.6235138705416117</v>
      </c>
      <c r="H167" t="s">
        <v>727</v>
      </c>
      <c r="I167" t="s">
        <v>746</v>
      </c>
      <c r="J167" t="s">
        <v>747</v>
      </c>
      <c r="M167">
        <v>35</v>
      </c>
      <c r="O167" s="6">
        <v>-1</v>
      </c>
      <c r="S167">
        <v>35</v>
      </c>
      <c r="T167" s="6">
        <v>1</v>
      </c>
    </row>
    <row r="168" spans="1:20" hidden="1">
      <c r="A168" t="s">
        <v>919</v>
      </c>
      <c r="B168" t="s">
        <v>920</v>
      </c>
      <c r="C168">
        <v>20150413</v>
      </c>
      <c r="D168" t="s">
        <v>338</v>
      </c>
      <c r="E168">
        <v>12.97</v>
      </c>
      <c r="F168">
        <v>14.27</v>
      </c>
      <c r="G168" s="6">
        <v>0.100231303006939</v>
      </c>
      <c r="H168" t="s">
        <v>727</v>
      </c>
      <c r="I168" t="s">
        <v>728</v>
      </c>
      <c r="J168">
        <v>20150415</v>
      </c>
      <c r="K168">
        <v>20150604</v>
      </c>
      <c r="L168">
        <v>36</v>
      </c>
      <c r="M168">
        <v>14.27</v>
      </c>
      <c r="N168">
        <v>17.48</v>
      </c>
      <c r="O168" s="6">
        <v>0.22494744218640511</v>
      </c>
      <c r="P168" s="23">
        <v>20150609</v>
      </c>
      <c r="Q168" s="23">
        <v>20150612</v>
      </c>
      <c r="R168">
        <v>10.130000000000001</v>
      </c>
      <c r="S168">
        <v>14.27</v>
      </c>
      <c r="T168" s="6">
        <v>0.29011913104414849</v>
      </c>
    </row>
    <row r="169" spans="1:20">
      <c r="A169" t="s">
        <v>406</v>
      </c>
      <c r="B169" t="s">
        <v>73</v>
      </c>
      <c r="C169">
        <v>20150605</v>
      </c>
      <c r="D169" t="s">
        <v>338</v>
      </c>
      <c r="E169">
        <v>21.58</v>
      </c>
      <c r="F169">
        <v>37.96</v>
      </c>
      <c r="G169" s="6">
        <v>0.75903614457831348</v>
      </c>
      <c r="H169" t="s">
        <v>727</v>
      </c>
      <c r="I169" t="s">
        <v>746</v>
      </c>
      <c r="J169" t="s">
        <v>747</v>
      </c>
      <c r="M169">
        <v>37.96</v>
      </c>
      <c r="O169" s="6">
        <v>-1</v>
      </c>
      <c r="S169">
        <v>37.96</v>
      </c>
      <c r="T169" s="6">
        <v>1</v>
      </c>
    </row>
    <row r="170" spans="1:20">
      <c r="A170" t="s">
        <v>407</v>
      </c>
      <c r="B170" t="s">
        <v>74</v>
      </c>
      <c r="C170">
        <v>20140618</v>
      </c>
      <c r="D170" t="s">
        <v>338</v>
      </c>
      <c r="G170" s="6" t="e">
        <v>#DIV/0!</v>
      </c>
      <c r="H170" s="34" t="s">
        <v>859</v>
      </c>
      <c r="I170" s="34" t="s">
        <v>746</v>
      </c>
      <c r="M170">
        <v>0</v>
      </c>
      <c r="O170" s="6" t="e">
        <v>#DIV/0!</v>
      </c>
      <c r="S170">
        <v>0</v>
      </c>
      <c r="T170" s="6" t="e">
        <v>#DIV/0!</v>
      </c>
    </row>
    <row r="171" spans="1:20">
      <c r="A171" t="s">
        <v>408</v>
      </c>
      <c r="B171" t="s">
        <v>75</v>
      </c>
      <c r="C171">
        <v>20150323</v>
      </c>
      <c r="D171" t="s">
        <v>338</v>
      </c>
      <c r="E171" t="s">
        <v>732</v>
      </c>
      <c r="F171" t="s">
        <v>732</v>
      </c>
      <c r="G171" s="6" t="e">
        <v>#VALUE!</v>
      </c>
      <c r="H171" t="s">
        <v>727</v>
      </c>
      <c r="I171" t="s">
        <v>746</v>
      </c>
      <c r="J171" t="s">
        <v>732</v>
      </c>
      <c r="K171" t="s">
        <v>732</v>
      </c>
      <c r="L171" t="s">
        <v>732</v>
      </c>
      <c r="M171" t="s">
        <v>341</v>
      </c>
      <c r="N171" t="s">
        <v>732</v>
      </c>
      <c r="O171" s="6" t="e">
        <v>#VALUE!</v>
      </c>
      <c r="R171" t="s">
        <v>732</v>
      </c>
      <c r="S171" t="s">
        <v>341</v>
      </c>
      <c r="T171" s="6" t="e">
        <v>#VALUE!</v>
      </c>
    </row>
    <row r="172" spans="1:20" hidden="1">
      <c r="A172" t="s">
        <v>921</v>
      </c>
      <c r="B172" t="s">
        <v>922</v>
      </c>
      <c r="C172">
        <v>20150415</v>
      </c>
      <c r="D172" t="s">
        <v>338</v>
      </c>
      <c r="E172">
        <v>13.44</v>
      </c>
      <c r="F172">
        <v>22.44</v>
      </c>
      <c r="G172" s="6">
        <v>0.66964285714285732</v>
      </c>
      <c r="H172" t="s">
        <v>727</v>
      </c>
      <c r="I172" t="s">
        <v>728</v>
      </c>
      <c r="J172">
        <v>20150424</v>
      </c>
      <c r="K172">
        <v>20150601</v>
      </c>
      <c r="L172">
        <v>27</v>
      </c>
      <c r="M172">
        <v>22.44</v>
      </c>
      <c r="N172">
        <v>27.48</v>
      </c>
      <c r="O172" s="6">
        <v>0.22459893048128338</v>
      </c>
      <c r="P172" s="23">
        <v>20150604</v>
      </c>
      <c r="Q172" s="23">
        <v>20150612</v>
      </c>
      <c r="R172">
        <v>18.2</v>
      </c>
      <c r="S172">
        <v>22.44</v>
      </c>
      <c r="T172" s="6">
        <v>0.18894830659536549</v>
      </c>
    </row>
    <row r="173" spans="1:20" hidden="1">
      <c r="A173" t="s">
        <v>923</v>
      </c>
      <c r="B173" t="s">
        <v>924</v>
      </c>
      <c r="C173">
        <v>20150608</v>
      </c>
      <c r="D173" t="s">
        <v>338</v>
      </c>
      <c r="E173">
        <v>8.93</v>
      </c>
      <c r="F173">
        <v>19.14</v>
      </c>
      <c r="G173" s="6">
        <v>1.1433370660694291</v>
      </c>
      <c r="H173" t="s">
        <v>727</v>
      </c>
      <c r="I173" t="s">
        <v>728</v>
      </c>
      <c r="J173">
        <v>20150619</v>
      </c>
      <c r="K173">
        <v>20151106</v>
      </c>
      <c r="L173">
        <v>64</v>
      </c>
      <c r="M173">
        <v>19.14</v>
      </c>
      <c r="N173">
        <v>24</v>
      </c>
      <c r="O173" s="6">
        <v>0.25391849529780558</v>
      </c>
      <c r="P173" s="23">
        <v>20151119</v>
      </c>
      <c r="R173">
        <v>9.39</v>
      </c>
      <c r="S173">
        <v>19.14</v>
      </c>
      <c r="T173" s="6">
        <v>0.50940438871473348</v>
      </c>
    </row>
    <row r="174" spans="1:20">
      <c r="A174" t="s">
        <v>409</v>
      </c>
      <c r="B174" t="s">
        <v>76</v>
      </c>
      <c r="C174">
        <v>20150515</v>
      </c>
      <c r="D174" t="s">
        <v>338</v>
      </c>
      <c r="E174">
        <v>13.32</v>
      </c>
      <c r="F174">
        <v>33.590000000000003</v>
      </c>
      <c r="G174" s="6">
        <v>1.521771771771772</v>
      </c>
      <c r="H174" s="34" t="s">
        <v>727</v>
      </c>
      <c r="I174" s="34" t="s">
        <v>746</v>
      </c>
      <c r="J174" s="34" t="s">
        <v>747</v>
      </c>
      <c r="M174">
        <v>33.590000000000003</v>
      </c>
      <c r="O174" s="6">
        <v>-1</v>
      </c>
      <c r="S174">
        <v>33.590000000000003</v>
      </c>
      <c r="T174" s="6">
        <v>1</v>
      </c>
    </row>
    <row r="175" spans="1:20">
      <c r="A175" t="s">
        <v>410</v>
      </c>
      <c r="B175" t="s">
        <v>77</v>
      </c>
      <c r="C175">
        <v>20150611</v>
      </c>
      <c r="D175" t="s">
        <v>338</v>
      </c>
      <c r="G175" s="6" t="e">
        <v>#DIV/0!</v>
      </c>
      <c r="H175" t="s">
        <v>727</v>
      </c>
      <c r="I175" t="s">
        <v>746</v>
      </c>
      <c r="J175" s="34" t="s">
        <v>747</v>
      </c>
      <c r="M175">
        <v>0</v>
      </c>
      <c r="O175" s="6" t="e">
        <v>#DIV/0!</v>
      </c>
      <c r="S175">
        <v>0</v>
      </c>
      <c r="T175" s="6" t="e">
        <v>#DIV/0!</v>
      </c>
    </row>
    <row r="176" spans="1:20" hidden="1">
      <c r="A176" t="s">
        <v>925</v>
      </c>
      <c r="B176" t="s">
        <v>926</v>
      </c>
      <c r="C176">
        <v>20150417</v>
      </c>
      <c r="D176" s="33" t="s">
        <v>350</v>
      </c>
      <c r="E176">
        <v>15.85</v>
      </c>
      <c r="F176">
        <v>59.9</v>
      </c>
      <c r="G176" s="6">
        <v>2.7791798107255521</v>
      </c>
      <c r="H176" t="s">
        <v>727</v>
      </c>
      <c r="I176" t="s">
        <v>728</v>
      </c>
      <c r="J176">
        <v>20150513</v>
      </c>
      <c r="K176">
        <v>20150610</v>
      </c>
      <c r="L176">
        <v>19</v>
      </c>
      <c r="M176">
        <v>59.9</v>
      </c>
      <c r="N176">
        <v>70.010000000000005</v>
      </c>
      <c r="O176" s="6">
        <v>0.16878130217028392</v>
      </c>
      <c r="R176">
        <v>49.75</v>
      </c>
      <c r="S176">
        <v>59.9</v>
      </c>
      <c r="T176" s="6">
        <v>0.169449081803005</v>
      </c>
    </row>
    <row r="177" spans="1:20">
      <c r="A177" t="s">
        <v>411</v>
      </c>
      <c r="B177" t="s">
        <v>78</v>
      </c>
      <c r="C177">
        <v>20150422</v>
      </c>
      <c r="D177" t="s">
        <v>338</v>
      </c>
      <c r="G177" s="6" t="e">
        <v>#DIV/0!</v>
      </c>
      <c r="H177" t="s">
        <v>727</v>
      </c>
      <c r="I177" t="s">
        <v>746</v>
      </c>
      <c r="M177">
        <v>0</v>
      </c>
      <c r="O177" s="6" t="e">
        <v>#DIV/0!</v>
      </c>
      <c r="S177">
        <v>0</v>
      </c>
      <c r="T177" s="6" t="e">
        <v>#DIV/0!</v>
      </c>
    </row>
    <row r="178" spans="1:20" hidden="1">
      <c r="A178" t="s">
        <v>927</v>
      </c>
      <c r="B178" t="s">
        <v>928</v>
      </c>
      <c r="C178">
        <v>20150217</v>
      </c>
      <c r="D178" t="s">
        <v>338</v>
      </c>
      <c r="E178">
        <v>9</v>
      </c>
      <c r="F178">
        <v>15.75</v>
      </c>
      <c r="G178" s="6">
        <v>0.75</v>
      </c>
      <c r="H178" t="s">
        <v>727</v>
      </c>
      <c r="I178" t="s">
        <v>728</v>
      </c>
      <c r="J178">
        <v>20150424</v>
      </c>
      <c r="K178">
        <v>20150522</v>
      </c>
      <c r="L178">
        <v>20</v>
      </c>
      <c r="M178">
        <v>15.75</v>
      </c>
      <c r="N178">
        <v>20.76</v>
      </c>
      <c r="O178" s="6">
        <v>0.31809523809523821</v>
      </c>
      <c r="R178">
        <v>12.66</v>
      </c>
      <c r="S178">
        <v>15.75</v>
      </c>
      <c r="T178" s="6">
        <v>0.19619047619047619</v>
      </c>
    </row>
    <row r="179" spans="1:20" hidden="1">
      <c r="A179" t="s">
        <v>929</v>
      </c>
      <c r="B179" t="s">
        <v>930</v>
      </c>
      <c r="C179">
        <v>20150423</v>
      </c>
      <c r="D179" t="s">
        <v>338</v>
      </c>
      <c r="E179">
        <v>13.65</v>
      </c>
      <c r="F179">
        <v>19.75</v>
      </c>
      <c r="G179" s="6">
        <v>0.44688644688644685</v>
      </c>
      <c r="H179" t="s">
        <v>727</v>
      </c>
      <c r="I179" t="s">
        <v>728</v>
      </c>
      <c r="J179">
        <v>20150505</v>
      </c>
      <c r="K179">
        <v>20150508</v>
      </c>
      <c r="L179">
        <v>4</v>
      </c>
      <c r="M179">
        <v>19.75</v>
      </c>
      <c r="N179">
        <v>34.450000000000003</v>
      </c>
      <c r="O179" s="6">
        <v>0.74430379746835462</v>
      </c>
      <c r="P179" s="23">
        <v>20150602</v>
      </c>
      <c r="R179">
        <v>17.41</v>
      </c>
      <c r="S179">
        <v>19.75</v>
      </c>
      <c r="T179" s="6">
        <v>0.11848101265822784</v>
      </c>
    </row>
    <row r="180" spans="1:20" hidden="1">
      <c r="A180" t="s">
        <v>931</v>
      </c>
      <c r="B180" t="s">
        <v>932</v>
      </c>
      <c r="C180">
        <v>20150122</v>
      </c>
      <c r="D180" t="s">
        <v>338</v>
      </c>
      <c r="E180">
        <v>8.9499999999999993</v>
      </c>
      <c r="F180">
        <v>14.18</v>
      </c>
      <c r="G180" s="6">
        <v>0.58435754189944145</v>
      </c>
      <c r="H180" t="s">
        <v>727</v>
      </c>
      <c r="I180" t="s">
        <v>728</v>
      </c>
      <c r="J180">
        <v>20150309</v>
      </c>
      <c r="K180">
        <v>20150521</v>
      </c>
      <c r="L180">
        <v>51</v>
      </c>
      <c r="M180">
        <v>14.18</v>
      </c>
      <c r="N180">
        <v>20.58</v>
      </c>
      <c r="O180" s="6">
        <v>0.45133991537376578</v>
      </c>
      <c r="R180">
        <v>12</v>
      </c>
      <c r="S180">
        <v>14.18</v>
      </c>
      <c r="T180" s="6">
        <v>0.15373765867418898</v>
      </c>
    </row>
    <row r="181" spans="1:20">
      <c r="A181" t="s">
        <v>412</v>
      </c>
      <c r="B181" t="s">
        <v>79</v>
      </c>
      <c r="C181">
        <v>20150303</v>
      </c>
      <c r="D181" t="s">
        <v>338</v>
      </c>
      <c r="E181" t="s">
        <v>732</v>
      </c>
      <c r="F181" t="s">
        <v>732</v>
      </c>
      <c r="G181" s="6" t="e">
        <v>#VALUE!</v>
      </c>
      <c r="H181" t="s">
        <v>380</v>
      </c>
      <c r="I181" t="s">
        <v>746</v>
      </c>
      <c r="J181" t="s">
        <v>732</v>
      </c>
      <c r="K181" t="s">
        <v>732</v>
      </c>
      <c r="L181" t="s">
        <v>732</v>
      </c>
      <c r="M181" t="s">
        <v>341</v>
      </c>
      <c r="N181" t="s">
        <v>732</v>
      </c>
      <c r="O181" s="6" t="e">
        <v>#VALUE!</v>
      </c>
      <c r="R181" t="s">
        <v>732</v>
      </c>
      <c r="S181" t="s">
        <v>341</v>
      </c>
      <c r="T181" s="6" t="e">
        <v>#VALUE!</v>
      </c>
    </row>
    <row r="182" spans="1:20">
      <c r="A182" t="s">
        <v>413</v>
      </c>
      <c r="B182" t="s">
        <v>80</v>
      </c>
      <c r="C182">
        <v>20150512</v>
      </c>
      <c r="D182" t="s">
        <v>338</v>
      </c>
      <c r="E182">
        <v>11.82</v>
      </c>
      <c r="F182">
        <v>30.78</v>
      </c>
      <c r="G182" s="6">
        <v>1.6040609137055837</v>
      </c>
      <c r="H182" s="34" t="s">
        <v>727</v>
      </c>
      <c r="I182" s="34" t="s">
        <v>746</v>
      </c>
      <c r="J182" s="34" t="s">
        <v>747</v>
      </c>
      <c r="M182">
        <v>30.78</v>
      </c>
      <c r="O182" s="6">
        <v>-1</v>
      </c>
      <c r="S182">
        <v>30.78</v>
      </c>
      <c r="T182" s="6">
        <v>1</v>
      </c>
    </row>
    <row r="183" spans="1:20">
      <c r="A183" t="s">
        <v>414</v>
      </c>
      <c r="B183" t="s">
        <v>81</v>
      </c>
      <c r="C183">
        <v>20150429</v>
      </c>
      <c r="D183" t="s">
        <v>338</v>
      </c>
      <c r="G183" s="6" t="e">
        <v>#DIV/0!</v>
      </c>
      <c r="H183" t="s">
        <v>727</v>
      </c>
      <c r="I183" t="s">
        <v>746</v>
      </c>
      <c r="M183">
        <v>0</v>
      </c>
      <c r="O183" s="6" t="e">
        <v>#DIV/0!</v>
      </c>
      <c r="S183">
        <v>0</v>
      </c>
      <c r="T183" s="6" t="e">
        <v>#DIV/0!</v>
      </c>
    </row>
    <row r="184" spans="1:20">
      <c r="A184" t="s">
        <v>415</v>
      </c>
      <c r="B184" t="s">
        <v>82</v>
      </c>
      <c r="C184">
        <v>20150505</v>
      </c>
      <c r="D184" t="s">
        <v>338</v>
      </c>
      <c r="G184" s="6" t="e">
        <v>#DIV/0!</v>
      </c>
      <c r="H184" t="s">
        <v>727</v>
      </c>
      <c r="I184" t="s">
        <v>746</v>
      </c>
      <c r="J184" t="s">
        <v>747</v>
      </c>
      <c r="M184">
        <v>0</v>
      </c>
      <c r="O184" s="6" t="e">
        <v>#DIV/0!</v>
      </c>
      <c r="S184">
        <v>0</v>
      </c>
      <c r="T184" s="6" t="e">
        <v>#DIV/0!</v>
      </c>
    </row>
    <row r="185" spans="1:20" hidden="1">
      <c r="A185" t="s">
        <v>933</v>
      </c>
      <c r="B185" t="s">
        <v>934</v>
      </c>
      <c r="C185">
        <v>20150414</v>
      </c>
      <c r="D185" t="s">
        <v>338</v>
      </c>
      <c r="E185">
        <v>43.45</v>
      </c>
      <c r="F185">
        <v>74.59</v>
      </c>
      <c r="G185" s="6">
        <v>0.71668584579976979</v>
      </c>
      <c r="H185" t="s">
        <v>380</v>
      </c>
      <c r="I185" t="s">
        <v>728</v>
      </c>
      <c r="J185">
        <v>20150505</v>
      </c>
      <c r="K185">
        <v>20150518</v>
      </c>
      <c r="L185">
        <v>10</v>
      </c>
      <c r="M185">
        <v>74.59</v>
      </c>
      <c r="N185">
        <v>90.5</v>
      </c>
      <c r="O185" s="6">
        <v>0.21329936988872497</v>
      </c>
      <c r="R185">
        <v>64.5</v>
      </c>
      <c r="S185">
        <v>74.59</v>
      </c>
      <c r="T185" s="6">
        <v>0.13527282477543912</v>
      </c>
    </row>
    <row r="186" spans="1:20">
      <c r="A186" t="s">
        <v>416</v>
      </c>
      <c r="B186" t="s">
        <v>84</v>
      </c>
      <c r="C186">
        <v>20150421</v>
      </c>
      <c r="D186" t="s">
        <v>338</v>
      </c>
      <c r="G186" s="6" t="e">
        <v>#DIV/0!</v>
      </c>
      <c r="H186" t="s">
        <v>380</v>
      </c>
      <c r="I186" s="34" t="s">
        <v>746</v>
      </c>
      <c r="M186">
        <v>0</v>
      </c>
      <c r="O186" s="6" t="e">
        <v>#DIV/0!</v>
      </c>
      <c r="S186">
        <v>0</v>
      </c>
      <c r="T186" s="6" t="e">
        <v>#DIV/0!</v>
      </c>
    </row>
    <row r="187" spans="1:20">
      <c r="A187" t="s">
        <v>417</v>
      </c>
      <c r="B187" t="s">
        <v>85</v>
      </c>
      <c r="C187">
        <v>20140613</v>
      </c>
      <c r="D187" t="s">
        <v>338</v>
      </c>
      <c r="G187" s="6" t="e">
        <v>#DIV/0!</v>
      </c>
      <c r="H187" t="s">
        <v>379</v>
      </c>
      <c r="I187" t="s">
        <v>746</v>
      </c>
      <c r="M187">
        <v>0</v>
      </c>
      <c r="O187" s="6" t="e">
        <v>#DIV/0!</v>
      </c>
      <c r="S187">
        <v>0</v>
      </c>
      <c r="T187" s="6" t="e">
        <v>#DIV/0!</v>
      </c>
    </row>
    <row r="188" spans="1:20">
      <c r="A188" t="s">
        <v>418</v>
      </c>
      <c r="B188" t="s">
        <v>86</v>
      </c>
      <c r="C188">
        <v>20150604</v>
      </c>
      <c r="D188" s="33" t="s">
        <v>343</v>
      </c>
      <c r="G188" s="6" t="e">
        <v>#DIV/0!</v>
      </c>
      <c r="H188" t="s">
        <v>727</v>
      </c>
      <c r="I188" t="s">
        <v>746</v>
      </c>
      <c r="M188">
        <v>0</v>
      </c>
      <c r="O188" s="6" t="e">
        <v>#DIV/0!</v>
      </c>
      <c r="S188">
        <v>0</v>
      </c>
      <c r="T188" s="6" t="e">
        <v>#DIV/0!</v>
      </c>
    </row>
    <row r="189" spans="1:20" hidden="1">
      <c r="A189" t="s">
        <v>935</v>
      </c>
      <c r="B189" t="s">
        <v>87</v>
      </c>
      <c r="C189">
        <v>20150609</v>
      </c>
      <c r="D189" t="s">
        <v>338</v>
      </c>
      <c r="E189">
        <v>14.07</v>
      </c>
      <c r="F189">
        <v>22.68</v>
      </c>
      <c r="G189" s="6">
        <v>0.61194029850746268</v>
      </c>
      <c r="H189" t="s">
        <v>727</v>
      </c>
      <c r="I189" t="s">
        <v>728</v>
      </c>
      <c r="J189">
        <v>20150617</v>
      </c>
      <c r="K189">
        <v>20151127</v>
      </c>
      <c r="L189">
        <v>97</v>
      </c>
      <c r="M189">
        <v>22.68</v>
      </c>
      <c r="N189">
        <v>34.08</v>
      </c>
      <c r="O189" s="6">
        <v>0.50264550264550256</v>
      </c>
      <c r="P189" s="23">
        <v>20151208</v>
      </c>
      <c r="R189">
        <v>14.85</v>
      </c>
      <c r="S189">
        <v>22.68</v>
      </c>
      <c r="T189" s="6">
        <v>0.34523809523809523</v>
      </c>
    </row>
    <row r="190" spans="1:20">
      <c r="A190" t="s">
        <v>419</v>
      </c>
      <c r="B190" t="s">
        <v>88</v>
      </c>
      <c r="C190">
        <v>20150608</v>
      </c>
      <c r="D190" t="s">
        <v>338</v>
      </c>
      <c r="E190">
        <v>36.770000000000003</v>
      </c>
      <c r="F190">
        <v>64</v>
      </c>
      <c r="G190" s="6">
        <v>0.74054936089203138</v>
      </c>
      <c r="H190" t="s">
        <v>727</v>
      </c>
      <c r="I190" t="s">
        <v>746</v>
      </c>
      <c r="M190">
        <v>64</v>
      </c>
      <c r="O190" s="6">
        <v>-1</v>
      </c>
      <c r="S190">
        <v>64</v>
      </c>
      <c r="T190" s="6">
        <v>1</v>
      </c>
    </row>
    <row r="191" spans="1:20" hidden="1">
      <c r="A191" t="s">
        <v>936</v>
      </c>
      <c r="B191" t="s">
        <v>937</v>
      </c>
      <c r="C191">
        <v>20150514</v>
      </c>
      <c r="D191" t="s">
        <v>338</v>
      </c>
      <c r="E191">
        <v>41.11</v>
      </c>
      <c r="F191">
        <v>88.11</v>
      </c>
      <c r="G191" s="6">
        <v>1.1432741425443931</v>
      </c>
      <c r="H191" s="34" t="s">
        <v>727</v>
      </c>
      <c r="I191" s="34" t="s">
        <v>728</v>
      </c>
      <c r="J191">
        <v>20150527</v>
      </c>
      <c r="K191">
        <v>20150601</v>
      </c>
      <c r="L191">
        <v>4</v>
      </c>
      <c r="M191">
        <v>88.11</v>
      </c>
      <c r="N191">
        <v>115</v>
      </c>
      <c r="O191" s="6">
        <v>0.30518669844512542</v>
      </c>
      <c r="P191" s="23">
        <v>20150604</v>
      </c>
      <c r="R191">
        <v>76.5</v>
      </c>
      <c r="S191">
        <v>88.11</v>
      </c>
      <c r="T191" s="6">
        <v>0.13176710929519916</v>
      </c>
    </row>
    <row r="192" spans="1:20" hidden="1">
      <c r="A192" t="s">
        <v>938</v>
      </c>
      <c r="B192" t="s">
        <v>939</v>
      </c>
      <c r="C192">
        <v>20150505</v>
      </c>
      <c r="D192" t="s">
        <v>338</v>
      </c>
      <c r="E192">
        <v>23.04</v>
      </c>
      <c r="F192">
        <v>27.9</v>
      </c>
      <c r="G192" s="6">
        <v>0.21093749999999997</v>
      </c>
      <c r="H192" t="s">
        <v>727</v>
      </c>
      <c r="I192" t="s">
        <v>728</v>
      </c>
      <c r="J192">
        <v>20150508</v>
      </c>
      <c r="K192">
        <v>20150511</v>
      </c>
      <c r="L192">
        <v>1</v>
      </c>
      <c r="M192">
        <v>27.9</v>
      </c>
      <c r="N192">
        <v>39.950000000000003</v>
      </c>
      <c r="O192" s="6">
        <v>0.43189964157706112</v>
      </c>
      <c r="P192" s="23">
        <v>20150602</v>
      </c>
      <c r="R192">
        <v>26.15</v>
      </c>
      <c r="S192">
        <v>27.9</v>
      </c>
      <c r="T192" s="6">
        <v>6.2724014336917572E-2</v>
      </c>
    </row>
    <row r="193" spans="1:20" hidden="1">
      <c r="A193" t="s">
        <v>940</v>
      </c>
      <c r="B193" t="s">
        <v>941</v>
      </c>
      <c r="C193">
        <v>20150429</v>
      </c>
      <c r="D193" t="s">
        <v>338</v>
      </c>
      <c r="E193">
        <v>12.87</v>
      </c>
      <c r="F193">
        <v>18.489999999999998</v>
      </c>
      <c r="G193" s="6">
        <v>0.43667443667443662</v>
      </c>
      <c r="H193" t="s">
        <v>727</v>
      </c>
      <c r="I193" t="s">
        <v>728</v>
      </c>
      <c r="J193">
        <v>20150507</v>
      </c>
      <c r="K193">
        <v>20150529</v>
      </c>
      <c r="L193">
        <v>17</v>
      </c>
      <c r="M193">
        <v>18.489999999999998</v>
      </c>
      <c r="N193">
        <v>32.94</v>
      </c>
      <c r="O193" s="6">
        <v>0.78150351541373719</v>
      </c>
      <c r="P193" s="23">
        <v>20150615</v>
      </c>
      <c r="R193">
        <v>14.39</v>
      </c>
      <c r="S193">
        <v>18.489999999999998</v>
      </c>
      <c r="T193" s="6">
        <v>0.22174148188209833</v>
      </c>
    </row>
    <row r="194" spans="1:20" hidden="1">
      <c r="A194" t="s">
        <v>942</v>
      </c>
      <c r="B194" t="s">
        <v>943</v>
      </c>
      <c r="C194">
        <v>20150326</v>
      </c>
      <c r="D194" s="33" t="s">
        <v>350</v>
      </c>
      <c r="E194">
        <v>7.8</v>
      </c>
      <c r="F194">
        <v>46.39</v>
      </c>
      <c r="G194" s="6">
        <v>4.9474358974358976</v>
      </c>
      <c r="H194" t="s">
        <v>727</v>
      </c>
      <c r="I194" t="s">
        <v>728</v>
      </c>
      <c r="J194">
        <v>20150424</v>
      </c>
      <c r="K194">
        <v>20150505</v>
      </c>
      <c r="L194">
        <v>7</v>
      </c>
      <c r="M194">
        <v>46.39</v>
      </c>
      <c r="N194">
        <v>95.7</v>
      </c>
      <c r="O194" s="6">
        <v>1.0629446001293383</v>
      </c>
      <c r="R194">
        <v>40.020000000000003</v>
      </c>
      <c r="S194">
        <v>46.39</v>
      </c>
      <c r="T194" s="6">
        <v>0.13731407630954942</v>
      </c>
    </row>
    <row r="195" spans="1:20">
      <c r="A195" t="s">
        <v>420</v>
      </c>
      <c r="B195" t="s">
        <v>89</v>
      </c>
      <c r="C195">
        <v>20150609</v>
      </c>
      <c r="D195" t="s">
        <v>338</v>
      </c>
      <c r="E195">
        <v>13.05</v>
      </c>
      <c r="F195">
        <v>19.13</v>
      </c>
      <c r="G195" s="6">
        <v>0.4659003831417623</v>
      </c>
      <c r="H195" t="s">
        <v>727</v>
      </c>
      <c r="I195" t="s">
        <v>746</v>
      </c>
      <c r="J195" t="s">
        <v>747</v>
      </c>
      <c r="M195">
        <v>19.13</v>
      </c>
      <c r="O195" s="6">
        <v>-1</v>
      </c>
      <c r="S195">
        <v>19.13</v>
      </c>
      <c r="T195" s="6">
        <v>1</v>
      </c>
    </row>
    <row r="196" spans="1:20" hidden="1">
      <c r="A196" t="s">
        <v>944</v>
      </c>
      <c r="B196" t="s">
        <v>945</v>
      </c>
      <c r="C196">
        <v>20150514</v>
      </c>
      <c r="D196" t="s">
        <v>338</v>
      </c>
      <c r="E196">
        <v>20.68</v>
      </c>
      <c r="F196">
        <v>32.590000000000003</v>
      </c>
      <c r="G196" s="6">
        <v>0.57591876208897508</v>
      </c>
      <c r="H196" s="34" t="s">
        <v>727</v>
      </c>
      <c r="I196" s="34" t="s">
        <v>728</v>
      </c>
      <c r="J196">
        <v>20150522</v>
      </c>
      <c r="K196">
        <v>20150601</v>
      </c>
      <c r="L196">
        <v>7</v>
      </c>
      <c r="M196">
        <v>32.590000000000003</v>
      </c>
      <c r="N196">
        <v>37.9</v>
      </c>
      <c r="O196" s="6">
        <v>0.16293341515802376</v>
      </c>
      <c r="P196" s="23">
        <v>20150603</v>
      </c>
      <c r="R196">
        <v>27</v>
      </c>
      <c r="S196">
        <v>32.590000000000003</v>
      </c>
      <c r="T196" s="6">
        <v>0.17152500767106482</v>
      </c>
    </row>
    <row r="197" spans="1:20">
      <c r="A197" t="s">
        <v>421</v>
      </c>
      <c r="B197" t="s">
        <v>90</v>
      </c>
      <c r="C197">
        <v>20140610</v>
      </c>
      <c r="D197" t="s">
        <v>338</v>
      </c>
      <c r="G197" s="6" t="e">
        <v>#DIV/0!</v>
      </c>
      <c r="H197" t="s">
        <v>379</v>
      </c>
      <c r="I197" t="s">
        <v>746</v>
      </c>
      <c r="M197">
        <v>0</v>
      </c>
      <c r="O197" s="6" t="e">
        <v>#DIV/0!</v>
      </c>
      <c r="S197">
        <v>0</v>
      </c>
      <c r="T197" s="6" t="e">
        <v>#DIV/0!</v>
      </c>
    </row>
    <row r="198" spans="1:20" hidden="1">
      <c r="A198" t="s">
        <v>946</v>
      </c>
      <c r="B198" t="s">
        <v>947</v>
      </c>
      <c r="C198">
        <v>20150217</v>
      </c>
      <c r="D198" t="s">
        <v>338</v>
      </c>
      <c r="E198">
        <v>40.22</v>
      </c>
      <c r="F198">
        <v>63.5</v>
      </c>
      <c r="G198" s="6">
        <v>0.57881650919940331</v>
      </c>
      <c r="H198" t="s">
        <v>727</v>
      </c>
      <c r="I198" t="s">
        <v>728</v>
      </c>
      <c r="J198">
        <v>20150306</v>
      </c>
      <c r="K198">
        <v>20150508</v>
      </c>
      <c r="L198">
        <v>44</v>
      </c>
      <c r="M198">
        <v>63.5</v>
      </c>
      <c r="N198">
        <v>93.1</v>
      </c>
      <c r="O198" s="6">
        <v>0.4661417322834645</v>
      </c>
      <c r="R198">
        <v>48.9</v>
      </c>
      <c r="S198">
        <v>63.5</v>
      </c>
      <c r="T198" s="6">
        <v>0.22992125984251971</v>
      </c>
    </row>
    <row r="199" spans="1:20">
      <c r="A199" t="s">
        <v>422</v>
      </c>
      <c r="B199" t="s">
        <v>91</v>
      </c>
      <c r="C199">
        <v>20150609</v>
      </c>
      <c r="D199" t="s">
        <v>338</v>
      </c>
      <c r="E199">
        <v>19.690000000000001</v>
      </c>
      <c r="F199">
        <v>38.369999999999997</v>
      </c>
      <c r="G199" s="6">
        <v>0.94870492635855741</v>
      </c>
      <c r="H199" t="s">
        <v>727</v>
      </c>
      <c r="I199" t="s">
        <v>746</v>
      </c>
      <c r="J199" t="s">
        <v>747</v>
      </c>
      <c r="M199">
        <v>38.369999999999997</v>
      </c>
      <c r="O199" s="6">
        <v>-1</v>
      </c>
      <c r="S199">
        <v>38.369999999999997</v>
      </c>
      <c r="T199" s="6">
        <v>1</v>
      </c>
    </row>
    <row r="200" spans="1:20" hidden="1">
      <c r="A200" t="s">
        <v>948</v>
      </c>
      <c r="B200" t="s">
        <v>949</v>
      </c>
      <c r="C200">
        <v>20150123</v>
      </c>
      <c r="D200" t="s">
        <v>338</v>
      </c>
      <c r="E200">
        <v>9.25</v>
      </c>
      <c r="F200">
        <v>11.8</v>
      </c>
      <c r="G200" s="6">
        <v>0.27567567567567575</v>
      </c>
      <c r="H200" t="s">
        <v>727</v>
      </c>
      <c r="I200" t="s">
        <v>728</v>
      </c>
      <c r="J200">
        <v>20150129</v>
      </c>
      <c r="K200">
        <v>20150225</v>
      </c>
      <c r="L200">
        <v>14</v>
      </c>
      <c r="M200">
        <v>11.8</v>
      </c>
      <c r="N200">
        <v>23.3</v>
      </c>
      <c r="O200" s="6">
        <v>0.97457627118644063</v>
      </c>
      <c r="R200">
        <v>10.039999999999999</v>
      </c>
      <c r="S200">
        <v>11.8</v>
      </c>
      <c r="T200" s="6">
        <v>0.14915254237288147</v>
      </c>
    </row>
    <row r="201" spans="1:20" hidden="1">
      <c r="A201" t="s">
        <v>950</v>
      </c>
      <c r="B201" t="s">
        <v>951</v>
      </c>
      <c r="C201">
        <v>20150320</v>
      </c>
      <c r="D201" t="s">
        <v>338</v>
      </c>
      <c r="E201">
        <v>5.34</v>
      </c>
      <c r="F201">
        <v>6.03</v>
      </c>
      <c r="G201" s="6">
        <v>0.12921348314606748</v>
      </c>
      <c r="H201" t="s">
        <v>727</v>
      </c>
      <c r="I201" t="s">
        <v>728</v>
      </c>
      <c r="J201">
        <v>20150325</v>
      </c>
      <c r="K201">
        <v>20150508</v>
      </c>
      <c r="L201">
        <v>28</v>
      </c>
      <c r="M201">
        <v>6.03</v>
      </c>
      <c r="N201">
        <v>10</v>
      </c>
      <c r="O201" s="6">
        <v>0.6583747927031508</v>
      </c>
      <c r="R201">
        <v>5.71</v>
      </c>
      <c r="S201">
        <v>6.03</v>
      </c>
      <c r="T201" s="6">
        <v>5.3067993366500872E-2</v>
      </c>
    </row>
    <row r="202" spans="1:20">
      <c r="A202" t="s">
        <v>423</v>
      </c>
      <c r="B202" t="s">
        <v>92</v>
      </c>
      <c r="C202">
        <v>20150609</v>
      </c>
      <c r="D202" t="s">
        <v>338</v>
      </c>
      <c r="E202">
        <v>19.28</v>
      </c>
      <c r="F202">
        <v>38.299999999999997</v>
      </c>
      <c r="G202" s="6">
        <v>0.98651452282157648</v>
      </c>
      <c r="H202" t="s">
        <v>727</v>
      </c>
      <c r="I202" t="s">
        <v>746</v>
      </c>
      <c r="J202" t="s">
        <v>747</v>
      </c>
      <c r="M202">
        <v>38.299999999999997</v>
      </c>
      <c r="O202" s="6">
        <v>-1</v>
      </c>
      <c r="S202">
        <v>38.299999999999997</v>
      </c>
      <c r="T202" s="6">
        <v>1</v>
      </c>
    </row>
    <row r="203" spans="1:20" hidden="1">
      <c r="A203" t="s">
        <v>952</v>
      </c>
      <c r="B203" t="s">
        <v>953</v>
      </c>
      <c r="C203">
        <v>20150323</v>
      </c>
      <c r="D203" t="s">
        <v>338</v>
      </c>
      <c r="E203">
        <v>51.87</v>
      </c>
      <c r="F203">
        <v>75.959999999999994</v>
      </c>
      <c r="G203" s="6">
        <v>0.46443030653556966</v>
      </c>
      <c r="H203" t="s">
        <v>727</v>
      </c>
      <c r="I203" t="s">
        <v>728</v>
      </c>
      <c r="J203">
        <v>20150330</v>
      </c>
      <c r="K203">
        <v>20150428</v>
      </c>
      <c r="L203">
        <v>21</v>
      </c>
      <c r="M203">
        <v>75.959999999999994</v>
      </c>
      <c r="N203">
        <v>186</v>
      </c>
      <c r="O203" s="6">
        <v>1.4486571879936812</v>
      </c>
      <c r="R203">
        <v>64.08</v>
      </c>
      <c r="S203">
        <v>75.959999999999994</v>
      </c>
      <c r="T203" s="6">
        <v>0.15639810426540279</v>
      </c>
    </row>
    <row r="204" spans="1:20">
      <c r="A204" t="s">
        <v>424</v>
      </c>
      <c r="B204" t="s">
        <v>93</v>
      </c>
      <c r="C204">
        <v>20150513</v>
      </c>
      <c r="D204" t="s">
        <v>338</v>
      </c>
      <c r="E204">
        <v>10.98</v>
      </c>
      <c r="F204">
        <v>33.979999999999997</v>
      </c>
      <c r="G204" s="6">
        <v>2.0947176684881601</v>
      </c>
      <c r="H204" s="34" t="s">
        <v>727</v>
      </c>
      <c r="I204" s="34" t="s">
        <v>746</v>
      </c>
      <c r="J204" s="34" t="s">
        <v>747</v>
      </c>
      <c r="M204">
        <v>33.979999999999997</v>
      </c>
      <c r="O204" s="6">
        <v>-1</v>
      </c>
      <c r="S204">
        <v>33.979999999999997</v>
      </c>
      <c r="T204" s="6">
        <v>1</v>
      </c>
    </row>
    <row r="205" spans="1:20">
      <c r="A205" t="s">
        <v>425</v>
      </c>
      <c r="B205" t="s">
        <v>94</v>
      </c>
      <c r="C205">
        <v>20150603</v>
      </c>
      <c r="D205" s="33" t="s">
        <v>343</v>
      </c>
      <c r="G205" s="6" t="e">
        <v>#DIV/0!</v>
      </c>
      <c r="H205" t="s">
        <v>727</v>
      </c>
      <c r="I205" t="s">
        <v>746</v>
      </c>
      <c r="M205">
        <v>0</v>
      </c>
      <c r="O205" s="6" t="e">
        <v>#DIV/0!</v>
      </c>
      <c r="S205">
        <v>0</v>
      </c>
      <c r="T205" s="6" t="e">
        <v>#DIV/0!</v>
      </c>
    </row>
    <row r="206" spans="1:20" hidden="1">
      <c r="A206" t="s">
        <v>954</v>
      </c>
      <c r="B206" t="s">
        <v>955</v>
      </c>
      <c r="C206">
        <v>20150317</v>
      </c>
      <c r="D206" t="s">
        <v>338</v>
      </c>
      <c r="E206">
        <v>6.32</v>
      </c>
      <c r="F206">
        <v>10.94</v>
      </c>
      <c r="G206" s="6">
        <v>0.731012658227848</v>
      </c>
      <c r="H206" t="s">
        <v>727</v>
      </c>
      <c r="I206" t="s">
        <v>728</v>
      </c>
      <c r="J206">
        <v>20150409</v>
      </c>
      <c r="K206">
        <v>20150508</v>
      </c>
      <c r="L206">
        <v>29</v>
      </c>
      <c r="M206">
        <v>10.94</v>
      </c>
      <c r="N206">
        <v>16.09</v>
      </c>
      <c r="O206" s="6">
        <v>0.47074954296160881</v>
      </c>
      <c r="R206">
        <v>9.84</v>
      </c>
      <c r="S206">
        <v>10.94</v>
      </c>
      <c r="T206" s="6">
        <v>0.1005484460694698</v>
      </c>
    </row>
    <row r="207" spans="1:20">
      <c r="A207" t="s">
        <v>426</v>
      </c>
      <c r="B207" t="s">
        <v>95</v>
      </c>
      <c r="C207">
        <v>20150427</v>
      </c>
      <c r="D207" t="s">
        <v>338</v>
      </c>
      <c r="G207" s="6" t="e">
        <v>#DIV/0!</v>
      </c>
      <c r="H207" t="s">
        <v>727</v>
      </c>
      <c r="I207" t="s">
        <v>746</v>
      </c>
      <c r="M207">
        <v>0</v>
      </c>
      <c r="O207" s="6" t="e">
        <v>#DIV/0!</v>
      </c>
      <c r="S207">
        <v>0</v>
      </c>
      <c r="T207" s="6" t="e">
        <v>#DIV/0!</v>
      </c>
    </row>
    <row r="208" spans="1:20" hidden="1">
      <c r="A208" t="s">
        <v>956</v>
      </c>
      <c r="B208" t="s">
        <v>957</v>
      </c>
      <c r="C208">
        <v>20150423</v>
      </c>
      <c r="D208" t="s">
        <v>338</v>
      </c>
      <c r="E208">
        <v>26.45</v>
      </c>
      <c r="F208">
        <v>46.9</v>
      </c>
      <c r="G208" s="6">
        <v>0.77315689981096403</v>
      </c>
      <c r="H208" t="s">
        <v>380</v>
      </c>
      <c r="I208" t="s">
        <v>728</v>
      </c>
      <c r="J208">
        <v>20150505</v>
      </c>
      <c r="K208">
        <v>20150512</v>
      </c>
      <c r="L208">
        <v>6</v>
      </c>
      <c r="M208">
        <v>46.9</v>
      </c>
      <c r="N208">
        <v>71.8</v>
      </c>
      <c r="O208" s="6">
        <v>0.53091684434968012</v>
      </c>
      <c r="P208" s="23">
        <v>20150527</v>
      </c>
      <c r="Q208" s="23">
        <v>20150612</v>
      </c>
      <c r="R208">
        <v>37.85</v>
      </c>
      <c r="S208">
        <v>46.9</v>
      </c>
      <c r="T208" s="6">
        <v>0.19296375266524515</v>
      </c>
    </row>
    <row r="209" spans="1:20" hidden="1">
      <c r="A209" t="s">
        <v>958</v>
      </c>
      <c r="B209" t="s">
        <v>959</v>
      </c>
      <c r="C209">
        <v>20150304</v>
      </c>
      <c r="D209" t="s">
        <v>338</v>
      </c>
      <c r="E209">
        <v>15.38</v>
      </c>
      <c r="F209">
        <v>27.5</v>
      </c>
      <c r="G209" s="6">
        <v>0.78803641092327692</v>
      </c>
      <c r="H209" t="s">
        <v>380</v>
      </c>
      <c r="I209" t="s">
        <v>728</v>
      </c>
      <c r="J209">
        <v>20150326</v>
      </c>
      <c r="K209">
        <v>20150508</v>
      </c>
      <c r="L209">
        <v>30</v>
      </c>
      <c r="M209">
        <v>27.5</v>
      </c>
      <c r="N209">
        <v>47</v>
      </c>
      <c r="O209" s="6">
        <v>0.70909090909090911</v>
      </c>
      <c r="R209">
        <v>22.08</v>
      </c>
      <c r="S209">
        <v>27.5</v>
      </c>
      <c r="T209" s="6">
        <v>0.19709090909090915</v>
      </c>
    </row>
    <row r="210" spans="1:20">
      <c r="A210" t="s">
        <v>427</v>
      </c>
      <c r="B210" t="s">
        <v>98</v>
      </c>
      <c r="C210">
        <v>20150203</v>
      </c>
      <c r="D210" t="s">
        <v>338</v>
      </c>
      <c r="E210" t="s">
        <v>732</v>
      </c>
      <c r="F210" t="s">
        <v>732</v>
      </c>
      <c r="G210" s="6" t="e">
        <v>#VALUE!</v>
      </c>
      <c r="H210" t="s">
        <v>727</v>
      </c>
      <c r="I210" t="s">
        <v>746</v>
      </c>
      <c r="J210" t="s">
        <v>732</v>
      </c>
      <c r="K210" t="s">
        <v>732</v>
      </c>
      <c r="L210" t="s">
        <v>732</v>
      </c>
      <c r="M210" t="s">
        <v>341</v>
      </c>
      <c r="N210" t="s">
        <v>732</v>
      </c>
      <c r="O210" s="6" t="e">
        <v>#VALUE!</v>
      </c>
      <c r="R210" t="s">
        <v>732</v>
      </c>
      <c r="S210" t="s">
        <v>341</v>
      </c>
      <c r="T210" s="6" t="e">
        <v>#VALUE!</v>
      </c>
    </row>
    <row r="211" spans="1:20">
      <c r="A211" t="s">
        <v>428</v>
      </c>
      <c r="B211" t="s">
        <v>99</v>
      </c>
      <c r="C211">
        <v>20150428</v>
      </c>
      <c r="D211" t="s">
        <v>338</v>
      </c>
      <c r="G211" s="6" t="e">
        <v>#DIV/0!</v>
      </c>
      <c r="H211" t="s">
        <v>727</v>
      </c>
      <c r="I211" t="s">
        <v>746</v>
      </c>
      <c r="M211">
        <v>0</v>
      </c>
      <c r="O211" s="6" t="e">
        <v>#DIV/0!</v>
      </c>
      <c r="S211">
        <v>0</v>
      </c>
      <c r="T211" s="6" t="e">
        <v>#DIV/0!</v>
      </c>
    </row>
    <row r="212" spans="1:20" hidden="1">
      <c r="A212" t="s">
        <v>960</v>
      </c>
      <c r="B212" t="s">
        <v>961</v>
      </c>
      <c r="C212">
        <v>20150414</v>
      </c>
      <c r="D212" t="s">
        <v>338</v>
      </c>
      <c r="E212">
        <v>23.22</v>
      </c>
      <c r="F212">
        <v>33.44</v>
      </c>
      <c r="G212" s="6">
        <v>0.44013781223083548</v>
      </c>
      <c r="H212" t="s">
        <v>727</v>
      </c>
      <c r="I212" t="s">
        <v>728</v>
      </c>
      <c r="J212">
        <v>20150420</v>
      </c>
      <c r="K212">
        <v>20150522</v>
      </c>
      <c r="L212">
        <v>24</v>
      </c>
      <c r="M212">
        <v>33.44</v>
      </c>
      <c r="N212">
        <v>45.77</v>
      </c>
      <c r="O212" s="6">
        <v>0.36872009569378011</v>
      </c>
      <c r="P212" s="23">
        <v>20150528</v>
      </c>
      <c r="Q212" s="23">
        <v>20150612</v>
      </c>
      <c r="R212">
        <v>27.39</v>
      </c>
      <c r="S212">
        <v>33.44</v>
      </c>
      <c r="T212" s="6">
        <v>0.18092105263157887</v>
      </c>
    </row>
    <row r="213" spans="1:20" hidden="1">
      <c r="A213" t="s">
        <v>962</v>
      </c>
      <c r="B213" t="s">
        <v>963</v>
      </c>
      <c r="C213">
        <v>20130823</v>
      </c>
      <c r="D213" t="s">
        <v>338</v>
      </c>
      <c r="E213">
        <v>6.92</v>
      </c>
      <c r="F213">
        <v>9.26</v>
      </c>
      <c r="G213" s="6">
        <v>0.33815028901734101</v>
      </c>
      <c r="H213" t="s">
        <v>756</v>
      </c>
      <c r="I213" t="s">
        <v>728</v>
      </c>
      <c r="J213">
        <v>20130829</v>
      </c>
      <c r="K213">
        <v>20130913</v>
      </c>
      <c r="L213">
        <v>12</v>
      </c>
      <c r="M213">
        <v>9.26</v>
      </c>
      <c r="N213">
        <v>12.71</v>
      </c>
      <c r="O213" s="6">
        <v>0.37257019438444938</v>
      </c>
      <c r="P213" s="23">
        <v>20131008</v>
      </c>
      <c r="R213">
        <v>8.4600000000000009</v>
      </c>
      <c r="S213">
        <v>9.26</v>
      </c>
      <c r="T213" s="6">
        <v>8.6393088552915651E-2</v>
      </c>
    </row>
    <row r="214" spans="1:20">
      <c r="A214" t="s">
        <v>429</v>
      </c>
      <c r="B214" t="s">
        <v>100</v>
      </c>
      <c r="C214">
        <v>20150323</v>
      </c>
      <c r="D214" t="s">
        <v>338</v>
      </c>
      <c r="G214" s="6" t="e">
        <v>#DIV/0!</v>
      </c>
      <c r="H214" t="s">
        <v>727</v>
      </c>
      <c r="I214" t="s">
        <v>746</v>
      </c>
      <c r="M214">
        <v>0</v>
      </c>
      <c r="O214" s="6" t="e">
        <v>#DIV/0!</v>
      </c>
      <c r="S214">
        <v>0</v>
      </c>
      <c r="T214" s="6" t="e">
        <v>#DIV/0!</v>
      </c>
    </row>
    <row r="215" spans="1:20" hidden="1">
      <c r="A215" t="s">
        <v>964</v>
      </c>
      <c r="B215" t="s">
        <v>965</v>
      </c>
      <c r="C215">
        <v>20150318</v>
      </c>
      <c r="D215" t="s">
        <v>338</v>
      </c>
      <c r="E215">
        <v>14.96</v>
      </c>
      <c r="F215">
        <v>20.92</v>
      </c>
      <c r="G215" s="6">
        <v>0.39839572192513373</v>
      </c>
      <c r="H215" t="s">
        <v>727</v>
      </c>
      <c r="I215" t="s">
        <v>728</v>
      </c>
      <c r="J215">
        <v>20150325</v>
      </c>
      <c r="K215">
        <v>20150507</v>
      </c>
      <c r="L215">
        <v>31</v>
      </c>
      <c r="M215">
        <v>20.92</v>
      </c>
      <c r="N215">
        <v>42.78</v>
      </c>
      <c r="O215" s="6">
        <v>1.0449330783938813</v>
      </c>
      <c r="P215" s="23">
        <v>20150612</v>
      </c>
      <c r="R215">
        <v>18.739999999999998</v>
      </c>
      <c r="S215">
        <v>20.92</v>
      </c>
      <c r="T215" s="6">
        <v>0.10420650095602309</v>
      </c>
    </row>
    <row r="216" spans="1:20" hidden="1">
      <c r="A216" t="s">
        <v>966</v>
      </c>
      <c r="B216" t="s">
        <v>967</v>
      </c>
      <c r="C216">
        <v>20150326</v>
      </c>
      <c r="D216" t="s">
        <v>338</v>
      </c>
      <c r="E216">
        <v>14.55</v>
      </c>
      <c r="F216">
        <v>38.659999999999997</v>
      </c>
      <c r="G216" s="6">
        <v>1.6570446735395186</v>
      </c>
      <c r="H216" t="s">
        <v>727</v>
      </c>
      <c r="I216" t="s">
        <v>728</v>
      </c>
      <c r="J216">
        <v>20150414</v>
      </c>
      <c r="K216">
        <v>20150421</v>
      </c>
      <c r="L216">
        <v>6</v>
      </c>
      <c r="M216">
        <v>38.659999999999997</v>
      </c>
      <c r="N216">
        <v>69</v>
      </c>
      <c r="O216" s="6">
        <v>0.78479048111743421</v>
      </c>
      <c r="R216">
        <v>33</v>
      </c>
      <c r="S216">
        <v>38.659999999999997</v>
      </c>
      <c r="T216" s="6">
        <v>0.14640455250905321</v>
      </c>
    </row>
    <row r="217" spans="1:20" hidden="1">
      <c r="A217" t="s">
        <v>968</v>
      </c>
      <c r="B217" t="s">
        <v>969</v>
      </c>
      <c r="C217">
        <v>20150211</v>
      </c>
      <c r="D217" t="s">
        <v>338</v>
      </c>
      <c r="E217">
        <v>13.66</v>
      </c>
      <c r="F217">
        <v>15.21</v>
      </c>
      <c r="G217" s="6">
        <v>0.11346998535871161</v>
      </c>
      <c r="H217" t="s">
        <v>727</v>
      </c>
      <c r="I217" t="s">
        <v>728</v>
      </c>
      <c r="J217">
        <v>20150225</v>
      </c>
      <c r="K217">
        <v>20150317</v>
      </c>
      <c r="L217">
        <v>15</v>
      </c>
      <c r="M217">
        <v>15.21</v>
      </c>
      <c r="N217">
        <v>18.5</v>
      </c>
      <c r="O217" s="6">
        <v>0.21630506245890854</v>
      </c>
      <c r="R217">
        <v>14.51</v>
      </c>
      <c r="S217">
        <v>15.21</v>
      </c>
      <c r="T217" s="6">
        <v>4.6022353714661478E-2</v>
      </c>
    </row>
    <row r="218" spans="1:20" hidden="1">
      <c r="A218" t="s">
        <v>430</v>
      </c>
      <c r="B218" t="s">
        <v>101</v>
      </c>
      <c r="C218">
        <v>20150504</v>
      </c>
      <c r="D218" t="s">
        <v>338</v>
      </c>
      <c r="E218">
        <v>11.32</v>
      </c>
      <c r="F218">
        <v>15</v>
      </c>
      <c r="G218" s="6">
        <v>0.32508833922261482</v>
      </c>
      <c r="H218" t="s">
        <v>727</v>
      </c>
      <c r="I218" t="s">
        <v>728</v>
      </c>
      <c r="J218">
        <v>20150508</v>
      </c>
      <c r="K218">
        <v>20150518</v>
      </c>
      <c r="L218">
        <v>7</v>
      </c>
      <c r="M218">
        <v>15</v>
      </c>
      <c r="N218">
        <v>23</v>
      </c>
      <c r="O218" s="6">
        <v>0.53333333333333333</v>
      </c>
      <c r="P218" s="23">
        <v>20150615</v>
      </c>
      <c r="R218">
        <v>12.01</v>
      </c>
      <c r="S218">
        <v>15</v>
      </c>
      <c r="T218" s="6">
        <v>0.19933333333333333</v>
      </c>
    </row>
    <row r="219" spans="1:20">
      <c r="A219" t="s">
        <v>431</v>
      </c>
      <c r="B219" t="s">
        <v>102</v>
      </c>
      <c r="C219">
        <v>20150612</v>
      </c>
      <c r="D219" t="s">
        <v>338</v>
      </c>
      <c r="E219">
        <v>26.24</v>
      </c>
      <c r="F219">
        <v>32.799999999999997</v>
      </c>
      <c r="G219" s="6">
        <v>0.24999999999999997</v>
      </c>
      <c r="H219" t="s">
        <v>727</v>
      </c>
      <c r="I219" t="s">
        <v>746</v>
      </c>
      <c r="J219" t="s">
        <v>747</v>
      </c>
      <c r="M219">
        <v>32.799999999999997</v>
      </c>
      <c r="O219" s="6">
        <v>-1</v>
      </c>
      <c r="S219">
        <v>32.799999999999997</v>
      </c>
      <c r="T219" s="6">
        <v>1</v>
      </c>
    </row>
    <row r="220" spans="1:20" hidden="1">
      <c r="A220" t="s">
        <v>432</v>
      </c>
      <c r="B220" t="s">
        <v>103</v>
      </c>
      <c r="C220">
        <v>20150410</v>
      </c>
      <c r="D220" t="s">
        <v>338</v>
      </c>
      <c r="E220">
        <v>18.55</v>
      </c>
      <c r="F220">
        <v>24.7</v>
      </c>
      <c r="G220" s="6">
        <v>0.33153638814016162</v>
      </c>
      <c r="H220" t="s">
        <v>727</v>
      </c>
      <c r="I220" t="s">
        <v>728</v>
      </c>
      <c r="J220">
        <v>20150416</v>
      </c>
      <c r="K220">
        <v>20150506</v>
      </c>
      <c r="L220">
        <v>14</v>
      </c>
      <c r="M220">
        <v>24.7</v>
      </c>
      <c r="N220">
        <v>37.729999999999997</v>
      </c>
      <c r="O220" s="6">
        <v>0.52753036437246958</v>
      </c>
      <c r="R220">
        <v>19.850000000000001</v>
      </c>
      <c r="S220">
        <v>24.7</v>
      </c>
      <c r="T220" s="6">
        <v>0.19635627530364363</v>
      </c>
    </row>
    <row r="221" spans="1:20">
      <c r="A221" t="s">
        <v>433</v>
      </c>
      <c r="B221" t="s">
        <v>104</v>
      </c>
      <c r="C221">
        <v>20150601</v>
      </c>
      <c r="D221" s="33" t="s">
        <v>343</v>
      </c>
      <c r="G221" s="6" t="e">
        <v>#DIV/0!</v>
      </c>
      <c r="H221" t="s">
        <v>727</v>
      </c>
      <c r="I221" t="s">
        <v>746</v>
      </c>
      <c r="M221">
        <v>0</v>
      </c>
      <c r="O221" s="6" t="e">
        <v>#DIV/0!</v>
      </c>
      <c r="S221">
        <v>0</v>
      </c>
      <c r="T221" s="6" t="e">
        <v>#DIV/0!</v>
      </c>
    </row>
    <row r="222" spans="1:20">
      <c r="A222" t="s">
        <v>434</v>
      </c>
      <c r="B222" t="s">
        <v>105</v>
      </c>
      <c r="C222">
        <v>20150527</v>
      </c>
      <c r="D222" t="s">
        <v>338</v>
      </c>
      <c r="E222">
        <v>40.340000000000003</v>
      </c>
      <c r="F222">
        <v>71.5</v>
      </c>
      <c r="G222" s="6">
        <v>0.77243430837878024</v>
      </c>
      <c r="H222" t="s">
        <v>727</v>
      </c>
      <c r="I222" t="s">
        <v>746</v>
      </c>
      <c r="J222" t="s">
        <v>747</v>
      </c>
      <c r="M222">
        <v>71.5</v>
      </c>
      <c r="O222" s="6">
        <v>-1</v>
      </c>
      <c r="S222">
        <v>71.5</v>
      </c>
      <c r="T222" s="6">
        <v>1</v>
      </c>
    </row>
    <row r="223" spans="1:20" hidden="1">
      <c r="A223" t="s">
        <v>435</v>
      </c>
      <c r="B223" t="s">
        <v>106</v>
      </c>
      <c r="C223">
        <v>20150410</v>
      </c>
      <c r="D223" t="s">
        <v>338</v>
      </c>
      <c r="E223">
        <v>33.32</v>
      </c>
      <c r="F223">
        <v>39.840000000000003</v>
      </c>
      <c r="G223" s="6">
        <v>0.1956782713085235</v>
      </c>
      <c r="H223" t="s">
        <v>727</v>
      </c>
      <c r="I223" t="s">
        <v>728</v>
      </c>
      <c r="J223">
        <v>20150415</v>
      </c>
      <c r="K223">
        <v>20150515</v>
      </c>
      <c r="L223">
        <v>22</v>
      </c>
      <c r="M223">
        <v>39.840000000000003</v>
      </c>
      <c r="N223">
        <v>82.8</v>
      </c>
      <c r="O223" s="6">
        <v>1.0783132530120478</v>
      </c>
      <c r="R223">
        <v>31.35</v>
      </c>
      <c r="S223">
        <v>39.840000000000003</v>
      </c>
      <c r="T223" s="6">
        <v>0.21310240963855426</v>
      </c>
    </row>
    <row r="224" spans="1:20">
      <c r="A224" t="s">
        <v>436</v>
      </c>
      <c r="B224" t="s">
        <v>107</v>
      </c>
      <c r="C224">
        <v>20150526</v>
      </c>
      <c r="D224" t="s">
        <v>338</v>
      </c>
      <c r="G224" s="6" t="e">
        <v>#DIV/0!</v>
      </c>
      <c r="H224" t="s">
        <v>727</v>
      </c>
      <c r="I224" t="s">
        <v>746</v>
      </c>
      <c r="J224" t="s">
        <v>747</v>
      </c>
      <c r="M224">
        <v>0</v>
      </c>
      <c r="O224" s="6" t="e">
        <v>#DIV/0!</v>
      </c>
      <c r="S224">
        <v>0</v>
      </c>
      <c r="T224" s="6" t="e">
        <v>#DIV/0!</v>
      </c>
    </row>
    <row r="225" spans="1:20" hidden="1">
      <c r="A225" t="s">
        <v>437</v>
      </c>
      <c r="B225" t="s">
        <v>108</v>
      </c>
      <c r="C225">
        <v>20150416</v>
      </c>
      <c r="D225" t="s">
        <v>338</v>
      </c>
      <c r="E225">
        <v>32.39</v>
      </c>
      <c r="F225">
        <v>89.8</v>
      </c>
      <c r="G225" s="6">
        <v>1.7724606359987649</v>
      </c>
      <c r="H225" t="s">
        <v>727</v>
      </c>
      <c r="I225" t="s">
        <v>728</v>
      </c>
      <c r="J225">
        <v>20150505</v>
      </c>
      <c r="K225">
        <v>20150602</v>
      </c>
      <c r="L225">
        <v>22</v>
      </c>
      <c r="M225">
        <v>89.8</v>
      </c>
      <c r="N225">
        <v>102.84</v>
      </c>
      <c r="O225" s="6">
        <v>0.14521158129175954</v>
      </c>
      <c r="P225" s="23">
        <v>20150605</v>
      </c>
      <c r="Q225" s="23">
        <v>20150612</v>
      </c>
      <c r="R225">
        <v>70</v>
      </c>
      <c r="S225">
        <v>89.8</v>
      </c>
      <c r="T225" s="6">
        <v>0.22048997772828505</v>
      </c>
    </row>
    <row r="226" spans="1:20" hidden="1">
      <c r="A226" t="s">
        <v>438</v>
      </c>
      <c r="B226" t="s">
        <v>109</v>
      </c>
      <c r="C226">
        <v>20150427</v>
      </c>
      <c r="D226" t="s">
        <v>338</v>
      </c>
      <c r="E226">
        <v>19.510000000000002</v>
      </c>
      <c r="F226">
        <v>44.3</v>
      </c>
      <c r="G226" s="6">
        <v>1.2706304459251663</v>
      </c>
      <c r="H226" t="s">
        <v>727</v>
      </c>
      <c r="I226" t="s">
        <v>728</v>
      </c>
      <c r="J226">
        <v>20150512</v>
      </c>
      <c r="K226">
        <v>20150519</v>
      </c>
      <c r="L226">
        <v>6</v>
      </c>
      <c r="M226">
        <v>44.3</v>
      </c>
      <c r="N226">
        <v>54.48</v>
      </c>
      <c r="O226" s="6">
        <v>0.22979683972911966</v>
      </c>
      <c r="P226" s="23">
        <v>20150602</v>
      </c>
      <c r="R226">
        <v>38.979999999999997</v>
      </c>
      <c r="S226">
        <v>44.3</v>
      </c>
      <c r="T226" s="6">
        <v>0.12009029345372461</v>
      </c>
    </row>
    <row r="227" spans="1:20" hidden="1">
      <c r="A227" t="s">
        <v>439</v>
      </c>
      <c r="B227" t="s">
        <v>110</v>
      </c>
      <c r="C227">
        <v>20150413</v>
      </c>
      <c r="D227" t="s">
        <v>338</v>
      </c>
      <c r="E227">
        <v>21.3</v>
      </c>
      <c r="F227">
        <v>26</v>
      </c>
      <c r="G227" s="6">
        <v>0.22065727699530513</v>
      </c>
      <c r="H227" t="s">
        <v>727</v>
      </c>
      <c r="I227" t="s">
        <v>728</v>
      </c>
      <c r="J227">
        <v>20150417</v>
      </c>
      <c r="K227">
        <v>20150508</v>
      </c>
      <c r="L227">
        <v>15</v>
      </c>
      <c r="M227">
        <v>26</v>
      </c>
      <c r="N227">
        <v>43.98</v>
      </c>
      <c r="O227" s="6">
        <v>0.69153846153846144</v>
      </c>
      <c r="R227">
        <v>24.02</v>
      </c>
      <c r="S227">
        <v>26</v>
      </c>
      <c r="T227" s="6">
        <v>7.6153846153846169E-2</v>
      </c>
    </row>
    <row r="228" spans="1:20">
      <c r="A228" t="s">
        <v>440</v>
      </c>
      <c r="B228" t="s">
        <v>111</v>
      </c>
      <c r="C228">
        <v>20150506</v>
      </c>
      <c r="D228" t="s">
        <v>338</v>
      </c>
      <c r="E228">
        <v>8.5399999999999991</v>
      </c>
      <c r="F228">
        <v>18.96</v>
      </c>
      <c r="G228" s="6">
        <v>1.2201405152224827</v>
      </c>
      <c r="H228" t="s">
        <v>727</v>
      </c>
      <c r="I228" t="s">
        <v>746</v>
      </c>
      <c r="J228" t="s">
        <v>747</v>
      </c>
      <c r="M228">
        <v>18.96</v>
      </c>
      <c r="O228" s="6">
        <v>-1</v>
      </c>
      <c r="S228">
        <v>18.96</v>
      </c>
      <c r="T228" s="6">
        <v>1</v>
      </c>
    </row>
    <row r="229" spans="1:20" hidden="1">
      <c r="A229" t="s">
        <v>441</v>
      </c>
      <c r="B229" t="s">
        <v>112</v>
      </c>
      <c r="C229">
        <v>20150609</v>
      </c>
      <c r="D229" t="s">
        <v>338</v>
      </c>
      <c r="E229">
        <v>9.76</v>
      </c>
      <c r="F229">
        <v>17.899999999999999</v>
      </c>
      <c r="G229" s="6">
        <v>0.83401639344262279</v>
      </c>
      <c r="H229" t="s">
        <v>727</v>
      </c>
      <c r="I229" t="s">
        <v>728</v>
      </c>
      <c r="J229">
        <v>20150623</v>
      </c>
      <c r="K229">
        <v>20151216</v>
      </c>
      <c r="L229">
        <v>107</v>
      </c>
      <c r="M229">
        <v>17.899999999999999</v>
      </c>
      <c r="N229">
        <v>20.16</v>
      </c>
      <c r="O229" s="6">
        <v>0.12625698324022355</v>
      </c>
      <c r="P229" s="23">
        <v>20151221</v>
      </c>
      <c r="R229">
        <v>6.87</v>
      </c>
      <c r="S229">
        <v>17.899999999999999</v>
      </c>
      <c r="T229" s="6">
        <v>0.61620111731843563</v>
      </c>
    </row>
    <row r="230" spans="1:20" hidden="1">
      <c r="A230" t="s">
        <v>661</v>
      </c>
      <c r="B230" t="s">
        <v>662</v>
      </c>
      <c r="C230">
        <v>20141117</v>
      </c>
      <c r="D230" t="s">
        <v>338</v>
      </c>
      <c r="E230">
        <v>15.76</v>
      </c>
      <c r="F230">
        <v>37.08</v>
      </c>
      <c r="G230" s="6">
        <v>1.3527918781725889</v>
      </c>
      <c r="H230" t="s">
        <v>731</v>
      </c>
      <c r="I230" s="34" t="s">
        <v>1024</v>
      </c>
      <c r="J230">
        <v>20141208</v>
      </c>
      <c r="K230">
        <v>20150303</v>
      </c>
      <c r="L230">
        <v>55</v>
      </c>
      <c r="M230">
        <v>37.08</v>
      </c>
      <c r="N230">
        <v>120</v>
      </c>
      <c r="O230" s="6">
        <v>2.2362459546925568</v>
      </c>
      <c r="P230" s="23">
        <v>20150603</v>
      </c>
      <c r="R230">
        <v>22.2</v>
      </c>
      <c r="S230">
        <v>37.08</v>
      </c>
      <c r="T230" s="6">
        <v>0.40129449838187703</v>
      </c>
    </row>
    <row r="231" spans="1:20">
      <c r="A231" t="s">
        <v>442</v>
      </c>
      <c r="B231" t="s">
        <v>113</v>
      </c>
      <c r="C231">
        <v>20150602</v>
      </c>
      <c r="D231" t="s">
        <v>338</v>
      </c>
      <c r="E231">
        <v>8.42</v>
      </c>
      <c r="F231">
        <v>26.56</v>
      </c>
      <c r="G231" s="6">
        <v>2.1543942992874112</v>
      </c>
      <c r="H231" t="s">
        <v>727</v>
      </c>
      <c r="I231" t="s">
        <v>746</v>
      </c>
      <c r="J231" t="s">
        <v>747</v>
      </c>
      <c r="M231">
        <v>26.56</v>
      </c>
      <c r="O231" s="6">
        <v>-1</v>
      </c>
      <c r="S231">
        <v>26.56</v>
      </c>
      <c r="T231" s="6">
        <v>1</v>
      </c>
    </row>
    <row r="232" spans="1:20" hidden="1">
      <c r="A232" t="s">
        <v>443</v>
      </c>
      <c r="B232" t="s">
        <v>114</v>
      </c>
      <c r="C232">
        <v>20150316</v>
      </c>
      <c r="D232" t="s">
        <v>338</v>
      </c>
      <c r="E232">
        <v>4.74</v>
      </c>
      <c r="F232">
        <v>7.18</v>
      </c>
      <c r="G232" s="6">
        <v>0.5147679324894513</v>
      </c>
      <c r="H232" t="s">
        <v>727</v>
      </c>
      <c r="I232" t="s">
        <v>728</v>
      </c>
      <c r="J232">
        <v>20150327</v>
      </c>
      <c r="K232">
        <v>20150511</v>
      </c>
      <c r="L232">
        <v>31</v>
      </c>
      <c r="M232">
        <v>7.18</v>
      </c>
      <c r="N232">
        <v>12.29</v>
      </c>
      <c r="O232" s="6">
        <v>0.71169916434540381</v>
      </c>
      <c r="R232">
        <v>6</v>
      </c>
      <c r="S232">
        <v>7.18</v>
      </c>
      <c r="T232" s="6">
        <v>0.16434540389972141</v>
      </c>
    </row>
    <row r="233" spans="1:20" hidden="1">
      <c r="A233" t="s">
        <v>444</v>
      </c>
      <c r="B233" t="s">
        <v>115</v>
      </c>
      <c r="C233">
        <v>20150407</v>
      </c>
      <c r="D233" t="s">
        <v>338</v>
      </c>
      <c r="E233">
        <v>11.59</v>
      </c>
      <c r="F233">
        <v>14.03</v>
      </c>
      <c r="G233" s="6">
        <v>0.21052631578947364</v>
      </c>
      <c r="H233" t="s">
        <v>727</v>
      </c>
      <c r="I233" t="s">
        <v>728</v>
      </c>
      <c r="J233">
        <v>20150410</v>
      </c>
      <c r="K233">
        <v>20150512</v>
      </c>
      <c r="L233">
        <v>22</v>
      </c>
      <c r="M233">
        <v>14.03</v>
      </c>
      <c r="N233">
        <v>19.899999999999999</v>
      </c>
      <c r="O233" s="6">
        <v>0.41838916607270132</v>
      </c>
      <c r="R233">
        <v>11.6</v>
      </c>
      <c r="S233">
        <v>14.03</v>
      </c>
      <c r="T233" s="6">
        <v>0.17320028510334995</v>
      </c>
    </row>
    <row r="234" spans="1:20" hidden="1">
      <c r="A234" t="s">
        <v>445</v>
      </c>
      <c r="B234" t="s">
        <v>116</v>
      </c>
      <c r="C234">
        <v>20150410</v>
      </c>
      <c r="D234" t="s">
        <v>338</v>
      </c>
      <c r="E234">
        <v>38.99</v>
      </c>
      <c r="F234">
        <v>48.23</v>
      </c>
      <c r="G234" s="6">
        <v>0.23698384201077186</v>
      </c>
      <c r="H234" t="s">
        <v>727</v>
      </c>
      <c r="I234" t="s">
        <v>728</v>
      </c>
      <c r="J234">
        <v>20150414</v>
      </c>
      <c r="K234">
        <v>20150511</v>
      </c>
      <c r="L234">
        <v>19</v>
      </c>
      <c r="M234">
        <v>48.23</v>
      </c>
      <c r="N234">
        <v>77.78</v>
      </c>
      <c r="O234" s="6">
        <v>0.61268919759485807</v>
      </c>
      <c r="R234">
        <v>34.61</v>
      </c>
      <c r="S234">
        <v>48.23</v>
      </c>
      <c r="T234" s="6">
        <v>0.28239684843458424</v>
      </c>
    </row>
    <row r="235" spans="1:20" hidden="1">
      <c r="A235" t="s">
        <v>446</v>
      </c>
      <c r="B235" t="s">
        <v>117</v>
      </c>
      <c r="C235">
        <v>20150330</v>
      </c>
      <c r="D235" t="s">
        <v>338</v>
      </c>
      <c r="E235">
        <v>14.41</v>
      </c>
      <c r="F235">
        <v>25.53</v>
      </c>
      <c r="G235" s="6">
        <v>0.77168632893823741</v>
      </c>
      <c r="H235" t="s">
        <v>727</v>
      </c>
      <c r="I235" t="s">
        <v>728</v>
      </c>
      <c r="J235">
        <v>20150409</v>
      </c>
      <c r="K235">
        <v>20150518</v>
      </c>
      <c r="L235">
        <v>27</v>
      </c>
      <c r="M235">
        <v>25.53</v>
      </c>
      <c r="N235">
        <v>36.18</v>
      </c>
      <c r="O235" s="6">
        <v>0.41715628672150407</v>
      </c>
      <c r="R235">
        <v>18.440000000000001</v>
      </c>
      <c r="S235">
        <v>25.53</v>
      </c>
      <c r="T235" s="6">
        <v>0.27771249510379942</v>
      </c>
    </row>
    <row r="236" spans="1:20">
      <c r="A236" t="s">
        <v>447</v>
      </c>
      <c r="B236" t="s">
        <v>118</v>
      </c>
      <c r="C236">
        <v>20150421</v>
      </c>
      <c r="D236" t="s">
        <v>338</v>
      </c>
      <c r="G236" s="6" t="e">
        <v>#DIV/0!</v>
      </c>
      <c r="H236" s="34" t="s">
        <v>727</v>
      </c>
      <c r="I236" s="34" t="s">
        <v>746</v>
      </c>
      <c r="M236">
        <v>0</v>
      </c>
      <c r="O236" s="6" t="e">
        <v>#DIV/0!</v>
      </c>
      <c r="S236">
        <v>0</v>
      </c>
      <c r="T236" s="6" t="e">
        <v>#DIV/0!</v>
      </c>
    </row>
    <row r="237" spans="1:20" hidden="1">
      <c r="A237" t="s">
        <v>448</v>
      </c>
      <c r="B237" t="s">
        <v>119</v>
      </c>
      <c r="C237">
        <v>20150318</v>
      </c>
      <c r="D237" t="s">
        <v>338</v>
      </c>
      <c r="E237">
        <v>13.7</v>
      </c>
      <c r="F237">
        <v>25.28</v>
      </c>
      <c r="G237" s="6">
        <v>0.84525547445255489</v>
      </c>
      <c r="H237" t="s">
        <v>727</v>
      </c>
      <c r="I237" t="s">
        <v>728</v>
      </c>
      <c r="J237">
        <v>20150330</v>
      </c>
      <c r="K237">
        <v>20150429</v>
      </c>
      <c r="L237">
        <v>22</v>
      </c>
      <c r="M237">
        <v>25.28</v>
      </c>
      <c r="N237">
        <v>40.659999999999997</v>
      </c>
      <c r="O237" s="6">
        <v>0.60838607594936689</v>
      </c>
      <c r="R237">
        <v>20.87</v>
      </c>
      <c r="S237">
        <v>25.28</v>
      </c>
      <c r="T237" s="6">
        <v>0.17444620253164556</v>
      </c>
    </row>
    <row r="238" spans="1:20" hidden="1">
      <c r="A238" t="s">
        <v>449</v>
      </c>
      <c r="B238" t="s">
        <v>120</v>
      </c>
      <c r="C238">
        <v>20150318</v>
      </c>
      <c r="D238" t="s">
        <v>338</v>
      </c>
      <c r="E238">
        <v>9.06</v>
      </c>
      <c r="F238">
        <v>20.29</v>
      </c>
      <c r="G238" s="6">
        <v>1.2395143487858717</v>
      </c>
      <c r="H238" t="s">
        <v>727</v>
      </c>
      <c r="I238" t="s">
        <v>728</v>
      </c>
      <c r="J238">
        <v>20150403</v>
      </c>
      <c r="K238">
        <v>20150511</v>
      </c>
      <c r="L238">
        <v>25</v>
      </c>
      <c r="M238">
        <v>20.29</v>
      </c>
      <c r="N238">
        <v>32.47</v>
      </c>
      <c r="O238" s="6">
        <v>0.60029571217348454</v>
      </c>
      <c r="R238">
        <v>17.579999999999998</v>
      </c>
      <c r="S238">
        <v>20.29</v>
      </c>
      <c r="T238" s="6">
        <v>0.13356333169048798</v>
      </c>
    </row>
    <row r="239" spans="1:20" hidden="1">
      <c r="A239" t="s">
        <v>663</v>
      </c>
      <c r="B239" t="s">
        <v>664</v>
      </c>
      <c r="C239">
        <v>20130603</v>
      </c>
      <c r="D239" t="s">
        <v>338</v>
      </c>
      <c r="E239">
        <v>7.73</v>
      </c>
      <c r="F239">
        <v>10.27</v>
      </c>
      <c r="G239" s="6">
        <v>0.32858990944372563</v>
      </c>
      <c r="H239" t="s">
        <v>756</v>
      </c>
      <c r="I239" t="s">
        <v>728</v>
      </c>
      <c r="J239">
        <v>20130613</v>
      </c>
      <c r="K239">
        <v>20130925</v>
      </c>
      <c r="L239">
        <v>73</v>
      </c>
      <c r="M239">
        <v>10.27</v>
      </c>
      <c r="N239">
        <v>16.48</v>
      </c>
      <c r="O239" s="6">
        <v>0.60467380720545283</v>
      </c>
      <c r="P239" s="23">
        <v>20140630</v>
      </c>
      <c r="R239">
        <v>7.68</v>
      </c>
      <c r="S239">
        <v>10.27</v>
      </c>
      <c r="T239" s="6">
        <v>0.25219084712755596</v>
      </c>
    </row>
    <row r="240" spans="1:20" hidden="1">
      <c r="A240" t="s">
        <v>450</v>
      </c>
      <c r="B240" t="s">
        <v>121</v>
      </c>
      <c r="C240">
        <v>20150401</v>
      </c>
      <c r="D240" t="s">
        <v>338</v>
      </c>
      <c r="E240">
        <v>36.24</v>
      </c>
      <c r="F240">
        <v>58.95</v>
      </c>
      <c r="G240" s="6">
        <v>0.6266556291390728</v>
      </c>
      <c r="H240" t="s">
        <v>727</v>
      </c>
      <c r="I240" t="s">
        <v>728</v>
      </c>
      <c r="J240">
        <v>20150413</v>
      </c>
      <c r="K240">
        <v>20150527</v>
      </c>
      <c r="L240">
        <v>33</v>
      </c>
      <c r="M240">
        <v>58.95</v>
      </c>
      <c r="N240">
        <v>65.84</v>
      </c>
      <c r="O240" s="6">
        <v>0.11687871077184055</v>
      </c>
      <c r="R240">
        <v>42.35</v>
      </c>
      <c r="S240">
        <v>58.95</v>
      </c>
      <c r="T240" s="6">
        <v>0.28159457167090757</v>
      </c>
    </row>
    <row r="241" spans="1:20" hidden="1">
      <c r="A241" t="s">
        <v>451</v>
      </c>
      <c r="B241" t="s">
        <v>122</v>
      </c>
      <c r="C241">
        <v>20150323</v>
      </c>
      <c r="D241" t="s">
        <v>338</v>
      </c>
      <c r="E241">
        <v>10.32</v>
      </c>
      <c r="F241">
        <v>15.23</v>
      </c>
      <c r="G241" s="6">
        <v>0.47577519379844962</v>
      </c>
      <c r="H241" t="s">
        <v>727</v>
      </c>
      <c r="I241" t="s">
        <v>728</v>
      </c>
      <c r="J241">
        <v>20150331</v>
      </c>
      <c r="K241">
        <v>20150515</v>
      </c>
      <c r="L241">
        <v>33</v>
      </c>
      <c r="M241">
        <v>15.23</v>
      </c>
      <c r="N241">
        <v>23.11</v>
      </c>
      <c r="O241" s="6">
        <v>0.51739986868023624</v>
      </c>
      <c r="R241">
        <v>12.6</v>
      </c>
      <c r="S241">
        <v>15.23</v>
      </c>
      <c r="T241" s="6">
        <v>0.17268548916611956</v>
      </c>
    </row>
    <row r="242" spans="1:20">
      <c r="A242" t="s">
        <v>452</v>
      </c>
      <c r="B242" t="s">
        <v>123</v>
      </c>
      <c r="C242">
        <v>20150529</v>
      </c>
      <c r="D242" t="s">
        <v>338</v>
      </c>
      <c r="G242" s="6" t="e">
        <v>#DIV/0!</v>
      </c>
      <c r="H242" t="s">
        <v>727</v>
      </c>
      <c r="I242" t="s">
        <v>746</v>
      </c>
      <c r="J242" t="s">
        <v>747</v>
      </c>
      <c r="M242">
        <v>0</v>
      </c>
      <c r="O242" s="6" t="e">
        <v>#DIV/0!</v>
      </c>
      <c r="S242">
        <v>0</v>
      </c>
      <c r="T242" s="6" t="e">
        <v>#DIV/0!</v>
      </c>
    </row>
    <row r="243" spans="1:20" hidden="1">
      <c r="A243" t="s">
        <v>453</v>
      </c>
      <c r="B243" t="s">
        <v>124</v>
      </c>
      <c r="C243">
        <v>20150327</v>
      </c>
      <c r="D243" t="s">
        <v>338</v>
      </c>
      <c r="E243">
        <v>7.39</v>
      </c>
      <c r="F243">
        <v>14.4</v>
      </c>
      <c r="G243" s="6">
        <v>0.94857916102841688</v>
      </c>
      <c r="H243" t="s">
        <v>727</v>
      </c>
      <c r="I243" t="s">
        <v>728</v>
      </c>
      <c r="J243">
        <v>20150409</v>
      </c>
      <c r="K243">
        <v>20150508</v>
      </c>
      <c r="L243">
        <v>21</v>
      </c>
      <c r="M243">
        <v>14.4</v>
      </c>
      <c r="N243">
        <v>30.44</v>
      </c>
      <c r="O243" s="6">
        <v>1.1138888888888887</v>
      </c>
      <c r="R243">
        <v>13.3</v>
      </c>
      <c r="S243">
        <v>14.4</v>
      </c>
      <c r="T243" s="6">
        <v>7.6388888888888867E-2</v>
      </c>
    </row>
    <row r="244" spans="1:20">
      <c r="A244" t="s">
        <v>454</v>
      </c>
      <c r="B244" t="s">
        <v>125</v>
      </c>
      <c r="C244">
        <v>20150604</v>
      </c>
      <c r="D244" s="33" t="s">
        <v>343</v>
      </c>
      <c r="E244">
        <v>10.039999999999999</v>
      </c>
      <c r="F244">
        <v>19.2</v>
      </c>
      <c r="G244" s="6">
        <v>0.91235059760956183</v>
      </c>
      <c r="H244" t="s">
        <v>727</v>
      </c>
      <c r="I244" t="s">
        <v>746</v>
      </c>
      <c r="J244" t="s">
        <v>747</v>
      </c>
      <c r="M244">
        <v>19.2</v>
      </c>
      <c r="O244" s="6">
        <v>-1</v>
      </c>
      <c r="S244">
        <v>19.2</v>
      </c>
      <c r="T244" s="6">
        <v>1</v>
      </c>
    </row>
    <row r="245" spans="1:20" hidden="1">
      <c r="A245" t="s">
        <v>455</v>
      </c>
      <c r="B245" t="s">
        <v>126</v>
      </c>
      <c r="C245">
        <v>20150515</v>
      </c>
      <c r="D245" t="s">
        <v>338</v>
      </c>
      <c r="E245">
        <v>33.11</v>
      </c>
      <c r="F245">
        <v>37.89</v>
      </c>
      <c r="G245" s="6">
        <v>0.14436726064633046</v>
      </c>
      <c r="H245" s="34" t="s">
        <v>727</v>
      </c>
      <c r="I245" s="34" t="s">
        <v>728</v>
      </c>
      <c r="J245">
        <v>20150520</v>
      </c>
      <c r="K245">
        <v>20150603</v>
      </c>
      <c r="L245">
        <v>11</v>
      </c>
      <c r="M245">
        <v>37.89</v>
      </c>
      <c r="N245">
        <v>52.76</v>
      </c>
      <c r="O245" s="6">
        <v>0.39245183425705982</v>
      </c>
      <c r="P245" s="23">
        <v>20150610</v>
      </c>
      <c r="R245">
        <v>31.5</v>
      </c>
      <c r="S245">
        <v>37.89</v>
      </c>
      <c r="T245" s="6">
        <v>0.16864608076009502</v>
      </c>
    </row>
    <row r="246" spans="1:20" hidden="1">
      <c r="A246" t="s">
        <v>456</v>
      </c>
      <c r="B246" t="s">
        <v>127</v>
      </c>
      <c r="C246">
        <v>20150428</v>
      </c>
      <c r="D246" t="s">
        <v>338</v>
      </c>
      <c r="E246">
        <v>9.08</v>
      </c>
      <c r="F246">
        <v>14.29</v>
      </c>
      <c r="G246" s="6">
        <v>0.57378854625550646</v>
      </c>
      <c r="H246" t="s">
        <v>727</v>
      </c>
      <c r="I246" t="s">
        <v>728</v>
      </c>
      <c r="J246">
        <v>20150507</v>
      </c>
      <c r="K246">
        <v>20150513</v>
      </c>
      <c r="L246">
        <v>5</v>
      </c>
      <c r="M246">
        <v>14.29</v>
      </c>
      <c r="N246">
        <v>27.84</v>
      </c>
      <c r="O246" s="6">
        <v>0.94821553533939829</v>
      </c>
      <c r="P246" s="23">
        <v>20150522</v>
      </c>
      <c r="R246">
        <v>11.72</v>
      </c>
      <c r="S246">
        <v>14.29</v>
      </c>
      <c r="T246" s="6">
        <v>0.17984604618614405</v>
      </c>
    </row>
    <row r="247" spans="1:20">
      <c r="A247" t="s">
        <v>457</v>
      </c>
      <c r="B247" t="s">
        <v>128</v>
      </c>
      <c r="C247">
        <v>20150612</v>
      </c>
      <c r="D247" t="s">
        <v>338</v>
      </c>
      <c r="E247">
        <v>32.58</v>
      </c>
      <c r="F247">
        <v>44.65</v>
      </c>
      <c r="G247" s="6">
        <v>0.37047268262737881</v>
      </c>
      <c r="H247" t="s">
        <v>727</v>
      </c>
      <c r="I247" t="s">
        <v>746</v>
      </c>
      <c r="J247" t="s">
        <v>747</v>
      </c>
      <c r="M247">
        <v>44.65</v>
      </c>
      <c r="O247" s="6">
        <v>-1</v>
      </c>
      <c r="S247">
        <v>44.65</v>
      </c>
      <c r="T247" s="6">
        <v>1</v>
      </c>
    </row>
    <row r="248" spans="1:20">
      <c r="A248" t="s">
        <v>458</v>
      </c>
      <c r="B248" t="s">
        <v>129</v>
      </c>
      <c r="C248">
        <v>20140616</v>
      </c>
      <c r="D248" t="s">
        <v>338</v>
      </c>
      <c r="E248">
        <v>35.39</v>
      </c>
      <c r="F248">
        <v>52.46</v>
      </c>
      <c r="G248" s="6">
        <v>0.4823396439672224</v>
      </c>
      <c r="H248" s="34" t="s">
        <v>791</v>
      </c>
      <c r="I248" s="34" t="s">
        <v>746</v>
      </c>
      <c r="J248" t="s">
        <v>747</v>
      </c>
      <c r="M248">
        <v>52.46</v>
      </c>
      <c r="O248" s="6">
        <v>-1</v>
      </c>
      <c r="S248">
        <v>52.46</v>
      </c>
      <c r="T248" s="6">
        <v>1</v>
      </c>
    </row>
    <row r="249" spans="1:20" hidden="1">
      <c r="A249" t="s">
        <v>459</v>
      </c>
      <c r="B249" t="s">
        <v>130</v>
      </c>
      <c r="C249">
        <v>20150422</v>
      </c>
      <c r="D249" t="s">
        <v>338</v>
      </c>
      <c r="E249">
        <v>12.99</v>
      </c>
      <c r="F249">
        <v>17.23</v>
      </c>
      <c r="G249" s="6">
        <v>0.32640492686682065</v>
      </c>
      <c r="H249" t="s">
        <v>727</v>
      </c>
      <c r="I249" s="34" t="s">
        <v>728</v>
      </c>
      <c r="J249">
        <v>20150428</v>
      </c>
      <c r="K249">
        <v>20150508</v>
      </c>
      <c r="L249">
        <v>8</v>
      </c>
      <c r="M249">
        <v>17.23</v>
      </c>
      <c r="N249">
        <v>34.56</v>
      </c>
      <c r="O249" s="6">
        <v>1.0058038305281487</v>
      </c>
      <c r="P249" s="23">
        <v>20150618</v>
      </c>
      <c r="Q249" s="23">
        <v>20150612</v>
      </c>
      <c r="R249">
        <v>14.36</v>
      </c>
      <c r="S249">
        <v>17.23</v>
      </c>
      <c r="T249" s="6">
        <v>0.16656993615786425</v>
      </c>
    </row>
    <row r="250" spans="1:20" hidden="1">
      <c r="A250" t="s">
        <v>665</v>
      </c>
      <c r="B250" t="s">
        <v>666</v>
      </c>
      <c r="C250">
        <v>20141112</v>
      </c>
      <c r="D250" t="s">
        <v>338</v>
      </c>
      <c r="E250">
        <v>10.49</v>
      </c>
      <c r="F250">
        <v>13.89</v>
      </c>
      <c r="G250" s="6">
        <v>0.3241182078169686</v>
      </c>
      <c r="H250" s="34" t="s">
        <v>731</v>
      </c>
      <c r="I250" s="34" t="s">
        <v>728</v>
      </c>
      <c r="J250">
        <v>20141118</v>
      </c>
      <c r="K250">
        <v>20150310</v>
      </c>
      <c r="L250">
        <v>74</v>
      </c>
      <c r="M250">
        <v>13.89</v>
      </c>
      <c r="N250">
        <v>32.4</v>
      </c>
      <c r="O250" s="6">
        <v>1.3326133909287254</v>
      </c>
      <c r="P250" s="23">
        <v>20150603</v>
      </c>
      <c r="R250">
        <v>9.8800000000000008</v>
      </c>
      <c r="S250">
        <v>13.89</v>
      </c>
      <c r="T250" s="6">
        <v>0.28869690424766015</v>
      </c>
    </row>
    <row r="251" spans="1:20">
      <c r="A251" t="s">
        <v>460</v>
      </c>
      <c r="B251" t="s">
        <v>131</v>
      </c>
      <c r="C251">
        <v>20150318</v>
      </c>
      <c r="D251" t="s">
        <v>338</v>
      </c>
      <c r="G251" s="6" t="e">
        <v>#DIV/0!</v>
      </c>
      <c r="H251" t="s">
        <v>727</v>
      </c>
      <c r="I251" t="s">
        <v>746</v>
      </c>
      <c r="M251">
        <v>0</v>
      </c>
      <c r="O251" s="6" t="e">
        <v>#DIV/0!</v>
      </c>
      <c r="S251">
        <v>0</v>
      </c>
      <c r="T251" s="6" t="e">
        <v>#DIV/0!</v>
      </c>
    </row>
    <row r="252" spans="1:20" hidden="1">
      <c r="A252" t="s">
        <v>461</v>
      </c>
      <c r="B252" t="s">
        <v>132</v>
      </c>
      <c r="C252">
        <v>20150413</v>
      </c>
      <c r="D252" t="s">
        <v>338</v>
      </c>
      <c r="E252">
        <v>9.5500000000000007</v>
      </c>
      <c r="F252">
        <v>18.850000000000001</v>
      </c>
      <c r="G252" s="6">
        <v>0.97382198952879584</v>
      </c>
      <c r="H252" t="s">
        <v>727</v>
      </c>
      <c r="I252" t="s">
        <v>728</v>
      </c>
      <c r="J252">
        <v>20150505</v>
      </c>
      <c r="K252">
        <v>20150514</v>
      </c>
      <c r="L252">
        <v>8</v>
      </c>
      <c r="M252">
        <v>18.850000000000001</v>
      </c>
      <c r="N252">
        <v>34</v>
      </c>
      <c r="O252" s="6">
        <v>0.80371352785145878</v>
      </c>
      <c r="P252" s="23">
        <v>20150604</v>
      </c>
      <c r="Q252" s="23">
        <v>20150612</v>
      </c>
      <c r="R252" s="23">
        <v>16.22</v>
      </c>
      <c r="S252">
        <v>18.850000000000001</v>
      </c>
      <c r="T252" s="6">
        <v>0.13952254641909828</v>
      </c>
    </row>
    <row r="253" spans="1:20" hidden="1">
      <c r="A253" t="str">
        <f>"300268"</f>
        <v>300268</v>
      </c>
      <c r="B253" t="s">
        <v>1078</v>
      </c>
      <c r="C253">
        <v>20141212</v>
      </c>
      <c r="D253" t="s">
        <v>350</v>
      </c>
      <c r="E253">
        <v>6.22</v>
      </c>
      <c r="F253">
        <v>17.7</v>
      </c>
      <c r="G253" s="6">
        <f t="shared" ref="G253" si="10">(F253-E253)/E253</f>
        <v>1.8456591639871385</v>
      </c>
      <c r="H253" s="34" t="s">
        <v>1079</v>
      </c>
      <c r="I253" s="34" t="s">
        <v>1075</v>
      </c>
      <c r="J253">
        <v>20150126</v>
      </c>
      <c r="K253">
        <v>20150318</v>
      </c>
      <c r="L253">
        <v>33</v>
      </c>
      <c r="M253">
        <f t="shared" ref="M253" si="11">F253</f>
        <v>17.7</v>
      </c>
      <c r="N253">
        <v>38</v>
      </c>
      <c r="O253" s="6">
        <f t="shared" ref="O253" si="12">(N253-F253)/M253</f>
        <v>1.1468926553672316</v>
      </c>
      <c r="P253" s="23">
        <v>20150603</v>
      </c>
      <c r="R253">
        <v>13.82</v>
      </c>
      <c r="S253">
        <f t="shared" ref="S253" si="13">F253</f>
        <v>17.7</v>
      </c>
      <c r="T253" s="6">
        <f t="shared" ref="T253" si="14">(S253-R253)/S253</f>
        <v>0.21920903954802254</v>
      </c>
    </row>
    <row r="254" spans="1:20" hidden="1">
      <c r="A254" t="s">
        <v>462</v>
      </c>
      <c r="B254" t="s">
        <v>133</v>
      </c>
      <c r="C254">
        <v>20150504</v>
      </c>
      <c r="D254" t="s">
        <v>338</v>
      </c>
      <c r="E254">
        <v>31.69</v>
      </c>
      <c r="F254">
        <v>46.39</v>
      </c>
      <c r="G254" s="6">
        <v>0.46386872830545911</v>
      </c>
      <c r="H254" t="s">
        <v>727</v>
      </c>
      <c r="I254" t="s">
        <v>728</v>
      </c>
      <c r="J254">
        <v>20150511</v>
      </c>
      <c r="K254">
        <v>20150518</v>
      </c>
      <c r="L254">
        <v>6</v>
      </c>
      <c r="M254">
        <v>46.39</v>
      </c>
      <c r="N254">
        <v>73.7</v>
      </c>
      <c r="O254" s="6">
        <v>0.58870446216857086</v>
      </c>
      <c r="P254" s="23">
        <v>20150612</v>
      </c>
      <c r="R254">
        <v>42.5</v>
      </c>
      <c r="S254">
        <v>46.39</v>
      </c>
      <c r="T254" s="6">
        <v>8.385427893942661E-2</v>
      </c>
    </row>
    <row r="255" spans="1:20">
      <c r="A255" t="s">
        <v>463</v>
      </c>
      <c r="B255" t="s">
        <v>134</v>
      </c>
      <c r="C255">
        <v>20140610</v>
      </c>
      <c r="D255" t="s">
        <v>338</v>
      </c>
      <c r="G255" s="6" t="e">
        <v>#DIV/0!</v>
      </c>
      <c r="H255" t="s">
        <v>379</v>
      </c>
      <c r="I255" s="34" t="s">
        <v>746</v>
      </c>
      <c r="M255">
        <v>0</v>
      </c>
      <c r="O255" s="6" t="e">
        <v>#DIV/0!</v>
      </c>
      <c r="S255">
        <v>0</v>
      </c>
      <c r="T255" s="6" t="e">
        <v>#DIV/0!</v>
      </c>
    </row>
    <row r="256" spans="1:20">
      <c r="A256" t="s">
        <v>464</v>
      </c>
      <c r="B256" t="s">
        <v>135</v>
      </c>
      <c r="C256">
        <v>20150608</v>
      </c>
      <c r="D256" t="s">
        <v>338</v>
      </c>
      <c r="E256">
        <v>25.03</v>
      </c>
      <c r="F256">
        <v>39.950000000000003</v>
      </c>
      <c r="G256" s="6">
        <v>0.59608469836196565</v>
      </c>
      <c r="H256" t="s">
        <v>727</v>
      </c>
      <c r="I256" t="s">
        <v>746</v>
      </c>
      <c r="M256">
        <v>39.950000000000003</v>
      </c>
      <c r="O256" s="6">
        <v>-1</v>
      </c>
      <c r="S256">
        <v>39.950000000000003</v>
      </c>
      <c r="T256" s="6">
        <v>1</v>
      </c>
    </row>
    <row r="257" spans="1:20">
      <c r="A257" t="s">
        <v>465</v>
      </c>
      <c r="B257" t="s">
        <v>136</v>
      </c>
      <c r="C257">
        <v>20150320</v>
      </c>
      <c r="D257" t="s">
        <v>338</v>
      </c>
      <c r="E257">
        <v>64.39</v>
      </c>
      <c r="F257">
        <v>96.03</v>
      </c>
      <c r="G257" s="6">
        <v>0.49138064916912566</v>
      </c>
      <c r="H257" t="s">
        <v>727</v>
      </c>
      <c r="I257" t="s">
        <v>746</v>
      </c>
      <c r="M257">
        <v>96.03</v>
      </c>
      <c r="O257" s="6">
        <v>-1</v>
      </c>
      <c r="S257">
        <v>96.03</v>
      </c>
      <c r="T257" s="6">
        <v>1</v>
      </c>
    </row>
    <row r="258" spans="1:20" hidden="1">
      <c r="A258" t="s">
        <v>667</v>
      </c>
      <c r="B258" t="s">
        <v>668</v>
      </c>
      <c r="C258">
        <v>20130205</v>
      </c>
      <c r="D258" t="s">
        <v>338</v>
      </c>
      <c r="E258">
        <v>5.71</v>
      </c>
      <c r="F258">
        <v>7.16</v>
      </c>
      <c r="G258" s="6">
        <v>0.25394045534150617</v>
      </c>
      <c r="H258" t="s">
        <v>756</v>
      </c>
      <c r="I258" t="s">
        <v>728</v>
      </c>
      <c r="J258">
        <v>20130218</v>
      </c>
      <c r="K258">
        <v>20130801</v>
      </c>
      <c r="L258">
        <v>105</v>
      </c>
      <c r="M258">
        <v>7.16</v>
      </c>
      <c r="N258">
        <v>13.54</v>
      </c>
      <c r="O258" s="6">
        <v>0.89106145251396629</v>
      </c>
      <c r="P258" s="23">
        <v>20140214</v>
      </c>
      <c r="R258">
        <v>5.4</v>
      </c>
      <c r="S258">
        <v>7.16</v>
      </c>
      <c r="T258" s="6">
        <v>0.24581005586592175</v>
      </c>
    </row>
    <row r="259" spans="1:20" hidden="1">
      <c r="A259" t="s">
        <v>669</v>
      </c>
      <c r="B259" t="s">
        <v>670</v>
      </c>
      <c r="C259">
        <v>20141103</v>
      </c>
      <c r="D259" t="s">
        <v>338</v>
      </c>
      <c r="E259">
        <v>4.29</v>
      </c>
      <c r="F259">
        <v>5.72</v>
      </c>
      <c r="G259" s="6">
        <v>0.33333333333333326</v>
      </c>
      <c r="H259" t="s">
        <v>731</v>
      </c>
      <c r="I259" s="34" t="s">
        <v>1024</v>
      </c>
      <c r="J259">
        <v>20141110</v>
      </c>
      <c r="K259">
        <v>20150216</v>
      </c>
      <c r="L259">
        <v>61</v>
      </c>
      <c r="M259">
        <v>5.72</v>
      </c>
      <c r="N259">
        <v>20.93</v>
      </c>
      <c r="O259" s="6">
        <v>2.6590909090909092</v>
      </c>
      <c r="P259" s="23">
        <v>20150727</v>
      </c>
      <c r="R259">
        <v>4.08</v>
      </c>
      <c r="S259">
        <v>5.72</v>
      </c>
      <c r="T259" s="6">
        <v>0.28671328671328666</v>
      </c>
    </row>
    <row r="260" spans="1:20">
      <c r="A260" t="s">
        <v>466</v>
      </c>
      <c r="B260" t="s">
        <v>137</v>
      </c>
      <c r="C260">
        <v>20140620</v>
      </c>
      <c r="D260" t="s">
        <v>338</v>
      </c>
      <c r="G260" s="6" t="e">
        <v>#DIV/0!</v>
      </c>
      <c r="H260" s="34" t="s">
        <v>859</v>
      </c>
      <c r="I260" t="s">
        <v>746</v>
      </c>
      <c r="M260">
        <v>0</v>
      </c>
      <c r="O260" s="6" t="e">
        <v>#DIV/0!</v>
      </c>
      <c r="S260">
        <v>0</v>
      </c>
      <c r="T260" s="6" t="e">
        <v>#DIV/0!</v>
      </c>
    </row>
    <row r="261" spans="1:20">
      <c r="A261" t="s">
        <v>467</v>
      </c>
      <c r="B261" t="s">
        <v>138</v>
      </c>
      <c r="C261">
        <v>20150602</v>
      </c>
      <c r="D261" s="33" t="s">
        <v>343</v>
      </c>
      <c r="E261">
        <v>15.92</v>
      </c>
      <c r="F261">
        <v>27.95</v>
      </c>
      <c r="G261" s="6">
        <v>0.7556532663316583</v>
      </c>
      <c r="H261" t="s">
        <v>727</v>
      </c>
      <c r="I261" t="s">
        <v>746</v>
      </c>
      <c r="J261" t="s">
        <v>747</v>
      </c>
      <c r="M261">
        <v>27.95</v>
      </c>
      <c r="O261" s="6">
        <v>-1</v>
      </c>
      <c r="S261">
        <v>27.95</v>
      </c>
      <c r="T261" s="6">
        <v>1</v>
      </c>
    </row>
    <row r="262" spans="1:20">
      <c r="A262" t="s">
        <v>468</v>
      </c>
      <c r="B262" t="s">
        <v>139</v>
      </c>
      <c r="C262">
        <v>20150529</v>
      </c>
      <c r="D262" t="s">
        <v>338</v>
      </c>
      <c r="E262">
        <v>12.41</v>
      </c>
      <c r="F262">
        <v>25.1</v>
      </c>
      <c r="G262" s="6">
        <v>1.0225624496373893</v>
      </c>
      <c r="H262" t="s">
        <v>727</v>
      </c>
      <c r="I262" t="s">
        <v>746</v>
      </c>
      <c r="M262">
        <v>25.1</v>
      </c>
      <c r="O262" s="6">
        <v>-1</v>
      </c>
      <c r="S262">
        <v>25.1</v>
      </c>
      <c r="T262" s="6">
        <v>1</v>
      </c>
    </row>
    <row r="263" spans="1:20" hidden="1">
      <c r="A263" t="s">
        <v>469</v>
      </c>
      <c r="B263" t="s">
        <v>140</v>
      </c>
      <c r="C263">
        <v>20150327</v>
      </c>
      <c r="D263" t="s">
        <v>338</v>
      </c>
      <c r="E263">
        <v>13.31</v>
      </c>
      <c r="F263">
        <v>20.98</v>
      </c>
      <c r="G263" s="6">
        <v>0.57625845229151007</v>
      </c>
      <c r="H263" t="s">
        <v>727</v>
      </c>
      <c r="I263" t="s">
        <v>728</v>
      </c>
      <c r="J263">
        <v>20150408</v>
      </c>
      <c r="K263">
        <v>20150609</v>
      </c>
      <c r="L263">
        <v>44</v>
      </c>
      <c r="M263">
        <v>20.98</v>
      </c>
      <c r="N263">
        <v>29.87</v>
      </c>
      <c r="O263" s="6">
        <v>0.42373689227836037</v>
      </c>
      <c r="R263">
        <v>14.31</v>
      </c>
      <c r="S263">
        <v>20.98</v>
      </c>
      <c r="T263" s="6">
        <v>0.31792183031458532</v>
      </c>
    </row>
    <row r="264" spans="1:20" hidden="1">
      <c r="A264" t="s">
        <v>470</v>
      </c>
      <c r="B264" t="s">
        <v>141</v>
      </c>
      <c r="C264">
        <v>20150422</v>
      </c>
      <c r="D264" t="s">
        <v>338</v>
      </c>
      <c r="E264">
        <v>24.28</v>
      </c>
      <c r="F264">
        <v>72.040000000000006</v>
      </c>
      <c r="G264" s="6">
        <v>1.9670510708401978</v>
      </c>
      <c r="H264" t="s">
        <v>727</v>
      </c>
      <c r="I264" t="s">
        <v>728</v>
      </c>
      <c r="J264">
        <v>20150513</v>
      </c>
      <c r="K264">
        <v>20150601</v>
      </c>
      <c r="L264">
        <v>14</v>
      </c>
      <c r="M264">
        <v>72.040000000000006</v>
      </c>
      <c r="N264">
        <v>93.88</v>
      </c>
      <c r="O264" s="6">
        <v>0.30316490838423082</v>
      </c>
      <c r="P264" s="23">
        <v>20150605</v>
      </c>
      <c r="Q264" s="23">
        <v>20150612</v>
      </c>
      <c r="R264">
        <v>58.52</v>
      </c>
      <c r="S264">
        <v>72.040000000000006</v>
      </c>
      <c r="T264" s="6">
        <v>0.18767351471404778</v>
      </c>
    </row>
    <row r="265" spans="1:20" hidden="1">
      <c r="A265" t="s">
        <v>471</v>
      </c>
      <c r="B265" t="s">
        <v>142</v>
      </c>
      <c r="C265">
        <v>20150504</v>
      </c>
      <c r="D265" t="s">
        <v>338</v>
      </c>
      <c r="E265">
        <v>52.26</v>
      </c>
      <c r="F265">
        <v>164.15</v>
      </c>
      <c r="G265" s="6">
        <v>2.1410256410256414</v>
      </c>
      <c r="H265" t="s">
        <v>727</v>
      </c>
      <c r="I265" t="s">
        <v>728</v>
      </c>
      <c r="J265">
        <v>20150521</v>
      </c>
      <c r="K265">
        <v>20150601</v>
      </c>
      <c r="L265">
        <v>8</v>
      </c>
      <c r="M265">
        <v>164.15</v>
      </c>
      <c r="N265">
        <v>234.58</v>
      </c>
      <c r="O265" s="6">
        <v>0.42905878769418215</v>
      </c>
      <c r="P265" s="23">
        <v>20150605</v>
      </c>
      <c r="R265">
        <v>138.29</v>
      </c>
      <c r="S265">
        <v>164.15</v>
      </c>
      <c r="T265" s="6">
        <v>0.1575388364300945</v>
      </c>
    </row>
    <row r="266" spans="1:20">
      <c r="A266" t="s">
        <v>472</v>
      </c>
      <c r="B266" t="s">
        <v>143</v>
      </c>
      <c r="C266">
        <v>20150505</v>
      </c>
      <c r="D266" t="s">
        <v>338</v>
      </c>
      <c r="E266">
        <v>57.85</v>
      </c>
      <c r="F266">
        <v>105.75</v>
      </c>
      <c r="G266" s="6">
        <v>0.82800345721694035</v>
      </c>
      <c r="H266" t="s">
        <v>727</v>
      </c>
      <c r="I266" t="s">
        <v>746</v>
      </c>
      <c r="J266" t="s">
        <v>747</v>
      </c>
      <c r="M266">
        <v>105.75</v>
      </c>
      <c r="O266" s="6">
        <v>-1</v>
      </c>
      <c r="S266">
        <v>105.75</v>
      </c>
      <c r="T266" s="6">
        <v>1</v>
      </c>
    </row>
    <row r="267" spans="1:20" hidden="1">
      <c r="A267" t="s">
        <v>473</v>
      </c>
      <c r="B267" t="s">
        <v>144</v>
      </c>
      <c r="C267">
        <v>20150409</v>
      </c>
      <c r="D267" t="s">
        <v>338</v>
      </c>
      <c r="E267">
        <v>44.9</v>
      </c>
      <c r="F267">
        <v>95.01</v>
      </c>
      <c r="G267" s="6">
        <v>1.1160356347438753</v>
      </c>
      <c r="H267" t="s">
        <v>727</v>
      </c>
      <c r="I267" t="s">
        <v>728</v>
      </c>
      <c r="J267">
        <v>20150427</v>
      </c>
      <c r="K267">
        <v>20150515</v>
      </c>
      <c r="L267">
        <v>14</v>
      </c>
      <c r="M267">
        <v>95.01</v>
      </c>
      <c r="N267">
        <v>135.66999999999999</v>
      </c>
      <c r="O267" s="6">
        <v>0.42795495211030399</v>
      </c>
      <c r="R267">
        <v>82</v>
      </c>
      <c r="S267">
        <v>95.01</v>
      </c>
      <c r="T267" s="6">
        <v>0.13693295442584996</v>
      </c>
    </row>
    <row r="268" spans="1:20">
      <c r="A268" t="s">
        <v>474</v>
      </c>
      <c r="B268" t="s">
        <v>145</v>
      </c>
      <c r="C268">
        <v>20150528</v>
      </c>
      <c r="D268" s="33" t="s">
        <v>343</v>
      </c>
      <c r="G268" s="6" t="e">
        <v>#DIV/0!</v>
      </c>
      <c r="H268" t="s">
        <v>727</v>
      </c>
      <c r="I268" t="s">
        <v>746</v>
      </c>
      <c r="M268">
        <v>0</v>
      </c>
      <c r="O268" s="6" t="e">
        <v>#DIV/0!</v>
      </c>
      <c r="S268">
        <v>0</v>
      </c>
      <c r="T268" s="6" t="e">
        <v>#DIV/0!</v>
      </c>
    </row>
    <row r="269" spans="1:20" hidden="1">
      <c r="A269" t="s">
        <v>475</v>
      </c>
      <c r="B269" t="s">
        <v>146</v>
      </c>
      <c r="C269">
        <v>20150319</v>
      </c>
      <c r="D269" t="s">
        <v>338</v>
      </c>
      <c r="E269">
        <v>15.98</v>
      </c>
      <c r="F269">
        <v>36.520000000000003</v>
      </c>
      <c r="G269" s="6">
        <v>1.2853566958698375</v>
      </c>
      <c r="H269" t="s">
        <v>727</v>
      </c>
      <c r="I269" t="s">
        <v>728</v>
      </c>
      <c r="J269">
        <v>20150415</v>
      </c>
      <c r="K269">
        <v>20150515</v>
      </c>
      <c r="L269">
        <v>22</v>
      </c>
      <c r="M269">
        <v>36.520000000000003</v>
      </c>
      <c r="N269">
        <v>61.96</v>
      </c>
      <c r="O269" s="6">
        <v>0.6966046002190579</v>
      </c>
      <c r="R269">
        <v>25.46</v>
      </c>
      <c r="S269">
        <v>36.520000000000003</v>
      </c>
      <c r="T269" s="6">
        <v>0.30284775465498359</v>
      </c>
    </row>
    <row r="270" spans="1:20" hidden="1">
      <c r="A270" t="s">
        <v>476</v>
      </c>
      <c r="B270" t="s">
        <v>147</v>
      </c>
      <c r="C270">
        <v>20150424</v>
      </c>
      <c r="D270" t="s">
        <v>338</v>
      </c>
      <c r="E270">
        <v>27.17</v>
      </c>
      <c r="F270">
        <v>39.79</v>
      </c>
      <c r="G270" s="6">
        <v>0.46448288553551698</v>
      </c>
      <c r="H270" t="s">
        <v>727</v>
      </c>
      <c r="I270" t="s">
        <v>728</v>
      </c>
      <c r="J270">
        <v>20150504</v>
      </c>
      <c r="K270">
        <v>20150515</v>
      </c>
      <c r="L270">
        <v>10</v>
      </c>
      <c r="M270">
        <v>39.79</v>
      </c>
      <c r="N270">
        <v>61.57</v>
      </c>
      <c r="O270" s="6">
        <v>0.54737371198793672</v>
      </c>
      <c r="P270" s="23">
        <v>20150528</v>
      </c>
      <c r="R270">
        <v>31.84</v>
      </c>
      <c r="S270">
        <v>39.79</v>
      </c>
      <c r="T270" s="6">
        <v>0.19979894445840662</v>
      </c>
    </row>
    <row r="271" spans="1:20" hidden="1">
      <c r="A271" t="s">
        <v>477</v>
      </c>
      <c r="B271" t="s">
        <v>148</v>
      </c>
      <c r="C271">
        <v>20150319</v>
      </c>
      <c r="D271" t="s">
        <v>338</v>
      </c>
      <c r="E271">
        <v>68.22</v>
      </c>
      <c r="F271">
        <v>116.06</v>
      </c>
      <c r="G271" s="6">
        <v>0.70126062738199946</v>
      </c>
      <c r="H271" t="s">
        <v>727</v>
      </c>
      <c r="I271" t="s">
        <v>728</v>
      </c>
      <c r="J271">
        <v>20150407</v>
      </c>
      <c r="K271">
        <v>20150508</v>
      </c>
      <c r="L271">
        <v>23</v>
      </c>
      <c r="M271">
        <v>116.06</v>
      </c>
      <c r="N271">
        <v>165.25</v>
      </c>
      <c r="O271" s="6">
        <v>0.42383250043081161</v>
      </c>
      <c r="R271">
        <v>84.27</v>
      </c>
      <c r="S271">
        <v>116.06</v>
      </c>
      <c r="T271" s="6">
        <v>0.27391004652765816</v>
      </c>
    </row>
    <row r="272" spans="1:20">
      <c r="A272" t="s">
        <v>478</v>
      </c>
      <c r="B272" t="s">
        <v>149</v>
      </c>
      <c r="C272">
        <v>20150611</v>
      </c>
      <c r="D272" t="s">
        <v>338</v>
      </c>
      <c r="G272" s="6" t="e">
        <v>#DIV/0!</v>
      </c>
      <c r="H272" t="s">
        <v>727</v>
      </c>
      <c r="I272" t="s">
        <v>746</v>
      </c>
      <c r="M272">
        <v>0</v>
      </c>
      <c r="O272" s="6" t="e">
        <v>#DIV/0!</v>
      </c>
      <c r="S272">
        <v>0</v>
      </c>
      <c r="T272" s="6" t="e">
        <v>#DIV/0!</v>
      </c>
    </row>
    <row r="273" spans="1:20">
      <c r="A273" t="s">
        <v>479</v>
      </c>
      <c r="B273" t="s">
        <v>150</v>
      </c>
      <c r="C273">
        <v>20150602</v>
      </c>
      <c r="D273" s="33" t="s">
        <v>343</v>
      </c>
      <c r="G273" s="6" t="e">
        <v>#DIV/0!</v>
      </c>
      <c r="H273" t="s">
        <v>727</v>
      </c>
      <c r="I273" t="s">
        <v>746</v>
      </c>
      <c r="M273">
        <v>0</v>
      </c>
      <c r="O273" s="6" t="e">
        <v>#DIV/0!</v>
      </c>
      <c r="S273">
        <v>0</v>
      </c>
      <c r="T273" s="6" t="e">
        <v>#DIV/0!</v>
      </c>
    </row>
    <row r="274" spans="1:20">
      <c r="A274" t="s">
        <v>480</v>
      </c>
      <c r="B274" t="s">
        <v>151</v>
      </c>
      <c r="C274">
        <v>20150410</v>
      </c>
      <c r="D274" t="s">
        <v>338</v>
      </c>
      <c r="E274">
        <v>5.24</v>
      </c>
      <c r="F274">
        <v>10.38</v>
      </c>
      <c r="G274" s="6">
        <v>0.98091603053435117</v>
      </c>
      <c r="H274" t="s">
        <v>727</v>
      </c>
      <c r="I274" t="s">
        <v>746</v>
      </c>
      <c r="J274" t="s">
        <v>747</v>
      </c>
      <c r="M274">
        <v>10.38</v>
      </c>
      <c r="O274" s="6">
        <v>-1</v>
      </c>
      <c r="S274">
        <v>10.38</v>
      </c>
      <c r="T274" s="6">
        <v>1</v>
      </c>
    </row>
    <row r="275" spans="1:20" hidden="1">
      <c r="A275" t="s">
        <v>671</v>
      </c>
      <c r="B275" t="s">
        <v>672</v>
      </c>
      <c r="C275">
        <v>20141110</v>
      </c>
      <c r="D275" t="s">
        <v>338</v>
      </c>
      <c r="E275">
        <v>2.11</v>
      </c>
      <c r="F275">
        <v>3.09</v>
      </c>
      <c r="G275" s="6">
        <v>0.46445497630331756</v>
      </c>
      <c r="H275" s="34" t="s">
        <v>731</v>
      </c>
      <c r="I275" s="34" t="s">
        <v>728</v>
      </c>
      <c r="J275">
        <v>20141117</v>
      </c>
      <c r="K275">
        <v>20150316</v>
      </c>
      <c r="L275">
        <v>79</v>
      </c>
      <c r="M275">
        <v>3.09</v>
      </c>
      <c r="N275">
        <v>7.38</v>
      </c>
      <c r="O275" s="6">
        <v>1.3883495145631068</v>
      </c>
      <c r="P275" s="23">
        <v>20150624</v>
      </c>
      <c r="R275">
        <v>2.44</v>
      </c>
      <c r="S275">
        <v>3.09</v>
      </c>
      <c r="T275" s="6">
        <v>0.21035598705501615</v>
      </c>
    </row>
    <row r="276" spans="1:20" hidden="1">
      <c r="A276" t="s">
        <v>481</v>
      </c>
      <c r="B276" t="s">
        <v>152</v>
      </c>
      <c r="C276">
        <v>20150327</v>
      </c>
      <c r="D276" t="s">
        <v>338</v>
      </c>
      <c r="E276">
        <v>4.08</v>
      </c>
      <c r="F276">
        <v>4.43</v>
      </c>
      <c r="G276" s="6">
        <v>8.5784313725490113E-2</v>
      </c>
      <c r="H276" t="s">
        <v>380</v>
      </c>
      <c r="I276" t="s">
        <v>728</v>
      </c>
      <c r="J276">
        <v>20150331</v>
      </c>
      <c r="K276">
        <v>20150403</v>
      </c>
      <c r="L276">
        <v>4</v>
      </c>
      <c r="M276">
        <v>4.43</v>
      </c>
      <c r="N276">
        <v>10.47</v>
      </c>
      <c r="O276" s="6">
        <v>1.3634311512415354</v>
      </c>
      <c r="P276" s="23">
        <v>20150417</v>
      </c>
      <c r="R276">
        <v>4.16</v>
      </c>
      <c r="S276">
        <v>4.43</v>
      </c>
      <c r="T276" s="6">
        <v>6.0948081264108257E-2</v>
      </c>
    </row>
    <row r="277" spans="1:20">
      <c r="A277" t="s">
        <v>482</v>
      </c>
      <c r="B277" t="s">
        <v>153</v>
      </c>
      <c r="C277">
        <v>20150318</v>
      </c>
      <c r="D277" t="s">
        <v>338</v>
      </c>
      <c r="G277" s="6" t="e">
        <v>#DIV/0!</v>
      </c>
      <c r="H277" t="s">
        <v>380</v>
      </c>
      <c r="I277" t="s">
        <v>746</v>
      </c>
      <c r="M277">
        <v>0</v>
      </c>
      <c r="O277" s="6" t="e">
        <v>#DIV/0!</v>
      </c>
      <c r="S277">
        <v>0</v>
      </c>
      <c r="T277" s="6" t="e">
        <v>#DIV/0!</v>
      </c>
    </row>
    <row r="278" spans="1:20" hidden="1">
      <c r="A278" t="s">
        <v>483</v>
      </c>
      <c r="B278" t="s">
        <v>154</v>
      </c>
      <c r="C278">
        <v>20140619</v>
      </c>
      <c r="D278" s="34" t="s">
        <v>1023</v>
      </c>
      <c r="E278">
        <v>3.9</v>
      </c>
      <c r="F278">
        <v>6.33</v>
      </c>
      <c r="G278" s="6">
        <v>0.62307692307692308</v>
      </c>
      <c r="H278" s="34" t="s">
        <v>791</v>
      </c>
      <c r="I278" s="34" t="s">
        <v>728</v>
      </c>
      <c r="J278">
        <v>20140701</v>
      </c>
      <c r="K278">
        <v>20150303</v>
      </c>
      <c r="L278">
        <v>152</v>
      </c>
      <c r="M278">
        <v>6.33</v>
      </c>
      <c r="N278">
        <v>14.98</v>
      </c>
      <c r="O278" s="6">
        <v>1.3665086887835702</v>
      </c>
      <c r="P278" s="23">
        <v>20150618</v>
      </c>
      <c r="R278">
        <v>4.84</v>
      </c>
      <c r="S278">
        <v>6.33</v>
      </c>
      <c r="T278" s="6">
        <v>0.23538704581358613</v>
      </c>
    </row>
    <row r="279" spans="1:20">
      <c r="A279" t="s">
        <v>484</v>
      </c>
      <c r="B279" t="s">
        <v>155</v>
      </c>
      <c r="C279">
        <v>20150128</v>
      </c>
      <c r="D279" t="s">
        <v>338</v>
      </c>
      <c r="G279" s="6" t="e">
        <v>#DIV/0!</v>
      </c>
      <c r="H279" t="s">
        <v>727</v>
      </c>
      <c r="I279" t="s">
        <v>746</v>
      </c>
      <c r="M279">
        <v>0</v>
      </c>
      <c r="O279" s="6" t="e">
        <v>#DIV/0!</v>
      </c>
      <c r="S279">
        <v>0</v>
      </c>
      <c r="T279" s="6" t="e">
        <v>#DIV/0!</v>
      </c>
    </row>
    <row r="280" spans="1:20" hidden="1">
      <c r="A280" t="s">
        <v>485</v>
      </c>
      <c r="B280" t="s">
        <v>156</v>
      </c>
      <c r="C280">
        <v>20150327</v>
      </c>
      <c r="D280" t="s">
        <v>338</v>
      </c>
      <c r="E280">
        <v>13</v>
      </c>
      <c r="F280">
        <v>15.98</v>
      </c>
      <c r="G280" s="6">
        <v>0.22923076923076927</v>
      </c>
      <c r="H280" t="s">
        <v>727</v>
      </c>
      <c r="I280" t="s">
        <v>728</v>
      </c>
      <c r="J280">
        <v>20150401</v>
      </c>
      <c r="K280">
        <v>20150529</v>
      </c>
      <c r="L280">
        <v>41</v>
      </c>
      <c r="M280">
        <v>15.98</v>
      </c>
      <c r="N280">
        <v>22.76</v>
      </c>
      <c r="O280" s="6">
        <v>0.42428035043804763</v>
      </c>
      <c r="R280">
        <v>14.28</v>
      </c>
      <c r="S280">
        <v>15.98</v>
      </c>
      <c r="T280" s="6">
        <v>0.10638297872340433</v>
      </c>
    </row>
    <row r="281" spans="1:20" hidden="1">
      <c r="A281" t="s">
        <v>673</v>
      </c>
      <c r="B281" t="s">
        <v>674</v>
      </c>
      <c r="C281">
        <v>20141118</v>
      </c>
      <c r="D281" t="s">
        <v>338</v>
      </c>
      <c r="E281">
        <v>7.08</v>
      </c>
      <c r="F281">
        <v>29.5</v>
      </c>
      <c r="G281" s="6">
        <v>3.166666666666667</v>
      </c>
      <c r="H281" t="s">
        <v>731</v>
      </c>
      <c r="I281" s="34" t="s">
        <v>1024</v>
      </c>
      <c r="J281">
        <v>20141210</v>
      </c>
      <c r="K281">
        <v>20150601</v>
      </c>
      <c r="L281">
        <v>111</v>
      </c>
      <c r="M281">
        <v>29.5</v>
      </c>
      <c r="N281">
        <v>39.1</v>
      </c>
      <c r="O281" s="6">
        <v>0.32542372881355935</v>
      </c>
      <c r="P281" s="23">
        <v>20150605</v>
      </c>
      <c r="R281">
        <v>19.559999999999999</v>
      </c>
      <c r="S281">
        <v>29.5</v>
      </c>
      <c r="T281" s="6">
        <v>0.3369491525423729</v>
      </c>
    </row>
    <row r="282" spans="1:20">
      <c r="A282" t="s">
        <v>486</v>
      </c>
      <c r="B282" t="s">
        <v>157</v>
      </c>
      <c r="C282">
        <v>20150420</v>
      </c>
      <c r="D282" t="s">
        <v>338</v>
      </c>
      <c r="G282" s="6" t="e">
        <v>#DIV/0!</v>
      </c>
      <c r="H282" t="s">
        <v>727</v>
      </c>
      <c r="I282" t="s">
        <v>746</v>
      </c>
      <c r="M282">
        <v>0</v>
      </c>
      <c r="O282" s="6" t="e">
        <v>#DIV/0!</v>
      </c>
      <c r="S282">
        <v>0</v>
      </c>
      <c r="T282" s="6" t="e">
        <v>#DIV/0!</v>
      </c>
    </row>
    <row r="283" spans="1:20" hidden="1">
      <c r="A283" t="s">
        <v>487</v>
      </c>
      <c r="B283" t="s">
        <v>159</v>
      </c>
      <c r="C283">
        <v>20140620</v>
      </c>
      <c r="D283" t="s">
        <v>338</v>
      </c>
      <c r="E283">
        <v>7</v>
      </c>
      <c r="F283">
        <v>14.99</v>
      </c>
      <c r="G283" s="6">
        <v>1.1414285714285715</v>
      </c>
      <c r="H283" s="34" t="s">
        <v>791</v>
      </c>
      <c r="I283" s="34" t="s">
        <v>728</v>
      </c>
      <c r="J283">
        <v>20140703</v>
      </c>
      <c r="K283">
        <v>20150210</v>
      </c>
      <c r="L283">
        <v>146</v>
      </c>
      <c r="M283">
        <v>14.99</v>
      </c>
      <c r="N283">
        <v>37.56</v>
      </c>
      <c r="O283" s="6">
        <v>1.5056704469646431</v>
      </c>
      <c r="P283" s="23">
        <v>20150616</v>
      </c>
      <c r="R283">
        <v>11.21</v>
      </c>
      <c r="S283">
        <v>14.99</v>
      </c>
      <c r="T283" s="6">
        <v>0.25216811207471646</v>
      </c>
    </row>
    <row r="284" spans="1:20">
      <c r="A284" t="s">
        <v>488</v>
      </c>
      <c r="B284" t="s">
        <v>160</v>
      </c>
      <c r="C284">
        <v>20150518</v>
      </c>
      <c r="D284" t="s">
        <v>338</v>
      </c>
      <c r="E284">
        <v>5.8</v>
      </c>
      <c r="F284">
        <v>18.48</v>
      </c>
      <c r="G284" s="6">
        <v>2.1862068965517243</v>
      </c>
      <c r="H284" t="s">
        <v>727</v>
      </c>
      <c r="I284" t="s">
        <v>746</v>
      </c>
      <c r="J284" t="s">
        <v>747</v>
      </c>
      <c r="M284">
        <v>18.48</v>
      </c>
      <c r="O284" s="6">
        <v>-1</v>
      </c>
      <c r="S284">
        <v>18.48</v>
      </c>
      <c r="T284" s="6">
        <v>1</v>
      </c>
    </row>
    <row r="285" spans="1:20" hidden="1">
      <c r="A285" t="s">
        <v>489</v>
      </c>
      <c r="B285" t="s">
        <v>161</v>
      </c>
      <c r="C285">
        <v>20150420</v>
      </c>
      <c r="D285" s="33" t="s">
        <v>350</v>
      </c>
      <c r="E285">
        <v>8.94</v>
      </c>
      <c r="F285">
        <v>21.07</v>
      </c>
      <c r="G285" s="6">
        <v>1.3568232662192394</v>
      </c>
      <c r="H285" t="s">
        <v>727</v>
      </c>
      <c r="I285" t="s">
        <v>728</v>
      </c>
      <c r="J285">
        <v>20150504</v>
      </c>
      <c r="K285">
        <v>20150518</v>
      </c>
      <c r="L285">
        <v>9</v>
      </c>
      <c r="M285">
        <v>21.07</v>
      </c>
      <c r="N285">
        <v>29.15</v>
      </c>
      <c r="O285" s="6">
        <v>0.38348362600854285</v>
      </c>
      <c r="P285" s="23">
        <v>20150615</v>
      </c>
      <c r="R285">
        <v>16.5</v>
      </c>
      <c r="S285">
        <v>21.07</v>
      </c>
      <c r="T285" s="6">
        <v>0.21689606074988135</v>
      </c>
    </row>
    <row r="286" spans="1:20" hidden="1">
      <c r="A286" t="s">
        <v>490</v>
      </c>
      <c r="B286" t="s">
        <v>162</v>
      </c>
      <c r="C286">
        <v>20150212</v>
      </c>
      <c r="D286" t="s">
        <v>338</v>
      </c>
      <c r="E286">
        <v>4.03</v>
      </c>
      <c r="F286">
        <v>4.87</v>
      </c>
      <c r="G286" s="6">
        <v>0.20843672456575676</v>
      </c>
      <c r="H286" t="s">
        <v>727</v>
      </c>
      <c r="I286" t="s">
        <v>728</v>
      </c>
      <c r="J286">
        <v>20150217</v>
      </c>
      <c r="K286">
        <v>20150410</v>
      </c>
      <c r="L286">
        <v>32</v>
      </c>
      <c r="M286">
        <v>4.87</v>
      </c>
      <c r="N286">
        <v>13.5</v>
      </c>
      <c r="O286" s="6">
        <v>1.7720739219712522</v>
      </c>
      <c r="R286">
        <v>3.88</v>
      </c>
      <c r="S286">
        <v>4.87</v>
      </c>
      <c r="T286" s="6">
        <v>0.20328542094455856</v>
      </c>
    </row>
    <row r="287" spans="1:20">
      <c r="A287" t="s">
        <v>491</v>
      </c>
      <c r="B287" t="s">
        <v>163</v>
      </c>
      <c r="C287">
        <v>20150116</v>
      </c>
      <c r="D287" t="s">
        <v>338</v>
      </c>
      <c r="G287" s="6" t="e">
        <v>#DIV/0!</v>
      </c>
      <c r="H287" t="s">
        <v>727</v>
      </c>
      <c r="I287" t="s">
        <v>746</v>
      </c>
      <c r="M287">
        <v>0</v>
      </c>
      <c r="O287" s="6" t="e">
        <v>#DIV/0!</v>
      </c>
      <c r="S287">
        <v>0</v>
      </c>
      <c r="T287" s="6" t="e">
        <v>#DIV/0!</v>
      </c>
    </row>
    <row r="288" spans="1:20">
      <c r="A288" t="s">
        <v>675</v>
      </c>
      <c r="B288" t="s">
        <v>676</v>
      </c>
      <c r="C288">
        <v>20130311</v>
      </c>
      <c r="D288" t="s">
        <v>338</v>
      </c>
      <c r="E288">
        <v>3.97</v>
      </c>
      <c r="F288">
        <v>6.98</v>
      </c>
      <c r="G288" s="6">
        <v>0.75818639798488663</v>
      </c>
      <c r="H288" t="s">
        <v>756</v>
      </c>
      <c r="I288" t="s">
        <v>746</v>
      </c>
      <c r="M288">
        <v>6.98</v>
      </c>
      <c r="O288" s="6">
        <v>-1</v>
      </c>
      <c r="S288">
        <v>6.98</v>
      </c>
      <c r="T288" s="6">
        <v>1</v>
      </c>
    </row>
    <row r="289" spans="1:20">
      <c r="A289" t="s">
        <v>492</v>
      </c>
      <c r="B289" t="s">
        <v>165</v>
      </c>
      <c r="C289">
        <v>20150424</v>
      </c>
      <c r="D289" s="33" t="s">
        <v>343</v>
      </c>
      <c r="G289" s="6" t="e">
        <v>#DIV/0!</v>
      </c>
      <c r="H289" t="s">
        <v>727</v>
      </c>
      <c r="I289" t="s">
        <v>746</v>
      </c>
      <c r="M289">
        <v>0</v>
      </c>
      <c r="O289" s="6" t="e">
        <v>#DIV/0!</v>
      </c>
      <c r="S289">
        <v>0</v>
      </c>
      <c r="T289" s="6" t="e">
        <v>#DIV/0!</v>
      </c>
    </row>
    <row r="290" spans="1:20" hidden="1">
      <c r="A290" t="s">
        <v>493</v>
      </c>
      <c r="B290" t="s">
        <v>166</v>
      </c>
      <c r="C290">
        <v>20150331</v>
      </c>
      <c r="D290" s="34" t="s">
        <v>1023</v>
      </c>
      <c r="E290">
        <v>6.72</v>
      </c>
      <c r="F290">
        <v>11.89</v>
      </c>
      <c r="G290" s="6">
        <v>0.76934523809523825</v>
      </c>
      <c r="H290" t="s">
        <v>727</v>
      </c>
      <c r="I290" t="s">
        <v>728</v>
      </c>
      <c r="J290">
        <v>20150410</v>
      </c>
      <c r="K290">
        <v>20150520</v>
      </c>
      <c r="L290">
        <v>28</v>
      </c>
      <c r="M290">
        <v>11.89</v>
      </c>
      <c r="N290">
        <v>15.69</v>
      </c>
      <c r="O290" s="6">
        <v>0.31959629941126988</v>
      </c>
      <c r="R290">
        <v>9.8800000000000008</v>
      </c>
      <c r="S290">
        <v>11.89</v>
      </c>
      <c r="T290" s="6">
        <v>0.16904962153069805</v>
      </c>
    </row>
    <row r="291" spans="1:20" hidden="1">
      <c r="A291" t="s">
        <v>494</v>
      </c>
      <c r="B291" t="s">
        <v>167</v>
      </c>
      <c r="C291">
        <v>20140612</v>
      </c>
      <c r="D291" t="s">
        <v>970</v>
      </c>
      <c r="E291">
        <v>13.98</v>
      </c>
      <c r="F291">
        <v>16.899999999999999</v>
      </c>
      <c r="G291" s="6">
        <v>0.20886981402002847</v>
      </c>
      <c r="H291" s="34" t="s">
        <v>791</v>
      </c>
      <c r="I291" s="34" t="s">
        <v>728</v>
      </c>
      <c r="J291">
        <v>20140617</v>
      </c>
      <c r="K291">
        <v>20150221</v>
      </c>
      <c r="L291">
        <v>147</v>
      </c>
      <c r="M291">
        <v>16.899999999999999</v>
      </c>
      <c r="N291">
        <v>25.66</v>
      </c>
      <c r="O291" s="6">
        <v>0.51834319526627237</v>
      </c>
      <c r="P291" s="23">
        <v>20150320</v>
      </c>
      <c r="R291">
        <v>13.69</v>
      </c>
      <c r="S291">
        <v>16.899999999999999</v>
      </c>
      <c r="T291" s="6">
        <v>0.18994082840236681</v>
      </c>
    </row>
    <row r="292" spans="1:20">
      <c r="A292" s="33">
        <v>600136</v>
      </c>
      <c r="B292" t="s">
        <v>971</v>
      </c>
      <c r="C292">
        <v>20130130</v>
      </c>
      <c r="D292" t="s">
        <v>338</v>
      </c>
      <c r="E292">
        <v>8.26</v>
      </c>
      <c r="F292">
        <v>11.8</v>
      </c>
      <c r="G292" s="6">
        <v>0.42857142857142871</v>
      </c>
      <c r="H292" s="34" t="s">
        <v>756</v>
      </c>
      <c r="I292" s="34" t="s">
        <v>746</v>
      </c>
      <c r="O292" s="6" t="e">
        <v>#DIV/0!</v>
      </c>
      <c r="T292" s="6" t="e">
        <v>#DIV/0!</v>
      </c>
    </row>
    <row r="293" spans="1:20">
      <c r="A293" t="s">
        <v>495</v>
      </c>
      <c r="B293" t="s">
        <v>168</v>
      </c>
      <c r="C293">
        <v>20150126</v>
      </c>
      <c r="D293" t="s">
        <v>338</v>
      </c>
      <c r="G293" s="6" t="e">
        <v>#DIV/0!</v>
      </c>
      <c r="H293" t="s">
        <v>727</v>
      </c>
      <c r="I293" t="s">
        <v>746</v>
      </c>
      <c r="M293">
        <v>0</v>
      </c>
      <c r="O293" s="6" t="e">
        <v>#DIV/0!</v>
      </c>
      <c r="S293">
        <v>0</v>
      </c>
      <c r="T293" s="6" t="e">
        <v>#DIV/0!</v>
      </c>
    </row>
    <row r="294" spans="1:20">
      <c r="A294" t="s">
        <v>496</v>
      </c>
      <c r="B294" t="s">
        <v>169</v>
      </c>
      <c r="C294">
        <v>20150216</v>
      </c>
      <c r="D294" t="s">
        <v>338</v>
      </c>
      <c r="G294" s="6" t="e">
        <v>#DIV/0!</v>
      </c>
      <c r="H294" s="34" t="s">
        <v>727</v>
      </c>
      <c r="I294" s="34" t="s">
        <v>746</v>
      </c>
      <c r="M294">
        <v>0</v>
      </c>
      <c r="O294" s="6" t="e">
        <v>#DIV/0!</v>
      </c>
      <c r="S294">
        <v>0</v>
      </c>
      <c r="T294" s="6" t="e">
        <v>#DIV/0!</v>
      </c>
    </row>
    <row r="295" spans="1:20" hidden="1">
      <c r="A295" t="str">
        <f>"600175"</f>
        <v>600175</v>
      </c>
      <c r="B295" t="s">
        <v>1077</v>
      </c>
      <c r="C295">
        <v>20130712</v>
      </c>
      <c r="D295" t="s">
        <v>338</v>
      </c>
      <c r="E295">
        <v>2.9</v>
      </c>
      <c r="F295">
        <v>4.26</v>
      </c>
      <c r="G295" s="6">
        <f t="shared" ref="G295" si="15">(F295-E295)/E295</f>
        <v>0.4689655172413793</v>
      </c>
      <c r="H295" s="34" t="s">
        <v>1074</v>
      </c>
      <c r="I295" s="34" t="s">
        <v>1075</v>
      </c>
      <c r="J295">
        <v>20130719</v>
      </c>
      <c r="K295">
        <v>20130731</v>
      </c>
      <c r="L295">
        <v>9</v>
      </c>
      <c r="M295">
        <f t="shared" ref="M295" si="16">F295</f>
        <v>4.26</v>
      </c>
      <c r="N295">
        <v>6.66</v>
      </c>
      <c r="O295" s="6">
        <f t="shared" ref="O295" si="17">(N295-F295)/M295</f>
        <v>0.56338028169014098</v>
      </c>
      <c r="P295" s="23">
        <v>20140227</v>
      </c>
      <c r="R295">
        <v>3.65</v>
      </c>
      <c r="S295">
        <f t="shared" ref="S295" si="18">F295</f>
        <v>4.26</v>
      </c>
      <c r="T295" s="6">
        <f t="shared" ref="T295" si="19">(S295-R295)/S295</f>
        <v>0.14319248826291078</v>
      </c>
    </row>
    <row r="296" spans="1:20">
      <c r="A296" t="s">
        <v>497</v>
      </c>
      <c r="B296" t="s">
        <v>170</v>
      </c>
      <c r="C296">
        <v>20150507</v>
      </c>
      <c r="D296" t="s">
        <v>338</v>
      </c>
      <c r="G296" s="6" t="e">
        <v>#DIV/0!</v>
      </c>
      <c r="H296" t="s">
        <v>727</v>
      </c>
      <c r="I296" t="s">
        <v>746</v>
      </c>
      <c r="M296">
        <v>0</v>
      </c>
      <c r="O296" s="6" t="e">
        <v>#DIV/0!</v>
      </c>
      <c r="S296">
        <v>0</v>
      </c>
      <c r="T296" s="6" t="e">
        <v>#DIV/0!</v>
      </c>
    </row>
    <row r="297" spans="1:20">
      <c r="A297" t="s">
        <v>498</v>
      </c>
      <c r="B297" t="s">
        <v>171</v>
      </c>
      <c r="C297">
        <v>20150430</v>
      </c>
      <c r="D297" t="s">
        <v>338</v>
      </c>
      <c r="G297" s="6" t="e">
        <v>#DIV/0!</v>
      </c>
      <c r="H297" t="s">
        <v>727</v>
      </c>
      <c r="I297" t="s">
        <v>746</v>
      </c>
      <c r="M297">
        <v>0</v>
      </c>
      <c r="O297" s="6" t="e">
        <v>#DIV/0!</v>
      </c>
      <c r="S297">
        <v>0</v>
      </c>
      <c r="T297" s="6" t="e">
        <v>#DIV/0!</v>
      </c>
    </row>
    <row r="298" spans="1:20" hidden="1">
      <c r="A298" t="s">
        <v>499</v>
      </c>
      <c r="B298" t="s">
        <v>172</v>
      </c>
      <c r="C298">
        <v>20150511</v>
      </c>
      <c r="D298" t="s">
        <v>338</v>
      </c>
      <c r="E298">
        <v>9.24</v>
      </c>
      <c r="F298">
        <v>18.010000000000002</v>
      </c>
      <c r="G298" s="6">
        <v>0.94913419913419927</v>
      </c>
      <c r="H298" s="34" t="s">
        <v>727</v>
      </c>
      <c r="I298" s="34" t="s">
        <v>728</v>
      </c>
      <c r="J298">
        <v>20150521</v>
      </c>
      <c r="K298">
        <v>20150526</v>
      </c>
      <c r="L298">
        <v>4</v>
      </c>
      <c r="M298">
        <v>18.010000000000002</v>
      </c>
      <c r="N298">
        <v>29.9</v>
      </c>
      <c r="O298" s="6">
        <v>0.6601887840088837</v>
      </c>
      <c r="P298" s="23">
        <v>20150605</v>
      </c>
      <c r="R298">
        <v>15.42</v>
      </c>
      <c r="S298">
        <v>18.010000000000002</v>
      </c>
      <c r="T298" s="6">
        <v>0.1438089950027763</v>
      </c>
    </row>
    <row r="299" spans="1:20">
      <c r="A299" t="s">
        <v>500</v>
      </c>
      <c r="B299" t="s">
        <v>173</v>
      </c>
      <c r="C299">
        <v>20150428</v>
      </c>
      <c r="D299" t="s">
        <v>338</v>
      </c>
      <c r="G299" s="6" t="e">
        <v>#DIV/0!</v>
      </c>
      <c r="H299" t="s">
        <v>727</v>
      </c>
      <c r="I299" t="s">
        <v>746</v>
      </c>
      <c r="M299">
        <v>0</v>
      </c>
      <c r="O299" s="6" t="e">
        <v>#DIV/0!</v>
      </c>
      <c r="S299">
        <v>0</v>
      </c>
      <c r="T299" s="6" t="e">
        <v>#DIV/0!</v>
      </c>
    </row>
    <row r="300" spans="1:20">
      <c r="A300" t="s">
        <v>501</v>
      </c>
      <c r="B300" t="s">
        <v>174</v>
      </c>
      <c r="C300">
        <v>20150417</v>
      </c>
      <c r="D300" t="s">
        <v>338</v>
      </c>
      <c r="E300" t="s">
        <v>732</v>
      </c>
      <c r="F300" t="s">
        <v>732</v>
      </c>
      <c r="G300" s="6" t="e">
        <v>#VALUE!</v>
      </c>
      <c r="H300" t="s">
        <v>380</v>
      </c>
      <c r="I300" t="s">
        <v>746</v>
      </c>
      <c r="J300" t="s">
        <v>732</v>
      </c>
      <c r="K300" t="s">
        <v>732</v>
      </c>
      <c r="L300" t="s">
        <v>732</v>
      </c>
      <c r="M300" t="s">
        <v>341</v>
      </c>
      <c r="N300" t="s">
        <v>732</v>
      </c>
      <c r="O300" s="6" t="e">
        <v>#VALUE!</v>
      </c>
      <c r="P300" s="23" t="s">
        <v>732</v>
      </c>
      <c r="Q300" s="23" t="s">
        <v>732</v>
      </c>
      <c r="R300" s="23" t="s">
        <v>732</v>
      </c>
      <c r="S300" t="s">
        <v>341</v>
      </c>
      <c r="T300" s="6" t="e">
        <v>#VALUE!</v>
      </c>
    </row>
    <row r="301" spans="1:20">
      <c r="A301" t="s">
        <v>502</v>
      </c>
      <c r="B301" t="s">
        <v>176</v>
      </c>
      <c r="C301">
        <v>20150609</v>
      </c>
      <c r="D301" t="s">
        <v>338</v>
      </c>
      <c r="G301" s="6" t="e">
        <v>#DIV/0!</v>
      </c>
      <c r="H301" t="s">
        <v>727</v>
      </c>
      <c r="I301" t="s">
        <v>746</v>
      </c>
      <c r="M301">
        <v>0</v>
      </c>
      <c r="O301" s="6" t="e">
        <v>#DIV/0!</v>
      </c>
      <c r="S301">
        <v>0</v>
      </c>
      <c r="T301" s="6" t="e">
        <v>#DIV/0!</v>
      </c>
    </row>
    <row r="302" spans="1:20" hidden="1">
      <c r="A302" t="s">
        <v>503</v>
      </c>
      <c r="B302" t="s">
        <v>177</v>
      </c>
      <c r="C302">
        <v>20150311</v>
      </c>
      <c r="D302" t="s">
        <v>338</v>
      </c>
      <c r="E302">
        <v>10.43</v>
      </c>
      <c r="F302">
        <v>15.1</v>
      </c>
      <c r="G302" s="6">
        <v>0.44774688398849471</v>
      </c>
      <c r="H302" t="s">
        <v>380</v>
      </c>
      <c r="I302" t="s">
        <v>728</v>
      </c>
      <c r="J302">
        <v>20150414</v>
      </c>
      <c r="K302">
        <v>20150520</v>
      </c>
      <c r="L302">
        <v>26</v>
      </c>
      <c r="M302">
        <v>15.1</v>
      </c>
      <c r="N302">
        <v>25.7</v>
      </c>
      <c r="O302" s="6">
        <v>0.70198675496688745</v>
      </c>
      <c r="R302">
        <v>13.28</v>
      </c>
      <c r="S302">
        <v>15.1</v>
      </c>
      <c r="T302" s="6">
        <v>0.12052980132450333</v>
      </c>
    </row>
    <row r="303" spans="1:20">
      <c r="A303" t="s">
        <v>677</v>
      </c>
      <c r="B303" t="s">
        <v>678</v>
      </c>
      <c r="C303">
        <v>20140804</v>
      </c>
      <c r="D303" t="s">
        <v>371</v>
      </c>
      <c r="E303">
        <v>11.98</v>
      </c>
      <c r="F303">
        <v>14.5</v>
      </c>
      <c r="G303" s="6">
        <v>0.2103505843071786</v>
      </c>
      <c r="H303" t="s">
        <v>731</v>
      </c>
      <c r="I303" t="s">
        <v>746</v>
      </c>
      <c r="M303">
        <v>14.5</v>
      </c>
      <c r="O303" s="6">
        <v>-1</v>
      </c>
      <c r="S303">
        <v>14.5</v>
      </c>
      <c r="T303" s="6">
        <v>1</v>
      </c>
    </row>
    <row r="304" spans="1:20" hidden="1">
      <c r="A304" t="s">
        <v>504</v>
      </c>
      <c r="B304" t="s">
        <v>178</v>
      </c>
      <c r="C304">
        <v>20150312</v>
      </c>
      <c r="D304" t="s">
        <v>338</v>
      </c>
      <c r="E304">
        <v>5.92</v>
      </c>
      <c r="F304">
        <v>8.67</v>
      </c>
      <c r="G304" s="6">
        <v>0.46452702702702703</v>
      </c>
      <c r="H304" t="s">
        <v>380</v>
      </c>
      <c r="I304" t="s">
        <v>728</v>
      </c>
      <c r="J304">
        <v>20150319</v>
      </c>
      <c r="K304">
        <v>20150511</v>
      </c>
      <c r="L304">
        <v>36</v>
      </c>
      <c r="M304">
        <v>8.67</v>
      </c>
      <c r="N304">
        <v>13.49</v>
      </c>
      <c r="O304" s="6">
        <v>0.55594002306805079</v>
      </c>
      <c r="R304">
        <v>7.62</v>
      </c>
      <c r="S304">
        <v>8.67</v>
      </c>
      <c r="T304" s="6">
        <v>0.12110726643598614</v>
      </c>
    </row>
    <row r="305" spans="1:20" hidden="1">
      <c r="A305" t="s">
        <v>505</v>
      </c>
      <c r="B305" t="s">
        <v>179</v>
      </c>
      <c r="C305">
        <v>20150414</v>
      </c>
      <c r="D305" s="33" t="s">
        <v>343</v>
      </c>
      <c r="E305">
        <v>4.74</v>
      </c>
      <c r="F305">
        <v>6.27</v>
      </c>
      <c r="G305" s="6">
        <v>0.32278481012658211</v>
      </c>
      <c r="H305" t="s">
        <v>380</v>
      </c>
      <c r="I305" t="s">
        <v>728</v>
      </c>
      <c r="J305">
        <v>20150421</v>
      </c>
      <c r="K305">
        <v>20150605</v>
      </c>
      <c r="L305">
        <v>32</v>
      </c>
      <c r="M305">
        <v>6.27</v>
      </c>
      <c r="N305">
        <v>7.01</v>
      </c>
      <c r="O305" s="6">
        <v>0.11802232854864438</v>
      </c>
      <c r="P305" s="23">
        <v>20150618</v>
      </c>
      <c r="Q305" s="23">
        <v>20150612</v>
      </c>
      <c r="R305">
        <v>4.74</v>
      </c>
      <c r="S305">
        <v>6.27</v>
      </c>
      <c r="T305" s="6">
        <v>0.24401913875598077</v>
      </c>
    </row>
    <row r="306" spans="1:20">
      <c r="A306" t="s">
        <v>506</v>
      </c>
      <c r="B306" t="s">
        <v>180</v>
      </c>
      <c r="C306">
        <v>20150514</v>
      </c>
      <c r="D306" t="s">
        <v>338</v>
      </c>
      <c r="G306" s="6" t="e">
        <v>#DIV/0!</v>
      </c>
      <c r="H306" s="34" t="s">
        <v>727</v>
      </c>
      <c r="I306" s="34" t="s">
        <v>746</v>
      </c>
      <c r="M306">
        <v>0</v>
      </c>
      <c r="O306" s="6" t="e">
        <v>#DIV/0!</v>
      </c>
      <c r="S306">
        <v>0</v>
      </c>
      <c r="T306" s="6" t="e">
        <v>#DIV/0!</v>
      </c>
    </row>
    <row r="307" spans="1:20">
      <c r="A307" t="s">
        <v>507</v>
      </c>
      <c r="B307" t="s">
        <v>181</v>
      </c>
      <c r="C307">
        <v>20151111</v>
      </c>
      <c r="D307" t="s">
        <v>338</v>
      </c>
      <c r="E307">
        <v>5.75</v>
      </c>
      <c r="F307">
        <v>12.34</v>
      </c>
      <c r="G307" s="6">
        <v>1.1460869565217391</v>
      </c>
      <c r="H307" s="34" t="s">
        <v>727</v>
      </c>
      <c r="I307" s="34" t="s">
        <v>746</v>
      </c>
      <c r="J307" s="34" t="s">
        <v>747</v>
      </c>
      <c r="M307">
        <v>12.34</v>
      </c>
      <c r="O307" s="6">
        <v>-1</v>
      </c>
      <c r="S307">
        <v>12.34</v>
      </c>
      <c r="T307" s="6">
        <v>1</v>
      </c>
    </row>
    <row r="308" spans="1:20" hidden="1">
      <c r="A308" t="s">
        <v>508</v>
      </c>
      <c r="B308" t="s">
        <v>182</v>
      </c>
      <c r="C308">
        <v>20141212</v>
      </c>
      <c r="D308" s="33" t="s">
        <v>350</v>
      </c>
      <c r="E308">
        <v>6.66</v>
      </c>
      <c r="F308">
        <v>10.74</v>
      </c>
      <c r="G308" s="6">
        <v>0.61261261261261257</v>
      </c>
      <c r="H308" t="s">
        <v>972</v>
      </c>
      <c r="I308" t="s">
        <v>728</v>
      </c>
      <c r="J308">
        <v>20141222</v>
      </c>
      <c r="K308">
        <v>20150216</v>
      </c>
      <c r="L308">
        <v>39</v>
      </c>
      <c r="M308">
        <v>10.74</v>
      </c>
      <c r="N308">
        <v>36.78</v>
      </c>
      <c r="O308" s="6">
        <v>2.424581005586592</v>
      </c>
      <c r="R308">
        <v>8.41</v>
      </c>
      <c r="S308">
        <v>10.74</v>
      </c>
      <c r="T308" s="6">
        <v>0.21694599627560521</v>
      </c>
    </row>
    <row r="309" spans="1:20" hidden="1">
      <c r="A309" t="s">
        <v>509</v>
      </c>
      <c r="B309" t="s">
        <v>183</v>
      </c>
      <c r="C309">
        <v>20150203</v>
      </c>
      <c r="D309" t="s">
        <v>338</v>
      </c>
      <c r="E309">
        <v>4.75</v>
      </c>
      <c r="F309">
        <v>7.08</v>
      </c>
      <c r="G309" s="6">
        <v>0.4905263157894737</v>
      </c>
      <c r="H309" t="s">
        <v>727</v>
      </c>
      <c r="I309" t="s">
        <v>728</v>
      </c>
      <c r="J309">
        <v>20150319</v>
      </c>
      <c r="K309">
        <v>20150601</v>
      </c>
      <c r="L309">
        <v>51</v>
      </c>
      <c r="M309">
        <v>7.08</v>
      </c>
      <c r="N309">
        <v>9.76</v>
      </c>
      <c r="O309" s="6">
        <v>0.37853107344632764</v>
      </c>
      <c r="P309" s="23">
        <v>20150625</v>
      </c>
      <c r="R309">
        <v>5.44</v>
      </c>
      <c r="S309">
        <v>7.08</v>
      </c>
      <c r="T309" s="6">
        <v>0.23163841807909599</v>
      </c>
    </row>
    <row r="310" spans="1:20">
      <c r="A310" t="s">
        <v>510</v>
      </c>
      <c r="B310" t="s">
        <v>184</v>
      </c>
      <c r="C310">
        <v>20150126</v>
      </c>
      <c r="D310" t="s">
        <v>338</v>
      </c>
      <c r="E310" t="s">
        <v>732</v>
      </c>
      <c r="F310" t="s">
        <v>732</v>
      </c>
      <c r="G310" s="6" t="e">
        <v>#VALUE!</v>
      </c>
      <c r="H310" s="34" t="s">
        <v>727</v>
      </c>
      <c r="I310" s="34" t="s">
        <v>746</v>
      </c>
      <c r="J310" t="s">
        <v>732</v>
      </c>
      <c r="K310" t="s">
        <v>732</v>
      </c>
      <c r="L310" t="s">
        <v>732</v>
      </c>
      <c r="M310" t="s">
        <v>341</v>
      </c>
      <c r="N310" t="s">
        <v>732</v>
      </c>
      <c r="O310" s="6" t="e">
        <v>#VALUE!</v>
      </c>
      <c r="R310" t="s">
        <v>732</v>
      </c>
      <c r="S310" t="s">
        <v>341</v>
      </c>
      <c r="T310" s="6" t="e">
        <v>#VALUE!</v>
      </c>
    </row>
    <row r="311" spans="1:20">
      <c r="A311" t="s">
        <v>511</v>
      </c>
      <c r="B311" t="s">
        <v>185</v>
      </c>
      <c r="C311">
        <v>20150130</v>
      </c>
      <c r="D311" t="s">
        <v>338</v>
      </c>
      <c r="E311" t="s">
        <v>732</v>
      </c>
      <c r="F311" t="s">
        <v>732</v>
      </c>
      <c r="G311" s="6" t="e">
        <v>#VALUE!</v>
      </c>
      <c r="H311" s="34" t="s">
        <v>727</v>
      </c>
      <c r="I311" s="34" t="s">
        <v>746</v>
      </c>
      <c r="J311" t="s">
        <v>732</v>
      </c>
      <c r="K311" t="s">
        <v>732</v>
      </c>
      <c r="L311" t="s">
        <v>732</v>
      </c>
      <c r="M311" t="s">
        <v>341</v>
      </c>
      <c r="N311" t="s">
        <v>732</v>
      </c>
      <c r="O311" s="6" t="e">
        <v>#VALUE!</v>
      </c>
      <c r="R311" t="s">
        <v>732</v>
      </c>
      <c r="S311" t="s">
        <v>341</v>
      </c>
      <c r="T311" s="6" t="e">
        <v>#VALUE!</v>
      </c>
    </row>
    <row r="312" spans="1:20" hidden="1">
      <c r="A312" t="s">
        <v>512</v>
      </c>
      <c r="B312" t="s">
        <v>186</v>
      </c>
      <c r="C312">
        <v>20150422</v>
      </c>
      <c r="D312" t="s">
        <v>338</v>
      </c>
      <c r="E312">
        <v>12.31</v>
      </c>
      <c r="F312">
        <v>17.8</v>
      </c>
      <c r="G312" s="6">
        <v>0.44597887896019495</v>
      </c>
      <c r="H312" t="s">
        <v>727</v>
      </c>
      <c r="I312" t="s">
        <v>728</v>
      </c>
      <c r="J312">
        <v>20150429</v>
      </c>
      <c r="K312">
        <v>20150604</v>
      </c>
      <c r="L312">
        <v>26</v>
      </c>
      <c r="M312">
        <v>17.8</v>
      </c>
      <c r="N312">
        <v>23.26</v>
      </c>
      <c r="O312" s="6">
        <v>0.30674157303370791</v>
      </c>
      <c r="P312" s="23">
        <v>20150615</v>
      </c>
      <c r="R312">
        <v>12.88</v>
      </c>
      <c r="S312">
        <v>17.8</v>
      </c>
      <c r="T312" s="6">
        <v>0.27640449438202247</v>
      </c>
    </row>
    <row r="313" spans="1:20" hidden="1">
      <c r="A313" t="s">
        <v>513</v>
      </c>
      <c r="B313" t="s">
        <v>187</v>
      </c>
      <c r="C313">
        <v>20150121</v>
      </c>
      <c r="D313" t="s">
        <v>338</v>
      </c>
      <c r="E313">
        <v>9.11</v>
      </c>
      <c r="F313">
        <v>11.8</v>
      </c>
      <c r="G313" s="6">
        <v>0.29527991218441291</v>
      </c>
      <c r="H313" t="s">
        <v>727</v>
      </c>
      <c r="I313" t="s">
        <v>728</v>
      </c>
      <c r="J313">
        <v>20150127</v>
      </c>
      <c r="K313">
        <v>20150420</v>
      </c>
      <c r="L313">
        <v>53</v>
      </c>
      <c r="M313">
        <v>11.8</v>
      </c>
      <c r="N313">
        <v>22.5</v>
      </c>
      <c r="O313" s="6">
        <v>0.90677966101694907</v>
      </c>
      <c r="R313">
        <v>9.18</v>
      </c>
      <c r="S313">
        <v>11.8</v>
      </c>
      <c r="T313" s="6">
        <v>0.22203389830508483</v>
      </c>
    </row>
    <row r="314" spans="1:20">
      <c r="A314" t="s">
        <v>679</v>
      </c>
      <c r="B314" t="s">
        <v>680</v>
      </c>
      <c r="C314">
        <v>20130204</v>
      </c>
      <c r="D314" t="s">
        <v>338</v>
      </c>
      <c r="E314">
        <v>4.43</v>
      </c>
      <c r="F314">
        <v>7.12</v>
      </c>
      <c r="G314" s="6">
        <v>0.60722347629796858</v>
      </c>
      <c r="H314" t="s">
        <v>756</v>
      </c>
      <c r="I314" t="s">
        <v>746</v>
      </c>
      <c r="M314">
        <v>7.12</v>
      </c>
      <c r="O314" s="6">
        <v>-1</v>
      </c>
      <c r="S314">
        <v>7.12</v>
      </c>
      <c r="T314" s="6">
        <v>1</v>
      </c>
    </row>
    <row r="315" spans="1:20">
      <c r="A315" t="s">
        <v>514</v>
      </c>
      <c r="B315" t="s">
        <v>188</v>
      </c>
      <c r="C315">
        <v>20150609</v>
      </c>
      <c r="D315" t="s">
        <v>338</v>
      </c>
      <c r="E315">
        <v>12.38</v>
      </c>
      <c r="F315">
        <v>13.43</v>
      </c>
      <c r="G315" s="6">
        <v>8.4814216478190541E-2</v>
      </c>
      <c r="H315" t="s">
        <v>727</v>
      </c>
      <c r="I315" t="s">
        <v>746</v>
      </c>
      <c r="M315">
        <v>13.43</v>
      </c>
      <c r="O315" s="6">
        <v>-1</v>
      </c>
      <c r="S315">
        <v>13.43</v>
      </c>
      <c r="T315" s="6">
        <v>1</v>
      </c>
    </row>
    <row r="316" spans="1:20" hidden="1">
      <c r="A316" t="s">
        <v>973</v>
      </c>
      <c r="B316" t="s">
        <v>189</v>
      </c>
      <c r="C316">
        <v>20140915</v>
      </c>
      <c r="D316" t="s">
        <v>338</v>
      </c>
      <c r="E316">
        <v>7.19</v>
      </c>
      <c r="F316">
        <v>11.57</v>
      </c>
      <c r="G316" s="6">
        <v>0.60917941585535462</v>
      </c>
      <c r="H316" t="s">
        <v>731</v>
      </c>
      <c r="I316" t="s">
        <v>728</v>
      </c>
      <c r="J316">
        <v>20140923</v>
      </c>
      <c r="K316">
        <v>20150310</v>
      </c>
      <c r="L316">
        <v>99</v>
      </c>
      <c r="M316">
        <v>11.57</v>
      </c>
      <c r="N316">
        <v>26.7</v>
      </c>
      <c r="O316" s="6">
        <v>1.3076923076923075</v>
      </c>
      <c r="R316">
        <v>8.15</v>
      </c>
      <c r="S316">
        <v>11.57</v>
      </c>
      <c r="T316" s="6">
        <v>0.29559204840103714</v>
      </c>
    </row>
    <row r="317" spans="1:20" hidden="1">
      <c r="A317" t="s">
        <v>681</v>
      </c>
      <c r="B317" t="s">
        <v>682</v>
      </c>
      <c r="C317">
        <v>20131204</v>
      </c>
      <c r="D317" s="33" t="s">
        <v>350</v>
      </c>
      <c r="E317">
        <v>5.94</v>
      </c>
      <c r="F317">
        <v>8.25</v>
      </c>
      <c r="G317" s="6">
        <v>0.38888888888888878</v>
      </c>
      <c r="H317" t="s">
        <v>756</v>
      </c>
      <c r="I317" t="s">
        <v>728</v>
      </c>
      <c r="J317">
        <v>20131212</v>
      </c>
      <c r="K317">
        <v>20140422</v>
      </c>
      <c r="L317">
        <v>87</v>
      </c>
      <c r="M317">
        <v>8.25</v>
      </c>
      <c r="N317">
        <v>16.739999999999998</v>
      </c>
      <c r="O317" s="6">
        <v>1.0290909090909088</v>
      </c>
      <c r="P317" s="23">
        <v>20150320</v>
      </c>
      <c r="R317">
        <v>6</v>
      </c>
      <c r="S317">
        <v>8.25</v>
      </c>
      <c r="T317" s="6">
        <v>0.27272727272727271</v>
      </c>
    </row>
    <row r="318" spans="1:20">
      <c r="A318" t="s">
        <v>515</v>
      </c>
      <c r="B318" t="s">
        <v>190</v>
      </c>
      <c r="C318">
        <v>20150522</v>
      </c>
      <c r="D318" t="s">
        <v>338</v>
      </c>
      <c r="E318">
        <v>9.7799999999999994</v>
      </c>
      <c r="F318">
        <v>16.260000000000002</v>
      </c>
      <c r="G318" s="6">
        <v>0.6625766871165647</v>
      </c>
      <c r="H318" t="s">
        <v>727</v>
      </c>
      <c r="I318" t="s">
        <v>746</v>
      </c>
      <c r="J318" t="s">
        <v>747</v>
      </c>
      <c r="M318">
        <v>16.260000000000002</v>
      </c>
      <c r="O318" s="6">
        <v>-1</v>
      </c>
      <c r="S318">
        <v>16.260000000000002</v>
      </c>
      <c r="T318" s="6">
        <v>1</v>
      </c>
    </row>
    <row r="319" spans="1:20" hidden="1">
      <c r="A319" t="s">
        <v>516</v>
      </c>
      <c r="B319" t="s">
        <v>191</v>
      </c>
      <c r="C319">
        <v>20150424</v>
      </c>
      <c r="D319" t="s">
        <v>338</v>
      </c>
      <c r="E319">
        <v>10.82</v>
      </c>
      <c r="F319">
        <v>13.11</v>
      </c>
      <c r="G319" s="6">
        <v>0.21164510166358586</v>
      </c>
      <c r="H319" t="s">
        <v>727</v>
      </c>
      <c r="I319" t="s">
        <v>728</v>
      </c>
      <c r="J319">
        <v>20150429</v>
      </c>
      <c r="K319">
        <v>20150511</v>
      </c>
      <c r="L319">
        <v>8</v>
      </c>
      <c r="M319">
        <v>13.11</v>
      </c>
      <c r="N319">
        <v>17.91</v>
      </c>
      <c r="O319" s="6">
        <v>0.36613272311212819</v>
      </c>
      <c r="P319" s="23">
        <v>20150612</v>
      </c>
      <c r="R319">
        <v>12.11</v>
      </c>
      <c r="S319">
        <v>13.11</v>
      </c>
      <c r="T319" s="6">
        <v>7.6277650648360035E-2</v>
      </c>
    </row>
    <row r="320" spans="1:20" hidden="1">
      <c r="A320" t="s">
        <v>974</v>
      </c>
      <c r="B320" t="s">
        <v>192</v>
      </c>
      <c r="C320">
        <v>20150116</v>
      </c>
      <c r="D320" t="s">
        <v>338</v>
      </c>
      <c r="E320">
        <v>11.33</v>
      </c>
      <c r="F320">
        <v>18.25</v>
      </c>
      <c r="G320" s="6">
        <v>0.61076787290379519</v>
      </c>
      <c r="H320" t="s">
        <v>727</v>
      </c>
      <c r="I320" t="s">
        <v>728</v>
      </c>
      <c r="J320">
        <v>20150126</v>
      </c>
      <c r="K320">
        <v>20150318</v>
      </c>
      <c r="L320">
        <v>31</v>
      </c>
      <c r="M320">
        <v>18.25</v>
      </c>
      <c r="N320">
        <v>38.72</v>
      </c>
      <c r="O320" s="6">
        <v>1.1216438356164382</v>
      </c>
      <c r="R320">
        <v>15.62</v>
      </c>
      <c r="S320">
        <v>18.25</v>
      </c>
      <c r="T320" s="6">
        <v>0.14410958904109594</v>
      </c>
    </row>
    <row r="321" spans="1:20">
      <c r="A321" t="s">
        <v>517</v>
      </c>
      <c r="B321" t="s">
        <v>193</v>
      </c>
      <c r="C321">
        <v>20150527</v>
      </c>
      <c r="D321" t="s">
        <v>338</v>
      </c>
      <c r="E321">
        <v>26.31</v>
      </c>
      <c r="F321">
        <v>32.68</v>
      </c>
      <c r="G321" s="6">
        <v>0.24211326491828208</v>
      </c>
      <c r="H321" t="s">
        <v>727</v>
      </c>
      <c r="I321" t="s">
        <v>746</v>
      </c>
      <c r="J321" t="s">
        <v>747</v>
      </c>
      <c r="M321">
        <v>32.68</v>
      </c>
      <c r="O321" s="6">
        <v>-1</v>
      </c>
      <c r="S321">
        <v>32.68</v>
      </c>
      <c r="T321" s="6">
        <v>1</v>
      </c>
    </row>
    <row r="322" spans="1:20" hidden="1">
      <c r="A322" t="s">
        <v>518</v>
      </c>
      <c r="B322" t="s">
        <v>194</v>
      </c>
      <c r="C322">
        <v>20150122</v>
      </c>
      <c r="D322" t="s">
        <v>338</v>
      </c>
      <c r="E322">
        <v>21.74</v>
      </c>
      <c r="F322">
        <v>27.99</v>
      </c>
      <c r="G322" s="6">
        <v>0.28748850045998164</v>
      </c>
      <c r="H322" t="s">
        <v>727</v>
      </c>
      <c r="I322" t="s">
        <v>728</v>
      </c>
      <c r="J322">
        <v>20150128</v>
      </c>
      <c r="K322">
        <v>20150427</v>
      </c>
      <c r="L322">
        <v>55</v>
      </c>
      <c r="M322">
        <v>27.99</v>
      </c>
      <c r="N322">
        <v>42.04</v>
      </c>
      <c r="O322" s="6">
        <v>0.5019649874955342</v>
      </c>
      <c r="R322">
        <v>20.02</v>
      </c>
      <c r="S322">
        <v>27.99</v>
      </c>
      <c r="T322" s="6">
        <v>0.28474455162558054</v>
      </c>
    </row>
    <row r="323" spans="1:20">
      <c r="A323" t="s">
        <v>519</v>
      </c>
      <c r="B323" t="s">
        <v>195</v>
      </c>
      <c r="C323">
        <v>20150515</v>
      </c>
      <c r="D323" t="s">
        <v>338</v>
      </c>
      <c r="E323">
        <v>7.89</v>
      </c>
      <c r="F323">
        <v>20.76</v>
      </c>
      <c r="G323" s="6">
        <v>1.6311787072243349</v>
      </c>
      <c r="H323" s="34" t="s">
        <v>727</v>
      </c>
      <c r="I323" s="34" t="s">
        <v>746</v>
      </c>
      <c r="J323" s="34" t="s">
        <v>747</v>
      </c>
      <c r="M323">
        <v>20.76</v>
      </c>
      <c r="O323" s="6">
        <v>-1</v>
      </c>
      <c r="S323">
        <v>20.76</v>
      </c>
      <c r="T323" s="6">
        <v>1</v>
      </c>
    </row>
    <row r="324" spans="1:20" hidden="1">
      <c r="A324" t="s">
        <v>620</v>
      </c>
      <c r="B324" t="s">
        <v>196</v>
      </c>
      <c r="C324">
        <v>20141107</v>
      </c>
      <c r="D324" t="s">
        <v>338</v>
      </c>
      <c r="E324">
        <v>8.02</v>
      </c>
      <c r="F324">
        <v>9.7200000000000006</v>
      </c>
      <c r="G324" s="6">
        <v>0.21197007481296773</v>
      </c>
      <c r="H324" t="s">
        <v>731</v>
      </c>
      <c r="I324" s="34" t="s">
        <v>1024</v>
      </c>
      <c r="J324">
        <v>20141112</v>
      </c>
      <c r="K324">
        <v>20150302</v>
      </c>
      <c r="L324">
        <v>72</v>
      </c>
      <c r="M324">
        <v>9.7200000000000006</v>
      </c>
      <c r="N324">
        <v>15.69</v>
      </c>
      <c r="O324" s="6">
        <v>0.61419753086419737</v>
      </c>
      <c r="P324" s="23">
        <v>20150612</v>
      </c>
      <c r="R324">
        <v>8.09</v>
      </c>
      <c r="S324">
        <v>9.7200000000000006</v>
      </c>
      <c r="T324" s="6">
        <v>0.16769547325102888</v>
      </c>
    </row>
    <row r="325" spans="1:20" hidden="1">
      <c r="A325" t="s">
        <v>975</v>
      </c>
      <c r="B325" t="s">
        <v>976</v>
      </c>
      <c r="C325">
        <v>20120309</v>
      </c>
      <c r="D325" t="s">
        <v>338</v>
      </c>
      <c r="E325">
        <v>4.9400000000000004</v>
      </c>
      <c r="F325">
        <v>8.01</v>
      </c>
      <c r="G325" s="6">
        <v>0.62145748987854232</v>
      </c>
      <c r="H325" t="s">
        <v>756</v>
      </c>
      <c r="I325" t="s">
        <v>728</v>
      </c>
      <c r="J325">
        <v>20120320</v>
      </c>
      <c r="K325">
        <v>20120510</v>
      </c>
      <c r="L325">
        <v>32</v>
      </c>
      <c r="M325">
        <v>8.01</v>
      </c>
      <c r="N325">
        <v>10.59</v>
      </c>
      <c r="O325" s="6">
        <v>0.32209737827715357</v>
      </c>
      <c r="P325" s="23">
        <v>20120712</v>
      </c>
      <c r="R325">
        <v>5.61</v>
      </c>
      <c r="S325">
        <v>8.01</v>
      </c>
      <c r="T325" s="6">
        <v>0.29962546816479396</v>
      </c>
    </row>
    <row r="326" spans="1:20" hidden="1">
      <c r="A326" t="s">
        <v>520</v>
      </c>
      <c r="B326" t="s">
        <v>197</v>
      </c>
      <c r="C326">
        <v>20150602</v>
      </c>
      <c r="D326" s="33" t="s">
        <v>343</v>
      </c>
      <c r="E326">
        <v>8.7100000000000009</v>
      </c>
      <c r="F326">
        <v>12.75</v>
      </c>
      <c r="G326" s="6">
        <v>0.46383467278989654</v>
      </c>
      <c r="H326" t="s">
        <v>727</v>
      </c>
      <c r="I326" t="s">
        <v>728</v>
      </c>
      <c r="J326">
        <v>20150609</v>
      </c>
      <c r="K326">
        <v>20151119</v>
      </c>
      <c r="L326">
        <v>105</v>
      </c>
      <c r="M326">
        <v>12.75</v>
      </c>
      <c r="N326">
        <v>17.2</v>
      </c>
      <c r="O326" s="6">
        <v>0.34901960784313718</v>
      </c>
      <c r="P326" s="23">
        <v>20151126</v>
      </c>
      <c r="R326">
        <v>5.0199999999999996</v>
      </c>
      <c r="S326">
        <v>12.75</v>
      </c>
      <c r="T326" s="6">
        <v>0.60627450980392161</v>
      </c>
    </row>
    <row r="327" spans="1:20" hidden="1">
      <c r="A327" t="s">
        <v>521</v>
      </c>
      <c r="B327" t="s">
        <v>198</v>
      </c>
      <c r="C327">
        <v>20141023</v>
      </c>
      <c r="D327" t="s">
        <v>338</v>
      </c>
      <c r="E327">
        <v>9.15</v>
      </c>
      <c r="F327">
        <v>11.1</v>
      </c>
      <c r="G327" s="6">
        <v>0.21311475409836056</v>
      </c>
      <c r="H327" t="s">
        <v>731</v>
      </c>
      <c r="I327" t="s">
        <v>728</v>
      </c>
      <c r="J327">
        <v>20141028</v>
      </c>
      <c r="K327">
        <v>20150119</v>
      </c>
      <c r="L327">
        <v>58</v>
      </c>
      <c r="M327">
        <v>11.1</v>
      </c>
      <c r="N327">
        <v>18.899999999999999</v>
      </c>
      <c r="O327" s="6">
        <v>0.70270270270270263</v>
      </c>
      <c r="R327">
        <v>9.01</v>
      </c>
      <c r="S327">
        <v>11.1</v>
      </c>
      <c r="T327" s="6">
        <v>0.18828828828828828</v>
      </c>
    </row>
    <row r="328" spans="1:20" hidden="1">
      <c r="A328" t="s">
        <v>522</v>
      </c>
      <c r="B328" t="s">
        <v>199</v>
      </c>
      <c r="C328">
        <v>20150122</v>
      </c>
      <c r="D328" t="s">
        <v>338</v>
      </c>
      <c r="E328">
        <v>12.46</v>
      </c>
      <c r="F328">
        <v>16.48</v>
      </c>
      <c r="G328" s="6">
        <v>0.32263242375601919</v>
      </c>
      <c r="H328" t="s">
        <v>727</v>
      </c>
      <c r="I328" t="s">
        <v>728</v>
      </c>
      <c r="J328">
        <v>20150415</v>
      </c>
      <c r="K328">
        <v>20150602</v>
      </c>
      <c r="L328">
        <v>34</v>
      </c>
      <c r="M328">
        <v>16.48</v>
      </c>
      <c r="N328">
        <v>24.38</v>
      </c>
      <c r="O328" s="6">
        <v>0.47936893203883485</v>
      </c>
      <c r="R328">
        <v>13.29</v>
      </c>
      <c r="S328">
        <v>16.48</v>
      </c>
      <c r="T328" s="6">
        <v>0.19356796116504862</v>
      </c>
    </row>
    <row r="329" spans="1:20">
      <c r="A329" t="s">
        <v>523</v>
      </c>
      <c r="B329" t="s">
        <v>200</v>
      </c>
      <c r="C329">
        <v>20150210</v>
      </c>
      <c r="D329" t="s">
        <v>338</v>
      </c>
      <c r="G329" s="6" t="e">
        <v>#DIV/0!</v>
      </c>
      <c r="H329" s="34" t="s">
        <v>727</v>
      </c>
      <c r="I329" s="34" t="s">
        <v>746</v>
      </c>
      <c r="M329">
        <v>0</v>
      </c>
      <c r="O329" s="6" t="e">
        <v>#DIV/0!</v>
      </c>
      <c r="S329">
        <v>0</v>
      </c>
      <c r="T329" s="6" t="e">
        <v>#DIV/0!</v>
      </c>
    </row>
    <row r="330" spans="1:20">
      <c r="A330" t="s">
        <v>524</v>
      </c>
      <c r="B330" t="s">
        <v>201</v>
      </c>
      <c r="C330">
        <v>20150113</v>
      </c>
      <c r="D330" t="s">
        <v>338</v>
      </c>
      <c r="E330">
        <v>29.54</v>
      </c>
      <c r="F330">
        <v>32.93</v>
      </c>
      <c r="G330" s="6">
        <v>0.11475964793500341</v>
      </c>
      <c r="H330" t="s">
        <v>727</v>
      </c>
      <c r="I330" t="s">
        <v>746</v>
      </c>
      <c r="J330" t="s">
        <v>732</v>
      </c>
      <c r="K330" t="s">
        <v>732</v>
      </c>
      <c r="L330" t="s">
        <v>732</v>
      </c>
      <c r="M330">
        <v>32.93</v>
      </c>
      <c r="N330" t="s">
        <v>732</v>
      </c>
      <c r="O330" s="6" t="e">
        <v>#VALUE!</v>
      </c>
      <c r="R330" t="s">
        <v>732</v>
      </c>
      <c r="S330">
        <v>32.93</v>
      </c>
      <c r="T330" s="6" t="e">
        <v>#VALUE!</v>
      </c>
    </row>
    <row r="331" spans="1:20">
      <c r="A331" t="s">
        <v>683</v>
      </c>
      <c r="B331" t="s">
        <v>684</v>
      </c>
      <c r="C331">
        <v>20130301</v>
      </c>
      <c r="D331" t="s">
        <v>338</v>
      </c>
      <c r="E331">
        <v>7.46</v>
      </c>
      <c r="F331">
        <v>12.58</v>
      </c>
      <c r="G331" s="6">
        <v>0.68632707774798929</v>
      </c>
      <c r="H331" t="s">
        <v>756</v>
      </c>
      <c r="I331" t="s">
        <v>746</v>
      </c>
      <c r="M331">
        <v>12.58</v>
      </c>
      <c r="O331" s="6">
        <v>-1</v>
      </c>
      <c r="S331">
        <v>12.58</v>
      </c>
      <c r="T331" s="6">
        <v>1</v>
      </c>
    </row>
    <row r="332" spans="1:20" hidden="1">
      <c r="A332" t="s">
        <v>525</v>
      </c>
      <c r="B332" t="s">
        <v>202</v>
      </c>
      <c r="C332">
        <v>20150323</v>
      </c>
      <c r="D332" t="s">
        <v>338</v>
      </c>
      <c r="E332">
        <v>10.48</v>
      </c>
      <c r="F332">
        <v>12.62</v>
      </c>
      <c r="G332" s="6">
        <v>0.20419847328244262</v>
      </c>
      <c r="H332" t="s">
        <v>727</v>
      </c>
      <c r="I332" t="s">
        <v>728</v>
      </c>
      <c r="J332">
        <v>20150326</v>
      </c>
      <c r="K332">
        <v>20150515</v>
      </c>
      <c r="L332">
        <v>36</v>
      </c>
      <c r="M332">
        <v>12.62</v>
      </c>
      <c r="N332">
        <v>19.5</v>
      </c>
      <c r="O332" s="6">
        <v>0.54516640253565773</v>
      </c>
      <c r="R332">
        <v>11.56</v>
      </c>
      <c r="S332">
        <v>12.62</v>
      </c>
      <c r="T332" s="6">
        <v>8.3993660855784372E-2</v>
      </c>
    </row>
    <row r="333" spans="1:20" hidden="1">
      <c r="A333" t="s">
        <v>526</v>
      </c>
      <c r="B333" t="s">
        <v>203</v>
      </c>
      <c r="C333">
        <v>20140926</v>
      </c>
      <c r="D333" t="s">
        <v>338</v>
      </c>
      <c r="E333">
        <v>7.29</v>
      </c>
      <c r="F333">
        <v>10.29</v>
      </c>
      <c r="G333" s="6">
        <v>0.41152263374485587</v>
      </c>
      <c r="H333" t="s">
        <v>731</v>
      </c>
      <c r="I333" t="s">
        <v>728</v>
      </c>
      <c r="J333">
        <v>20141223</v>
      </c>
      <c r="K333">
        <v>20150402</v>
      </c>
      <c r="L333">
        <v>66</v>
      </c>
      <c r="M333">
        <v>10.29</v>
      </c>
      <c r="N333">
        <v>16.8</v>
      </c>
      <c r="O333" s="6">
        <v>0.63265306122449005</v>
      </c>
      <c r="P333" s="23">
        <v>20150617</v>
      </c>
      <c r="Q333" s="23">
        <v>20150612</v>
      </c>
      <c r="R333" s="23">
        <v>7.94</v>
      </c>
      <c r="S333">
        <v>10.29</v>
      </c>
      <c r="T333" s="6">
        <v>0.2283770651117589</v>
      </c>
    </row>
    <row r="334" spans="1:20" hidden="1">
      <c r="A334" t="s">
        <v>527</v>
      </c>
      <c r="B334" t="s">
        <v>204</v>
      </c>
      <c r="C334">
        <v>20141229</v>
      </c>
      <c r="D334" t="s">
        <v>338</v>
      </c>
      <c r="E334">
        <v>10.46</v>
      </c>
      <c r="F334">
        <v>15.32</v>
      </c>
      <c r="G334" s="6">
        <v>0.46462715105162516</v>
      </c>
      <c r="H334" t="s">
        <v>347</v>
      </c>
      <c r="I334" t="s">
        <v>728</v>
      </c>
      <c r="J334">
        <v>20150107</v>
      </c>
      <c r="K334">
        <v>20150511</v>
      </c>
      <c r="L334">
        <v>73</v>
      </c>
      <c r="M334">
        <v>15.32</v>
      </c>
      <c r="N334">
        <v>27</v>
      </c>
      <c r="O334" s="6">
        <v>0.76240208877284588</v>
      </c>
      <c r="R334">
        <v>11.61</v>
      </c>
      <c r="S334">
        <v>15.32</v>
      </c>
      <c r="T334" s="6">
        <v>0.24216710182767628</v>
      </c>
    </row>
    <row r="335" spans="1:20">
      <c r="A335" t="s">
        <v>528</v>
      </c>
      <c r="B335" t="s">
        <v>205</v>
      </c>
      <c r="C335">
        <v>20150519</v>
      </c>
      <c r="D335" t="s">
        <v>338</v>
      </c>
      <c r="G335" s="6" t="e">
        <v>#DIV/0!</v>
      </c>
      <c r="H335" t="s">
        <v>727</v>
      </c>
      <c r="I335" t="s">
        <v>746</v>
      </c>
      <c r="M335">
        <v>0</v>
      </c>
      <c r="O335" s="6" t="e">
        <v>#DIV/0!</v>
      </c>
      <c r="S335">
        <v>0</v>
      </c>
      <c r="T335" s="6" t="e">
        <v>#DIV/0!</v>
      </c>
    </row>
    <row r="336" spans="1:20">
      <c r="A336" t="s">
        <v>529</v>
      </c>
      <c r="B336" t="s">
        <v>206</v>
      </c>
      <c r="C336">
        <v>20151124</v>
      </c>
      <c r="D336" t="s">
        <v>338</v>
      </c>
      <c r="E336">
        <v>11.84</v>
      </c>
      <c r="F336">
        <v>15.9</v>
      </c>
      <c r="G336" s="6">
        <v>0.34290540540540543</v>
      </c>
      <c r="H336" t="s">
        <v>727</v>
      </c>
      <c r="I336" t="s">
        <v>746</v>
      </c>
      <c r="J336" t="s">
        <v>747</v>
      </c>
      <c r="M336">
        <v>15.9</v>
      </c>
      <c r="O336" s="6">
        <v>-1</v>
      </c>
      <c r="S336">
        <v>15.9</v>
      </c>
      <c r="T336" s="6">
        <v>1</v>
      </c>
    </row>
    <row r="337" spans="1:20">
      <c r="A337" t="s">
        <v>530</v>
      </c>
      <c r="B337" t="s">
        <v>207</v>
      </c>
      <c r="C337">
        <v>20150618</v>
      </c>
      <c r="D337" t="s">
        <v>338</v>
      </c>
      <c r="G337" s="6" t="e">
        <v>#DIV/0!</v>
      </c>
      <c r="H337" s="34" t="s">
        <v>791</v>
      </c>
      <c r="I337" s="34" t="s">
        <v>746</v>
      </c>
      <c r="M337">
        <v>0</v>
      </c>
      <c r="O337" s="6" t="e">
        <v>#DIV/0!</v>
      </c>
      <c r="S337">
        <v>0</v>
      </c>
      <c r="T337" s="6" t="e">
        <v>#DIV/0!</v>
      </c>
    </row>
    <row r="338" spans="1:20">
      <c r="A338" t="s">
        <v>531</v>
      </c>
      <c r="B338" t="s">
        <v>208</v>
      </c>
      <c r="C338">
        <v>20150126</v>
      </c>
      <c r="D338" t="s">
        <v>338</v>
      </c>
      <c r="G338" s="6" t="e">
        <v>#DIV/0!</v>
      </c>
      <c r="H338" t="s">
        <v>727</v>
      </c>
      <c r="I338" t="s">
        <v>746</v>
      </c>
      <c r="M338">
        <v>0</v>
      </c>
      <c r="O338" s="6" t="e">
        <v>#DIV/0!</v>
      </c>
      <c r="S338">
        <v>0</v>
      </c>
      <c r="T338" s="6" t="e">
        <v>#DIV/0!</v>
      </c>
    </row>
    <row r="339" spans="1:20" hidden="1">
      <c r="A339" t="s">
        <v>685</v>
      </c>
      <c r="B339" t="s">
        <v>686</v>
      </c>
      <c r="C339">
        <v>20130130</v>
      </c>
      <c r="D339" s="33" t="s">
        <v>343</v>
      </c>
      <c r="E339">
        <v>4.09</v>
      </c>
      <c r="F339">
        <v>7.83</v>
      </c>
      <c r="G339" s="6">
        <v>0.91442542787286074</v>
      </c>
      <c r="H339" t="s">
        <v>756</v>
      </c>
      <c r="I339" t="s">
        <v>728</v>
      </c>
      <c r="J339">
        <v>20130604</v>
      </c>
      <c r="K339">
        <v>20140226</v>
      </c>
      <c r="L339">
        <v>176</v>
      </c>
      <c r="M339">
        <v>7.83</v>
      </c>
      <c r="N339">
        <v>9.9</v>
      </c>
      <c r="O339" s="6">
        <v>0.26436781609195403</v>
      </c>
      <c r="P339" s="23">
        <v>20140311</v>
      </c>
      <c r="R339">
        <v>5.3</v>
      </c>
      <c r="S339">
        <v>7.83</v>
      </c>
      <c r="T339" s="6">
        <v>0.32311621966794385</v>
      </c>
    </row>
    <row r="340" spans="1:20" hidden="1">
      <c r="A340" t="s">
        <v>532</v>
      </c>
      <c r="B340" t="s">
        <v>209</v>
      </c>
      <c r="C340">
        <v>20150320</v>
      </c>
      <c r="D340" t="s">
        <v>338</v>
      </c>
      <c r="E340">
        <v>6.5</v>
      </c>
      <c r="F340">
        <v>9.5399999999999991</v>
      </c>
      <c r="G340" s="6">
        <v>0.46769230769230757</v>
      </c>
      <c r="H340" t="s">
        <v>727</v>
      </c>
      <c r="I340" t="s">
        <v>728</v>
      </c>
      <c r="J340">
        <v>20150327</v>
      </c>
      <c r="K340">
        <v>20150511</v>
      </c>
      <c r="L340">
        <v>30</v>
      </c>
      <c r="M340">
        <v>9.5399999999999991</v>
      </c>
      <c r="N340">
        <v>14.35</v>
      </c>
      <c r="O340" s="6">
        <v>0.50419287211740049</v>
      </c>
      <c r="R340">
        <v>8.67</v>
      </c>
      <c r="S340">
        <v>9.5399999999999991</v>
      </c>
      <c r="T340" s="6">
        <v>9.1194968553459044E-2</v>
      </c>
    </row>
    <row r="341" spans="1:20">
      <c r="A341" t="s">
        <v>533</v>
      </c>
      <c r="B341" t="s">
        <v>210</v>
      </c>
      <c r="C341">
        <v>20140619</v>
      </c>
      <c r="D341" t="s">
        <v>338</v>
      </c>
      <c r="G341" s="6" t="e">
        <v>#DIV/0!</v>
      </c>
      <c r="H341" s="34" t="s">
        <v>791</v>
      </c>
      <c r="I341" s="34" t="s">
        <v>746</v>
      </c>
      <c r="M341">
        <v>0</v>
      </c>
      <c r="O341" s="6" t="e">
        <v>#DIV/0!</v>
      </c>
      <c r="S341">
        <v>0</v>
      </c>
      <c r="T341" s="6" t="e">
        <v>#DIV/0!</v>
      </c>
    </row>
    <row r="342" spans="1:20" hidden="1">
      <c r="A342" t="s">
        <v>534</v>
      </c>
      <c r="B342" t="s">
        <v>211</v>
      </c>
      <c r="C342">
        <v>20150511</v>
      </c>
      <c r="D342" t="s">
        <v>338</v>
      </c>
      <c r="E342">
        <v>11.72</v>
      </c>
      <c r="F342">
        <v>19</v>
      </c>
      <c r="G342" s="6">
        <v>0.62116040955631391</v>
      </c>
      <c r="H342" s="34" t="s">
        <v>727</v>
      </c>
      <c r="I342" s="34" t="s">
        <v>728</v>
      </c>
      <c r="J342">
        <v>20150519</v>
      </c>
      <c r="K342">
        <v>20150529</v>
      </c>
      <c r="L342">
        <v>9</v>
      </c>
      <c r="M342">
        <v>19</v>
      </c>
      <c r="N342">
        <v>23.78</v>
      </c>
      <c r="O342" s="6">
        <v>0.25157894736842112</v>
      </c>
      <c r="P342" s="23">
        <v>20150605</v>
      </c>
      <c r="R342">
        <v>17.100000000000001</v>
      </c>
      <c r="S342">
        <v>19</v>
      </c>
      <c r="T342" s="6">
        <v>9.9999999999999922E-2</v>
      </c>
    </row>
    <row r="343" spans="1:20">
      <c r="A343" t="s">
        <v>535</v>
      </c>
      <c r="B343" t="s">
        <v>212</v>
      </c>
      <c r="C343">
        <v>20150430</v>
      </c>
      <c r="D343" t="s">
        <v>338</v>
      </c>
      <c r="G343" s="6" t="e">
        <v>#DIV/0!</v>
      </c>
      <c r="H343" t="s">
        <v>727</v>
      </c>
      <c r="I343" t="s">
        <v>746</v>
      </c>
      <c r="M343">
        <v>0</v>
      </c>
      <c r="O343" s="6" t="e">
        <v>#DIV/0!</v>
      </c>
      <c r="S343">
        <v>0</v>
      </c>
      <c r="T343" s="6" t="e">
        <v>#DIV/0!</v>
      </c>
    </row>
    <row r="344" spans="1:20">
      <c r="A344" t="s">
        <v>977</v>
      </c>
      <c r="B344" t="s">
        <v>978</v>
      </c>
      <c r="C344">
        <v>20120607</v>
      </c>
      <c r="D344" t="s">
        <v>338</v>
      </c>
      <c r="E344">
        <v>8.49</v>
      </c>
      <c r="F344">
        <v>11.53</v>
      </c>
      <c r="G344" s="6">
        <v>0.35806831566548869</v>
      </c>
      <c r="H344" t="s">
        <v>756</v>
      </c>
      <c r="I344" t="s">
        <v>746</v>
      </c>
      <c r="M344">
        <v>11.53</v>
      </c>
      <c r="O344" s="6">
        <v>-1</v>
      </c>
      <c r="S344">
        <v>11.53</v>
      </c>
      <c r="T344" s="6">
        <v>1</v>
      </c>
    </row>
    <row r="345" spans="1:20" hidden="1">
      <c r="A345" t="s">
        <v>536</v>
      </c>
      <c r="B345" t="s">
        <v>214</v>
      </c>
      <c r="C345">
        <v>20150402</v>
      </c>
      <c r="D345" t="s">
        <v>371</v>
      </c>
      <c r="E345">
        <v>5.78</v>
      </c>
      <c r="F345">
        <v>8.3699999999999992</v>
      </c>
      <c r="G345" s="6">
        <v>0.4480968858131486</v>
      </c>
      <c r="H345" t="s">
        <v>727</v>
      </c>
      <c r="I345" t="s">
        <v>728</v>
      </c>
      <c r="J345">
        <v>20150413</v>
      </c>
      <c r="K345">
        <v>20150508</v>
      </c>
      <c r="L345">
        <v>19</v>
      </c>
      <c r="M345">
        <v>8.3699999999999992</v>
      </c>
      <c r="N345">
        <v>15.88</v>
      </c>
      <c r="O345" s="6">
        <v>0.89725209080047819</v>
      </c>
      <c r="R345">
        <v>7.7</v>
      </c>
      <c r="S345">
        <v>8.3699999999999992</v>
      </c>
      <c r="T345" s="6">
        <v>8.004778972520897E-2</v>
      </c>
    </row>
    <row r="346" spans="1:20" hidden="1">
      <c r="A346" t="s">
        <v>537</v>
      </c>
      <c r="B346" t="s">
        <v>215</v>
      </c>
      <c r="C346">
        <v>20150428</v>
      </c>
      <c r="D346" t="s">
        <v>338</v>
      </c>
      <c r="E346">
        <v>12.52</v>
      </c>
      <c r="F346">
        <v>16.73</v>
      </c>
      <c r="G346" s="6">
        <v>0.33626198083067099</v>
      </c>
      <c r="H346" t="s">
        <v>727</v>
      </c>
      <c r="I346" t="s">
        <v>728</v>
      </c>
      <c r="J346">
        <v>20150505</v>
      </c>
      <c r="K346">
        <v>20150529</v>
      </c>
      <c r="L346">
        <v>19</v>
      </c>
      <c r="M346">
        <v>16.73</v>
      </c>
      <c r="N346">
        <v>24.6</v>
      </c>
      <c r="O346" s="6">
        <v>0.47041243275552902</v>
      </c>
      <c r="P346" s="23">
        <v>20150610</v>
      </c>
      <c r="R346">
        <v>13.51</v>
      </c>
      <c r="S346">
        <v>16.73</v>
      </c>
      <c r="T346" s="6">
        <v>0.19246861924686195</v>
      </c>
    </row>
    <row r="347" spans="1:20" hidden="1">
      <c r="A347" t="s">
        <v>538</v>
      </c>
      <c r="B347" t="s">
        <v>216</v>
      </c>
      <c r="C347">
        <v>20150119</v>
      </c>
      <c r="D347" t="s">
        <v>338</v>
      </c>
      <c r="E347">
        <v>6.42</v>
      </c>
      <c r="F347">
        <v>7.55</v>
      </c>
      <c r="G347" s="6">
        <v>0.17601246105919002</v>
      </c>
      <c r="H347" t="s">
        <v>727</v>
      </c>
      <c r="I347" t="s">
        <v>728</v>
      </c>
      <c r="J347">
        <v>20150121</v>
      </c>
      <c r="K347">
        <v>20150324</v>
      </c>
      <c r="L347">
        <v>40</v>
      </c>
      <c r="M347">
        <v>7.55</v>
      </c>
      <c r="N347">
        <v>15.17</v>
      </c>
      <c r="O347" s="6">
        <v>1.0092715231788081</v>
      </c>
      <c r="R347">
        <v>6.35</v>
      </c>
      <c r="S347">
        <v>7.55</v>
      </c>
      <c r="T347" s="6">
        <v>0.15894039735099341</v>
      </c>
    </row>
    <row r="348" spans="1:20" hidden="1">
      <c r="A348" t="s">
        <v>687</v>
      </c>
      <c r="B348" t="s">
        <v>688</v>
      </c>
      <c r="C348">
        <v>20110425</v>
      </c>
      <c r="D348" t="s">
        <v>338</v>
      </c>
      <c r="E348">
        <v>2.72</v>
      </c>
      <c r="F348">
        <v>3.92</v>
      </c>
      <c r="G348" s="6">
        <v>0.44117647058823517</v>
      </c>
      <c r="H348" s="34" t="s">
        <v>756</v>
      </c>
      <c r="I348" s="34" t="s">
        <v>728</v>
      </c>
      <c r="J348">
        <v>20110517</v>
      </c>
      <c r="K348">
        <v>20110712</v>
      </c>
      <c r="L348">
        <v>39</v>
      </c>
      <c r="M348">
        <v>3.92</v>
      </c>
      <c r="N348">
        <v>4.6500000000000004</v>
      </c>
      <c r="O348" s="6">
        <v>0.18622448979591849</v>
      </c>
      <c r="P348" s="23">
        <v>20110901</v>
      </c>
      <c r="R348">
        <v>3.32</v>
      </c>
      <c r="S348">
        <v>3.92</v>
      </c>
      <c r="T348" s="6">
        <v>0.15306122448979595</v>
      </c>
    </row>
    <row r="349" spans="1:20">
      <c r="A349" t="s">
        <v>539</v>
      </c>
      <c r="B349" t="s">
        <v>218</v>
      </c>
      <c r="C349">
        <v>20150506</v>
      </c>
      <c r="D349" t="s">
        <v>338</v>
      </c>
      <c r="E349">
        <v>7.32</v>
      </c>
      <c r="F349">
        <v>30.97</v>
      </c>
      <c r="G349" s="6">
        <v>3.2308743169398904</v>
      </c>
      <c r="H349" t="s">
        <v>727</v>
      </c>
      <c r="I349" t="s">
        <v>746</v>
      </c>
      <c r="J349" t="s">
        <v>747</v>
      </c>
      <c r="M349">
        <v>30.97</v>
      </c>
      <c r="O349" s="6">
        <v>-1</v>
      </c>
      <c r="S349">
        <v>30.97</v>
      </c>
      <c r="T349" s="6">
        <v>1</v>
      </c>
    </row>
    <row r="350" spans="1:20">
      <c r="A350" t="s">
        <v>540</v>
      </c>
      <c r="B350" t="s">
        <v>219</v>
      </c>
      <c r="C350">
        <v>20150525</v>
      </c>
      <c r="D350" t="s">
        <v>338</v>
      </c>
      <c r="E350">
        <v>19.899999999999999</v>
      </c>
      <c r="F350">
        <v>35.29</v>
      </c>
      <c r="G350" s="6">
        <v>0.77336683417085439</v>
      </c>
      <c r="H350" t="s">
        <v>727</v>
      </c>
      <c r="I350" t="s">
        <v>746</v>
      </c>
      <c r="J350" t="s">
        <v>747</v>
      </c>
      <c r="M350">
        <v>35.29</v>
      </c>
      <c r="O350" s="6">
        <v>-1</v>
      </c>
      <c r="S350">
        <v>35.29</v>
      </c>
      <c r="T350" s="6">
        <v>1</v>
      </c>
    </row>
    <row r="351" spans="1:20">
      <c r="A351" t="s">
        <v>541</v>
      </c>
      <c r="B351" t="s">
        <v>220</v>
      </c>
      <c r="C351">
        <v>20150126</v>
      </c>
      <c r="D351" t="s">
        <v>338</v>
      </c>
      <c r="G351" s="6" t="e">
        <v>#DIV/0!</v>
      </c>
      <c r="H351" t="s">
        <v>727</v>
      </c>
      <c r="I351" t="s">
        <v>746</v>
      </c>
      <c r="M351">
        <v>0</v>
      </c>
      <c r="O351" s="6" t="e">
        <v>#DIV/0!</v>
      </c>
      <c r="S351">
        <v>0</v>
      </c>
      <c r="T351" s="6" t="e">
        <v>#DIV/0!</v>
      </c>
    </row>
    <row r="352" spans="1:20" hidden="1">
      <c r="A352" t="s">
        <v>689</v>
      </c>
      <c r="B352" t="s">
        <v>690</v>
      </c>
      <c r="C352">
        <v>20130918</v>
      </c>
      <c r="D352" t="s">
        <v>338</v>
      </c>
      <c r="E352">
        <v>11.53</v>
      </c>
      <c r="F352">
        <v>15.22</v>
      </c>
      <c r="G352" s="6">
        <v>0.32003469210754565</v>
      </c>
      <c r="H352" t="s">
        <v>756</v>
      </c>
      <c r="I352" t="s">
        <v>728</v>
      </c>
      <c r="J352">
        <v>20131023</v>
      </c>
      <c r="K352">
        <v>20140829</v>
      </c>
      <c r="L352">
        <v>213</v>
      </c>
      <c r="M352">
        <v>15.22</v>
      </c>
      <c r="N352">
        <v>18.89</v>
      </c>
      <c r="O352" s="6">
        <v>0.24113009198423127</v>
      </c>
      <c r="P352" s="23">
        <v>20141205</v>
      </c>
      <c r="R352">
        <v>9.6</v>
      </c>
      <c r="S352">
        <v>15.22</v>
      </c>
      <c r="T352" s="6">
        <v>0.36925098554533514</v>
      </c>
    </row>
    <row r="353" spans="1:36" hidden="1">
      <c r="A353" t="s">
        <v>542</v>
      </c>
      <c r="B353" t="s">
        <v>222</v>
      </c>
      <c r="C353">
        <v>20150401</v>
      </c>
      <c r="D353" t="s">
        <v>338</v>
      </c>
      <c r="E353">
        <v>20.91</v>
      </c>
      <c r="F353">
        <v>27.83</v>
      </c>
      <c r="G353" s="6">
        <v>0.33094213295074121</v>
      </c>
      <c r="H353" t="s">
        <v>727</v>
      </c>
      <c r="I353" t="s">
        <v>728</v>
      </c>
      <c r="J353">
        <v>20150408</v>
      </c>
      <c r="K353">
        <v>20150507</v>
      </c>
      <c r="L353">
        <v>21</v>
      </c>
      <c r="M353">
        <v>27.83</v>
      </c>
      <c r="N353">
        <v>39.39</v>
      </c>
      <c r="O353" s="6">
        <v>0.41537908731584633</v>
      </c>
      <c r="R353">
        <v>23.93</v>
      </c>
      <c r="S353">
        <v>27.83</v>
      </c>
      <c r="T353" s="6">
        <v>0.14013654329859859</v>
      </c>
    </row>
    <row r="354" spans="1:36" hidden="1">
      <c r="A354" t="s">
        <v>543</v>
      </c>
      <c r="B354" t="s">
        <v>223</v>
      </c>
      <c r="C354">
        <v>20141210</v>
      </c>
      <c r="D354" t="s">
        <v>338</v>
      </c>
      <c r="E354">
        <v>21.56</v>
      </c>
      <c r="F354">
        <v>31.64</v>
      </c>
      <c r="G354" s="6">
        <v>0.46753246753246763</v>
      </c>
      <c r="H354" t="s">
        <v>347</v>
      </c>
      <c r="I354" t="s">
        <v>728</v>
      </c>
      <c r="J354">
        <v>20141217</v>
      </c>
      <c r="K354">
        <v>20150119</v>
      </c>
      <c r="L354">
        <v>22</v>
      </c>
      <c r="M354">
        <v>31.64</v>
      </c>
      <c r="N354">
        <v>68.680000000000007</v>
      </c>
      <c r="O354" s="6">
        <v>1.1706700379266752</v>
      </c>
      <c r="R354">
        <v>23.67</v>
      </c>
      <c r="S354">
        <v>31.64</v>
      </c>
      <c r="T354" s="6">
        <v>0.2518963337547408</v>
      </c>
    </row>
    <row r="355" spans="1:36" s="28" customFormat="1" hidden="1">
      <c r="A355" t="s">
        <v>544</v>
      </c>
      <c r="B355" t="s">
        <v>224</v>
      </c>
      <c r="C355">
        <v>20140825</v>
      </c>
      <c r="D355" t="s">
        <v>338</v>
      </c>
      <c r="E355">
        <v>5.85</v>
      </c>
      <c r="F355">
        <v>9.1999999999999993</v>
      </c>
      <c r="G355" s="6">
        <v>0.57264957264957261</v>
      </c>
      <c r="H355" t="s">
        <v>731</v>
      </c>
      <c r="I355" t="s">
        <v>728</v>
      </c>
      <c r="J355">
        <v>20140902</v>
      </c>
      <c r="K355">
        <v>20150316</v>
      </c>
      <c r="L355">
        <v>122</v>
      </c>
      <c r="M355">
        <v>9.1999999999999993</v>
      </c>
      <c r="N355">
        <v>34.32</v>
      </c>
      <c r="O355" s="6">
        <v>2.7304347826086959</v>
      </c>
      <c r="P355" s="23">
        <v>20150603</v>
      </c>
      <c r="Q355" s="23">
        <v>20150612</v>
      </c>
      <c r="R355" s="23">
        <v>6.77</v>
      </c>
      <c r="S355">
        <v>9.1999999999999993</v>
      </c>
      <c r="T355" s="6">
        <v>0.26413043478260867</v>
      </c>
      <c r="U355"/>
      <c r="V355"/>
      <c r="W355" s="9"/>
      <c r="Z355" s="29"/>
      <c r="AC355" s="29"/>
      <c r="AF355" s="29"/>
      <c r="AG355" s="30"/>
      <c r="AH355" s="31"/>
      <c r="AI355" s="29"/>
      <c r="AJ355" s="32"/>
    </row>
    <row r="356" spans="1:36">
      <c r="A356" t="s">
        <v>545</v>
      </c>
      <c r="B356" t="s">
        <v>225</v>
      </c>
      <c r="C356">
        <v>20130109</v>
      </c>
      <c r="D356" t="s">
        <v>338</v>
      </c>
      <c r="E356">
        <v>4.12</v>
      </c>
      <c r="F356">
        <v>5.49</v>
      </c>
      <c r="G356" s="6">
        <v>0.33252427184466021</v>
      </c>
      <c r="H356" t="s">
        <v>756</v>
      </c>
      <c r="I356" t="s">
        <v>746</v>
      </c>
      <c r="J356">
        <v>20130115</v>
      </c>
      <c r="K356">
        <v>20130702</v>
      </c>
      <c r="L356">
        <v>102</v>
      </c>
      <c r="M356">
        <v>5.49</v>
      </c>
      <c r="N356">
        <v>7.38</v>
      </c>
      <c r="O356" s="6">
        <v>0.34426229508196715</v>
      </c>
      <c r="P356" s="23">
        <v>20131022</v>
      </c>
      <c r="R356">
        <v>4.7</v>
      </c>
      <c r="S356">
        <v>5.49</v>
      </c>
      <c r="T356" s="6">
        <v>0.14389799635701275</v>
      </c>
    </row>
    <row r="357" spans="1:36" hidden="1">
      <c r="A357" t="s">
        <v>546</v>
      </c>
      <c r="B357" t="s">
        <v>226</v>
      </c>
      <c r="C357">
        <v>20150521</v>
      </c>
      <c r="D357" t="s">
        <v>338</v>
      </c>
      <c r="E357">
        <v>19.68</v>
      </c>
      <c r="F357">
        <v>28.29</v>
      </c>
      <c r="G357" s="6">
        <v>0.4375</v>
      </c>
      <c r="H357" t="s">
        <v>727</v>
      </c>
      <c r="I357" t="s">
        <v>728</v>
      </c>
      <c r="J357">
        <v>20150528</v>
      </c>
      <c r="K357">
        <v>20150604</v>
      </c>
      <c r="L357">
        <v>6</v>
      </c>
      <c r="M357">
        <v>28.29</v>
      </c>
      <c r="N357">
        <v>32.57</v>
      </c>
      <c r="O357" s="6">
        <v>0.15129020855425951</v>
      </c>
      <c r="P357" s="23">
        <v>20150605</v>
      </c>
      <c r="R357">
        <v>25</v>
      </c>
      <c r="S357">
        <v>28.29</v>
      </c>
      <c r="T357" s="6">
        <v>0.11629551078119474</v>
      </c>
    </row>
    <row r="358" spans="1:36">
      <c r="A358" t="s">
        <v>547</v>
      </c>
      <c r="B358" t="s">
        <v>227</v>
      </c>
      <c r="C358">
        <v>20150609</v>
      </c>
      <c r="D358" t="s">
        <v>338</v>
      </c>
      <c r="E358">
        <v>21.52</v>
      </c>
      <c r="F358">
        <v>28.7</v>
      </c>
      <c r="G358" s="6">
        <v>0.33364312267657992</v>
      </c>
      <c r="H358" t="s">
        <v>727</v>
      </c>
      <c r="I358" t="s">
        <v>746</v>
      </c>
      <c r="M358">
        <v>28.7</v>
      </c>
      <c r="O358" s="6">
        <v>-1</v>
      </c>
      <c r="S358">
        <v>28.7</v>
      </c>
      <c r="T358" s="6">
        <v>1</v>
      </c>
    </row>
    <row r="359" spans="1:36" hidden="1">
      <c r="A359" t="s">
        <v>548</v>
      </c>
      <c r="B359" t="s">
        <v>228</v>
      </c>
      <c r="C359">
        <v>20150126</v>
      </c>
      <c r="D359" t="s">
        <v>338</v>
      </c>
      <c r="E359">
        <v>8.67</v>
      </c>
      <c r="F359">
        <v>9.7799999999999994</v>
      </c>
      <c r="G359" s="6">
        <v>0.12802768166089959</v>
      </c>
      <c r="H359" t="s">
        <v>727</v>
      </c>
      <c r="I359" t="s">
        <v>728</v>
      </c>
      <c r="J359">
        <v>20150128</v>
      </c>
      <c r="K359">
        <v>20150311</v>
      </c>
      <c r="L359">
        <v>26</v>
      </c>
      <c r="M359">
        <v>9.7799999999999994</v>
      </c>
      <c r="N359">
        <v>16.899999999999999</v>
      </c>
      <c r="O359" s="6">
        <v>0.72801635991820035</v>
      </c>
      <c r="R359">
        <v>8.0299999999999994</v>
      </c>
      <c r="S359">
        <v>9.7799999999999994</v>
      </c>
      <c r="T359" s="6">
        <v>0.17893660531697342</v>
      </c>
    </row>
    <row r="360" spans="1:36" hidden="1">
      <c r="A360" t="s">
        <v>549</v>
      </c>
      <c r="B360" t="s">
        <v>229</v>
      </c>
      <c r="C360">
        <v>20140318</v>
      </c>
      <c r="D360" s="33" t="s">
        <v>350</v>
      </c>
      <c r="E360">
        <v>5.71</v>
      </c>
      <c r="F360">
        <v>11.18</v>
      </c>
      <c r="G360" s="6">
        <v>0.9579684763572679</v>
      </c>
      <c r="H360" s="34" t="s">
        <v>859</v>
      </c>
      <c r="I360" s="34" t="s">
        <v>728</v>
      </c>
      <c r="J360">
        <v>20140328</v>
      </c>
      <c r="K360">
        <v>20141208</v>
      </c>
      <c r="L360">
        <v>172</v>
      </c>
      <c r="M360">
        <v>11.18</v>
      </c>
      <c r="N360">
        <v>18.899999999999999</v>
      </c>
      <c r="O360" s="6">
        <v>0.69051878354203933</v>
      </c>
      <c r="P360" s="23">
        <v>20150227</v>
      </c>
      <c r="R360">
        <v>6.96</v>
      </c>
      <c r="S360">
        <v>11.18</v>
      </c>
      <c r="T360" s="6">
        <v>0.37745974955277278</v>
      </c>
    </row>
    <row r="361" spans="1:36">
      <c r="A361" t="s">
        <v>550</v>
      </c>
      <c r="B361" t="s">
        <v>230</v>
      </c>
      <c r="C361">
        <v>20150126</v>
      </c>
      <c r="D361" t="s">
        <v>338</v>
      </c>
      <c r="E361" t="s">
        <v>732</v>
      </c>
      <c r="F361" t="s">
        <v>732</v>
      </c>
      <c r="G361" s="6" t="e">
        <v>#VALUE!</v>
      </c>
      <c r="H361" t="s">
        <v>727</v>
      </c>
      <c r="I361" t="s">
        <v>746</v>
      </c>
      <c r="J361" t="s">
        <v>732</v>
      </c>
      <c r="K361" t="s">
        <v>732</v>
      </c>
      <c r="L361" t="s">
        <v>732</v>
      </c>
      <c r="M361" t="s">
        <v>341</v>
      </c>
      <c r="N361" t="s">
        <v>732</v>
      </c>
      <c r="O361" s="6" t="e">
        <v>#VALUE!</v>
      </c>
      <c r="R361" t="s">
        <v>732</v>
      </c>
      <c r="S361" t="s">
        <v>341</v>
      </c>
      <c r="T361" s="6" t="e">
        <v>#VALUE!</v>
      </c>
    </row>
    <row r="362" spans="1:36" hidden="1">
      <c r="A362" t="s">
        <v>551</v>
      </c>
      <c r="B362" t="s">
        <v>231</v>
      </c>
      <c r="C362">
        <v>20150324</v>
      </c>
      <c r="D362" t="s">
        <v>338</v>
      </c>
      <c r="E362">
        <v>15.82</v>
      </c>
      <c r="F362">
        <v>30.93</v>
      </c>
      <c r="G362" s="6">
        <v>0.95512010113780021</v>
      </c>
      <c r="H362" t="s">
        <v>727</v>
      </c>
      <c r="I362" t="s">
        <v>728</v>
      </c>
      <c r="J362">
        <v>20150410</v>
      </c>
      <c r="K362">
        <v>20150602</v>
      </c>
      <c r="L362">
        <v>37</v>
      </c>
      <c r="M362">
        <v>30.93</v>
      </c>
      <c r="N362">
        <v>41.96</v>
      </c>
      <c r="O362" s="6">
        <v>0.35661170384739738</v>
      </c>
      <c r="R362">
        <v>23.04</v>
      </c>
      <c r="S362">
        <v>30.93</v>
      </c>
      <c r="T362" s="6">
        <v>0.25509214354995152</v>
      </c>
    </row>
    <row r="363" spans="1:36">
      <c r="A363" t="s">
        <v>552</v>
      </c>
      <c r="B363" t="s">
        <v>233</v>
      </c>
      <c r="C363">
        <v>20140609</v>
      </c>
      <c r="D363" t="s">
        <v>338</v>
      </c>
      <c r="G363" s="6" t="e">
        <v>#DIV/0!</v>
      </c>
      <c r="H363" s="34" t="s">
        <v>791</v>
      </c>
      <c r="I363" s="34" t="s">
        <v>746</v>
      </c>
      <c r="M363">
        <v>0</v>
      </c>
      <c r="O363" s="6" t="e">
        <v>#DIV/0!</v>
      </c>
      <c r="S363">
        <v>0</v>
      </c>
      <c r="T363" s="6" t="e">
        <v>#DIV/0!</v>
      </c>
    </row>
    <row r="364" spans="1:36" hidden="1">
      <c r="A364" t="s">
        <v>553</v>
      </c>
      <c r="B364" t="s">
        <v>234</v>
      </c>
      <c r="C364">
        <v>20141124</v>
      </c>
      <c r="D364" t="s">
        <v>338</v>
      </c>
      <c r="E364">
        <v>35.08</v>
      </c>
      <c r="F364">
        <v>42.39</v>
      </c>
      <c r="G364" s="6">
        <v>0.2083808437856329</v>
      </c>
      <c r="H364" t="s">
        <v>972</v>
      </c>
      <c r="I364" t="s">
        <v>728</v>
      </c>
      <c r="J364">
        <v>20141127</v>
      </c>
      <c r="K364">
        <v>20150313</v>
      </c>
      <c r="L364">
        <v>67</v>
      </c>
      <c r="M364">
        <v>42.39</v>
      </c>
      <c r="N364">
        <v>78</v>
      </c>
      <c r="O364" s="6">
        <v>0.84005661712668078</v>
      </c>
      <c r="P364" s="23">
        <v>20150428</v>
      </c>
      <c r="Q364" s="23">
        <v>20150612</v>
      </c>
      <c r="R364" s="23">
        <v>36.07</v>
      </c>
      <c r="S364">
        <v>42.39</v>
      </c>
      <c r="T364" s="6">
        <v>0.14909176692616183</v>
      </c>
    </row>
    <row r="365" spans="1:36">
      <c r="A365" t="s">
        <v>691</v>
      </c>
      <c r="B365" t="s">
        <v>692</v>
      </c>
      <c r="C365">
        <v>20110322</v>
      </c>
      <c r="D365" t="s">
        <v>338</v>
      </c>
      <c r="E365">
        <v>11.76</v>
      </c>
      <c r="F365">
        <v>24.96</v>
      </c>
      <c r="G365" s="6">
        <v>1.1224489795918369</v>
      </c>
      <c r="H365" s="34" t="s">
        <v>756</v>
      </c>
      <c r="I365" s="34" t="s">
        <v>746</v>
      </c>
      <c r="M365">
        <v>24.96</v>
      </c>
      <c r="O365" s="6">
        <v>-1</v>
      </c>
      <c r="S365">
        <v>24.96</v>
      </c>
      <c r="T365" s="6">
        <v>1</v>
      </c>
    </row>
    <row r="366" spans="1:36">
      <c r="A366" t="s">
        <v>554</v>
      </c>
      <c r="B366" t="s">
        <v>236</v>
      </c>
      <c r="C366">
        <v>20150429</v>
      </c>
      <c r="D366" t="s">
        <v>338</v>
      </c>
      <c r="G366" s="6" t="e">
        <v>#DIV/0!</v>
      </c>
      <c r="H366" t="s">
        <v>727</v>
      </c>
      <c r="I366" t="s">
        <v>746</v>
      </c>
      <c r="M366">
        <v>0</v>
      </c>
      <c r="O366" s="6" t="e">
        <v>#DIV/0!</v>
      </c>
      <c r="S366">
        <v>0</v>
      </c>
      <c r="T366" s="6" t="e">
        <v>#DIV/0!</v>
      </c>
    </row>
    <row r="367" spans="1:36">
      <c r="A367" t="s">
        <v>555</v>
      </c>
      <c r="B367" t="s">
        <v>237</v>
      </c>
      <c r="C367">
        <v>20150525</v>
      </c>
      <c r="D367" t="s">
        <v>338</v>
      </c>
      <c r="E367">
        <v>19.82</v>
      </c>
      <c r="F367">
        <v>42.99</v>
      </c>
      <c r="G367" s="6">
        <v>1.1690211907164481</v>
      </c>
      <c r="H367" t="s">
        <v>727</v>
      </c>
      <c r="I367" t="s">
        <v>746</v>
      </c>
      <c r="J367" t="s">
        <v>747</v>
      </c>
      <c r="M367">
        <v>42.99</v>
      </c>
      <c r="O367" s="6">
        <v>-1</v>
      </c>
      <c r="S367">
        <v>42.99</v>
      </c>
      <c r="T367" s="6">
        <v>1</v>
      </c>
    </row>
    <row r="368" spans="1:36" hidden="1">
      <c r="A368" t="s">
        <v>693</v>
      </c>
      <c r="B368" t="s">
        <v>694</v>
      </c>
      <c r="C368">
        <v>20141103</v>
      </c>
      <c r="D368" t="s">
        <v>338</v>
      </c>
      <c r="E368">
        <v>18.84</v>
      </c>
      <c r="F368">
        <v>30.34</v>
      </c>
      <c r="G368" s="6">
        <v>0.61040339702760082</v>
      </c>
      <c r="H368" t="s">
        <v>731</v>
      </c>
      <c r="I368" t="s">
        <v>728</v>
      </c>
      <c r="J368">
        <v>20141111</v>
      </c>
      <c r="K368">
        <v>20141203</v>
      </c>
      <c r="L368">
        <v>17</v>
      </c>
      <c r="M368">
        <v>30.34</v>
      </c>
      <c r="N368">
        <v>78.5</v>
      </c>
      <c r="O368" s="6">
        <v>1.5873434410019776</v>
      </c>
      <c r="P368" s="23">
        <v>20150526</v>
      </c>
      <c r="R368">
        <v>25.35</v>
      </c>
      <c r="S368">
        <v>30.34</v>
      </c>
      <c r="T368" s="6">
        <v>0.16446934739617661</v>
      </c>
    </row>
    <row r="369" spans="1:20" hidden="1">
      <c r="A369" t="s">
        <v>556</v>
      </c>
      <c r="B369" t="s">
        <v>238</v>
      </c>
      <c r="C369">
        <v>20150309</v>
      </c>
      <c r="D369" t="s">
        <v>338</v>
      </c>
      <c r="E369">
        <v>9.7200000000000006</v>
      </c>
      <c r="F369">
        <v>12.46</v>
      </c>
      <c r="G369" s="6">
        <v>0.28189300411522633</v>
      </c>
      <c r="H369" t="s">
        <v>727</v>
      </c>
      <c r="I369" t="s">
        <v>728</v>
      </c>
      <c r="J369">
        <v>20150313</v>
      </c>
      <c r="K369">
        <v>20150409</v>
      </c>
      <c r="L369">
        <v>19</v>
      </c>
      <c r="M369">
        <v>12.46</v>
      </c>
      <c r="N369">
        <v>22.7</v>
      </c>
      <c r="O369" s="6">
        <v>0.82182985553772048</v>
      </c>
      <c r="R369">
        <v>11.09</v>
      </c>
      <c r="S369">
        <v>12.46</v>
      </c>
      <c r="T369" s="6">
        <v>0.10995184590690216</v>
      </c>
    </row>
    <row r="370" spans="1:20" hidden="1">
      <c r="A370" t="s">
        <v>695</v>
      </c>
      <c r="B370" t="s">
        <v>696</v>
      </c>
      <c r="C370">
        <v>20110324</v>
      </c>
      <c r="D370" t="s">
        <v>338</v>
      </c>
      <c r="E370">
        <v>6.77</v>
      </c>
      <c r="F370">
        <v>8.18</v>
      </c>
      <c r="G370" s="6">
        <v>0.2082717872968981</v>
      </c>
      <c r="H370" s="34" t="s">
        <v>756</v>
      </c>
      <c r="I370" s="34" t="s">
        <v>728</v>
      </c>
      <c r="J370">
        <v>20110329</v>
      </c>
      <c r="K370">
        <v>20110427</v>
      </c>
      <c r="L370">
        <v>20</v>
      </c>
      <c r="M370">
        <v>8.18</v>
      </c>
      <c r="N370">
        <v>9.94</v>
      </c>
      <c r="O370" s="6">
        <v>0.21515892420537897</v>
      </c>
      <c r="P370" s="23">
        <v>20110526</v>
      </c>
      <c r="R370">
        <v>6.85</v>
      </c>
      <c r="S370">
        <v>8.18</v>
      </c>
      <c r="T370" s="6">
        <v>0.16259168704156482</v>
      </c>
    </row>
    <row r="371" spans="1:20">
      <c r="A371" t="s">
        <v>557</v>
      </c>
      <c r="B371" t="s">
        <v>239</v>
      </c>
      <c r="C371">
        <v>20150513</v>
      </c>
      <c r="D371" t="s">
        <v>338</v>
      </c>
      <c r="E371">
        <v>6.68</v>
      </c>
      <c r="F371">
        <v>37.21</v>
      </c>
      <c r="G371" s="6">
        <v>4.5703592814371259</v>
      </c>
      <c r="H371" s="34" t="s">
        <v>727</v>
      </c>
      <c r="I371" s="34" t="s">
        <v>746</v>
      </c>
      <c r="J371" s="34" t="s">
        <v>747</v>
      </c>
      <c r="M371">
        <v>37.21</v>
      </c>
      <c r="O371" s="6">
        <v>-1</v>
      </c>
      <c r="S371">
        <v>37.21</v>
      </c>
      <c r="T371" s="6">
        <v>1</v>
      </c>
    </row>
    <row r="372" spans="1:20" hidden="1">
      <c r="A372" t="s">
        <v>558</v>
      </c>
      <c r="B372" t="s">
        <v>240</v>
      </c>
      <c r="C372">
        <v>20150213</v>
      </c>
      <c r="D372" t="s">
        <v>338</v>
      </c>
      <c r="E372">
        <v>11.27</v>
      </c>
      <c r="F372">
        <v>27.12</v>
      </c>
      <c r="G372" s="6">
        <v>1.4063886424134873</v>
      </c>
      <c r="H372" t="s">
        <v>727</v>
      </c>
      <c r="I372" t="s">
        <v>728</v>
      </c>
      <c r="J372">
        <v>20150414</v>
      </c>
      <c r="K372">
        <v>20150521</v>
      </c>
      <c r="L372">
        <v>27</v>
      </c>
      <c r="M372">
        <v>27.12</v>
      </c>
      <c r="N372">
        <v>43.21</v>
      </c>
      <c r="O372" s="6">
        <v>0.59328908554572268</v>
      </c>
      <c r="R372">
        <v>21.3</v>
      </c>
      <c r="S372">
        <v>27.12</v>
      </c>
      <c r="T372" s="6">
        <v>0.21460176991150443</v>
      </c>
    </row>
    <row r="373" spans="1:20">
      <c r="A373" t="s">
        <v>559</v>
      </c>
      <c r="B373" t="s">
        <v>979</v>
      </c>
      <c r="C373">
        <v>20140612</v>
      </c>
      <c r="D373" t="s">
        <v>761</v>
      </c>
      <c r="G373" s="6" t="e">
        <v>#DIV/0!</v>
      </c>
      <c r="H373" t="s">
        <v>379</v>
      </c>
      <c r="I373" t="s">
        <v>746</v>
      </c>
      <c r="M373">
        <v>0</v>
      </c>
      <c r="O373" s="6" t="e">
        <v>#DIV/0!</v>
      </c>
      <c r="S373">
        <v>0</v>
      </c>
      <c r="T373" s="6" t="e">
        <v>#DIV/0!</v>
      </c>
    </row>
    <row r="374" spans="1:20">
      <c r="A374" t="s">
        <v>980</v>
      </c>
      <c r="B374" t="s">
        <v>981</v>
      </c>
      <c r="C374">
        <v>20120229</v>
      </c>
      <c r="D374" t="s">
        <v>338</v>
      </c>
      <c r="E374">
        <v>4.87</v>
      </c>
      <c r="F374">
        <v>5.36</v>
      </c>
      <c r="G374" s="6">
        <v>0.10061601642710477</v>
      </c>
      <c r="H374" t="s">
        <v>756</v>
      </c>
      <c r="I374" t="s">
        <v>746</v>
      </c>
      <c r="M374">
        <v>5.36</v>
      </c>
      <c r="O374" s="6">
        <v>-1</v>
      </c>
      <c r="S374">
        <v>5.36</v>
      </c>
      <c r="T374" s="6">
        <v>1</v>
      </c>
    </row>
    <row r="375" spans="1:20" hidden="1">
      <c r="A375" t="s">
        <v>560</v>
      </c>
      <c r="B375" t="s">
        <v>242</v>
      </c>
      <c r="C375">
        <v>20150318</v>
      </c>
      <c r="D375" t="s">
        <v>338</v>
      </c>
      <c r="E375">
        <v>12.34</v>
      </c>
      <c r="F375">
        <v>16.38</v>
      </c>
      <c r="G375" s="6">
        <v>0.32739059967585082</v>
      </c>
      <c r="H375" t="s">
        <v>727</v>
      </c>
      <c r="I375" t="s">
        <v>728</v>
      </c>
      <c r="J375">
        <v>20150325</v>
      </c>
      <c r="K375">
        <v>20150601</v>
      </c>
      <c r="L375">
        <v>47</v>
      </c>
      <c r="M375">
        <v>16.38</v>
      </c>
      <c r="N375">
        <v>20.5</v>
      </c>
      <c r="O375" s="6">
        <v>0.25152625152625158</v>
      </c>
      <c r="R375">
        <v>13.42</v>
      </c>
      <c r="S375">
        <v>16.38</v>
      </c>
      <c r="T375" s="6">
        <v>0.18070818070818065</v>
      </c>
    </row>
    <row r="376" spans="1:20" hidden="1">
      <c r="A376" t="s">
        <v>561</v>
      </c>
      <c r="B376" t="s">
        <v>243</v>
      </c>
      <c r="C376">
        <v>20150112</v>
      </c>
      <c r="D376" t="s">
        <v>338</v>
      </c>
      <c r="E376">
        <v>8.6199999999999992</v>
      </c>
      <c r="F376">
        <v>12.17</v>
      </c>
      <c r="G376" s="6">
        <v>0.411832946635731</v>
      </c>
      <c r="H376" t="s">
        <v>727</v>
      </c>
      <c r="I376" t="s">
        <v>728</v>
      </c>
      <c r="J376">
        <v>20150123</v>
      </c>
      <c r="K376">
        <v>20150327</v>
      </c>
      <c r="L376">
        <v>39</v>
      </c>
      <c r="M376">
        <v>12.17</v>
      </c>
      <c r="N376">
        <v>17.78</v>
      </c>
      <c r="O376" s="6">
        <v>0.46096959737058352</v>
      </c>
      <c r="R376">
        <v>10.220000000000001</v>
      </c>
      <c r="S376">
        <v>12.17</v>
      </c>
      <c r="T376" s="6">
        <v>0.16023007395234176</v>
      </c>
    </row>
    <row r="377" spans="1:20" hidden="1">
      <c r="A377" t="s">
        <v>562</v>
      </c>
      <c r="B377" t="s">
        <v>244</v>
      </c>
      <c r="C377">
        <v>20150421</v>
      </c>
      <c r="D377" t="s">
        <v>338</v>
      </c>
      <c r="E377">
        <v>5.52</v>
      </c>
      <c r="F377">
        <v>11.85</v>
      </c>
      <c r="G377" s="6">
        <v>1.1467391304347827</v>
      </c>
      <c r="H377" t="s">
        <v>727</v>
      </c>
      <c r="I377" t="s">
        <v>728</v>
      </c>
      <c r="J377">
        <v>20150505</v>
      </c>
      <c r="K377">
        <v>20150605</v>
      </c>
      <c r="L377">
        <v>23</v>
      </c>
      <c r="M377">
        <v>11.85</v>
      </c>
      <c r="N377">
        <v>13.97</v>
      </c>
      <c r="O377" s="6">
        <v>0.17890295358649799</v>
      </c>
      <c r="P377" s="23">
        <v>20150618</v>
      </c>
      <c r="R377">
        <v>8.24</v>
      </c>
      <c r="S377">
        <v>11.85</v>
      </c>
      <c r="T377" s="6">
        <v>0.30464135021097044</v>
      </c>
    </row>
    <row r="378" spans="1:20" hidden="1">
      <c r="A378" t="s">
        <v>697</v>
      </c>
      <c r="B378" t="s">
        <v>698</v>
      </c>
      <c r="C378">
        <v>20130321</v>
      </c>
      <c r="D378" t="s">
        <v>338</v>
      </c>
      <c r="E378">
        <v>9.48</v>
      </c>
      <c r="F378">
        <v>12.79</v>
      </c>
      <c r="G378" s="6">
        <v>0.34915611814345976</v>
      </c>
      <c r="H378" t="s">
        <v>756</v>
      </c>
      <c r="I378" t="s">
        <v>728</v>
      </c>
      <c r="J378">
        <v>20130328</v>
      </c>
      <c r="K378">
        <v>20130516</v>
      </c>
      <c r="L378">
        <v>31</v>
      </c>
      <c r="M378">
        <v>12.79</v>
      </c>
      <c r="N378">
        <v>17.89</v>
      </c>
      <c r="O378" s="6">
        <v>0.39874902267396417</v>
      </c>
      <c r="P378" s="23">
        <v>20131014</v>
      </c>
      <c r="R378">
        <v>10.18</v>
      </c>
      <c r="S378">
        <v>12.79</v>
      </c>
      <c r="T378" s="6">
        <v>0.20406567630961686</v>
      </c>
    </row>
    <row r="379" spans="1:20">
      <c r="A379" t="s">
        <v>563</v>
      </c>
      <c r="B379" t="s">
        <v>245</v>
      </c>
      <c r="C379">
        <v>20150423</v>
      </c>
      <c r="D379" t="s">
        <v>338</v>
      </c>
      <c r="G379" s="6" t="e">
        <v>#DIV/0!</v>
      </c>
      <c r="H379" t="s">
        <v>727</v>
      </c>
      <c r="I379" t="s">
        <v>746</v>
      </c>
      <c r="M379">
        <v>0</v>
      </c>
      <c r="O379" s="6" t="e">
        <v>#DIV/0!</v>
      </c>
      <c r="S379">
        <v>0</v>
      </c>
      <c r="T379" s="6" t="e">
        <v>#DIV/0!</v>
      </c>
    </row>
    <row r="380" spans="1:20" hidden="1">
      <c r="A380" t="s">
        <v>564</v>
      </c>
      <c r="B380" t="s">
        <v>246</v>
      </c>
      <c r="C380">
        <v>20141027</v>
      </c>
      <c r="D380" t="s">
        <v>338</v>
      </c>
      <c r="E380">
        <v>3.33</v>
      </c>
      <c r="F380">
        <v>5.08</v>
      </c>
      <c r="G380" s="6">
        <v>0.52552552552552556</v>
      </c>
      <c r="H380" t="s">
        <v>357</v>
      </c>
      <c r="I380" t="s">
        <v>728</v>
      </c>
      <c r="J380">
        <v>20141106</v>
      </c>
      <c r="K380">
        <v>20150316</v>
      </c>
      <c r="L380">
        <v>86</v>
      </c>
      <c r="M380">
        <v>5.08</v>
      </c>
      <c r="N380">
        <v>15.5</v>
      </c>
      <c r="O380" s="6">
        <v>2.0511811023622046</v>
      </c>
      <c r="R380">
        <v>4.29</v>
      </c>
      <c r="S380">
        <v>5.08</v>
      </c>
      <c r="T380" s="6">
        <v>0.15551181102362205</v>
      </c>
    </row>
    <row r="381" spans="1:20" hidden="1">
      <c r="A381" t="s">
        <v>565</v>
      </c>
      <c r="B381" t="s">
        <v>247</v>
      </c>
      <c r="C381">
        <v>20150429</v>
      </c>
      <c r="D381" t="s">
        <v>338</v>
      </c>
      <c r="E381">
        <v>16.559999999999999</v>
      </c>
      <c r="F381">
        <v>18.329999999999998</v>
      </c>
      <c r="G381" s="6">
        <v>0.10688405797101448</v>
      </c>
      <c r="H381" t="s">
        <v>727</v>
      </c>
      <c r="I381" t="s">
        <v>728</v>
      </c>
      <c r="J381">
        <v>20150505</v>
      </c>
      <c r="K381">
        <v>20150529</v>
      </c>
      <c r="L381">
        <v>19</v>
      </c>
      <c r="M381">
        <v>18.329999999999998</v>
      </c>
      <c r="N381">
        <v>22.82</v>
      </c>
      <c r="O381" s="6">
        <v>0.24495362793235148</v>
      </c>
      <c r="P381" s="23">
        <v>20150615</v>
      </c>
      <c r="R381">
        <v>14.21</v>
      </c>
      <c r="S381">
        <v>18.329999999999998</v>
      </c>
      <c r="T381" s="6">
        <v>0.22476813966175657</v>
      </c>
    </row>
    <row r="382" spans="1:20" hidden="1">
      <c r="A382" t="s">
        <v>566</v>
      </c>
      <c r="B382" t="s">
        <v>248</v>
      </c>
      <c r="C382">
        <v>20150325</v>
      </c>
      <c r="D382" t="s">
        <v>338</v>
      </c>
      <c r="E382">
        <v>13.4</v>
      </c>
      <c r="F382">
        <v>19.190000000000001</v>
      </c>
      <c r="G382" s="6">
        <v>0.43208955223880602</v>
      </c>
      <c r="H382" t="s">
        <v>727</v>
      </c>
      <c r="I382" t="s">
        <v>728</v>
      </c>
      <c r="J382">
        <v>20150407</v>
      </c>
      <c r="K382">
        <v>20150410</v>
      </c>
      <c r="L382">
        <v>4</v>
      </c>
      <c r="M382">
        <v>19.190000000000001</v>
      </c>
      <c r="N382">
        <v>31.77</v>
      </c>
      <c r="O382" s="6">
        <v>0.65554976550286592</v>
      </c>
      <c r="R382">
        <v>16.559999999999999</v>
      </c>
      <c r="S382">
        <v>19.190000000000001</v>
      </c>
      <c r="T382" s="6">
        <v>0.13705054715997927</v>
      </c>
    </row>
    <row r="383" spans="1:20">
      <c r="A383" t="s">
        <v>567</v>
      </c>
      <c r="B383" t="s">
        <v>249</v>
      </c>
      <c r="C383">
        <v>20150112</v>
      </c>
      <c r="D383" t="s">
        <v>338</v>
      </c>
      <c r="E383" t="s">
        <v>732</v>
      </c>
      <c r="F383" t="s">
        <v>732</v>
      </c>
      <c r="G383" s="6" t="e">
        <v>#VALUE!</v>
      </c>
      <c r="H383" t="s">
        <v>727</v>
      </c>
      <c r="I383" t="s">
        <v>746</v>
      </c>
      <c r="J383" t="s">
        <v>732</v>
      </c>
      <c r="K383" t="s">
        <v>732</v>
      </c>
      <c r="L383" t="s">
        <v>732</v>
      </c>
      <c r="M383" t="s">
        <v>341</v>
      </c>
      <c r="N383" t="s">
        <v>732</v>
      </c>
      <c r="O383" s="6" t="e">
        <v>#VALUE!</v>
      </c>
      <c r="R383" t="s">
        <v>732</v>
      </c>
      <c r="S383" t="s">
        <v>341</v>
      </c>
      <c r="T383" s="6" t="e">
        <v>#VALUE!</v>
      </c>
    </row>
    <row r="384" spans="1:20">
      <c r="A384" t="s">
        <v>568</v>
      </c>
      <c r="B384" t="s">
        <v>250</v>
      </c>
      <c r="C384">
        <v>20150609</v>
      </c>
      <c r="D384" t="s">
        <v>338</v>
      </c>
      <c r="E384">
        <v>33.799999999999997</v>
      </c>
      <c r="F384">
        <v>40.06</v>
      </c>
      <c r="G384" s="6">
        <v>0.18520710059171613</v>
      </c>
      <c r="H384" t="s">
        <v>727</v>
      </c>
      <c r="I384" t="s">
        <v>746</v>
      </c>
      <c r="M384">
        <v>40.06</v>
      </c>
      <c r="O384" s="6">
        <v>-1</v>
      </c>
      <c r="S384">
        <v>40.06</v>
      </c>
      <c r="T384" s="6">
        <v>1</v>
      </c>
    </row>
    <row r="385" spans="1:23" hidden="1">
      <c r="A385" t="s">
        <v>569</v>
      </c>
      <c r="B385" t="s">
        <v>251</v>
      </c>
      <c r="C385">
        <v>20150209</v>
      </c>
      <c r="D385" t="s">
        <v>338</v>
      </c>
      <c r="E385">
        <v>10.83</v>
      </c>
      <c r="F385">
        <v>19.809999999999999</v>
      </c>
      <c r="G385" s="6">
        <v>0.82917820867959358</v>
      </c>
      <c r="H385" t="s">
        <v>727</v>
      </c>
      <c r="I385" t="s">
        <v>728</v>
      </c>
      <c r="J385">
        <v>20150306</v>
      </c>
      <c r="K385">
        <v>20150401</v>
      </c>
      <c r="L385">
        <v>18</v>
      </c>
      <c r="M385">
        <v>19.809999999999999</v>
      </c>
      <c r="N385">
        <v>27.6</v>
      </c>
      <c r="O385" s="6">
        <v>0.39323573952549234</v>
      </c>
      <c r="R385">
        <v>15.7</v>
      </c>
      <c r="S385">
        <v>19.809999999999999</v>
      </c>
      <c r="T385" s="6">
        <v>0.20747097425542654</v>
      </c>
    </row>
    <row r="386" spans="1:23">
      <c r="A386" t="s">
        <v>699</v>
      </c>
      <c r="B386" t="s">
        <v>700</v>
      </c>
      <c r="C386">
        <v>20130104</v>
      </c>
      <c r="D386" s="33" t="s">
        <v>343</v>
      </c>
      <c r="E386">
        <v>5.62</v>
      </c>
      <c r="F386">
        <v>7.61</v>
      </c>
      <c r="G386" s="6">
        <v>0.35409252669039148</v>
      </c>
      <c r="H386" t="s">
        <v>743</v>
      </c>
      <c r="I386" t="s">
        <v>746</v>
      </c>
      <c r="M386">
        <v>7.61</v>
      </c>
      <c r="O386" s="6">
        <v>-1</v>
      </c>
      <c r="S386">
        <v>7.61</v>
      </c>
      <c r="T386" s="6">
        <v>1</v>
      </c>
    </row>
    <row r="387" spans="1:23" hidden="1">
      <c r="A387" t="s">
        <v>701</v>
      </c>
      <c r="B387" t="s">
        <v>702</v>
      </c>
      <c r="C387">
        <v>20110624</v>
      </c>
      <c r="D387" t="s">
        <v>338</v>
      </c>
      <c r="E387">
        <v>7.02</v>
      </c>
      <c r="F387">
        <v>7.88</v>
      </c>
      <c r="G387" s="6">
        <v>0.12250712250712256</v>
      </c>
      <c r="H387" s="34" t="s">
        <v>756</v>
      </c>
      <c r="I387" s="34" t="s">
        <v>728</v>
      </c>
      <c r="J387">
        <v>20110629</v>
      </c>
      <c r="K387">
        <v>20111026</v>
      </c>
      <c r="L387">
        <v>83</v>
      </c>
      <c r="M387">
        <v>7.88</v>
      </c>
      <c r="N387">
        <v>9.6999999999999993</v>
      </c>
      <c r="O387" s="6">
        <v>0.23096446700507606</v>
      </c>
      <c r="P387" s="23">
        <v>20111111</v>
      </c>
      <c r="R387">
        <v>6.51</v>
      </c>
      <c r="S387">
        <v>7.88</v>
      </c>
      <c r="T387" s="6">
        <v>0.17385786802030459</v>
      </c>
    </row>
    <row r="388" spans="1:23">
      <c r="A388" t="s">
        <v>570</v>
      </c>
      <c r="B388" t="s">
        <v>252</v>
      </c>
      <c r="C388">
        <v>20150601</v>
      </c>
      <c r="D388" t="s">
        <v>338</v>
      </c>
      <c r="E388">
        <v>10.01</v>
      </c>
      <c r="F388">
        <v>28.55</v>
      </c>
      <c r="G388" s="6">
        <v>1.852147852147852</v>
      </c>
      <c r="H388" t="s">
        <v>727</v>
      </c>
      <c r="I388" t="s">
        <v>746</v>
      </c>
      <c r="J388" t="s">
        <v>747</v>
      </c>
      <c r="M388">
        <v>28.55</v>
      </c>
      <c r="O388" s="6">
        <v>-1</v>
      </c>
      <c r="S388">
        <v>28.55</v>
      </c>
      <c r="T388" s="6">
        <v>1</v>
      </c>
    </row>
    <row r="389" spans="1:23" hidden="1">
      <c r="A389" t="s">
        <v>571</v>
      </c>
      <c r="B389" t="s">
        <v>253</v>
      </c>
      <c r="C389">
        <v>20150319</v>
      </c>
      <c r="D389" t="s">
        <v>338</v>
      </c>
      <c r="E389">
        <v>28.73</v>
      </c>
      <c r="F389">
        <v>37.979999999999997</v>
      </c>
      <c r="G389" s="6">
        <v>0.32196310476853451</v>
      </c>
      <c r="H389" t="s">
        <v>727</v>
      </c>
      <c r="I389" t="s">
        <v>728</v>
      </c>
      <c r="J389">
        <v>20150325</v>
      </c>
      <c r="K389">
        <v>20150508</v>
      </c>
      <c r="L389">
        <v>31</v>
      </c>
      <c r="M389">
        <v>37.979999999999997</v>
      </c>
      <c r="N389">
        <v>50.77</v>
      </c>
      <c r="O389" s="6">
        <v>0.33675618746708813</v>
      </c>
      <c r="R389">
        <v>28.88</v>
      </c>
      <c r="S389">
        <v>37.979999999999997</v>
      </c>
      <c r="T389" s="6">
        <v>0.2395997893628225</v>
      </c>
    </row>
    <row r="390" spans="1:23">
      <c r="A390" t="s">
        <v>703</v>
      </c>
      <c r="B390" t="s">
        <v>704</v>
      </c>
      <c r="C390">
        <v>20130130</v>
      </c>
      <c r="D390" t="s">
        <v>338</v>
      </c>
      <c r="E390">
        <v>6.5</v>
      </c>
      <c r="F390">
        <v>7.85</v>
      </c>
      <c r="G390" s="6">
        <v>0.20769230769230765</v>
      </c>
      <c r="H390" t="s">
        <v>756</v>
      </c>
      <c r="I390" t="s">
        <v>746</v>
      </c>
      <c r="M390">
        <v>7.85</v>
      </c>
      <c r="O390" s="6">
        <v>-1</v>
      </c>
      <c r="S390">
        <v>7.85</v>
      </c>
      <c r="T390" s="6">
        <v>1</v>
      </c>
    </row>
    <row r="391" spans="1:23" hidden="1">
      <c r="A391" t="s">
        <v>982</v>
      </c>
      <c r="B391" t="s">
        <v>983</v>
      </c>
      <c r="C391">
        <v>20120308</v>
      </c>
      <c r="D391" t="s">
        <v>338</v>
      </c>
      <c r="E391">
        <v>9.75</v>
      </c>
      <c r="F391">
        <v>13.62</v>
      </c>
      <c r="G391" s="6">
        <v>0.39692307692307682</v>
      </c>
      <c r="H391" t="s">
        <v>756</v>
      </c>
      <c r="I391" t="s">
        <v>728</v>
      </c>
      <c r="J391">
        <v>20120502</v>
      </c>
      <c r="K391">
        <v>20130607</v>
      </c>
      <c r="L391">
        <v>267</v>
      </c>
      <c r="M391">
        <v>13.62</v>
      </c>
      <c r="N391">
        <v>21.15</v>
      </c>
      <c r="O391" s="6">
        <v>0.55286343612334798</v>
      </c>
      <c r="P391" s="23">
        <v>20140421</v>
      </c>
      <c r="R391">
        <v>9.0299999999999994</v>
      </c>
      <c r="S391">
        <v>13.62</v>
      </c>
      <c r="T391" s="6">
        <v>0.33700440528634362</v>
      </c>
    </row>
    <row r="392" spans="1:23" hidden="1">
      <c r="A392" t="s">
        <v>572</v>
      </c>
      <c r="B392" t="s">
        <v>254</v>
      </c>
      <c r="C392">
        <v>20150424</v>
      </c>
      <c r="D392" t="s">
        <v>338</v>
      </c>
      <c r="E392">
        <v>20.21</v>
      </c>
      <c r="F392">
        <v>22.23</v>
      </c>
      <c r="G392" s="6">
        <v>9.9950519544779792E-2</v>
      </c>
      <c r="H392" t="s">
        <v>727</v>
      </c>
      <c r="I392" t="s">
        <v>728</v>
      </c>
      <c r="J392">
        <v>20150428</v>
      </c>
      <c r="K392">
        <v>20150605</v>
      </c>
      <c r="L392">
        <v>28</v>
      </c>
      <c r="M392">
        <v>22.23</v>
      </c>
      <c r="N392">
        <v>27.7</v>
      </c>
      <c r="O392" s="6">
        <v>0.24606387764282495</v>
      </c>
      <c r="P392" s="23">
        <v>20150612</v>
      </c>
      <c r="R392">
        <v>18.61</v>
      </c>
      <c r="S392">
        <v>22.23</v>
      </c>
      <c r="T392" s="6">
        <v>0.16284300494826814</v>
      </c>
    </row>
    <row r="393" spans="1:23" hidden="1">
      <c r="A393" t="s">
        <v>573</v>
      </c>
      <c r="B393" t="s">
        <v>255</v>
      </c>
      <c r="C393">
        <v>20150304</v>
      </c>
      <c r="D393" t="s">
        <v>371</v>
      </c>
      <c r="E393">
        <v>13</v>
      </c>
      <c r="F393">
        <v>15.73</v>
      </c>
      <c r="G393" s="6">
        <v>0.21000000000000002</v>
      </c>
      <c r="H393" t="s">
        <v>727</v>
      </c>
      <c r="I393" t="s">
        <v>728</v>
      </c>
      <c r="J393">
        <v>20150309</v>
      </c>
      <c r="K393">
        <v>20150401</v>
      </c>
      <c r="L393">
        <v>18</v>
      </c>
      <c r="M393">
        <v>15.73</v>
      </c>
      <c r="N393">
        <v>19.600000000000001</v>
      </c>
      <c r="O393" s="6">
        <v>0.24602670057215517</v>
      </c>
      <c r="R393">
        <v>13.87</v>
      </c>
      <c r="S393">
        <v>15.73</v>
      </c>
      <c r="T393" s="6">
        <v>0.11824539097266377</v>
      </c>
    </row>
    <row r="394" spans="1:23">
      <c r="A394" t="s">
        <v>574</v>
      </c>
      <c r="B394" t="s">
        <v>256</v>
      </c>
      <c r="C394">
        <v>20150202</v>
      </c>
      <c r="D394" t="s">
        <v>338</v>
      </c>
      <c r="E394">
        <v>18.8</v>
      </c>
      <c r="F394">
        <v>21.94</v>
      </c>
      <c r="G394" s="6">
        <v>0.1670212765957447</v>
      </c>
      <c r="H394" t="s">
        <v>727</v>
      </c>
      <c r="I394" t="s">
        <v>746</v>
      </c>
      <c r="M394">
        <v>21.94</v>
      </c>
      <c r="O394" s="6">
        <v>-1</v>
      </c>
      <c r="S394">
        <v>21.94</v>
      </c>
      <c r="T394" s="6">
        <v>1</v>
      </c>
      <c r="U394" s="27"/>
      <c r="V394" s="27"/>
      <c r="W394" s="42"/>
    </row>
    <row r="395" spans="1:23" hidden="1">
      <c r="A395" t="s">
        <v>705</v>
      </c>
      <c r="B395" t="s">
        <v>706</v>
      </c>
      <c r="C395">
        <v>20141103</v>
      </c>
      <c r="D395" t="s">
        <v>338</v>
      </c>
      <c r="E395">
        <v>4.76</v>
      </c>
      <c r="F395">
        <v>5.76</v>
      </c>
      <c r="G395" s="6">
        <v>0.21008403361344538</v>
      </c>
      <c r="H395" t="s">
        <v>731</v>
      </c>
      <c r="I395" t="s">
        <v>728</v>
      </c>
      <c r="J395">
        <v>20141106</v>
      </c>
      <c r="K395">
        <v>20150317</v>
      </c>
      <c r="L395">
        <v>87</v>
      </c>
      <c r="M395">
        <v>5.76</v>
      </c>
      <c r="N395">
        <v>15.09</v>
      </c>
      <c r="O395" s="6">
        <v>1.6197916666666667</v>
      </c>
      <c r="P395" s="23">
        <v>20150616</v>
      </c>
      <c r="R395">
        <v>4.49</v>
      </c>
      <c r="S395">
        <v>5.76</v>
      </c>
      <c r="T395" s="6">
        <v>0.22048611111111105</v>
      </c>
      <c r="U395" s="27"/>
      <c r="V395" s="27"/>
      <c r="W395" s="42"/>
    </row>
    <row r="396" spans="1:23" hidden="1">
      <c r="A396" t="s">
        <v>575</v>
      </c>
      <c r="B396" t="s">
        <v>257</v>
      </c>
      <c r="C396">
        <v>20150107</v>
      </c>
      <c r="D396" t="s">
        <v>338</v>
      </c>
      <c r="E396">
        <v>7.7</v>
      </c>
      <c r="F396">
        <v>8.9700000000000006</v>
      </c>
      <c r="G396" s="6">
        <v>0.16493506493506499</v>
      </c>
      <c r="H396" t="s">
        <v>727</v>
      </c>
      <c r="I396" t="s">
        <v>728</v>
      </c>
      <c r="J396">
        <v>20150109</v>
      </c>
      <c r="K396">
        <v>20150401</v>
      </c>
      <c r="L396">
        <v>53</v>
      </c>
      <c r="M396">
        <v>8.9700000000000006</v>
      </c>
      <c r="N396">
        <v>16.53</v>
      </c>
      <c r="O396" s="6">
        <v>0.84280936454849498</v>
      </c>
      <c r="R396">
        <v>6.81</v>
      </c>
      <c r="S396">
        <v>8.9700000000000006</v>
      </c>
      <c r="T396" s="6">
        <v>0.24080267558528437</v>
      </c>
      <c r="U396" s="27"/>
      <c r="V396" s="27"/>
      <c r="W396" s="42"/>
    </row>
    <row r="397" spans="1:23" hidden="1">
      <c r="A397" t="s">
        <v>576</v>
      </c>
      <c r="B397" t="s">
        <v>258</v>
      </c>
      <c r="C397">
        <v>20150112</v>
      </c>
      <c r="D397" t="s">
        <v>338</v>
      </c>
      <c r="E397">
        <v>33.36</v>
      </c>
      <c r="F397">
        <v>66.66</v>
      </c>
      <c r="G397" s="6">
        <v>0.99820143884892076</v>
      </c>
      <c r="H397" t="s">
        <v>727</v>
      </c>
      <c r="I397" t="s">
        <v>728</v>
      </c>
      <c r="J397">
        <v>20150326</v>
      </c>
      <c r="K397">
        <v>20150519</v>
      </c>
      <c r="L397">
        <v>36</v>
      </c>
      <c r="M397">
        <v>66.66</v>
      </c>
      <c r="N397">
        <v>90.74</v>
      </c>
      <c r="O397" s="6">
        <v>0.36123612361236124</v>
      </c>
      <c r="R397">
        <v>51.81</v>
      </c>
      <c r="S397">
        <v>66.66</v>
      </c>
      <c r="T397" s="6">
        <v>0.22277227722772269</v>
      </c>
      <c r="U397" s="27"/>
      <c r="V397" s="27"/>
      <c r="W397" s="42"/>
    </row>
    <row r="398" spans="1:23" hidden="1">
      <c r="A398" t="s">
        <v>577</v>
      </c>
      <c r="B398" t="s">
        <v>984</v>
      </c>
      <c r="C398">
        <v>20140411</v>
      </c>
      <c r="D398" s="33" t="s">
        <v>350</v>
      </c>
      <c r="E398">
        <v>7.13</v>
      </c>
      <c r="F398">
        <v>9.48</v>
      </c>
      <c r="G398" s="6">
        <v>0.32959326788218801</v>
      </c>
      <c r="H398" t="s">
        <v>379</v>
      </c>
      <c r="I398" t="s">
        <v>728</v>
      </c>
      <c r="J398">
        <v>20140417</v>
      </c>
      <c r="K398">
        <v>20140904</v>
      </c>
      <c r="L398">
        <v>98</v>
      </c>
      <c r="M398">
        <v>9.48</v>
      </c>
      <c r="N398">
        <v>22</v>
      </c>
      <c r="O398" s="6">
        <v>1.3206751054852319</v>
      </c>
      <c r="P398" s="23">
        <v>20140408</v>
      </c>
      <c r="R398">
        <v>8.36</v>
      </c>
      <c r="S398">
        <v>9.48</v>
      </c>
      <c r="T398" s="6">
        <v>0.11814345991561191</v>
      </c>
      <c r="U398" s="28"/>
      <c r="V398" s="27"/>
      <c r="W398" s="42"/>
    </row>
    <row r="399" spans="1:23" hidden="1">
      <c r="A399" t="s">
        <v>578</v>
      </c>
      <c r="B399" t="s">
        <v>259</v>
      </c>
      <c r="C399">
        <v>20150429</v>
      </c>
      <c r="D399" t="s">
        <v>338</v>
      </c>
      <c r="E399">
        <v>10.7</v>
      </c>
      <c r="F399">
        <v>14.89</v>
      </c>
      <c r="G399" s="6">
        <v>0.39158878504672912</v>
      </c>
      <c r="H399" t="s">
        <v>727</v>
      </c>
      <c r="I399" t="s">
        <v>728</v>
      </c>
      <c r="J399">
        <v>20150507</v>
      </c>
      <c r="K399">
        <v>20150604</v>
      </c>
      <c r="L399">
        <v>21</v>
      </c>
      <c r="M399">
        <v>14.89</v>
      </c>
      <c r="N399">
        <v>17.760000000000002</v>
      </c>
      <c r="O399" s="6">
        <v>0.19274680993955681</v>
      </c>
      <c r="P399" s="23">
        <v>20150612</v>
      </c>
      <c r="R399">
        <v>12</v>
      </c>
      <c r="S399">
        <v>14.89</v>
      </c>
      <c r="T399" s="6">
        <v>0.1940899932840833</v>
      </c>
      <c r="U399" s="27"/>
      <c r="V399" s="27"/>
      <c r="W399" s="42"/>
    </row>
    <row r="400" spans="1:23" hidden="1">
      <c r="A400" t="s">
        <v>579</v>
      </c>
      <c r="B400" t="s">
        <v>260</v>
      </c>
      <c r="C400">
        <v>20141117</v>
      </c>
      <c r="D400" t="s">
        <v>338</v>
      </c>
      <c r="E400">
        <v>6.11</v>
      </c>
      <c r="F400">
        <v>7.19</v>
      </c>
      <c r="G400" s="6">
        <v>0.176759410801964</v>
      </c>
      <c r="H400" t="s">
        <v>357</v>
      </c>
      <c r="I400" t="s">
        <v>728</v>
      </c>
      <c r="J400">
        <v>20141120</v>
      </c>
      <c r="K400">
        <v>20150108</v>
      </c>
      <c r="L400">
        <v>32</v>
      </c>
      <c r="M400">
        <v>7.19</v>
      </c>
      <c r="N400">
        <v>12.1</v>
      </c>
      <c r="O400" s="6">
        <v>0.68289290681502068</v>
      </c>
      <c r="R400">
        <v>5.98</v>
      </c>
      <c r="S400">
        <v>7.19</v>
      </c>
      <c r="T400" s="6">
        <v>0.16828929068150209</v>
      </c>
      <c r="U400" s="27"/>
      <c r="V400" s="27"/>
      <c r="W400" s="42"/>
    </row>
    <row r="401" spans="1:23" hidden="1">
      <c r="A401" s="33">
        <v>600873</v>
      </c>
      <c r="B401" t="s">
        <v>985</v>
      </c>
      <c r="C401">
        <v>20141117</v>
      </c>
      <c r="D401" t="s">
        <v>338</v>
      </c>
      <c r="E401">
        <v>6.01</v>
      </c>
      <c r="F401">
        <v>7.09</v>
      </c>
      <c r="G401" s="6">
        <v>0.17970049916805325</v>
      </c>
      <c r="H401" t="s">
        <v>731</v>
      </c>
      <c r="I401" s="34" t="s">
        <v>1024</v>
      </c>
      <c r="J401">
        <v>20141121</v>
      </c>
      <c r="K401">
        <v>20141214</v>
      </c>
      <c r="L401">
        <v>24</v>
      </c>
      <c r="M401">
        <v>7.09</v>
      </c>
      <c r="N401">
        <v>15.3</v>
      </c>
      <c r="O401" s="6">
        <v>1.1579689703808183</v>
      </c>
      <c r="P401" s="23">
        <v>20150615</v>
      </c>
      <c r="R401">
        <v>5.88</v>
      </c>
      <c r="S401">
        <v>7.09</v>
      </c>
      <c r="T401" s="6">
        <v>0.17066290550070523</v>
      </c>
      <c r="U401" s="27"/>
      <c r="V401" s="27"/>
      <c r="W401" s="42"/>
    </row>
    <row r="402" spans="1:23" hidden="1">
      <c r="A402" t="s">
        <v>986</v>
      </c>
      <c r="B402" t="s">
        <v>987</v>
      </c>
      <c r="C402">
        <v>20150105</v>
      </c>
      <c r="D402" t="s">
        <v>371</v>
      </c>
      <c r="E402">
        <v>7.96</v>
      </c>
      <c r="F402">
        <v>11.66</v>
      </c>
      <c r="G402" s="6">
        <v>0.46482412060301509</v>
      </c>
      <c r="H402" t="s">
        <v>727</v>
      </c>
      <c r="I402" t="s">
        <v>728</v>
      </c>
      <c r="J402">
        <v>20150112</v>
      </c>
      <c r="K402">
        <v>20150512</v>
      </c>
      <c r="L402">
        <v>80</v>
      </c>
      <c r="M402">
        <v>11.66</v>
      </c>
      <c r="N402">
        <v>43.35</v>
      </c>
      <c r="O402" s="6">
        <v>2.7178387650085765</v>
      </c>
      <c r="P402" s="23">
        <v>20150818</v>
      </c>
      <c r="R402">
        <v>8.32</v>
      </c>
      <c r="S402">
        <v>11.66</v>
      </c>
      <c r="T402" s="6">
        <v>0.28644939965694682</v>
      </c>
      <c r="U402" s="27"/>
      <c r="V402" s="27"/>
      <c r="W402" s="42"/>
    </row>
    <row r="403" spans="1:23" hidden="1">
      <c r="A403" t="s">
        <v>707</v>
      </c>
      <c r="B403" t="s">
        <v>261</v>
      </c>
      <c r="C403">
        <v>20140911</v>
      </c>
      <c r="D403" t="s">
        <v>338</v>
      </c>
      <c r="E403">
        <v>6.26</v>
      </c>
      <c r="F403">
        <v>8.34</v>
      </c>
      <c r="G403" s="6">
        <v>0.3322683706070288</v>
      </c>
      <c r="H403" t="s">
        <v>731</v>
      </c>
      <c r="I403" t="s">
        <v>728</v>
      </c>
      <c r="J403">
        <v>20140917</v>
      </c>
      <c r="K403">
        <v>20150302</v>
      </c>
      <c r="L403">
        <v>107</v>
      </c>
      <c r="M403">
        <v>8.34</v>
      </c>
      <c r="N403">
        <v>17.46</v>
      </c>
      <c r="O403" s="6">
        <v>1.0935251798561152</v>
      </c>
      <c r="P403" s="23">
        <v>20150603</v>
      </c>
      <c r="R403">
        <v>6.47</v>
      </c>
      <c r="S403">
        <v>8.34</v>
      </c>
      <c r="T403" s="6">
        <v>0.22422062350119906</v>
      </c>
      <c r="U403" s="27"/>
      <c r="V403" s="27"/>
      <c r="W403" s="42"/>
    </row>
    <row r="404" spans="1:23" hidden="1">
      <c r="A404" t="s">
        <v>580</v>
      </c>
      <c r="B404" t="s">
        <v>262</v>
      </c>
      <c r="C404">
        <v>20150112</v>
      </c>
      <c r="D404" t="s">
        <v>338</v>
      </c>
      <c r="E404">
        <v>21.95</v>
      </c>
      <c r="F404">
        <v>47.55</v>
      </c>
      <c r="G404" s="6">
        <v>1.1662870159453302</v>
      </c>
      <c r="H404" t="s">
        <v>727</v>
      </c>
      <c r="I404" t="s">
        <v>728</v>
      </c>
      <c r="J404">
        <v>201504008</v>
      </c>
      <c r="K404">
        <v>20150518</v>
      </c>
      <c r="L404">
        <v>28</v>
      </c>
      <c r="M404">
        <v>47.55</v>
      </c>
      <c r="N404">
        <v>72.900000000000006</v>
      </c>
      <c r="O404" s="6">
        <v>0.53312302839116743</v>
      </c>
      <c r="R404">
        <v>39.75</v>
      </c>
      <c r="S404">
        <v>47.55</v>
      </c>
      <c r="T404" s="6">
        <v>0.16403785488958986</v>
      </c>
      <c r="U404" s="27"/>
      <c r="V404" s="27"/>
      <c r="W404" s="42"/>
    </row>
    <row r="405" spans="1:23" hidden="1">
      <c r="A405" t="s">
        <v>708</v>
      </c>
      <c r="B405" t="s">
        <v>709</v>
      </c>
      <c r="C405">
        <v>20130618</v>
      </c>
      <c r="D405" t="s">
        <v>338</v>
      </c>
      <c r="E405">
        <v>15.34</v>
      </c>
      <c r="F405">
        <v>19.07</v>
      </c>
      <c r="G405" s="6">
        <v>0.24315514993481099</v>
      </c>
      <c r="H405" t="s">
        <v>756</v>
      </c>
      <c r="I405" t="s">
        <v>728</v>
      </c>
      <c r="J405">
        <v>20130625</v>
      </c>
      <c r="K405">
        <v>20140115</v>
      </c>
      <c r="L405">
        <v>139</v>
      </c>
      <c r="M405">
        <v>19.07</v>
      </c>
      <c r="N405">
        <v>26.12</v>
      </c>
      <c r="O405" s="6">
        <v>0.36969061352910332</v>
      </c>
      <c r="P405" s="23">
        <v>20140220</v>
      </c>
      <c r="R405">
        <v>15.05</v>
      </c>
      <c r="S405">
        <v>19.07</v>
      </c>
      <c r="T405" s="6">
        <v>0.21080230728893548</v>
      </c>
      <c r="U405" s="27"/>
      <c r="V405" s="27"/>
      <c r="W405" s="42"/>
    </row>
    <row r="406" spans="1:23" hidden="1">
      <c r="A406" t="s">
        <v>710</v>
      </c>
      <c r="B406" t="s">
        <v>263</v>
      </c>
      <c r="C406">
        <v>20140919</v>
      </c>
      <c r="D406" t="s">
        <v>338</v>
      </c>
      <c r="E406">
        <v>8.1199999999999992</v>
      </c>
      <c r="F406">
        <v>16.899999999999999</v>
      </c>
      <c r="G406" s="6">
        <v>1.0812807881773399</v>
      </c>
      <c r="H406" t="s">
        <v>731</v>
      </c>
      <c r="I406" t="s">
        <v>728</v>
      </c>
      <c r="J406">
        <v>20141014</v>
      </c>
      <c r="K406">
        <v>20150416</v>
      </c>
      <c r="L406">
        <v>90</v>
      </c>
      <c r="M406">
        <v>16.899999999999999</v>
      </c>
      <c r="N406">
        <v>30.27</v>
      </c>
      <c r="O406" s="6">
        <v>0.7911242603550297</v>
      </c>
      <c r="P406" s="23">
        <v>20150615</v>
      </c>
      <c r="R406">
        <v>11.78</v>
      </c>
      <c r="S406">
        <v>16.899999999999999</v>
      </c>
      <c r="T406" s="6">
        <v>0.30295857988165681</v>
      </c>
      <c r="U406" s="27"/>
      <c r="V406" s="27"/>
      <c r="W406" s="42"/>
    </row>
    <row r="407" spans="1:23">
      <c r="A407" t="s">
        <v>581</v>
      </c>
      <c r="B407" t="s">
        <v>264</v>
      </c>
      <c r="C407">
        <v>20150601</v>
      </c>
      <c r="D407" t="s">
        <v>338</v>
      </c>
      <c r="E407">
        <v>19.5</v>
      </c>
      <c r="F407">
        <v>23.6</v>
      </c>
      <c r="G407" s="6">
        <v>0.21025641025641034</v>
      </c>
      <c r="H407" t="s">
        <v>727</v>
      </c>
      <c r="I407" t="s">
        <v>746</v>
      </c>
      <c r="J407" t="s">
        <v>747</v>
      </c>
      <c r="M407">
        <v>23.6</v>
      </c>
      <c r="O407" s="6">
        <v>-1</v>
      </c>
      <c r="S407">
        <v>23.6</v>
      </c>
      <c r="T407" s="6">
        <v>1</v>
      </c>
      <c r="U407" s="27"/>
      <c r="V407" s="27"/>
      <c r="W407" s="42"/>
    </row>
    <row r="408" spans="1:23">
      <c r="A408" t="s">
        <v>711</v>
      </c>
      <c r="B408" t="s">
        <v>712</v>
      </c>
      <c r="C408">
        <v>20130206</v>
      </c>
      <c r="D408" t="s">
        <v>338</v>
      </c>
      <c r="E408">
        <v>12.66</v>
      </c>
      <c r="F408">
        <v>15.9</v>
      </c>
      <c r="G408" s="6">
        <v>0.25592417061611378</v>
      </c>
      <c r="H408" t="s">
        <v>756</v>
      </c>
      <c r="I408" t="s">
        <v>746</v>
      </c>
      <c r="M408">
        <v>15.9</v>
      </c>
      <c r="O408" s="6">
        <v>-1</v>
      </c>
      <c r="S408">
        <v>15.9</v>
      </c>
      <c r="T408" s="6">
        <v>1</v>
      </c>
      <c r="U408" s="27"/>
      <c r="V408" s="27"/>
      <c r="W408" s="42"/>
    </row>
    <row r="409" spans="1:23" hidden="1">
      <c r="A409" t="s">
        <v>582</v>
      </c>
      <c r="B409" t="s">
        <v>265</v>
      </c>
      <c r="C409">
        <v>20150123</v>
      </c>
      <c r="D409" t="s">
        <v>371</v>
      </c>
      <c r="E409">
        <v>4.63</v>
      </c>
      <c r="F409">
        <v>8.2100000000000009</v>
      </c>
      <c r="G409" s="6">
        <v>0.77321814254859633</v>
      </c>
      <c r="H409" t="s">
        <v>727</v>
      </c>
      <c r="I409" t="s">
        <v>728</v>
      </c>
      <c r="J409">
        <v>20150203</v>
      </c>
      <c r="K409">
        <v>20150305</v>
      </c>
      <c r="L409">
        <v>17</v>
      </c>
      <c r="M409">
        <v>8.2100000000000009</v>
      </c>
      <c r="N409">
        <v>25.95</v>
      </c>
      <c r="O409" s="6">
        <v>2.1607795371498169</v>
      </c>
      <c r="R409">
        <v>7</v>
      </c>
      <c r="S409">
        <v>8.2100000000000009</v>
      </c>
      <c r="T409" s="6">
        <v>0.14738124238733261</v>
      </c>
      <c r="U409" s="27"/>
      <c r="V409" s="27"/>
      <c r="W409" s="42"/>
    </row>
    <row r="410" spans="1:23" hidden="1">
      <c r="A410" t="s">
        <v>583</v>
      </c>
      <c r="B410" t="s">
        <v>266</v>
      </c>
      <c r="C410">
        <v>20150225</v>
      </c>
      <c r="D410" t="s">
        <v>338</v>
      </c>
      <c r="E410">
        <v>8.36</v>
      </c>
      <c r="F410">
        <v>9</v>
      </c>
      <c r="G410" s="6">
        <v>7.6555023923445042E-2</v>
      </c>
      <c r="H410" t="s">
        <v>727</v>
      </c>
      <c r="I410" t="s">
        <v>728</v>
      </c>
      <c r="J410">
        <v>20150302</v>
      </c>
      <c r="K410">
        <v>20150507</v>
      </c>
      <c r="L410">
        <v>47</v>
      </c>
      <c r="M410">
        <v>9</v>
      </c>
      <c r="N410">
        <v>14.29</v>
      </c>
      <c r="O410" s="6">
        <v>0.58777777777777773</v>
      </c>
      <c r="R410">
        <v>8.1</v>
      </c>
      <c r="S410">
        <v>9</v>
      </c>
      <c r="T410" s="6">
        <v>0.10000000000000003</v>
      </c>
      <c r="U410" s="27"/>
      <c r="V410" s="27"/>
      <c r="W410" s="42"/>
    </row>
    <row r="411" spans="1:23" hidden="1">
      <c r="A411" t="s">
        <v>584</v>
      </c>
      <c r="B411" t="s">
        <v>267</v>
      </c>
      <c r="C411">
        <v>20150121</v>
      </c>
      <c r="D411" t="s">
        <v>338</v>
      </c>
      <c r="E411">
        <v>7.76</v>
      </c>
      <c r="F411">
        <v>13.8</v>
      </c>
      <c r="G411" s="6">
        <v>0.77835051546391765</v>
      </c>
      <c r="H411" t="s">
        <v>727</v>
      </c>
      <c r="I411" t="s">
        <v>728</v>
      </c>
      <c r="J411">
        <v>20150202</v>
      </c>
      <c r="K411">
        <v>20150302</v>
      </c>
      <c r="L411">
        <v>16</v>
      </c>
      <c r="M411">
        <v>13.8</v>
      </c>
      <c r="N411">
        <v>45</v>
      </c>
      <c r="O411" s="6">
        <v>2.2608695652173911</v>
      </c>
      <c r="R411">
        <v>11.01</v>
      </c>
      <c r="S411">
        <v>13.8</v>
      </c>
      <c r="T411" s="6">
        <v>0.20217391304347831</v>
      </c>
      <c r="U411" s="27"/>
      <c r="V411" s="27"/>
      <c r="W411" s="42"/>
    </row>
    <row r="412" spans="1:23" hidden="1">
      <c r="A412" t="s">
        <v>988</v>
      </c>
      <c r="B412" t="s">
        <v>989</v>
      </c>
      <c r="C412">
        <v>20120320</v>
      </c>
      <c r="D412" s="33" t="s">
        <v>350</v>
      </c>
      <c r="E412">
        <v>4.43</v>
      </c>
      <c r="F412">
        <v>9.2200000000000006</v>
      </c>
      <c r="G412" s="6">
        <v>1.0812641083521448</v>
      </c>
      <c r="H412" t="s">
        <v>756</v>
      </c>
      <c r="I412" t="s">
        <v>728</v>
      </c>
      <c r="J412">
        <v>20120418</v>
      </c>
      <c r="K412">
        <v>20120713</v>
      </c>
      <c r="L412">
        <v>55</v>
      </c>
      <c r="M412">
        <v>9.2200000000000006</v>
      </c>
      <c r="N412">
        <v>12.4</v>
      </c>
      <c r="O412" s="6">
        <v>0.34490238611713658</v>
      </c>
      <c r="P412" s="23">
        <v>20130122</v>
      </c>
      <c r="R412">
        <v>6.71</v>
      </c>
      <c r="S412">
        <v>9.2200000000000006</v>
      </c>
      <c r="T412" s="6">
        <v>0.27223427331887207</v>
      </c>
      <c r="U412" s="27"/>
      <c r="V412" s="43"/>
      <c r="W412" s="44"/>
    </row>
    <row r="413" spans="1:23">
      <c r="A413" t="s">
        <v>585</v>
      </c>
      <c r="B413" t="s">
        <v>268</v>
      </c>
      <c r="C413">
        <v>20150311</v>
      </c>
      <c r="D413" t="s">
        <v>338</v>
      </c>
      <c r="E413" t="s">
        <v>732</v>
      </c>
      <c r="F413" t="s">
        <v>732</v>
      </c>
      <c r="G413" s="6" t="e">
        <v>#VALUE!</v>
      </c>
      <c r="H413" t="s">
        <v>727</v>
      </c>
      <c r="I413" t="s">
        <v>746</v>
      </c>
      <c r="J413" t="s">
        <v>732</v>
      </c>
      <c r="K413" t="s">
        <v>732</v>
      </c>
      <c r="L413" t="s">
        <v>732</v>
      </c>
      <c r="M413" t="s">
        <v>341</v>
      </c>
      <c r="N413" t="s">
        <v>732</v>
      </c>
      <c r="O413" s="6" t="e">
        <v>#VALUE!</v>
      </c>
      <c r="R413" t="s">
        <v>732</v>
      </c>
      <c r="S413" t="s">
        <v>341</v>
      </c>
      <c r="T413" s="6" t="e">
        <v>#VALUE!</v>
      </c>
      <c r="U413" s="27"/>
      <c r="V413" s="27"/>
      <c r="W413" s="42"/>
    </row>
    <row r="414" spans="1:23">
      <c r="A414" t="s">
        <v>586</v>
      </c>
      <c r="B414" t="s">
        <v>269</v>
      </c>
      <c r="C414">
        <v>20150512</v>
      </c>
      <c r="D414" t="s">
        <v>338</v>
      </c>
      <c r="G414" s="6" t="e">
        <v>#DIV/0!</v>
      </c>
      <c r="H414" s="34" t="s">
        <v>727</v>
      </c>
      <c r="I414" s="34" t="s">
        <v>746</v>
      </c>
      <c r="M414">
        <v>0</v>
      </c>
      <c r="O414" s="6" t="e">
        <v>#DIV/0!</v>
      </c>
      <c r="S414">
        <v>0</v>
      </c>
      <c r="T414" s="6" t="e">
        <v>#DIV/0!</v>
      </c>
      <c r="U414" s="27"/>
      <c r="V414" s="27"/>
      <c r="W414" s="42"/>
    </row>
    <row r="415" spans="1:23">
      <c r="A415" t="s">
        <v>587</v>
      </c>
      <c r="B415" t="s">
        <v>270</v>
      </c>
      <c r="C415">
        <v>20150211</v>
      </c>
      <c r="D415" t="s">
        <v>338</v>
      </c>
      <c r="G415" s="6" t="e">
        <v>#DIV/0!</v>
      </c>
      <c r="H415" t="s">
        <v>727</v>
      </c>
      <c r="I415" t="s">
        <v>746</v>
      </c>
      <c r="M415">
        <v>0</v>
      </c>
      <c r="O415" s="6" t="e">
        <v>#DIV/0!</v>
      </c>
      <c r="S415">
        <v>0</v>
      </c>
      <c r="T415" s="6" t="e">
        <v>#DIV/0!</v>
      </c>
      <c r="U415" s="27"/>
      <c r="V415" s="27"/>
      <c r="W415" s="42"/>
    </row>
    <row r="416" spans="1:23" hidden="1">
      <c r="A416" t="s">
        <v>588</v>
      </c>
      <c r="B416" t="s">
        <v>271</v>
      </c>
      <c r="C416">
        <v>20150123</v>
      </c>
      <c r="D416" t="s">
        <v>338</v>
      </c>
      <c r="E416">
        <v>6.58</v>
      </c>
      <c r="F416">
        <v>27.95</v>
      </c>
      <c r="G416" s="6">
        <v>3.2477203647416411</v>
      </c>
      <c r="H416" t="s">
        <v>727</v>
      </c>
      <c r="I416" t="s">
        <v>728</v>
      </c>
      <c r="J416">
        <v>20150304</v>
      </c>
      <c r="K416">
        <v>20150324</v>
      </c>
      <c r="L416">
        <v>15</v>
      </c>
      <c r="M416">
        <v>27.95</v>
      </c>
      <c r="N416">
        <v>35</v>
      </c>
      <c r="O416" s="6">
        <v>0.25223613595706623</v>
      </c>
      <c r="R416">
        <v>23.01</v>
      </c>
      <c r="S416">
        <v>27.95</v>
      </c>
      <c r="T416" s="6">
        <v>0.17674418604651154</v>
      </c>
      <c r="U416" s="27"/>
      <c r="V416" s="27"/>
      <c r="W416" s="42"/>
    </row>
    <row r="417" spans="1:23">
      <c r="A417" t="s">
        <v>589</v>
      </c>
      <c r="B417" t="s">
        <v>272</v>
      </c>
      <c r="C417">
        <v>20150602</v>
      </c>
      <c r="D417" s="33" t="s">
        <v>343</v>
      </c>
      <c r="E417">
        <v>18.510000000000002</v>
      </c>
      <c r="F417">
        <v>24.35</v>
      </c>
      <c r="G417" s="6">
        <v>0.31550513236088595</v>
      </c>
      <c r="H417" t="s">
        <v>727</v>
      </c>
      <c r="I417" t="s">
        <v>746</v>
      </c>
      <c r="J417" t="s">
        <v>747</v>
      </c>
      <c r="M417">
        <v>24.35</v>
      </c>
      <c r="O417" s="6">
        <v>-1</v>
      </c>
      <c r="S417">
        <v>24.35</v>
      </c>
      <c r="T417" s="6">
        <v>1</v>
      </c>
      <c r="U417" s="27"/>
      <c r="V417" s="27"/>
      <c r="W417" s="42"/>
    </row>
    <row r="418" spans="1:23" hidden="1">
      <c r="A418" t="s">
        <v>590</v>
      </c>
      <c r="B418" t="s">
        <v>273</v>
      </c>
      <c r="C418">
        <v>20150417</v>
      </c>
      <c r="D418" t="s">
        <v>338</v>
      </c>
      <c r="E418">
        <v>6.17</v>
      </c>
      <c r="F418">
        <v>7.28</v>
      </c>
      <c r="G418" s="6">
        <v>0.17990275526742308</v>
      </c>
      <c r="H418" t="s">
        <v>727</v>
      </c>
      <c r="I418" t="s">
        <v>728</v>
      </c>
      <c r="J418">
        <v>20150422</v>
      </c>
      <c r="K418">
        <v>20150603</v>
      </c>
      <c r="L418">
        <v>30</v>
      </c>
      <c r="M418">
        <v>7.28</v>
      </c>
      <c r="N418">
        <v>9.64</v>
      </c>
      <c r="O418" s="6">
        <v>0.32417582417582419</v>
      </c>
      <c r="P418" s="23">
        <v>20150615</v>
      </c>
      <c r="Q418" s="23">
        <v>20150612</v>
      </c>
      <c r="R418" s="23">
        <v>5.77</v>
      </c>
      <c r="S418">
        <v>7.28</v>
      </c>
      <c r="T418" s="6">
        <v>0.20741758241758251</v>
      </c>
      <c r="U418" s="27"/>
      <c r="V418" s="27"/>
      <c r="W418" s="42"/>
    </row>
    <row r="419" spans="1:23">
      <c r="A419" t="s">
        <v>591</v>
      </c>
      <c r="B419" t="s">
        <v>275</v>
      </c>
      <c r="C419">
        <v>20150507</v>
      </c>
      <c r="D419" t="s">
        <v>338</v>
      </c>
      <c r="E419">
        <v>4.6900000000000004</v>
      </c>
      <c r="F419">
        <v>19.96</v>
      </c>
      <c r="G419" s="6">
        <v>3.2558635394456288</v>
      </c>
      <c r="H419" t="s">
        <v>727</v>
      </c>
      <c r="I419" t="s">
        <v>746</v>
      </c>
      <c r="J419" t="s">
        <v>747</v>
      </c>
      <c r="M419">
        <v>19.96</v>
      </c>
      <c r="O419" s="6">
        <v>-1</v>
      </c>
      <c r="S419">
        <v>19.96</v>
      </c>
      <c r="T419" s="6">
        <v>1</v>
      </c>
      <c r="U419" s="27"/>
      <c r="V419" s="27"/>
      <c r="W419" s="42"/>
    </row>
    <row r="420" spans="1:23" hidden="1">
      <c r="A420" t="s">
        <v>592</v>
      </c>
      <c r="B420" t="s">
        <v>276</v>
      </c>
      <c r="C420">
        <v>20140930</v>
      </c>
      <c r="D420" t="s">
        <v>338</v>
      </c>
      <c r="E420">
        <v>2.82</v>
      </c>
      <c r="F420">
        <v>4.17</v>
      </c>
      <c r="G420" s="6">
        <v>0.47872340425531923</v>
      </c>
      <c r="H420" t="s">
        <v>357</v>
      </c>
      <c r="I420" t="s">
        <v>728</v>
      </c>
      <c r="J420">
        <v>20141015</v>
      </c>
      <c r="K420">
        <v>20141208</v>
      </c>
      <c r="L420">
        <v>37</v>
      </c>
      <c r="M420">
        <v>4.17</v>
      </c>
      <c r="N420">
        <v>19.899999999999999</v>
      </c>
      <c r="O420" s="6">
        <v>3.7721822541966423</v>
      </c>
      <c r="P420" s="23">
        <v>20150504</v>
      </c>
      <c r="R420">
        <v>3.43</v>
      </c>
      <c r="S420">
        <v>4.17</v>
      </c>
      <c r="T420" s="6">
        <v>0.17745803357314144</v>
      </c>
      <c r="U420" s="27"/>
      <c r="V420" s="27"/>
      <c r="W420" s="42"/>
    </row>
    <row r="421" spans="1:23">
      <c r="A421" t="s">
        <v>593</v>
      </c>
      <c r="B421" t="s">
        <v>277</v>
      </c>
      <c r="C421">
        <v>20150202</v>
      </c>
      <c r="D421" t="s">
        <v>338</v>
      </c>
      <c r="G421" s="6" t="e">
        <v>#DIV/0!</v>
      </c>
      <c r="H421" t="s">
        <v>727</v>
      </c>
      <c r="I421" t="s">
        <v>746</v>
      </c>
      <c r="M421">
        <v>0</v>
      </c>
      <c r="O421" s="6" t="e">
        <v>#DIV/0!</v>
      </c>
      <c r="S421">
        <v>0</v>
      </c>
      <c r="T421" s="6" t="e">
        <v>#DIV/0!</v>
      </c>
      <c r="U421" s="27"/>
      <c r="V421" s="27"/>
      <c r="W421" s="42"/>
    </row>
    <row r="422" spans="1:23" hidden="1">
      <c r="A422" t="s">
        <v>594</v>
      </c>
      <c r="B422" t="s">
        <v>279</v>
      </c>
      <c r="C422">
        <v>20141231</v>
      </c>
      <c r="D422" t="s">
        <v>338</v>
      </c>
      <c r="E422">
        <v>6.38</v>
      </c>
      <c r="F422">
        <v>14.65</v>
      </c>
      <c r="G422" s="6">
        <v>1.2962382445141065</v>
      </c>
      <c r="H422" t="s">
        <v>347</v>
      </c>
      <c r="I422" t="s">
        <v>728</v>
      </c>
      <c r="J422">
        <v>20150122</v>
      </c>
      <c r="K422">
        <v>20150318</v>
      </c>
      <c r="L422">
        <v>33</v>
      </c>
      <c r="M422">
        <v>14.65</v>
      </c>
      <c r="N422">
        <v>39.47</v>
      </c>
      <c r="O422" s="6">
        <v>1.6941979522184301</v>
      </c>
      <c r="P422" s="23">
        <v>20150420</v>
      </c>
      <c r="R422">
        <v>10.82</v>
      </c>
      <c r="S422">
        <v>14.65</v>
      </c>
      <c r="T422" s="6">
        <v>0.26143344709897609</v>
      </c>
      <c r="U422" s="27"/>
      <c r="V422" s="27"/>
      <c r="W422" s="42"/>
    </row>
    <row r="423" spans="1:23">
      <c r="A423" t="s">
        <v>595</v>
      </c>
      <c r="B423" t="s">
        <v>280</v>
      </c>
      <c r="C423">
        <v>20150526</v>
      </c>
      <c r="D423" s="33" t="s">
        <v>343</v>
      </c>
      <c r="E423">
        <v>15.92</v>
      </c>
      <c r="F423">
        <v>25.76</v>
      </c>
      <c r="G423" s="6">
        <v>0.61809045226130666</v>
      </c>
      <c r="H423" t="s">
        <v>727</v>
      </c>
      <c r="I423" t="s">
        <v>746</v>
      </c>
      <c r="J423" t="s">
        <v>747</v>
      </c>
      <c r="M423">
        <v>25.76</v>
      </c>
      <c r="O423" s="6">
        <v>-1</v>
      </c>
      <c r="S423">
        <v>25.76</v>
      </c>
      <c r="T423" s="6">
        <v>1</v>
      </c>
      <c r="U423" s="27"/>
      <c r="V423" s="27"/>
      <c r="W423" s="42"/>
    </row>
    <row r="424" spans="1:23">
      <c r="A424" t="s">
        <v>596</v>
      </c>
      <c r="B424" t="s">
        <v>281</v>
      </c>
      <c r="C424">
        <v>20150527</v>
      </c>
      <c r="D424" s="33" t="s">
        <v>343</v>
      </c>
      <c r="E424">
        <v>5.68</v>
      </c>
      <c r="F424">
        <v>7.41</v>
      </c>
      <c r="G424" s="6">
        <v>0.30457746478873249</v>
      </c>
      <c r="H424" t="s">
        <v>727</v>
      </c>
      <c r="I424" t="s">
        <v>746</v>
      </c>
      <c r="M424">
        <v>7.41</v>
      </c>
      <c r="O424" s="6">
        <v>-1</v>
      </c>
      <c r="S424">
        <v>7.41</v>
      </c>
      <c r="T424" s="6">
        <v>1</v>
      </c>
      <c r="U424" s="27"/>
      <c r="V424" s="27"/>
      <c r="W424" s="42"/>
    </row>
    <row r="425" spans="1:23">
      <c r="A425" t="s">
        <v>597</v>
      </c>
      <c r="B425" t="s">
        <v>282</v>
      </c>
      <c r="C425">
        <v>20150522</v>
      </c>
      <c r="D425" t="s">
        <v>338</v>
      </c>
      <c r="E425">
        <v>22.94</v>
      </c>
      <c r="F425">
        <v>33.630000000000003</v>
      </c>
      <c r="G425" s="6">
        <v>0.46599825632083702</v>
      </c>
      <c r="H425" t="s">
        <v>727</v>
      </c>
      <c r="I425" t="s">
        <v>746</v>
      </c>
      <c r="J425" t="s">
        <v>747</v>
      </c>
      <c r="M425">
        <v>33.630000000000003</v>
      </c>
      <c r="O425" s="6">
        <v>-1</v>
      </c>
      <c r="S425">
        <v>33.630000000000003</v>
      </c>
      <c r="T425" s="6">
        <v>1</v>
      </c>
      <c r="U425" s="27"/>
      <c r="V425" s="27"/>
      <c r="W425" s="42"/>
    </row>
    <row r="426" spans="1:23">
      <c r="A426" t="s">
        <v>713</v>
      </c>
      <c r="B426" t="s">
        <v>714</v>
      </c>
      <c r="C426">
        <v>20130911</v>
      </c>
      <c r="D426" t="s">
        <v>338</v>
      </c>
      <c r="E426">
        <v>4.83</v>
      </c>
      <c r="F426">
        <v>6.88</v>
      </c>
      <c r="G426" s="6">
        <v>0.42443064182194612</v>
      </c>
      <c r="H426" t="s">
        <v>756</v>
      </c>
      <c r="I426" t="s">
        <v>746</v>
      </c>
      <c r="M426">
        <v>6.88</v>
      </c>
      <c r="O426" s="6">
        <v>-1</v>
      </c>
      <c r="S426">
        <v>6.88</v>
      </c>
      <c r="T426" s="6">
        <v>1</v>
      </c>
      <c r="U426" s="27"/>
      <c r="V426" s="27"/>
      <c r="W426" s="42"/>
    </row>
    <row r="427" spans="1:23" hidden="1">
      <c r="A427" t="s">
        <v>598</v>
      </c>
      <c r="B427" t="s">
        <v>283</v>
      </c>
      <c r="C427">
        <v>20150327</v>
      </c>
      <c r="D427" t="s">
        <v>338</v>
      </c>
      <c r="E427">
        <v>9.83</v>
      </c>
      <c r="F427">
        <v>12.68</v>
      </c>
      <c r="G427" s="6">
        <v>0.28992878942014239</v>
      </c>
      <c r="H427" t="s">
        <v>727</v>
      </c>
      <c r="I427" t="s">
        <v>728</v>
      </c>
      <c r="J427">
        <v>20150407</v>
      </c>
      <c r="K427">
        <v>20150604</v>
      </c>
      <c r="L427">
        <v>42</v>
      </c>
      <c r="M427">
        <v>12.68</v>
      </c>
      <c r="N427">
        <v>14.73</v>
      </c>
      <c r="O427" s="6">
        <v>0.16167192429022087</v>
      </c>
      <c r="R427">
        <v>10.95</v>
      </c>
      <c r="S427">
        <v>12.68</v>
      </c>
      <c r="T427" s="6">
        <v>0.13643533123028395</v>
      </c>
      <c r="U427" s="27"/>
      <c r="V427" s="27"/>
      <c r="W427" s="42"/>
    </row>
    <row r="428" spans="1:23" hidden="1">
      <c r="A428" t="s">
        <v>599</v>
      </c>
      <c r="B428" t="s">
        <v>284</v>
      </c>
      <c r="C428">
        <v>20150417</v>
      </c>
      <c r="D428" t="s">
        <v>338</v>
      </c>
      <c r="E428">
        <v>23.93</v>
      </c>
      <c r="F428">
        <v>41.57</v>
      </c>
      <c r="G428" s="6">
        <v>0.73715002089427495</v>
      </c>
      <c r="H428" t="s">
        <v>727</v>
      </c>
      <c r="I428" t="s">
        <v>728</v>
      </c>
      <c r="J428">
        <v>20150428</v>
      </c>
      <c r="K428">
        <v>20150601</v>
      </c>
      <c r="L428">
        <v>26</v>
      </c>
      <c r="M428">
        <v>41.57</v>
      </c>
      <c r="N428">
        <v>51.59</v>
      </c>
      <c r="O428" s="6">
        <v>0.24103921096944919</v>
      </c>
      <c r="P428" s="23">
        <v>20150605</v>
      </c>
      <c r="Q428" s="23">
        <v>20150612</v>
      </c>
      <c r="R428" s="23">
        <v>30.17</v>
      </c>
      <c r="S428">
        <v>41.57</v>
      </c>
      <c r="T428" s="6">
        <v>0.27423622804907383</v>
      </c>
      <c r="U428" s="27"/>
      <c r="V428" s="27"/>
      <c r="W428" s="42"/>
    </row>
    <row r="429" spans="1:23" hidden="1">
      <c r="A429" t="s">
        <v>600</v>
      </c>
      <c r="B429" t="s">
        <v>285</v>
      </c>
      <c r="C429">
        <v>20150514</v>
      </c>
      <c r="D429" t="s">
        <v>338</v>
      </c>
      <c r="E429">
        <v>30.93</v>
      </c>
      <c r="F429">
        <v>41.16</v>
      </c>
      <c r="G429" s="6">
        <v>0.33074684772065943</v>
      </c>
      <c r="H429" s="34" t="s">
        <v>727</v>
      </c>
      <c r="I429" s="34" t="s">
        <v>728</v>
      </c>
      <c r="J429">
        <v>20150520</v>
      </c>
      <c r="K429">
        <v>20150522</v>
      </c>
      <c r="L429">
        <v>3</v>
      </c>
      <c r="M429">
        <v>41.16</v>
      </c>
      <c r="N429">
        <v>64.45</v>
      </c>
      <c r="O429" s="6">
        <v>0.56584062196307117</v>
      </c>
      <c r="P429" s="23">
        <v>20150528</v>
      </c>
      <c r="R429">
        <v>38.369999999999997</v>
      </c>
      <c r="S429">
        <v>41.16</v>
      </c>
      <c r="T429" s="6">
        <v>6.7784256559766748E-2</v>
      </c>
      <c r="U429" s="27"/>
      <c r="V429" s="27"/>
      <c r="W429" s="42"/>
    </row>
    <row r="430" spans="1:23" hidden="1">
      <c r="A430" t="s">
        <v>601</v>
      </c>
      <c r="B430" t="s">
        <v>286</v>
      </c>
      <c r="C430">
        <v>20150414</v>
      </c>
      <c r="D430" t="s">
        <v>338</v>
      </c>
      <c r="E430">
        <v>20.37</v>
      </c>
      <c r="F430">
        <v>23.06</v>
      </c>
      <c r="G430" s="6">
        <v>0.13205694648993607</v>
      </c>
      <c r="H430" t="s">
        <v>727</v>
      </c>
      <c r="I430" t="s">
        <v>728</v>
      </c>
      <c r="J430">
        <v>20150416</v>
      </c>
      <c r="K430">
        <v>20150519</v>
      </c>
      <c r="L430">
        <v>24</v>
      </c>
      <c r="M430">
        <v>23.06</v>
      </c>
      <c r="N430">
        <v>53.49</v>
      </c>
      <c r="O430" s="6">
        <v>1.3196010407632266</v>
      </c>
      <c r="P430" s="23">
        <v>20150609</v>
      </c>
      <c r="Q430" s="23">
        <v>20150612</v>
      </c>
      <c r="R430">
        <v>17.77</v>
      </c>
      <c r="S430">
        <v>23.06</v>
      </c>
      <c r="T430" s="6">
        <v>0.22940156114483953</v>
      </c>
      <c r="U430" s="27"/>
      <c r="V430" s="27"/>
      <c r="W430" s="42"/>
    </row>
    <row r="431" spans="1:23" hidden="1">
      <c r="A431" s="27" t="s">
        <v>602</v>
      </c>
      <c r="B431" s="27" t="s">
        <v>287</v>
      </c>
      <c r="C431" s="27">
        <v>20150506</v>
      </c>
      <c r="D431" s="27" t="s">
        <v>338</v>
      </c>
      <c r="E431" s="27">
        <v>18.88</v>
      </c>
      <c r="F431" s="27">
        <v>27.31</v>
      </c>
      <c r="G431" s="40">
        <v>0.4465042372881356</v>
      </c>
      <c r="H431" s="27" t="s">
        <v>727</v>
      </c>
      <c r="I431" s="27" t="s">
        <v>728</v>
      </c>
      <c r="J431" s="27">
        <v>20150511</v>
      </c>
      <c r="K431" s="27">
        <v>20150525</v>
      </c>
      <c r="L431" s="27">
        <v>11</v>
      </c>
      <c r="M431" s="27">
        <v>27.31</v>
      </c>
      <c r="N431" s="27">
        <v>35.19</v>
      </c>
      <c r="O431" s="40">
        <v>0.28853899670450384</v>
      </c>
      <c r="P431" s="41">
        <v>20150528</v>
      </c>
      <c r="Q431" s="41"/>
      <c r="R431" s="27">
        <v>22.4</v>
      </c>
      <c r="S431" s="27">
        <v>27.31</v>
      </c>
      <c r="T431" s="40">
        <v>0.17978762358110584</v>
      </c>
      <c r="U431" s="27"/>
      <c r="V431" s="27"/>
      <c r="W431" s="42"/>
    </row>
    <row r="432" spans="1:23">
      <c r="A432" s="27" t="s">
        <v>603</v>
      </c>
      <c r="B432" s="27" t="s">
        <v>288</v>
      </c>
      <c r="C432" s="27">
        <v>20150430</v>
      </c>
      <c r="D432" s="27" t="s">
        <v>338</v>
      </c>
      <c r="E432" s="27"/>
      <c r="F432" s="27"/>
      <c r="G432" s="40" t="e">
        <v>#DIV/0!</v>
      </c>
      <c r="H432" s="27" t="s">
        <v>727</v>
      </c>
      <c r="I432" s="27" t="s">
        <v>746</v>
      </c>
      <c r="J432" s="27"/>
      <c r="K432" s="27"/>
      <c r="L432" s="27"/>
      <c r="M432" s="27">
        <v>0</v>
      </c>
      <c r="N432" s="27"/>
      <c r="O432" s="40" t="e">
        <v>#DIV/0!</v>
      </c>
      <c r="P432" s="41"/>
      <c r="Q432" s="41"/>
      <c r="R432" s="27"/>
      <c r="S432" s="27">
        <v>0</v>
      </c>
      <c r="T432" s="40" t="e">
        <v>#DIV/0!</v>
      </c>
      <c r="U432" s="27"/>
      <c r="V432" s="27"/>
      <c r="W432" s="42"/>
    </row>
    <row r="433" spans="1:23" hidden="1">
      <c r="A433" s="43" t="s">
        <v>604</v>
      </c>
      <c r="B433" s="43" t="s">
        <v>23</v>
      </c>
      <c r="C433" s="43">
        <v>20141128</v>
      </c>
      <c r="D433" s="54" t="s">
        <v>994</v>
      </c>
      <c r="E433" s="43">
        <v>6.94</v>
      </c>
      <c r="F433" s="43">
        <v>12.29</v>
      </c>
      <c r="G433" s="49">
        <v>0.77089337175792483</v>
      </c>
      <c r="H433" s="43" t="s">
        <v>347</v>
      </c>
      <c r="I433" s="43" t="s">
        <v>991</v>
      </c>
      <c r="J433" s="43">
        <v>20151209</v>
      </c>
      <c r="K433" s="43">
        <v>20150310</v>
      </c>
      <c r="L433" s="43">
        <v>59</v>
      </c>
      <c r="M433" s="43">
        <v>12.29</v>
      </c>
      <c r="N433" s="43">
        <v>24.95</v>
      </c>
      <c r="O433" s="49">
        <v>1.0301057770545159</v>
      </c>
      <c r="P433" s="50">
        <v>20150605</v>
      </c>
      <c r="Q433" s="50">
        <v>20150612</v>
      </c>
      <c r="R433" s="50">
        <v>8.98</v>
      </c>
      <c r="S433" s="43">
        <v>12.29</v>
      </c>
      <c r="T433" s="49">
        <v>0.26932465419039864</v>
      </c>
      <c r="U433" s="27"/>
      <c r="V433" s="27"/>
      <c r="W433" s="42"/>
    </row>
    <row r="434" spans="1:23" hidden="1">
      <c r="A434" s="27" t="s">
        <v>605</v>
      </c>
      <c r="B434" s="27" t="s">
        <v>96</v>
      </c>
      <c r="C434" s="27">
        <v>20141125</v>
      </c>
      <c r="D434" s="55" t="s">
        <v>343</v>
      </c>
      <c r="E434" s="27">
        <v>4.62</v>
      </c>
      <c r="F434" s="27">
        <v>5.38</v>
      </c>
      <c r="G434" s="40">
        <v>0.16450216450216446</v>
      </c>
      <c r="H434" s="51" t="s">
        <v>1022</v>
      </c>
      <c r="I434" s="51" t="s">
        <v>991</v>
      </c>
      <c r="J434" s="27">
        <v>20141128</v>
      </c>
      <c r="K434" s="27">
        <v>20150120</v>
      </c>
      <c r="L434" s="27">
        <v>36</v>
      </c>
      <c r="M434" s="27">
        <v>5.38</v>
      </c>
      <c r="N434" s="27">
        <v>24.2</v>
      </c>
      <c r="O434" s="40">
        <v>3.4981412639405205</v>
      </c>
      <c r="P434" s="41">
        <v>20150528</v>
      </c>
      <c r="Q434" s="41"/>
      <c r="R434" s="27">
        <v>4.49</v>
      </c>
      <c r="S434" s="27">
        <v>5.38</v>
      </c>
      <c r="T434" s="40">
        <v>0.16542750929368025</v>
      </c>
      <c r="U434" s="27"/>
      <c r="V434" s="27"/>
      <c r="W434" s="42"/>
    </row>
    <row r="435" spans="1:23" hidden="1">
      <c r="A435" s="27" t="s">
        <v>606</v>
      </c>
      <c r="B435" s="27" t="s">
        <v>213</v>
      </c>
      <c r="C435" s="27">
        <v>20131119</v>
      </c>
      <c r="D435" s="55" t="s">
        <v>350</v>
      </c>
      <c r="E435" s="27">
        <v>4.8</v>
      </c>
      <c r="F435" s="27">
        <v>6.39</v>
      </c>
      <c r="G435" s="40">
        <v>0.33124999999999999</v>
      </c>
      <c r="H435" s="27"/>
      <c r="I435" s="51" t="s">
        <v>991</v>
      </c>
      <c r="J435" s="27">
        <v>20131125</v>
      </c>
      <c r="K435" s="27">
        <v>20141008</v>
      </c>
      <c r="L435" s="27">
        <v>211</v>
      </c>
      <c r="M435" s="27">
        <v>6.39</v>
      </c>
      <c r="N435" s="27">
        <v>20.09</v>
      </c>
      <c r="O435" s="40">
        <v>2.1439749608763692</v>
      </c>
      <c r="P435" s="41">
        <v>20150603</v>
      </c>
      <c r="Q435" s="41"/>
      <c r="R435" s="27">
        <v>4.3600000000000003</v>
      </c>
      <c r="S435" s="27">
        <v>6.39</v>
      </c>
      <c r="T435" s="40">
        <v>0.31768388106416268</v>
      </c>
      <c r="U435" s="27"/>
      <c r="V435" s="27"/>
      <c r="W435" s="42"/>
    </row>
    <row r="436" spans="1:23">
      <c r="A436" s="27" t="s">
        <v>607</v>
      </c>
      <c r="B436" s="27" t="s">
        <v>83</v>
      </c>
      <c r="C436" s="27">
        <v>20141127</v>
      </c>
      <c r="D436" s="55" t="s">
        <v>343</v>
      </c>
      <c r="E436" s="27"/>
      <c r="F436" s="27"/>
      <c r="G436" s="40" t="e">
        <v>#DIV/0!</v>
      </c>
      <c r="H436" s="27" t="s">
        <v>990</v>
      </c>
      <c r="I436" s="27" t="s">
        <v>993</v>
      </c>
      <c r="J436" s="27"/>
      <c r="K436" s="27"/>
      <c r="L436" s="27"/>
      <c r="M436" s="27">
        <v>0</v>
      </c>
      <c r="N436" s="27"/>
      <c r="O436" s="40" t="e">
        <v>#DIV/0!</v>
      </c>
      <c r="P436" s="41"/>
      <c r="Q436" s="41"/>
      <c r="R436" s="27"/>
      <c r="S436" s="27">
        <v>0</v>
      </c>
      <c r="T436" s="40" t="e">
        <v>#DIV/0!</v>
      </c>
      <c r="U436" s="27"/>
      <c r="V436" s="27"/>
      <c r="W436" s="42"/>
    </row>
    <row r="437" spans="1:23">
      <c r="A437" s="27" t="s">
        <v>608</v>
      </c>
      <c r="B437" s="27" t="s">
        <v>175</v>
      </c>
      <c r="C437" s="27">
        <v>20141128</v>
      </c>
      <c r="D437" s="55" t="s">
        <v>343</v>
      </c>
      <c r="E437" s="27"/>
      <c r="F437" s="27"/>
      <c r="G437" s="40" t="e">
        <v>#DIV/0!</v>
      </c>
      <c r="H437" s="51" t="s">
        <v>1022</v>
      </c>
      <c r="I437" s="51" t="s">
        <v>993</v>
      </c>
      <c r="J437" s="27"/>
      <c r="K437" s="27"/>
      <c r="L437" s="27"/>
      <c r="M437" s="27">
        <v>0</v>
      </c>
      <c r="N437" s="27"/>
      <c r="O437" s="40" t="e">
        <v>#DIV/0!</v>
      </c>
      <c r="P437" s="41"/>
      <c r="Q437" s="41"/>
      <c r="R437" s="27"/>
      <c r="S437" s="27">
        <v>0</v>
      </c>
      <c r="T437" s="40" t="e">
        <v>#DIV/0!</v>
      </c>
      <c r="U437" s="27"/>
      <c r="V437" s="27"/>
      <c r="W437" s="42"/>
    </row>
    <row r="438" spans="1:23">
      <c r="A438" s="27" t="s">
        <v>609</v>
      </c>
      <c r="B438" s="27" t="s">
        <v>217</v>
      </c>
      <c r="C438" s="27">
        <v>20141124</v>
      </c>
      <c r="D438" s="27" t="s">
        <v>338</v>
      </c>
      <c r="E438" s="27"/>
      <c r="F438" s="27"/>
      <c r="G438" s="40" t="e">
        <v>#DIV/0!</v>
      </c>
      <c r="H438" s="51" t="s">
        <v>1022</v>
      </c>
      <c r="I438" s="51" t="s">
        <v>993</v>
      </c>
      <c r="J438" s="27"/>
      <c r="K438" s="27"/>
      <c r="L438" s="27"/>
      <c r="M438" s="27">
        <v>0</v>
      </c>
      <c r="N438" s="27"/>
      <c r="O438" s="40" t="e">
        <v>#DIV/0!</v>
      </c>
      <c r="P438" s="41"/>
      <c r="Q438" s="41"/>
      <c r="R438" s="27"/>
      <c r="S438" s="27">
        <v>0</v>
      </c>
      <c r="T438" s="40" t="e">
        <v>#DIV/0!</v>
      </c>
      <c r="U438" s="27"/>
      <c r="V438" s="27"/>
      <c r="W438" s="42"/>
    </row>
    <row r="439" spans="1:23">
      <c r="A439" s="27" t="s">
        <v>610</v>
      </c>
      <c r="B439" s="27" t="s">
        <v>221</v>
      </c>
      <c r="C439" s="27">
        <v>20141128</v>
      </c>
      <c r="D439" s="27" t="s">
        <v>338</v>
      </c>
      <c r="E439" s="27"/>
      <c r="F439" s="27"/>
      <c r="G439" s="40" t="e">
        <v>#DIV/0!</v>
      </c>
      <c r="H439" s="51" t="s">
        <v>1022</v>
      </c>
      <c r="I439" s="51" t="s">
        <v>993</v>
      </c>
      <c r="J439" s="27"/>
      <c r="K439" s="27"/>
      <c r="L439" s="27"/>
      <c r="M439" s="27">
        <v>0</v>
      </c>
      <c r="N439" s="27"/>
      <c r="O439" s="40" t="e">
        <v>#DIV/0!</v>
      </c>
      <c r="P439" s="41"/>
      <c r="Q439" s="41"/>
      <c r="R439" s="27"/>
      <c r="S439" s="27">
        <v>0</v>
      </c>
      <c r="T439" s="40" t="e">
        <v>#DIV/0!</v>
      </c>
      <c r="U439" s="27"/>
      <c r="V439" s="27"/>
      <c r="W439" s="42"/>
    </row>
    <row r="440" spans="1:23">
      <c r="A440" s="27" t="s">
        <v>611</v>
      </c>
      <c r="B440" s="27" t="s">
        <v>235</v>
      </c>
      <c r="C440" s="27">
        <v>20141125</v>
      </c>
      <c r="D440" s="55" t="s">
        <v>343</v>
      </c>
      <c r="E440" s="27"/>
      <c r="F440" s="27"/>
      <c r="G440" s="40" t="e">
        <v>#DIV/0!</v>
      </c>
      <c r="H440" s="51" t="s">
        <v>1022</v>
      </c>
      <c r="I440" s="51" t="s">
        <v>993</v>
      </c>
      <c r="J440" s="27"/>
      <c r="K440" s="27"/>
      <c r="L440" s="27"/>
      <c r="M440" s="27">
        <v>0</v>
      </c>
      <c r="N440" s="27"/>
      <c r="O440" s="40" t="e">
        <v>#DIV/0!</v>
      </c>
      <c r="P440" s="41"/>
      <c r="Q440" s="41"/>
      <c r="R440" s="27"/>
      <c r="S440" s="27">
        <v>0</v>
      </c>
      <c r="T440" s="40" t="e">
        <v>#DIV/0!</v>
      </c>
      <c r="U440" s="27"/>
      <c r="V440" s="27"/>
      <c r="W440" s="42"/>
    </row>
    <row r="441" spans="1:23">
      <c r="A441" s="27" t="s">
        <v>612</v>
      </c>
      <c r="B441" s="27" t="s">
        <v>278</v>
      </c>
      <c r="C441" s="27">
        <v>20141128</v>
      </c>
      <c r="D441" s="55" t="s">
        <v>343</v>
      </c>
      <c r="E441" s="27"/>
      <c r="F441" s="27"/>
      <c r="G441" s="40" t="e">
        <v>#DIV/0!</v>
      </c>
      <c r="H441" s="51" t="s">
        <v>1022</v>
      </c>
      <c r="I441" s="51" t="s">
        <v>993</v>
      </c>
      <c r="J441" s="27"/>
      <c r="K441" s="27"/>
      <c r="L441" s="27"/>
      <c r="M441" s="27">
        <v>0</v>
      </c>
      <c r="N441" s="27"/>
      <c r="O441" s="40" t="e">
        <v>#DIV/0!</v>
      </c>
      <c r="P441" s="41"/>
      <c r="Q441" s="41"/>
      <c r="R441" s="27"/>
      <c r="S441" s="27">
        <v>0</v>
      </c>
      <c r="T441" s="40" t="e">
        <v>#DIV/0!</v>
      </c>
      <c r="U441" s="27"/>
      <c r="V441" s="27"/>
      <c r="W441" s="42"/>
    </row>
    <row r="442" spans="1:23">
      <c r="A442" s="27" t="str">
        <f>"000043"</f>
        <v>000043</v>
      </c>
      <c r="B442" s="27" t="s">
        <v>1025</v>
      </c>
      <c r="C442" s="27">
        <v>20090626</v>
      </c>
      <c r="D442" s="27" t="s">
        <v>338</v>
      </c>
      <c r="E442" s="27"/>
      <c r="F442" s="27"/>
      <c r="G442" s="40" t="e">
        <f t="shared" ref="G442:G505" si="20">(F442-E442)/E442</f>
        <v>#DIV/0!</v>
      </c>
      <c r="H442" s="27" t="s">
        <v>996</v>
      </c>
      <c r="I442" s="27" t="s">
        <v>993</v>
      </c>
      <c r="J442" s="27"/>
      <c r="K442" s="27"/>
      <c r="L442" s="27"/>
      <c r="M442" s="27">
        <f t="shared" ref="M442:M505" si="21">F442</f>
        <v>0</v>
      </c>
      <c r="N442" s="27"/>
      <c r="O442" s="40" t="e">
        <f t="shared" ref="O442:O505" si="22">(N442-M442)/M442</f>
        <v>#DIV/0!</v>
      </c>
      <c r="P442" s="41"/>
      <c r="Q442" s="41"/>
      <c r="R442" s="27"/>
      <c r="S442" s="27">
        <f t="shared" ref="S442:S505" si="23">F442</f>
        <v>0</v>
      </c>
      <c r="T442" s="40" t="e">
        <f t="shared" ref="T442:T505" si="24">(S442-R442)/S442</f>
        <v>#DIV/0!</v>
      </c>
      <c r="U442" s="27"/>
      <c r="V442" s="27"/>
      <c r="W442" s="42"/>
    </row>
    <row r="443" spans="1:23">
      <c r="A443" s="27" t="str">
        <f>"000506"</f>
        <v>000506</v>
      </c>
      <c r="B443" s="27" t="s">
        <v>1026</v>
      </c>
      <c r="C443" s="27">
        <v>20090908</v>
      </c>
      <c r="D443" s="53" t="s">
        <v>1000</v>
      </c>
      <c r="E443" s="27"/>
      <c r="F443" s="27"/>
      <c r="G443" s="40" t="e">
        <f t="shared" si="20"/>
        <v>#DIV/0!</v>
      </c>
      <c r="H443" s="27" t="s">
        <v>996</v>
      </c>
      <c r="I443" s="27" t="s">
        <v>993</v>
      </c>
      <c r="J443" s="27"/>
      <c r="K443" s="27"/>
      <c r="L443" s="27"/>
      <c r="M443" s="27">
        <f t="shared" si="21"/>
        <v>0</v>
      </c>
      <c r="N443" s="27"/>
      <c r="O443" s="40" t="e">
        <f t="shared" si="22"/>
        <v>#DIV/0!</v>
      </c>
      <c r="P443" s="41"/>
      <c r="Q443" s="41"/>
      <c r="R443" s="27"/>
      <c r="S443" s="27">
        <f t="shared" si="23"/>
        <v>0</v>
      </c>
      <c r="T443" s="40" t="e">
        <f t="shared" si="24"/>
        <v>#DIV/0!</v>
      </c>
      <c r="U443" s="27"/>
      <c r="V443" s="27"/>
      <c r="W443" s="42"/>
    </row>
    <row r="444" spans="1:23">
      <c r="A444" s="27" t="str">
        <f>"000525"</f>
        <v>000525</v>
      </c>
      <c r="B444" s="27" t="s">
        <v>1027</v>
      </c>
      <c r="C444" s="27">
        <v>20090611</v>
      </c>
      <c r="D444" s="55" t="s">
        <v>350</v>
      </c>
      <c r="E444" s="27"/>
      <c r="F444" s="27"/>
      <c r="G444" s="40" t="e">
        <f t="shared" si="20"/>
        <v>#DIV/0!</v>
      </c>
      <c r="H444" s="27" t="s">
        <v>996</v>
      </c>
      <c r="I444" s="27" t="s">
        <v>993</v>
      </c>
      <c r="J444" s="27"/>
      <c r="K444" s="27"/>
      <c r="L444" s="27"/>
      <c r="M444" s="27">
        <f t="shared" si="21"/>
        <v>0</v>
      </c>
      <c r="N444" s="27"/>
      <c r="O444" s="40" t="e">
        <f t="shared" si="22"/>
        <v>#DIV/0!</v>
      </c>
      <c r="P444" s="41"/>
      <c r="Q444" s="41"/>
      <c r="R444" s="27"/>
      <c r="S444" s="27">
        <f t="shared" si="23"/>
        <v>0</v>
      </c>
      <c r="T444" s="40" t="e">
        <f t="shared" si="24"/>
        <v>#DIV/0!</v>
      </c>
      <c r="U444" s="27"/>
      <c r="V444" s="27"/>
      <c r="W444" s="42"/>
    </row>
    <row r="445" spans="1:23" hidden="1">
      <c r="A445" s="27" t="str">
        <f>"000534"</f>
        <v>000534</v>
      </c>
      <c r="B445" s="27" t="s">
        <v>1028</v>
      </c>
      <c r="C445" s="27">
        <v>20090312</v>
      </c>
      <c r="D445" s="27" t="s">
        <v>338</v>
      </c>
      <c r="E445" s="27">
        <v>3.81</v>
      </c>
      <c r="F445" s="27">
        <v>5.83</v>
      </c>
      <c r="G445" s="40">
        <f t="shared" si="20"/>
        <v>0.53018372703412076</v>
      </c>
      <c r="H445" s="27" t="s">
        <v>996</v>
      </c>
      <c r="I445" s="27" t="s">
        <v>991</v>
      </c>
      <c r="J445" s="27">
        <v>20090323</v>
      </c>
      <c r="K445" s="27">
        <v>20090513</v>
      </c>
      <c r="L445" s="27">
        <v>36</v>
      </c>
      <c r="M445" s="27">
        <f t="shared" si="21"/>
        <v>5.83</v>
      </c>
      <c r="N445" s="27">
        <v>10</v>
      </c>
      <c r="O445" s="40">
        <f t="shared" si="22"/>
        <v>0.71526586620926247</v>
      </c>
      <c r="P445" s="41">
        <v>200911209</v>
      </c>
      <c r="Q445" s="41">
        <v>20150612</v>
      </c>
      <c r="R445" s="27">
        <v>4.55</v>
      </c>
      <c r="S445" s="27">
        <f t="shared" si="23"/>
        <v>5.83</v>
      </c>
      <c r="T445" s="40">
        <f t="shared" si="24"/>
        <v>0.21955403087478564</v>
      </c>
      <c r="U445" s="27"/>
      <c r="V445" s="27"/>
      <c r="W445" s="42"/>
    </row>
    <row r="446" spans="1:23">
      <c r="A446" s="27" t="str">
        <f>"000537"</f>
        <v>000537</v>
      </c>
      <c r="B446" s="27" t="s">
        <v>1029</v>
      </c>
      <c r="C446" s="27">
        <v>20091225</v>
      </c>
      <c r="D446" s="27" t="s">
        <v>338</v>
      </c>
      <c r="E446" s="27">
        <v>11.26</v>
      </c>
      <c r="F446" s="27">
        <v>18</v>
      </c>
      <c r="G446" s="40">
        <f t="shared" si="20"/>
        <v>0.59857904085257552</v>
      </c>
      <c r="H446" s="27" t="s">
        <v>996</v>
      </c>
      <c r="I446" s="27" t="s">
        <v>993</v>
      </c>
      <c r="J446" s="27"/>
      <c r="K446" s="27"/>
      <c r="L446" s="27"/>
      <c r="M446" s="27">
        <f t="shared" si="21"/>
        <v>18</v>
      </c>
      <c r="N446" s="27"/>
      <c r="O446" s="40">
        <f t="shared" si="22"/>
        <v>-1</v>
      </c>
      <c r="P446" s="41"/>
      <c r="Q446" s="41"/>
      <c r="R446" s="27"/>
      <c r="S446" s="27">
        <f t="shared" si="23"/>
        <v>18</v>
      </c>
      <c r="T446" s="40">
        <f t="shared" si="24"/>
        <v>1</v>
      </c>
      <c r="U446" s="27"/>
      <c r="V446" s="27"/>
      <c r="W446" s="42"/>
    </row>
    <row r="447" spans="1:23">
      <c r="A447" s="27" t="str">
        <f>"000559"</f>
        <v>000559</v>
      </c>
      <c r="B447" s="27" t="s">
        <v>995</v>
      </c>
      <c r="C447" s="27">
        <v>20100308</v>
      </c>
      <c r="D447" s="27" t="s">
        <v>338</v>
      </c>
      <c r="E447" s="27"/>
      <c r="F447" s="27"/>
      <c r="G447" s="40" t="e">
        <f t="shared" si="20"/>
        <v>#DIV/0!</v>
      </c>
      <c r="H447" s="27" t="s">
        <v>996</v>
      </c>
      <c r="I447" s="27" t="s">
        <v>993</v>
      </c>
      <c r="J447" s="27"/>
      <c r="K447" s="27"/>
      <c r="L447" s="27"/>
      <c r="M447" s="27">
        <f t="shared" si="21"/>
        <v>0</v>
      </c>
      <c r="N447" s="27"/>
      <c r="O447" s="40" t="e">
        <f t="shared" si="22"/>
        <v>#DIV/0!</v>
      </c>
      <c r="P447" s="41"/>
      <c r="Q447" s="41"/>
      <c r="R447" s="27"/>
      <c r="S447" s="27">
        <f t="shared" si="23"/>
        <v>0</v>
      </c>
      <c r="T447" s="40" t="e">
        <f t="shared" si="24"/>
        <v>#DIV/0!</v>
      </c>
      <c r="U447" s="27"/>
      <c r="V447" s="27"/>
      <c r="W447" s="42"/>
    </row>
    <row r="448" spans="1:23" hidden="1">
      <c r="A448" s="27" t="str">
        <f>"000598"</f>
        <v>000598</v>
      </c>
      <c r="B448" s="27" t="s">
        <v>1030</v>
      </c>
      <c r="C448" s="27">
        <v>20090403</v>
      </c>
      <c r="D448" s="55" t="s">
        <v>350</v>
      </c>
      <c r="E448" s="27">
        <v>1.83</v>
      </c>
      <c r="F448" s="27">
        <v>2.63</v>
      </c>
      <c r="G448" s="40">
        <f t="shared" si="20"/>
        <v>0.43715846994535507</v>
      </c>
      <c r="H448" s="27" t="s">
        <v>996</v>
      </c>
      <c r="I448" s="27" t="s">
        <v>991</v>
      </c>
      <c r="J448" s="27">
        <v>20091204</v>
      </c>
      <c r="K448" s="27">
        <v>20100611</v>
      </c>
      <c r="L448" s="27">
        <v>123</v>
      </c>
      <c r="M448" s="27">
        <f t="shared" si="21"/>
        <v>2.63</v>
      </c>
      <c r="N448" s="27">
        <v>3.15</v>
      </c>
      <c r="O448" s="40">
        <f t="shared" si="22"/>
        <v>0.19771863117870725</v>
      </c>
      <c r="P448" s="41">
        <v>20091203</v>
      </c>
      <c r="Q448" s="41">
        <v>20150612</v>
      </c>
      <c r="R448" s="27">
        <v>2.58</v>
      </c>
      <c r="S448" s="27">
        <f t="shared" si="23"/>
        <v>2.63</v>
      </c>
      <c r="T448" s="40">
        <f t="shared" si="24"/>
        <v>1.9011406844106397E-2</v>
      </c>
      <c r="U448" s="27"/>
      <c r="V448" s="27"/>
      <c r="W448" s="42"/>
    </row>
    <row r="449" spans="1:23">
      <c r="A449" s="27" t="str">
        <f>"000632"</f>
        <v>000632</v>
      </c>
      <c r="B449" s="27" t="s">
        <v>997</v>
      </c>
      <c r="C449" s="27">
        <v>20100916</v>
      </c>
      <c r="D449" s="55" t="s">
        <v>343</v>
      </c>
      <c r="E449" s="27"/>
      <c r="F449" s="27"/>
      <c r="G449" s="40" t="e">
        <f t="shared" si="20"/>
        <v>#DIV/0!</v>
      </c>
      <c r="H449" s="27" t="s">
        <v>996</v>
      </c>
      <c r="I449" s="27" t="s">
        <v>993</v>
      </c>
      <c r="J449" s="27"/>
      <c r="K449" s="27"/>
      <c r="L449" s="27"/>
      <c r="M449" s="27">
        <f t="shared" si="21"/>
        <v>0</v>
      </c>
      <c r="N449" s="27"/>
      <c r="O449" s="40" t="e">
        <f t="shared" si="22"/>
        <v>#DIV/0!</v>
      </c>
      <c r="P449" s="41"/>
      <c r="Q449" s="41"/>
      <c r="R449" s="27"/>
      <c r="S449" s="27">
        <f t="shared" si="23"/>
        <v>0</v>
      </c>
      <c r="T449" s="40" t="e">
        <f t="shared" si="24"/>
        <v>#DIV/0!</v>
      </c>
      <c r="U449" s="27"/>
      <c r="V449" s="27"/>
      <c r="W449" s="42"/>
    </row>
    <row r="450" spans="1:23" hidden="1">
      <c r="A450" s="27" t="str">
        <f>"000656"</f>
        <v>000656</v>
      </c>
      <c r="B450" s="27" t="s">
        <v>1031</v>
      </c>
      <c r="C450" s="27">
        <v>20090604</v>
      </c>
      <c r="D450" s="55" t="s">
        <v>350</v>
      </c>
      <c r="E450" s="27">
        <v>1.71</v>
      </c>
      <c r="F450" s="27">
        <v>5.77</v>
      </c>
      <c r="G450" s="40">
        <f t="shared" si="20"/>
        <v>2.3742690058479532</v>
      </c>
      <c r="H450" s="27" t="s">
        <v>996</v>
      </c>
      <c r="I450" s="27" t="s">
        <v>991</v>
      </c>
      <c r="J450" s="27">
        <v>20090730</v>
      </c>
      <c r="K450" s="27">
        <v>20091123</v>
      </c>
      <c r="L450" s="27">
        <v>75</v>
      </c>
      <c r="M450" s="27">
        <f t="shared" si="21"/>
        <v>5.77</v>
      </c>
      <c r="N450" s="27">
        <v>6.24</v>
      </c>
      <c r="O450" s="40">
        <f t="shared" si="22"/>
        <v>8.1455805892547778E-2</v>
      </c>
      <c r="P450" s="41">
        <v>20091124</v>
      </c>
      <c r="Q450" s="41">
        <v>201150612</v>
      </c>
      <c r="R450" s="27">
        <v>3.67</v>
      </c>
      <c r="S450" s="27">
        <f t="shared" si="23"/>
        <v>5.77</v>
      </c>
      <c r="T450" s="40">
        <f t="shared" si="24"/>
        <v>0.36395147313691506</v>
      </c>
      <c r="U450" s="27"/>
      <c r="V450" s="27"/>
      <c r="W450" s="42"/>
    </row>
    <row r="451" spans="1:23">
      <c r="A451" s="27" t="str">
        <f>"000722"</f>
        <v>000722</v>
      </c>
      <c r="B451" s="27" t="s">
        <v>1032</v>
      </c>
      <c r="C451" s="27">
        <v>20091203</v>
      </c>
      <c r="D451" s="27" t="s">
        <v>338</v>
      </c>
      <c r="E451" s="27">
        <v>8.14</v>
      </c>
      <c r="F451" s="27">
        <v>10.4</v>
      </c>
      <c r="G451" s="40">
        <f t="shared" si="20"/>
        <v>0.27764127764127761</v>
      </c>
      <c r="H451" s="27" t="s">
        <v>996</v>
      </c>
      <c r="I451" s="27" t="s">
        <v>993</v>
      </c>
      <c r="J451" s="27"/>
      <c r="K451" s="27"/>
      <c r="L451" s="27"/>
      <c r="M451" s="27">
        <f t="shared" si="21"/>
        <v>10.4</v>
      </c>
      <c r="N451" s="27"/>
      <c r="O451" s="40">
        <f t="shared" si="22"/>
        <v>-1</v>
      </c>
      <c r="P451" s="41"/>
      <c r="Q451" s="41"/>
      <c r="R451" s="27"/>
      <c r="S451" s="27">
        <f t="shared" si="23"/>
        <v>10.4</v>
      </c>
      <c r="T451" s="40">
        <f t="shared" si="24"/>
        <v>1</v>
      </c>
      <c r="U451" s="27"/>
      <c r="V451" s="27"/>
      <c r="W451" s="42"/>
    </row>
    <row r="452" spans="1:23">
      <c r="A452" s="27" t="str">
        <f>"000768"</f>
        <v>000768</v>
      </c>
      <c r="B452" s="27" t="s">
        <v>1033</v>
      </c>
      <c r="C452" s="27">
        <v>20091202</v>
      </c>
      <c r="D452" s="27" t="s">
        <v>338</v>
      </c>
      <c r="E452" s="27"/>
      <c r="F452" s="27"/>
      <c r="G452" s="40" t="e">
        <f t="shared" si="20"/>
        <v>#DIV/0!</v>
      </c>
      <c r="H452" s="27" t="s">
        <v>996</v>
      </c>
      <c r="I452" s="27" t="s">
        <v>993</v>
      </c>
      <c r="J452" s="27"/>
      <c r="K452" s="27"/>
      <c r="L452" s="27"/>
      <c r="M452" s="27">
        <f t="shared" si="21"/>
        <v>0</v>
      </c>
      <c r="N452" s="27"/>
      <c r="O452" s="40" t="e">
        <f t="shared" si="22"/>
        <v>#DIV/0!</v>
      </c>
      <c r="P452" s="41"/>
      <c r="Q452" s="41"/>
      <c r="R452" s="27"/>
      <c r="S452" s="27">
        <f t="shared" si="23"/>
        <v>0</v>
      </c>
      <c r="T452" s="40" t="e">
        <f t="shared" si="24"/>
        <v>#DIV/0!</v>
      </c>
      <c r="U452" s="27"/>
      <c r="V452" s="27"/>
      <c r="W452" s="42"/>
    </row>
    <row r="453" spans="1:23">
      <c r="A453" s="27" t="str">
        <f>"000783"</f>
        <v>000783</v>
      </c>
      <c r="B453" s="27" t="s">
        <v>21</v>
      </c>
      <c r="C453" s="27">
        <v>20100313</v>
      </c>
      <c r="D453" s="27" t="s">
        <v>338</v>
      </c>
      <c r="E453" s="27"/>
      <c r="F453" s="27"/>
      <c r="G453" s="40" t="e">
        <f t="shared" si="20"/>
        <v>#DIV/0!</v>
      </c>
      <c r="H453" s="27" t="s">
        <v>996</v>
      </c>
      <c r="I453" s="27" t="s">
        <v>993</v>
      </c>
      <c r="J453" s="27"/>
      <c r="K453" s="27"/>
      <c r="L453" s="27"/>
      <c r="M453" s="27">
        <f t="shared" si="21"/>
        <v>0</v>
      </c>
      <c r="N453" s="27"/>
      <c r="O453" s="40" t="e">
        <f t="shared" si="22"/>
        <v>#DIV/0!</v>
      </c>
      <c r="P453" s="41"/>
      <c r="Q453" s="41"/>
      <c r="R453" s="27"/>
      <c r="S453" s="27">
        <f t="shared" si="23"/>
        <v>0</v>
      </c>
      <c r="T453" s="40" t="e">
        <f t="shared" si="24"/>
        <v>#DIV/0!</v>
      </c>
      <c r="U453" s="27"/>
      <c r="V453" s="27"/>
      <c r="W453" s="42"/>
    </row>
    <row r="454" spans="1:23">
      <c r="A454" s="27" t="str">
        <f>"000790"</f>
        <v>000790</v>
      </c>
      <c r="B454" s="27" t="s">
        <v>998</v>
      </c>
      <c r="C454" s="27">
        <v>20100605</v>
      </c>
      <c r="D454" s="55" t="s">
        <v>343</v>
      </c>
      <c r="E454" s="27"/>
      <c r="F454" s="27"/>
      <c r="G454" s="40" t="e">
        <f t="shared" si="20"/>
        <v>#DIV/0!</v>
      </c>
      <c r="H454" s="27" t="s">
        <v>996</v>
      </c>
      <c r="I454" s="27" t="s">
        <v>993</v>
      </c>
      <c r="J454" s="27"/>
      <c r="K454" s="27"/>
      <c r="L454" s="27"/>
      <c r="M454" s="27">
        <f t="shared" si="21"/>
        <v>0</v>
      </c>
      <c r="N454" s="27"/>
      <c r="O454" s="40" t="e">
        <f t="shared" si="22"/>
        <v>#DIV/0!</v>
      </c>
      <c r="P454" s="41"/>
      <c r="Q454" s="41"/>
      <c r="R454" s="27"/>
      <c r="S454" s="27">
        <f t="shared" si="23"/>
        <v>0</v>
      </c>
      <c r="T454" s="40" t="e">
        <f t="shared" si="24"/>
        <v>#DIV/0!</v>
      </c>
      <c r="U454" s="27"/>
      <c r="V454" s="27"/>
      <c r="W454" s="42"/>
    </row>
    <row r="455" spans="1:23">
      <c r="A455" s="27" t="str">
        <f>"000868"</f>
        <v>000868</v>
      </c>
      <c r="B455" s="27" t="s">
        <v>999</v>
      </c>
      <c r="C455" s="27">
        <v>20100913</v>
      </c>
      <c r="D455" s="53" t="s">
        <v>1000</v>
      </c>
      <c r="E455" s="27"/>
      <c r="F455" s="27"/>
      <c r="G455" s="40" t="e">
        <f t="shared" si="20"/>
        <v>#DIV/0!</v>
      </c>
      <c r="H455" s="27" t="s">
        <v>996</v>
      </c>
      <c r="I455" s="27" t="s">
        <v>993</v>
      </c>
      <c r="J455" s="27"/>
      <c r="K455" s="27"/>
      <c r="L455" s="27"/>
      <c r="M455" s="27">
        <f t="shared" si="21"/>
        <v>0</v>
      </c>
      <c r="N455" s="27"/>
      <c r="O455" s="40" t="e">
        <f t="shared" si="22"/>
        <v>#DIV/0!</v>
      </c>
      <c r="P455" s="41"/>
      <c r="Q455" s="41"/>
      <c r="R455" s="27"/>
      <c r="S455" s="27">
        <f t="shared" si="23"/>
        <v>0</v>
      </c>
      <c r="T455" s="40" t="e">
        <f t="shared" si="24"/>
        <v>#DIV/0!</v>
      </c>
      <c r="U455" s="27"/>
      <c r="V455" s="27"/>
      <c r="W455" s="42"/>
    </row>
    <row r="456" spans="1:23" hidden="1">
      <c r="A456" s="27" t="str">
        <f>"000876"</f>
        <v>000876</v>
      </c>
      <c r="B456" s="27" t="s">
        <v>1001</v>
      </c>
      <c r="C456" s="27">
        <v>20100913</v>
      </c>
      <c r="D456" s="55" t="s">
        <v>350</v>
      </c>
      <c r="E456" s="27">
        <v>8.6300000000000008</v>
      </c>
      <c r="F456" s="27">
        <v>16.559999999999999</v>
      </c>
      <c r="G456" s="40">
        <f t="shared" si="20"/>
        <v>0.91888760139049797</v>
      </c>
      <c r="H456" s="27" t="s">
        <v>996</v>
      </c>
      <c r="I456" s="27" t="s">
        <v>991</v>
      </c>
      <c r="J456" s="27">
        <v>20100929</v>
      </c>
      <c r="K456" s="27">
        <v>20101117</v>
      </c>
      <c r="L456" s="27">
        <v>31</v>
      </c>
      <c r="M456" s="27">
        <f t="shared" si="21"/>
        <v>16.559999999999999</v>
      </c>
      <c r="N456" s="27">
        <v>26.09</v>
      </c>
      <c r="O456" s="40">
        <f t="shared" si="22"/>
        <v>0.57548309178743973</v>
      </c>
      <c r="P456" s="41">
        <v>20150612</v>
      </c>
      <c r="Q456" s="41">
        <v>20150612</v>
      </c>
      <c r="R456" s="27">
        <v>15.61</v>
      </c>
      <c r="S456" s="27">
        <f t="shared" si="23"/>
        <v>16.559999999999999</v>
      </c>
      <c r="T456" s="40">
        <f t="shared" si="24"/>
        <v>5.736714975845407E-2</v>
      </c>
      <c r="U456" s="27"/>
      <c r="V456" s="27"/>
      <c r="W456" s="42"/>
    </row>
    <row r="457" spans="1:23">
      <c r="A457" s="27" t="str">
        <f>"000950"</f>
        <v>000950</v>
      </c>
      <c r="B457" s="27" t="s">
        <v>1034</v>
      </c>
      <c r="C457" s="27">
        <v>20090313</v>
      </c>
      <c r="D457" s="53" t="s">
        <v>1000</v>
      </c>
      <c r="E457" s="27"/>
      <c r="F457" s="27"/>
      <c r="G457" s="40" t="e">
        <f t="shared" si="20"/>
        <v>#DIV/0!</v>
      </c>
      <c r="H457" s="27" t="s">
        <v>996</v>
      </c>
      <c r="I457" s="27" t="s">
        <v>993</v>
      </c>
      <c r="J457" s="27"/>
      <c r="K457" s="27"/>
      <c r="L457" s="27"/>
      <c r="M457" s="27">
        <f t="shared" si="21"/>
        <v>0</v>
      </c>
      <c r="N457" s="27"/>
      <c r="O457" s="40" t="e">
        <f t="shared" si="22"/>
        <v>#DIV/0!</v>
      </c>
      <c r="P457" s="41"/>
      <c r="Q457" s="41"/>
      <c r="R457" s="27"/>
      <c r="S457" s="27">
        <f t="shared" si="23"/>
        <v>0</v>
      </c>
      <c r="T457" s="40" t="e">
        <f t="shared" si="24"/>
        <v>#DIV/0!</v>
      </c>
      <c r="U457" s="27"/>
      <c r="V457" s="27"/>
      <c r="W457" s="42"/>
    </row>
    <row r="458" spans="1:23">
      <c r="A458" s="27" t="str">
        <f>"002002"</f>
        <v>002002</v>
      </c>
      <c r="B458" s="27" t="s">
        <v>1035</v>
      </c>
      <c r="C458" s="27">
        <v>20090921</v>
      </c>
      <c r="D458" s="53" t="s">
        <v>994</v>
      </c>
      <c r="E458" s="27">
        <v>4.1100000000000003</v>
      </c>
      <c r="F458" s="27">
        <v>10.050000000000001</v>
      </c>
      <c r="G458" s="40">
        <f t="shared" si="20"/>
        <v>1.4452554744525548</v>
      </c>
      <c r="H458" s="27" t="s">
        <v>996</v>
      </c>
      <c r="I458" s="27" t="s">
        <v>993</v>
      </c>
      <c r="J458" s="27"/>
      <c r="K458" s="27"/>
      <c r="L458" s="27"/>
      <c r="M458" s="27">
        <f t="shared" si="21"/>
        <v>10.050000000000001</v>
      </c>
      <c r="N458" s="27"/>
      <c r="O458" s="40">
        <f t="shared" si="22"/>
        <v>-1</v>
      </c>
      <c r="P458" s="41"/>
      <c r="Q458" s="41"/>
      <c r="R458" s="27"/>
      <c r="S458" s="27">
        <f t="shared" si="23"/>
        <v>10.050000000000001</v>
      </c>
      <c r="T458" s="40">
        <f t="shared" si="24"/>
        <v>1</v>
      </c>
      <c r="U458" s="27"/>
      <c r="V458" s="27"/>
      <c r="W458" s="42"/>
    </row>
    <row r="459" spans="1:23">
      <c r="A459" s="27" t="str">
        <f>"002010"</f>
        <v>002010</v>
      </c>
      <c r="B459" s="27" t="s">
        <v>1036</v>
      </c>
      <c r="C459" s="27">
        <v>20090923</v>
      </c>
      <c r="D459" s="53" t="s">
        <v>1000</v>
      </c>
      <c r="E459" s="27"/>
      <c r="F459" s="27"/>
      <c r="G459" s="40" t="e">
        <f t="shared" si="20"/>
        <v>#DIV/0!</v>
      </c>
      <c r="H459" s="27" t="s">
        <v>996</v>
      </c>
      <c r="I459" s="27" t="s">
        <v>993</v>
      </c>
      <c r="J459" s="27"/>
      <c r="K459" s="27"/>
      <c r="L459" s="27"/>
      <c r="M459" s="27">
        <f t="shared" si="21"/>
        <v>0</v>
      </c>
      <c r="N459" s="27"/>
      <c r="O459" s="40" t="e">
        <f t="shared" si="22"/>
        <v>#DIV/0!</v>
      </c>
      <c r="P459" s="41"/>
      <c r="Q459" s="41"/>
      <c r="R459" s="27"/>
      <c r="S459" s="27">
        <f t="shared" si="23"/>
        <v>0</v>
      </c>
      <c r="T459" s="40" t="e">
        <f t="shared" si="24"/>
        <v>#DIV/0!</v>
      </c>
      <c r="U459" s="27"/>
      <c r="V459" s="27"/>
      <c r="W459" s="42"/>
    </row>
    <row r="460" spans="1:23" hidden="1">
      <c r="A460" s="27" t="str">
        <f>"002059"</f>
        <v>002059</v>
      </c>
      <c r="B460" s="27" t="s">
        <v>1002</v>
      </c>
      <c r="C460" s="27">
        <v>20100917</v>
      </c>
      <c r="D460" s="27" t="s">
        <v>338</v>
      </c>
      <c r="E460" s="27">
        <v>4.8499999999999996</v>
      </c>
      <c r="F460" s="27">
        <v>5.89</v>
      </c>
      <c r="G460" s="40">
        <f t="shared" si="20"/>
        <v>0.21443298969072166</v>
      </c>
      <c r="H460" s="27" t="s">
        <v>996</v>
      </c>
      <c r="I460" s="27" t="s">
        <v>991</v>
      </c>
      <c r="J460" s="27">
        <v>20100927</v>
      </c>
      <c r="K460" s="27">
        <v>20110218</v>
      </c>
      <c r="L460" s="27">
        <v>93</v>
      </c>
      <c r="M460" s="27">
        <f t="shared" si="21"/>
        <v>5.89</v>
      </c>
      <c r="N460" s="27">
        <v>16.989999999999998</v>
      </c>
      <c r="O460" s="40">
        <f t="shared" si="22"/>
        <v>1.8845500848896433</v>
      </c>
      <c r="P460" s="41">
        <v>20150528</v>
      </c>
      <c r="Q460" s="41">
        <v>20150612</v>
      </c>
      <c r="R460" s="27">
        <v>4.03</v>
      </c>
      <c r="S460" s="27">
        <f t="shared" si="23"/>
        <v>5.89</v>
      </c>
      <c r="T460" s="40">
        <f t="shared" si="24"/>
        <v>0.31578947368421045</v>
      </c>
      <c r="U460" s="27"/>
      <c r="V460" s="27"/>
      <c r="W460" s="42"/>
    </row>
    <row r="461" spans="1:23">
      <c r="A461" s="27" t="str">
        <f>"002069"</f>
        <v>002069</v>
      </c>
      <c r="B461" s="27" t="s">
        <v>1037</v>
      </c>
      <c r="C461" s="27">
        <v>20091215</v>
      </c>
      <c r="D461" s="53" t="s">
        <v>1000</v>
      </c>
      <c r="E461" s="27"/>
      <c r="F461" s="27"/>
      <c r="G461" s="40" t="e">
        <f t="shared" si="20"/>
        <v>#DIV/0!</v>
      </c>
      <c r="H461" s="27" t="s">
        <v>996</v>
      </c>
      <c r="I461" s="27" t="s">
        <v>993</v>
      </c>
      <c r="J461" s="27"/>
      <c r="K461" s="27"/>
      <c r="L461" s="27"/>
      <c r="M461" s="27">
        <f t="shared" si="21"/>
        <v>0</v>
      </c>
      <c r="N461" s="27"/>
      <c r="O461" s="40" t="e">
        <f t="shared" si="22"/>
        <v>#DIV/0!</v>
      </c>
      <c r="P461" s="41"/>
      <c r="Q461" s="41"/>
      <c r="R461" s="27"/>
      <c r="S461" s="27">
        <f t="shared" si="23"/>
        <v>0</v>
      </c>
      <c r="T461" s="40" t="e">
        <f t="shared" si="24"/>
        <v>#DIV/0!</v>
      </c>
      <c r="U461" s="27"/>
      <c r="V461" s="27"/>
      <c r="W461" s="42"/>
    </row>
    <row r="462" spans="1:23">
      <c r="A462" s="27" t="str">
        <f>"002070"</f>
        <v>002070</v>
      </c>
      <c r="B462" s="27" t="s">
        <v>1038</v>
      </c>
      <c r="C462" s="27">
        <v>20090610</v>
      </c>
      <c r="D462" s="27" t="s">
        <v>338</v>
      </c>
      <c r="E462" s="27"/>
      <c r="F462" s="27"/>
      <c r="G462" s="40" t="e">
        <f t="shared" si="20"/>
        <v>#DIV/0!</v>
      </c>
      <c r="H462" s="27" t="s">
        <v>996</v>
      </c>
      <c r="I462" s="27" t="s">
        <v>993</v>
      </c>
      <c r="J462" s="27"/>
      <c r="K462" s="27"/>
      <c r="L462" s="27"/>
      <c r="M462" s="27">
        <f t="shared" si="21"/>
        <v>0</v>
      </c>
      <c r="N462" s="27"/>
      <c r="O462" s="40" t="e">
        <f t="shared" si="22"/>
        <v>#DIV/0!</v>
      </c>
      <c r="P462" s="41"/>
      <c r="Q462" s="41"/>
      <c r="R462" s="27"/>
      <c r="S462" s="27">
        <f t="shared" si="23"/>
        <v>0</v>
      </c>
      <c r="T462" s="40" t="e">
        <f t="shared" si="24"/>
        <v>#DIV/0!</v>
      </c>
      <c r="U462" s="27"/>
      <c r="V462" s="27"/>
      <c r="W462" s="42"/>
    </row>
    <row r="463" spans="1:23" hidden="1">
      <c r="A463" s="27" t="str">
        <f>"002072"</f>
        <v>002072</v>
      </c>
      <c r="B463" s="27" t="s">
        <v>1039</v>
      </c>
      <c r="C463" s="27">
        <v>20090915</v>
      </c>
      <c r="D463" s="53" t="s">
        <v>994</v>
      </c>
      <c r="E463" s="27">
        <v>9.56</v>
      </c>
      <c r="F463" s="27">
        <v>12.73</v>
      </c>
      <c r="G463" s="40">
        <f t="shared" si="20"/>
        <v>0.33158995815899578</v>
      </c>
      <c r="H463" s="27" t="s">
        <v>996</v>
      </c>
      <c r="I463" s="27" t="s">
        <v>991</v>
      </c>
      <c r="J463" s="27">
        <v>20090921</v>
      </c>
      <c r="K463" s="27">
        <v>20091120</v>
      </c>
      <c r="L463" s="27">
        <v>39</v>
      </c>
      <c r="M463" s="27">
        <f t="shared" si="21"/>
        <v>12.73</v>
      </c>
      <c r="N463" s="27">
        <v>12.88</v>
      </c>
      <c r="O463" s="40">
        <f t="shared" si="22"/>
        <v>1.1783189316575047E-2</v>
      </c>
      <c r="P463" s="41">
        <v>200911123</v>
      </c>
      <c r="Q463" s="41">
        <v>20150612</v>
      </c>
      <c r="R463" s="27">
        <v>9.6300000000000008</v>
      </c>
      <c r="S463" s="27">
        <f t="shared" si="23"/>
        <v>12.73</v>
      </c>
      <c r="T463" s="40">
        <f t="shared" si="24"/>
        <v>0.24351924587588369</v>
      </c>
      <c r="U463" s="27"/>
      <c r="V463" s="27"/>
      <c r="W463" s="42"/>
    </row>
    <row r="464" spans="1:23">
      <c r="A464" s="27" t="str">
        <f>"002130"</f>
        <v>002130</v>
      </c>
      <c r="B464" s="27" t="s">
        <v>1040</v>
      </c>
      <c r="C464" s="27">
        <v>20090620</v>
      </c>
      <c r="D464" s="27" t="s">
        <v>992</v>
      </c>
      <c r="E464" s="27"/>
      <c r="F464" s="27"/>
      <c r="G464" s="40" t="e">
        <f t="shared" si="20"/>
        <v>#DIV/0!</v>
      </c>
      <c r="H464" s="27" t="s">
        <v>996</v>
      </c>
      <c r="I464" s="27" t="s">
        <v>993</v>
      </c>
      <c r="J464" s="27"/>
      <c r="K464" s="27"/>
      <c r="L464" s="27"/>
      <c r="M464" s="27">
        <f t="shared" si="21"/>
        <v>0</v>
      </c>
      <c r="N464" s="27"/>
      <c r="O464" s="40" t="e">
        <f t="shared" si="22"/>
        <v>#DIV/0!</v>
      </c>
      <c r="P464" s="41"/>
      <c r="Q464" s="41"/>
      <c r="R464" s="27"/>
      <c r="S464" s="27">
        <f t="shared" si="23"/>
        <v>0</v>
      </c>
      <c r="T464" s="40" t="e">
        <f t="shared" si="24"/>
        <v>#DIV/0!</v>
      </c>
      <c r="U464" s="27"/>
      <c r="V464" s="27"/>
      <c r="W464" s="42"/>
    </row>
    <row r="465" spans="1:23">
      <c r="A465" s="27" t="str">
        <f>"002133"</f>
        <v>002133</v>
      </c>
      <c r="B465" s="27" t="s">
        <v>1041</v>
      </c>
      <c r="C465" s="27">
        <v>20090625</v>
      </c>
      <c r="D465" s="27" t="s">
        <v>338</v>
      </c>
      <c r="E465" s="27"/>
      <c r="F465" s="27"/>
      <c r="G465" s="40" t="e">
        <f t="shared" si="20"/>
        <v>#DIV/0!</v>
      </c>
      <c r="H465" s="51" t="s">
        <v>1042</v>
      </c>
      <c r="I465" s="51" t="s">
        <v>1043</v>
      </c>
      <c r="J465" s="27"/>
      <c r="K465" s="27"/>
      <c r="L465" s="27"/>
      <c r="M465" s="27">
        <f t="shared" si="21"/>
        <v>0</v>
      </c>
      <c r="N465" s="27"/>
      <c r="O465" s="40" t="e">
        <f t="shared" si="22"/>
        <v>#DIV/0!</v>
      </c>
      <c r="P465" s="41"/>
      <c r="Q465" s="41"/>
      <c r="R465" s="27"/>
      <c r="S465" s="27">
        <f t="shared" si="23"/>
        <v>0</v>
      </c>
      <c r="T465" s="40" t="e">
        <f t="shared" si="24"/>
        <v>#DIV/0!</v>
      </c>
      <c r="U465" s="27"/>
      <c r="V465" s="27"/>
      <c r="W465" s="42"/>
    </row>
    <row r="466" spans="1:23">
      <c r="A466" s="48">
        <v>2141</v>
      </c>
      <c r="B466" s="27" t="s">
        <v>1003</v>
      </c>
      <c r="C466" s="27">
        <v>20100624</v>
      </c>
      <c r="D466" s="27" t="s">
        <v>992</v>
      </c>
      <c r="E466" s="27"/>
      <c r="F466" s="27"/>
      <c r="G466" s="40" t="e">
        <f t="shared" si="20"/>
        <v>#DIV/0!</v>
      </c>
      <c r="H466" s="27" t="s">
        <v>996</v>
      </c>
      <c r="I466" s="27" t="s">
        <v>993</v>
      </c>
      <c r="J466" s="27"/>
      <c r="K466" s="27"/>
      <c r="L466" s="27"/>
      <c r="M466" s="27">
        <f t="shared" si="21"/>
        <v>0</v>
      </c>
      <c r="N466" s="27"/>
      <c r="O466" s="40" t="e">
        <f t="shared" si="22"/>
        <v>#DIV/0!</v>
      </c>
      <c r="P466" s="41"/>
      <c r="Q466" s="41"/>
      <c r="R466" s="27"/>
      <c r="S466" s="27">
        <f t="shared" si="23"/>
        <v>0</v>
      </c>
      <c r="T466" s="40" t="e">
        <f t="shared" si="24"/>
        <v>#DIV/0!</v>
      </c>
      <c r="U466" s="27"/>
      <c r="V466" s="27"/>
      <c r="W466" s="42"/>
    </row>
    <row r="467" spans="1:23">
      <c r="A467" s="27" t="str">
        <f>"002144"</f>
        <v>002144</v>
      </c>
      <c r="B467" s="27" t="s">
        <v>1044</v>
      </c>
      <c r="C467" s="27">
        <v>20090623</v>
      </c>
      <c r="D467" s="27" t="s">
        <v>338</v>
      </c>
      <c r="E467" s="27"/>
      <c r="F467" s="27"/>
      <c r="G467" s="40" t="e">
        <f t="shared" si="20"/>
        <v>#DIV/0!</v>
      </c>
      <c r="H467" s="51" t="s">
        <v>996</v>
      </c>
      <c r="I467" s="27" t="s">
        <v>993</v>
      </c>
      <c r="J467" s="27"/>
      <c r="K467" s="27"/>
      <c r="L467" s="27"/>
      <c r="M467" s="27">
        <f t="shared" si="21"/>
        <v>0</v>
      </c>
      <c r="N467" s="27"/>
      <c r="O467" s="40" t="e">
        <f t="shared" si="22"/>
        <v>#DIV/0!</v>
      </c>
      <c r="P467" s="41"/>
      <c r="Q467" s="41"/>
      <c r="R467" s="27"/>
      <c r="S467" s="27">
        <f t="shared" si="23"/>
        <v>0</v>
      </c>
      <c r="T467" s="40" t="e">
        <f t="shared" si="24"/>
        <v>#DIV/0!</v>
      </c>
      <c r="U467" s="27"/>
      <c r="V467" s="27"/>
      <c r="W467" s="42"/>
    </row>
    <row r="468" spans="1:23">
      <c r="A468" s="27" t="str">
        <f>"002177"</f>
        <v>002177</v>
      </c>
      <c r="B468" s="27" t="s">
        <v>1045</v>
      </c>
      <c r="C468" s="27">
        <v>20090602</v>
      </c>
      <c r="D468" s="53" t="s">
        <v>1000</v>
      </c>
      <c r="E468" s="27"/>
      <c r="F468" s="27"/>
      <c r="G468" s="40" t="e">
        <f t="shared" si="20"/>
        <v>#DIV/0!</v>
      </c>
      <c r="H468" s="27" t="s">
        <v>996</v>
      </c>
      <c r="I468" s="27" t="s">
        <v>993</v>
      </c>
      <c r="J468" s="27"/>
      <c r="K468" s="27"/>
      <c r="L468" s="27"/>
      <c r="M468" s="27">
        <f t="shared" si="21"/>
        <v>0</v>
      </c>
      <c r="N468" s="27"/>
      <c r="O468" s="40" t="e">
        <f t="shared" si="22"/>
        <v>#DIV/0!</v>
      </c>
      <c r="P468" s="41"/>
      <c r="Q468" s="41"/>
      <c r="R468" s="27"/>
      <c r="S468" s="27">
        <f t="shared" si="23"/>
        <v>0</v>
      </c>
      <c r="T468" s="40" t="e">
        <f t="shared" si="24"/>
        <v>#DIV/0!</v>
      </c>
      <c r="U468" s="27"/>
      <c r="V468" s="27"/>
      <c r="W468" s="42"/>
    </row>
    <row r="469" spans="1:23">
      <c r="A469" s="27" t="str">
        <f>"002211"</f>
        <v>002211</v>
      </c>
      <c r="B469" s="27" t="s">
        <v>1046</v>
      </c>
      <c r="C469" s="27">
        <v>20091215</v>
      </c>
      <c r="D469" s="55" t="s">
        <v>343</v>
      </c>
      <c r="E469" s="27"/>
      <c r="F469" s="27"/>
      <c r="G469" s="40" t="e">
        <f t="shared" si="20"/>
        <v>#DIV/0!</v>
      </c>
      <c r="H469" s="27" t="s">
        <v>996</v>
      </c>
      <c r="I469" s="27" t="s">
        <v>993</v>
      </c>
      <c r="J469" s="27"/>
      <c r="K469" s="27"/>
      <c r="L469" s="27"/>
      <c r="M469" s="27">
        <f t="shared" si="21"/>
        <v>0</v>
      </c>
      <c r="N469" s="27"/>
      <c r="O469" s="40" t="e">
        <f t="shared" si="22"/>
        <v>#DIV/0!</v>
      </c>
      <c r="P469" s="41"/>
      <c r="Q469" s="41"/>
      <c r="R469" s="27"/>
      <c r="S469" s="27">
        <f t="shared" si="23"/>
        <v>0</v>
      </c>
      <c r="T469" s="40" t="e">
        <f t="shared" si="24"/>
        <v>#DIV/0!</v>
      </c>
      <c r="U469" s="27"/>
      <c r="V469" s="27"/>
      <c r="W469" s="42"/>
    </row>
    <row r="470" spans="1:23">
      <c r="A470" s="27" t="str">
        <f>"002228"</f>
        <v>002228</v>
      </c>
      <c r="B470" s="27" t="s">
        <v>1047</v>
      </c>
      <c r="C470" s="27">
        <v>20090908</v>
      </c>
      <c r="D470" s="53" t="s">
        <v>1000</v>
      </c>
      <c r="E470" s="27"/>
      <c r="F470" s="27"/>
      <c r="G470" s="40" t="e">
        <f t="shared" si="20"/>
        <v>#DIV/0!</v>
      </c>
      <c r="H470" s="27" t="s">
        <v>996</v>
      </c>
      <c r="I470" s="27" t="s">
        <v>993</v>
      </c>
      <c r="J470" s="27"/>
      <c r="K470" s="27"/>
      <c r="L470" s="27"/>
      <c r="M470" s="27">
        <f t="shared" si="21"/>
        <v>0</v>
      </c>
      <c r="N470" s="27"/>
      <c r="O470" s="40" t="e">
        <f t="shared" si="22"/>
        <v>#DIV/0!</v>
      </c>
      <c r="P470" s="41"/>
      <c r="Q470" s="41"/>
      <c r="R470" s="27"/>
      <c r="S470" s="27">
        <f t="shared" si="23"/>
        <v>0</v>
      </c>
      <c r="T470" s="40" t="e">
        <f t="shared" si="24"/>
        <v>#DIV/0!</v>
      </c>
      <c r="U470" s="27"/>
      <c r="V470" s="27"/>
      <c r="W470" s="42"/>
    </row>
    <row r="471" spans="1:23">
      <c r="A471" s="27" t="str">
        <f>"600000"</f>
        <v>600000</v>
      </c>
      <c r="B471" s="27" t="s">
        <v>1004</v>
      </c>
      <c r="C471" s="27">
        <v>20100311</v>
      </c>
      <c r="D471" s="27" t="s">
        <v>338</v>
      </c>
      <c r="E471" s="27"/>
      <c r="F471" s="27"/>
      <c r="G471" s="40" t="e">
        <f t="shared" si="20"/>
        <v>#DIV/0!</v>
      </c>
      <c r="H471" s="27" t="s">
        <v>996</v>
      </c>
      <c r="I471" s="27" t="s">
        <v>993</v>
      </c>
      <c r="J471" s="27"/>
      <c r="K471" s="27"/>
      <c r="L471" s="27"/>
      <c r="M471" s="27">
        <f t="shared" si="21"/>
        <v>0</v>
      </c>
      <c r="N471" s="27"/>
      <c r="O471" s="40" t="e">
        <f t="shared" si="22"/>
        <v>#DIV/0!</v>
      </c>
      <c r="P471" s="41"/>
      <c r="Q471" s="41"/>
      <c r="R471" s="27"/>
      <c r="S471" s="27">
        <f t="shared" si="23"/>
        <v>0</v>
      </c>
      <c r="T471" s="40" t="e">
        <f t="shared" si="24"/>
        <v>#DIV/0!</v>
      </c>
      <c r="U471" s="27"/>
      <c r="V471" s="27"/>
      <c r="W471" s="42"/>
    </row>
    <row r="472" spans="1:23">
      <c r="A472" s="27" t="str">
        <f>"600029"</f>
        <v>600029</v>
      </c>
      <c r="B472" s="27" t="s">
        <v>1005</v>
      </c>
      <c r="C472" s="27">
        <v>20100309</v>
      </c>
      <c r="D472" s="27" t="s">
        <v>338</v>
      </c>
      <c r="E472" s="27"/>
      <c r="F472" s="27"/>
      <c r="G472" s="40" t="e">
        <f t="shared" si="20"/>
        <v>#DIV/0!</v>
      </c>
      <c r="H472" s="27" t="s">
        <v>996</v>
      </c>
      <c r="I472" s="27" t="s">
        <v>993</v>
      </c>
      <c r="J472" s="27"/>
      <c r="K472" s="27"/>
      <c r="L472" s="27"/>
      <c r="M472" s="27">
        <f t="shared" si="21"/>
        <v>0</v>
      </c>
      <c r="N472" s="27"/>
      <c r="O472" s="40" t="e">
        <f t="shared" si="22"/>
        <v>#DIV/0!</v>
      </c>
      <c r="P472" s="41"/>
      <c r="Q472" s="41"/>
      <c r="R472" s="27"/>
      <c r="S472" s="27">
        <f t="shared" si="23"/>
        <v>0</v>
      </c>
      <c r="T472" s="40" t="e">
        <f t="shared" si="24"/>
        <v>#DIV/0!</v>
      </c>
      <c r="U472" s="27"/>
      <c r="V472" s="27"/>
      <c r="W472" s="42"/>
    </row>
    <row r="473" spans="1:23">
      <c r="A473" s="27" t="str">
        <f>"600059"</f>
        <v>600059</v>
      </c>
      <c r="B473" s="27" t="s">
        <v>1048</v>
      </c>
      <c r="C473" s="27">
        <v>20090908</v>
      </c>
      <c r="D473" s="27" t="s">
        <v>338</v>
      </c>
      <c r="E473" s="27"/>
      <c r="F473" s="27"/>
      <c r="G473" s="40" t="e">
        <f t="shared" si="20"/>
        <v>#DIV/0!</v>
      </c>
      <c r="H473" s="27" t="s">
        <v>996</v>
      </c>
      <c r="I473" s="27" t="s">
        <v>993</v>
      </c>
      <c r="J473" s="27"/>
      <c r="K473" s="27"/>
      <c r="L473" s="27"/>
      <c r="M473" s="27">
        <f t="shared" si="21"/>
        <v>0</v>
      </c>
      <c r="N473" s="27"/>
      <c r="O473" s="40" t="e">
        <f t="shared" si="22"/>
        <v>#DIV/0!</v>
      </c>
      <c r="P473" s="41"/>
      <c r="Q473" s="41"/>
      <c r="R473" s="27"/>
      <c r="S473" s="27">
        <f t="shared" si="23"/>
        <v>0</v>
      </c>
      <c r="T473" s="40" t="e">
        <f t="shared" si="24"/>
        <v>#DIV/0!</v>
      </c>
      <c r="U473" s="27"/>
      <c r="V473" s="27"/>
      <c r="W473" s="42"/>
    </row>
    <row r="474" spans="1:23">
      <c r="A474" s="27" t="str">
        <f>"600063"</f>
        <v>600063</v>
      </c>
      <c r="B474" s="27" t="s">
        <v>158</v>
      </c>
      <c r="C474" s="27">
        <v>20100309</v>
      </c>
      <c r="D474" s="27" t="s">
        <v>338</v>
      </c>
      <c r="E474" s="27"/>
      <c r="F474" s="27"/>
      <c r="G474" s="40" t="e">
        <f t="shared" si="20"/>
        <v>#DIV/0!</v>
      </c>
      <c r="H474" s="27" t="s">
        <v>996</v>
      </c>
      <c r="I474" s="27" t="s">
        <v>993</v>
      </c>
      <c r="J474" s="27"/>
      <c r="K474" s="27"/>
      <c r="L474" s="27"/>
      <c r="M474" s="27">
        <f t="shared" si="21"/>
        <v>0</v>
      </c>
      <c r="N474" s="27"/>
      <c r="O474" s="40" t="e">
        <f t="shared" si="22"/>
        <v>#DIV/0!</v>
      </c>
      <c r="P474" s="41"/>
      <c r="Q474" s="41"/>
      <c r="R474" s="27"/>
      <c r="S474" s="27">
        <f t="shared" si="23"/>
        <v>0</v>
      </c>
      <c r="T474" s="40" t="e">
        <f t="shared" si="24"/>
        <v>#DIV/0!</v>
      </c>
      <c r="U474" s="27"/>
      <c r="V474" s="27"/>
      <c r="W474" s="42"/>
    </row>
    <row r="475" spans="1:23">
      <c r="A475" s="27" t="str">
        <f>"600096"</f>
        <v>600096</v>
      </c>
      <c r="B475" s="27" t="s">
        <v>1006</v>
      </c>
      <c r="C475" s="27">
        <v>20100612</v>
      </c>
      <c r="D475" s="27" t="s">
        <v>338</v>
      </c>
      <c r="E475" s="27"/>
      <c r="F475" s="27"/>
      <c r="G475" s="40" t="e">
        <f t="shared" si="20"/>
        <v>#DIV/0!</v>
      </c>
      <c r="H475" s="27" t="s">
        <v>996</v>
      </c>
      <c r="I475" s="27" t="s">
        <v>993</v>
      </c>
      <c r="J475" s="27"/>
      <c r="K475" s="27"/>
      <c r="L475" s="27"/>
      <c r="M475" s="27">
        <f t="shared" si="21"/>
        <v>0</v>
      </c>
      <c r="N475" s="27"/>
      <c r="O475" s="40" t="e">
        <f t="shared" si="22"/>
        <v>#DIV/0!</v>
      </c>
      <c r="P475" s="41"/>
      <c r="Q475" s="41"/>
      <c r="R475" s="27"/>
      <c r="S475" s="27">
        <f t="shared" si="23"/>
        <v>0</v>
      </c>
      <c r="T475" s="40" t="e">
        <f t="shared" si="24"/>
        <v>#DIV/0!</v>
      </c>
      <c r="U475" s="27"/>
      <c r="V475" s="27"/>
      <c r="W475" s="42"/>
    </row>
    <row r="476" spans="1:23">
      <c r="A476" s="27" t="str">
        <f>"600104"</f>
        <v>600104</v>
      </c>
      <c r="B476" s="27" t="s">
        <v>1007</v>
      </c>
      <c r="C476" s="27">
        <v>20100625</v>
      </c>
      <c r="D476" s="27" t="s">
        <v>338</v>
      </c>
      <c r="E476" s="27"/>
      <c r="F476" s="27"/>
      <c r="G476" s="40" t="e">
        <f t="shared" si="20"/>
        <v>#DIV/0!</v>
      </c>
      <c r="H476" s="27" t="s">
        <v>996</v>
      </c>
      <c r="I476" s="27" t="s">
        <v>993</v>
      </c>
      <c r="J476" s="27"/>
      <c r="K476" s="27"/>
      <c r="L476" s="27"/>
      <c r="M476" s="27">
        <f t="shared" si="21"/>
        <v>0</v>
      </c>
      <c r="N476" s="27"/>
      <c r="O476" s="40" t="e">
        <f t="shared" si="22"/>
        <v>#DIV/0!</v>
      </c>
      <c r="P476" s="41"/>
      <c r="Q476" s="41"/>
      <c r="R476" s="27"/>
      <c r="S476" s="27">
        <f t="shared" si="23"/>
        <v>0</v>
      </c>
      <c r="T476" s="40" t="e">
        <f t="shared" si="24"/>
        <v>#DIV/0!</v>
      </c>
      <c r="U476" s="27"/>
      <c r="V476" s="27"/>
      <c r="W476" s="42"/>
    </row>
    <row r="477" spans="1:23">
      <c r="A477" s="27" t="str">
        <f>"600215"</f>
        <v>600215</v>
      </c>
      <c r="B477" s="27" t="s">
        <v>1008</v>
      </c>
      <c r="C477" s="27">
        <v>20101211</v>
      </c>
      <c r="D477" s="55" t="s">
        <v>350</v>
      </c>
      <c r="E477" s="27"/>
      <c r="F477" s="27"/>
      <c r="G477" s="40" t="e">
        <f t="shared" si="20"/>
        <v>#DIV/0!</v>
      </c>
      <c r="H477" s="27" t="s">
        <v>996</v>
      </c>
      <c r="I477" s="27" t="s">
        <v>993</v>
      </c>
      <c r="J477" s="27"/>
      <c r="K477" s="27"/>
      <c r="L477" s="27"/>
      <c r="M477" s="27">
        <f t="shared" si="21"/>
        <v>0</v>
      </c>
      <c r="N477" s="27"/>
      <c r="O477" s="40" t="e">
        <f t="shared" si="22"/>
        <v>#DIV/0!</v>
      </c>
      <c r="P477" s="41"/>
      <c r="Q477" s="41"/>
      <c r="R477" s="27"/>
      <c r="S477" s="27">
        <f t="shared" si="23"/>
        <v>0</v>
      </c>
      <c r="T477" s="40" t="e">
        <f t="shared" si="24"/>
        <v>#DIV/0!</v>
      </c>
      <c r="U477" s="27"/>
      <c r="V477" s="27"/>
      <c r="W477" s="42"/>
    </row>
    <row r="478" spans="1:23" hidden="1">
      <c r="A478" s="27" t="str">
        <f>"600242"</f>
        <v>600242</v>
      </c>
      <c r="B478" s="27" t="s">
        <v>1049</v>
      </c>
      <c r="C478" s="27">
        <v>20090216</v>
      </c>
      <c r="D478" s="27" t="s">
        <v>338</v>
      </c>
      <c r="E478" s="27">
        <v>4.7</v>
      </c>
      <c r="F478" s="27">
        <v>9.07</v>
      </c>
      <c r="G478" s="40">
        <f t="shared" si="20"/>
        <v>0.92978723404255315</v>
      </c>
      <c r="H478" s="27" t="s">
        <v>996</v>
      </c>
      <c r="I478" s="27" t="s">
        <v>991</v>
      </c>
      <c r="J478" s="27">
        <v>20090423</v>
      </c>
      <c r="K478" s="27">
        <v>20090720</v>
      </c>
      <c r="L478" s="27">
        <v>59</v>
      </c>
      <c r="M478" s="27">
        <f t="shared" si="21"/>
        <v>9.07</v>
      </c>
      <c r="N478" s="27">
        <v>9.42</v>
      </c>
      <c r="O478" s="40">
        <f t="shared" si="22"/>
        <v>3.858875413450933E-2</v>
      </c>
      <c r="P478" s="41">
        <v>20100423</v>
      </c>
      <c r="Q478" s="41">
        <v>20150612</v>
      </c>
      <c r="R478" s="27">
        <v>6.43</v>
      </c>
      <c r="S478" s="27">
        <f t="shared" si="23"/>
        <v>9.07</v>
      </c>
      <c r="T478" s="40">
        <f t="shared" si="24"/>
        <v>0.29106945975744219</v>
      </c>
      <c r="U478" s="27"/>
      <c r="V478" s="27"/>
      <c r="W478" s="42"/>
    </row>
    <row r="479" spans="1:23">
      <c r="A479" s="27" t="str">
        <f>"600261"</f>
        <v>600261</v>
      </c>
      <c r="B479" s="27" t="s">
        <v>1009</v>
      </c>
      <c r="C479" s="27">
        <v>20140312</v>
      </c>
      <c r="D479" s="27" t="s">
        <v>338</v>
      </c>
      <c r="E479" s="27"/>
      <c r="F479" s="27"/>
      <c r="G479" s="40" t="e">
        <f t="shared" si="20"/>
        <v>#DIV/0!</v>
      </c>
      <c r="H479" s="27" t="s">
        <v>996</v>
      </c>
      <c r="I479" s="27" t="s">
        <v>993</v>
      </c>
      <c r="J479" s="27"/>
      <c r="K479" s="27"/>
      <c r="L479" s="27"/>
      <c r="M479" s="27">
        <f t="shared" si="21"/>
        <v>0</v>
      </c>
      <c r="N479" s="27"/>
      <c r="O479" s="40" t="e">
        <f t="shared" si="22"/>
        <v>#DIV/0!</v>
      </c>
      <c r="P479" s="41"/>
      <c r="Q479" s="41"/>
      <c r="R479" s="27"/>
      <c r="S479" s="27">
        <f t="shared" si="23"/>
        <v>0</v>
      </c>
      <c r="T479" s="40" t="e">
        <f t="shared" si="24"/>
        <v>#DIV/0!</v>
      </c>
      <c r="U479" s="27"/>
      <c r="V479" s="27"/>
      <c r="W479" s="42"/>
    </row>
    <row r="480" spans="1:23">
      <c r="A480" s="27" t="str">
        <f>"600321"</f>
        <v>600321</v>
      </c>
      <c r="B480" s="27" t="s">
        <v>1010</v>
      </c>
      <c r="C480" s="27">
        <v>20100622</v>
      </c>
      <c r="D480" s="27" t="s">
        <v>338</v>
      </c>
      <c r="E480" s="27"/>
      <c r="F480" s="27"/>
      <c r="G480" s="40" t="e">
        <f t="shared" si="20"/>
        <v>#DIV/0!</v>
      </c>
      <c r="H480" s="27" t="s">
        <v>996</v>
      </c>
      <c r="I480" s="27" t="s">
        <v>993</v>
      </c>
      <c r="J480" s="27"/>
      <c r="K480" s="27"/>
      <c r="L480" s="27"/>
      <c r="M480" s="27">
        <f t="shared" si="21"/>
        <v>0</v>
      </c>
      <c r="N480" s="27"/>
      <c r="O480" s="40" t="e">
        <f t="shared" si="22"/>
        <v>#DIV/0!</v>
      </c>
      <c r="P480" s="41"/>
      <c r="Q480" s="41"/>
      <c r="R480" s="27"/>
      <c r="S480" s="27">
        <f t="shared" si="23"/>
        <v>0</v>
      </c>
      <c r="T480" s="40" t="e">
        <f t="shared" si="24"/>
        <v>#DIV/0!</v>
      </c>
      <c r="U480" s="27"/>
      <c r="V480" s="27"/>
      <c r="W480" s="42"/>
    </row>
    <row r="481" spans="1:23">
      <c r="A481" s="27" t="str">
        <f>"600426"</f>
        <v>600426</v>
      </c>
      <c r="B481" s="27" t="s">
        <v>1011</v>
      </c>
      <c r="C481" s="27">
        <v>20100901</v>
      </c>
      <c r="D481" s="27" t="s">
        <v>338</v>
      </c>
      <c r="E481" s="27"/>
      <c r="F481" s="27"/>
      <c r="G481" s="40" t="e">
        <f t="shared" si="20"/>
        <v>#DIV/0!</v>
      </c>
      <c r="H481" s="27" t="s">
        <v>996</v>
      </c>
      <c r="I481" s="27" t="s">
        <v>993</v>
      </c>
      <c r="J481" s="27"/>
      <c r="K481" s="27"/>
      <c r="L481" s="27"/>
      <c r="M481" s="27">
        <f t="shared" si="21"/>
        <v>0</v>
      </c>
      <c r="N481" s="27"/>
      <c r="O481" s="40" t="e">
        <f t="shared" si="22"/>
        <v>#DIV/0!</v>
      </c>
      <c r="P481" s="41"/>
      <c r="Q481" s="41"/>
      <c r="R481" s="27"/>
      <c r="S481" s="27">
        <f t="shared" si="23"/>
        <v>0</v>
      </c>
      <c r="T481" s="40" t="e">
        <f t="shared" si="24"/>
        <v>#DIV/0!</v>
      </c>
      <c r="U481" s="27"/>
      <c r="V481" s="27"/>
      <c r="W481" s="42"/>
    </row>
    <row r="482" spans="1:23">
      <c r="A482" s="27" t="str">
        <f>"600439"</f>
        <v>600439</v>
      </c>
      <c r="B482" s="27" t="s">
        <v>1012</v>
      </c>
      <c r="C482" s="27">
        <v>20100318</v>
      </c>
      <c r="D482" s="27" t="s">
        <v>338</v>
      </c>
      <c r="E482" s="27"/>
      <c r="F482" s="27"/>
      <c r="G482" s="40" t="e">
        <f t="shared" si="20"/>
        <v>#DIV/0!</v>
      </c>
      <c r="H482" s="27" t="s">
        <v>996</v>
      </c>
      <c r="I482" s="27" t="s">
        <v>993</v>
      </c>
      <c r="J482" s="27"/>
      <c r="K482" s="27"/>
      <c r="L482" s="27"/>
      <c r="M482" s="27">
        <f t="shared" si="21"/>
        <v>0</v>
      </c>
      <c r="N482" s="27"/>
      <c r="O482" s="40" t="e">
        <f t="shared" si="22"/>
        <v>#DIV/0!</v>
      </c>
      <c r="P482" s="41"/>
      <c r="Q482" s="41"/>
      <c r="R482" s="27"/>
      <c r="S482" s="27">
        <f t="shared" si="23"/>
        <v>0</v>
      </c>
      <c r="T482" s="40" t="e">
        <f t="shared" si="24"/>
        <v>#DIV/0!</v>
      </c>
      <c r="U482" s="27"/>
      <c r="V482" s="27"/>
      <c r="W482" s="42"/>
    </row>
    <row r="483" spans="1:23" hidden="1">
      <c r="A483" s="27" t="str">
        <f>"600455"</f>
        <v>600455</v>
      </c>
      <c r="B483" s="27" t="s">
        <v>1050</v>
      </c>
      <c r="C483" s="27">
        <v>20090326</v>
      </c>
      <c r="D483" s="55" t="s">
        <v>350</v>
      </c>
      <c r="E483" s="27">
        <v>11.15</v>
      </c>
      <c r="F483" s="27">
        <v>13.46</v>
      </c>
      <c r="G483" s="40">
        <f t="shared" si="20"/>
        <v>0.20717488789237673</v>
      </c>
      <c r="H483" s="27" t="s">
        <v>996</v>
      </c>
      <c r="I483" s="27" t="s">
        <v>991</v>
      </c>
      <c r="J483" s="27">
        <v>20090331</v>
      </c>
      <c r="K483" s="27">
        <v>20090518</v>
      </c>
      <c r="L483" s="27">
        <v>33</v>
      </c>
      <c r="M483" s="27">
        <f t="shared" si="21"/>
        <v>13.46</v>
      </c>
      <c r="N483" s="27">
        <v>72</v>
      </c>
      <c r="O483" s="40">
        <f t="shared" si="22"/>
        <v>4.3491827637444276</v>
      </c>
      <c r="P483" s="41">
        <v>20150618</v>
      </c>
      <c r="Q483" s="41">
        <v>20150612</v>
      </c>
      <c r="R483" s="27">
        <v>10.199999999999999</v>
      </c>
      <c r="S483" s="27">
        <f t="shared" si="23"/>
        <v>13.46</v>
      </c>
      <c r="T483" s="40">
        <f t="shared" si="24"/>
        <v>0.24219910846953949</v>
      </c>
      <c r="U483" s="27"/>
      <c r="V483" s="27"/>
      <c r="W483" s="42"/>
    </row>
    <row r="484" spans="1:23">
      <c r="A484" s="27" t="str">
        <f>"600470"</f>
        <v>600470</v>
      </c>
      <c r="B484" s="27" t="s">
        <v>1051</v>
      </c>
      <c r="C484" s="27">
        <v>20090901</v>
      </c>
      <c r="D484" s="27" t="s">
        <v>338</v>
      </c>
      <c r="E484" s="27"/>
      <c r="F484" s="27"/>
      <c r="G484" s="40" t="e">
        <f t="shared" si="20"/>
        <v>#DIV/0!</v>
      </c>
      <c r="H484" s="27" t="s">
        <v>996</v>
      </c>
      <c r="I484" s="27" t="s">
        <v>993</v>
      </c>
      <c r="J484" s="27"/>
      <c r="K484" s="27"/>
      <c r="L484" s="27"/>
      <c r="M484" s="27">
        <f t="shared" si="21"/>
        <v>0</v>
      </c>
      <c r="N484" s="27"/>
      <c r="O484" s="40" t="e">
        <f t="shared" si="22"/>
        <v>#DIV/0!</v>
      </c>
      <c r="P484" s="41"/>
      <c r="Q484" s="41"/>
      <c r="R484" s="27"/>
      <c r="S484" s="27">
        <f t="shared" si="23"/>
        <v>0</v>
      </c>
      <c r="T484" s="40" t="e">
        <f t="shared" si="24"/>
        <v>#DIV/0!</v>
      </c>
      <c r="U484" s="27"/>
      <c r="V484" s="27"/>
      <c r="W484" s="42"/>
    </row>
    <row r="485" spans="1:23">
      <c r="A485" s="27" t="str">
        <f>"600510"</f>
        <v>600510</v>
      </c>
      <c r="B485" s="27" t="s">
        <v>1013</v>
      </c>
      <c r="C485" s="27">
        <v>20100308</v>
      </c>
      <c r="D485" s="27" t="s">
        <v>338</v>
      </c>
      <c r="E485" s="27"/>
      <c r="F485" s="27"/>
      <c r="G485" s="40" t="e">
        <f t="shared" si="20"/>
        <v>#DIV/0!</v>
      </c>
      <c r="H485" s="27" t="s">
        <v>996</v>
      </c>
      <c r="I485" s="27" t="s">
        <v>993</v>
      </c>
      <c r="J485" s="27"/>
      <c r="K485" s="27"/>
      <c r="L485" s="27"/>
      <c r="M485" s="27">
        <f t="shared" si="21"/>
        <v>0</v>
      </c>
      <c r="N485" s="27"/>
      <c r="O485" s="40" t="e">
        <f t="shared" si="22"/>
        <v>#DIV/0!</v>
      </c>
      <c r="P485" s="41"/>
      <c r="Q485" s="41"/>
      <c r="R485" s="27"/>
      <c r="S485" s="27">
        <f t="shared" si="23"/>
        <v>0</v>
      </c>
      <c r="T485" s="40" t="e">
        <f t="shared" si="24"/>
        <v>#DIV/0!</v>
      </c>
      <c r="U485" s="27"/>
      <c r="V485" s="27"/>
      <c r="W485" s="42"/>
    </row>
    <row r="486" spans="1:23">
      <c r="A486" s="27" t="str">
        <f>"600567"</f>
        <v>600567</v>
      </c>
      <c r="B486" s="27" t="s">
        <v>1014</v>
      </c>
      <c r="C486" s="27">
        <v>20100612</v>
      </c>
      <c r="D486" s="27" t="s">
        <v>338</v>
      </c>
      <c r="E486" s="27"/>
      <c r="F486" s="27"/>
      <c r="G486" s="40" t="e">
        <f t="shared" si="20"/>
        <v>#DIV/0!</v>
      </c>
      <c r="H486" s="27" t="s">
        <v>996</v>
      </c>
      <c r="I486" s="27" t="s">
        <v>993</v>
      </c>
      <c r="J486" s="27"/>
      <c r="K486" s="27"/>
      <c r="L486" s="27"/>
      <c r="M486" s="27">
        <f t="shared" si="21"/>
        <v>0</v>
      </c>
      <c r="N486" s="27"/>
      <c r="O486" s="40" t="e">
        <f t="shared" si="22"/>
        <v>#DIV/0!</v>
      </c>
      <c r="P486" s="41"/>
      <c r="Q486" s="41"/>
      <c r="R486" s="27"/>
      <c r="S486" s="27">
        <f t="shared" si="23"/>
        <v>0</v>
      </c>
      <c r="T486" s="40" t="e">
        <f t="shared" si="24"/>
        <v>#DIV/0!</v>
      </c>
      <c r="U486" s="27"/>
      <c r="V486" s="27"/>
      <c r="W486" s="42"/>
    </row>
    <row r="487" spans="1:23">
      <c r="A487" s="27" t="str">
        <f>"600589"</f>
        <v>600589</v>
      </c>
      <c r="B487" s="27" t="s">
        <v>1052</v>
      </c>
      <c r="C487" s="27">
        <v>20090326</v>
      </c>
      <c r="D487" s="27" t="s">
        <v>338</v>
      </c>
      <c r="E487" s="27"/>
      <c r="F487" s="27"/>
      <c r="G487" s="40" t="e">
        <f t="shared" si="20"/>
        <v>#DIV/0!</v>
      </c>
      <c r="H487" s="27" t="s">
        <v>996</v>
      </c>
      <c r="I487" s="27" t="s">
        <v>993</v>
      </c>
      <c r="J487" s="27"/>
      <c r="K487" s="27"/>
      <c r="L487" s="27"/>
      <c r="M487" s="27">
        <f t="shared" si="21"/>
        <v>0</v>
      </c>
      <c r="N487" s="27"/>
      <c r="O487" s="40" t="e">
        <f t="shared" si="22"/>
        <v>#DIV/0!</v>
      </c>
      <c r="P487" s="41"/>
      <c r="Q487" s="41"/>
      <c r="R487" s="27"/>
      <c r="S487" s="27">
        <f t="shared" si="23"/>
        <v>0</v>
      </c>
      <c r="T487" s="40" t="e">
        <f t="shared" si="24"/>
        <v>#DIV/0!</v>
      </c>
      <c r="U487" s="27"/>
      <c r="V487" s="27"/>
      <c r="W487" s="42"/>
    </row>
    <row r="488" spans="1:23">
      <c r="A488" s="27" t="str">
        <f>"600595"</f>
        <v>600595</v>
      </c>
      <c r="B488" s="27" t="s">
        <v>1053</v>
      </c>
      <c r="C488" s="27">
        <v>20090325</v>
      </c>
      <c r="D488" s="27" t="s">
        <v>338</v>
      </c>
      <c r="E488" s="27"/>
      <c r="F488" s="27"/>
      <c r="G488" s="40" t="e">
        <f t="shared" si="20"/>
        <v>#DIV/0!</v>
      </c>
      <c r="H488" s="27" t="s">
        <v>996</v>
      </c>
      <c r="I488" s="27" t="s">
        <v>993</v>
      </c>
      <c r="J488" s="27"/>
      <c r="K488" s="27"/>
      <c r="L488" s="27"/>
      <c r="M488" s="27">
        <f t="shared" si="21"/>
        <v>0</v>
      </c>
      <c r="N488" s="27"/>
      <c r="O488" s="40" t="e">
        <f t="shared" si="22"/>
        <v>#DIV/0!</v>
      </c>
      <c r="P488" s="41"/>
      <c r="Q488" s="41"/>
      <c r="R488" s="27"/>
      <c r="S488" s="27">
        <f t="shared" si="23"/>
        <v>0</v>
      </c>
      <c r="T488" s="40" t="e">
        <f t="shared" si="24"/>
        <v>#DIV/0!</v>
      </c>
      <c r="U488" s="27"/>
      <c r="V488" s="27"/>
      <c r="W488" s="42"/>
    </row>
    <row r="489" spans="1:23">
      <c r="A489" s="27" t="str">
        <f>"600612"</f>
        <v>600612</v>
      </c>
      <c r="B489" s="27" t="s">
        <v>1054</v>
      </c>
      <c r="C489" s="27">
        <v>20090903</v>
      </c>
      <c r="D489" s="27" t="s">
        <v>338</v>
      </c>
      <c r="E489" s="27"/>
      <c r="F489" s="27"/>
      <c r="G489" s="40" t="e">
        <f t="shared" si="20"/>
        <v>#DIV/0!</v>
      </c>
      <c r="H489" s="27" t="s">
        <v>996</v>
      </c>
      <c r="I489" s="51" t="s">
        <v>993</v>
      </c>
      <c r="J489" s="27"/>
      <c r="K489" s="27"/>
      <c r="L489" s="27"/>
      <c r="M489" s="27">
        <f t="shared" si="21"/>
        <v>0</v>
      </c>
      <c r="N489" s="27"/>
      <c r="O489" s="40" t="e">
        <f t="shared" si="22"/>
        <v>#DIV/0!</v>
      </c>
      <c r="P489" s="41"/>
      <c r="Q489" s="41"/>
      <c r="R489" s="27"/>
      <c r="S489" s="27">
        <f t="shared" si="23"/>
        <v>0</v>
      </c>
      <c r="T489" s="40" t="e">
        <f t="shared" si="24"/>
        <v>#DIV/0!</v>
      </c>
      <c r="U489" s="27"/>
      <c r="V489" s="27"/>
      <c r="W489" s="42"/>
    </row>
    <row r="490" spans="1:23">
      <c r="A490" s="27" t="str">
        <f>"600626"</f>
        <v>600626</v>
      </c>
      <c r="B490" s="27" t="s">
        <v>1055</v>
      </c>
      <c r="C490" s="27">
        <v>20091210</v>
      </c>
      <c r="D490" s="53" t="s">
        <v>994</v>
      </c>
      <c r="E490" s="27"/>
      <c r="F490" s="27"/>
      <c r="G490" s="40" t="e">
        <f t="shared" si="20"/>
        <v>#DIV/0!</v>
      </c>
      <c r="H490" s="27" t="s">
        <v>996</v>
      </c>
      <c r="I490" s="27" t="s">
        <v>993</v>
      </c>
      <c r="J490" s="27"/>
      <c r="K490" s="27"/>
      <c r="L490" s="27"/>
      <c r="M490" s="27">
        <f t="shared" si="21"/>
        <v>0</v>
      </c>
      <c r="N490" s="27"/>
      <c r="O490" s="40" t="e">
        <f t="shared" si="22"/>
        <v>#DIV/0!</v>
      </c>
      <c r="P490" s="41"/>
      <c r="Q490" s="41"/>
      <c r="R490" s="27"/>
      <c r="S490" s="27">
        <f t="shared" si="23"/>
        <v>0</v>
      </c>
      <c r="T490" s="40" t="e">
        <f t="shared" si="24"/>
        <v>#DIV/0!</v>
      </c>
      <c r="U490" s="27"/>
      <c r="V490" s="27"/>
      <c r="W490" s="42"/>
    </row>
    <row r="491" spans="1:23">
      <c r="A491" s="27" t="str">
        <f>"600633"</f>
        <v>600633</v>
      </c>
      <c r="B491" s="27" t="s">
        <v>1015</v>
      </c>
      <c r="C491" s="27">
        <v>20101215</v>
      </c>
      <c r="D491" s="27" t="s">
        <v>338</v>
      </c>
      <c r="E491" s="27"/>
      <c r="F491" s="27"/>
      <c r="G491" s="40" t="e">
        <f t="shared" si="20"/>
        <v>#DIV/0!</v>
      </c>
      <c r="H491" s="27" t="s">
        <v>996</v>
      </c>
      <c r="I491" s="27" t="s">
        <v>993</v>
      </c>
      <c r="J491" s="27"/>
      <c r="K491" s="27"/>
      <c r="L491" s="27"/>
      <c r="M491" s="27">
        <f t="shared" si="21"/>
        <v>0</v>
      </c>
      <c r="N491" s="27"/>
      <c r="O491" s="40" t="e">
        <f t="shared" si="22"/>
        <v>#DIV/0!</v>
      </c>
      <c r="P491" s="41"/>
      <c r="Q491" s="41"/>
      <c r="R491" s="27"/>
      <c r="S491" s="27">
        <f t="shared" si="23"/>
        <v>0</v>
      </c>
      <c r="T491" s="40" t="e">
        <f t="shared" si="24"/>
        <v>#DIV/0!</v>
      </c>
      <c r="U491" s="27"/>
      <c r="V491" s="27"/>
      <c r="W491" s="42"/>
    </row>
    <row r="492" spans="1:23">
      <c r="A492" s="27" t="str">
        <f>"600640"</f>
        <v>600640</v>
      </c>
      <c r="B492" s="27" t="s">
        <v>1056</v>
      </c>
      <c r="C492" s="27">
        <v>20091215</v>
      </c>
      <c r="D492" s="27" t="s">
        <v>992</v>
      </c>
      <c r="E492" s="27"/>
      <c r="F492" s="27"/>
      <c r="G492" s="40" t="e">
        <f t="shared" si="20"/>
        <v>#DIV/0!</v>
      </c>
      <c r="H492" s="27" t="s">
        <v>996</v>
      </c>
      <c r="I492" s="27" t="s">
        <v>993</v>
      </c>
      <c r="J492" s="27"/>
      <c r="K492" s="27"/>
      <c r="L492" s="27"/>
      <c r="M492" s="27">
        <f t="shared" si="21"/>
        <v>0</v>
      </c>
      <c r="N492" s="27"/>
      <c r="O492" s="40" t="e">
        <f t="shared" si="22"/>
        <v>#DIV/0!</v>
      </c>
      <c r="P492" s="41"/>
      <c r="Q492" s="41"/>
      <c r="R492" s="27"/>
      <c r="S492" s="27">
        <f t="shared" si="23"/>
        <v>0</v>
      </c>
      <c r="T492" s="40" t="e">
        <f t="shared" si="24"/>
        <v>#DIV/0!</v>
      </c>
      <c r="U492" s="27"/>
      <c r="V492" s="27"/>
      <c r="W492" s="42"/>
    </row>
    <row r="493" spans="1:23">
      <c r="A493" s="27" t="str">
        <f>"600647"</f>
        <v>600647</v>
      </c>
      <c r="B493" s="27" t="s">
        <v>1016</v>
      </c>
      <c r="C493" s="27">
        <v>20100914</v>
      </c>
      <c r="D493" s="27" t="s">
        <v>338</v>
      </c>
      <c r="E493" s="27"/>
      <c r="F493" s="27"/>
      <c r="G493" s="40" t="e">
        <f t="shared" si="20"/>
        <v>#DIV/0!</v>
      </c>
      <c r="H493" s="27" t="s">
        <v>996</v>
      </c>
      <c r="I493" s="27" t="s">
        <v>993</v>
      </c>
      <c r="J493" s="27"/>
      <c r="K493" s="27"/>
      <c r="L493" s="27"/>
      <c r="M493" s="27">
        <f t="shared" si="21"/>
        <v>0</v>
      </c>
      <c r="N493" s="27"/>
      <c r="O493" s="40" t="e">
        <f t="shared" si="22"/>
        <v>#DIV/0!</v>
      </c>
      <c r="P493" s="41"/>
      <c r="Q493" s="41"/>
      <c r="R493" s="27"/>
      <c r="S493" s="27">
        <f t="shared" si="23"/>
        <v>0</v>
      </c>
      <c r="T493" s="40" t="e">
        <f t="shared" si="24"/>
        <v>#DIV/0!</v>
      </c>
      <c r="U493" s="27"/>
      <c r="V493" s="27"/>
      <c r="W493" s="42"/>
    </row>
    <row r="494" spans="1:23">
      <c r="A494" s="27" t="str">
        <f>"600651"</f>
        <v>600651</v>
      </c>
      <c r="B494" s="27" t="s">
        <v>1017</v>
      </c>
      <c r="C494" s="27">
        <v>20100309</v>
      </c>
      <c r="D494" s="27" t="s">
        <v>992</v>
      </c>
      <c r="E494" s="27"/>
      <c r="F494" s="27"/>
      <c r="G494" s="40" t="e">
        <f t="shared" si="20"/>
        <v>#DIV/0!</v>
      </c>
      <c r="H494" s="27" t="s">
        <v>996</v>
      </c>
      <c r="I494" s="27" t="s">
        <v>993</v>
      </c>
      <c r="J494" s="27"/>
      <c r="K494" s="27"/>
      <c r="L494" s="27"/>
      <c r="M494" s="27">
        <f t="shared" si="21"/>
        <v>0</v>
      </c>
      <c r="N494" s="27"/>
      <c r="O494" s="40" t="e">
        <f t="shared" si="22"/>
        <v>#DIV/0!</v>
      </c>
      <c r="P494" s="41"/>
      <c r="Q494" s="41"/>
      <c r="R494" s="27"/>
      <c r="S494" s="27">
        <f t="shared" si="23"/>
        <v>0</v>
      </c>
      <c r="T494" s="40" t="e">
        <f t="shared" si="24"/>
        <v>#DIV/0!</v>
      </c>
      <c r="U494" s="27"/>
      <c r="V494" s="27"/>
      <c r="W494" s="42"/>
    </row>
    <row r="495" spans="1:23">
      <c r="A495" s="27" t="str">
        <f>"600658"</f>
        <v>600658</v>
      </c>
      <c r="B495" s="27" t="s">
        <v>1057</v>
      </c>
      <c r="C495" s="27">
        <v>20090611</v>
      </c>
      <c r="D495" s="53" t="s">
        <v>994</v>
      </c>
      <c r="E495" s="27"/>
      <c r="F495" s="27"/>
      <c r="G495" s="40" t="e">
        <f t="shared" si="20"/>
        <v>#DIV/0!</v>
      </c>
      <c r="H495" s="27" t="s">
        <v>996</v>
      </c>
      <c r="I495" s="27" t="s">
        <v>993</v>
      </c>
      <c r="J495" s="27"/>
      <c r="K495" s="27"/>
      <c r="L495" s="27"/>
      <c r="M495" s="27">
        <f t="shared" si="21"/>
        <v>0</v>
      </c>
      <c r="N495" s="27"/>
      <c r="O495" s="40" t="e">
        <f t="shared" si="22"/>
        <v>#DIV/0!</v>
      </c>
      <c r="P495" s="41"/>
      <c r="Q495" s="41"/>
      <c r="R495" s="27"/>
      <c r="S495" s="27">
        <f t="shared" si="23"/>
        <v>0</v>
      </c>
      <c r="T495" s="40" t="e">
        <f t="shared" si="24"/>
        <v>#DIV/0!</v>
      </c>
      <c r="U495" s="27"/>
      <c r="V495" s="27"/>
      <c r="W495" s="42"/>
    </row>
    <row r="496" spans="1:23">
      <c r="A496" s="27" t="str">
        <f>"600674"</f>
        <v>600674</v>
      </c>
      <c r="B496" s="27" t="s">
        <v>1058</v>
      </c>
      <c r="C496" s="27">
        <v>20090407</v>
      </c>
      <c r="D496" s="27" t="s">
        <v>338</v>
      </c>
      <c r="E496" s="27"/>
      <c r="F496" s="27"/>
      <c r="G496" s="40" t="e">
        <f t="shared" si="20"/>
        <v>#DIV/0!</v>
      </c>
      <c r="H496" s="27" t="s">
        <v>996</v>
      </c>
      <c r="I496" s="27" t="s">
        <v>993</v>
      </c>
      <c r="J496" s="27"/>
      <c r="K496" s="27"/>
      <c r="L496" s="27"/>
      <c r="M496" s="27">
        <f t="shared" si="21"/>
        <v>0</v>
      </c>
      <c r="N496" s="27"/>
      <c r="O496" s="40" t="e">
        <f t="shared" si="22"/>
        <v>#DIV/0!</v>
      </c>
      <c r="P496" s="41"/>
      <c r="Q496" s="41"/>
      <c r="R496" s="27"/>
      <c r="S496" s="27">
        <f t="shared" si="23"/>
        <v>0</v>
      </c>
      <c r="T496" s="40" t="e">
        <f t="shared" si="24"/>
        <v>#DIV/0!</v>
      </c>
      <c r="U496" s="27"/>
      <c r="V496" s="27"/>
      <c r="W496" s="42"/>
    </row>
    <row r="497" spans="1:20">
      <c r="A497" s="27" t="str">
        <f>"600703"</f>
        <v>600703</v>
      </c>
      <c r="B497" s="27" t="s">
        <v>1018</v>
      </c>
      <c r="C497" s="27">
        <v>20100316</v>
      </c>
      <c r="D497" s="27" t="s">
        <v>338</v>
      </c>
      <c r="E497" s="27"/>
      <c r="F497" s="27"/>
      <c r="G497" s="40" t="e">
        <f t="shared" si="20"/>
        <v>#DIV/0!</v>
      </c>
      <c r="H497" s="27" t="s">
        <v>996</v>
      </c>
      <c r="I497" s="27" t="s">
        <v>993</v>
      </c>
      <c r="J497" s="27"/>
      <c r="K497" s="27"/>
      <c r="L497" s="27"/>
      <c r="M497" s="27">
        <f t="shared" si="21"/>
        <v>0</v>
      </c>
      <c r="N497" s="27"/>
      <c r="O497" s="40" t="e">
        <f t="shared" si="22"/>
        <v>#DIV/0!</v>
      </c>
      <c r="P497" s="41"/>
      <c r="Q497" s="41"/>
      <c r="R497" s="27"/>
      <c r="S497" s="27">
        <f t="shared" si="23"/>
        <v>0</v>
      </c>
      <c r="T497" s="40" t="e">
        <f t="shared" si="24"/>
        <v>#DIV/0!</v>
      </c>
    </row>
    <row r="498" spans="1:20">
      <c r="A498" s="27" t="str">
        <f>"600710"</f>
        <v>600710</v>
      </c>
      <c r="B498" s="27" t="s">
        <v>1019</v>
      </c>
      <c r="C498" s="27">
        <v>20101216</v>
      </c>
      <c r="D498" s="27" t="s">
        <v>338</v>
      </c>
      <c r="E498" s="27"/>
      <c r="F498" s="27"/>
      <c r="G498" s="40" t="e">
        <f t="shared" si="20"/>
        <v>#DIV/0!</v>
      </c>
      <c r="H498" s="27" t="s">
        <v>996</v>
      </c>
      <c r="I498" s="27" t="s">
        <v>993</v>
      </c>
      <c r="J498" s="27"/>
      <c r="K498" s="27"/>
      <c r="L498" s="27"/>
      <c r="M498" s="27">
        <f t="shared" si="21"/>
        <v>0</v>
      </c>
      <c r="N498" s="27"/>
      <c r="O498" s="40" t="e">
        <f t="shared" si="22"/>
        <v>#DIV/0!</v>
      </c>
      <c r="P498" s="41"/>
      <c r="Q498" s="41"/>
      <c r="R498" s="27"/>
      <c r="S498" s="27">
        <f t="shared" si="23"/>
        <v>0</v>
      </c>
      <c r="T498" s="40" t="e">
        <f t="shared" si="24"/>
        <v>#DIV/0!</v>
      </c>
    </row>
    <row r="499" spans="1:20">
      <c r="A499" s="27" t="str">
        <f>"600745"</f>
        <v>600745</v>
      </c>
      <c r="B499" s="27" t="s">
        <v>1059</v>
      </c>
      <c r="C499" s="27">
        <v>20090325</v>
      </c>
      <c r="D499" s="27" t="s">
        <v>338</v>
      </c>
      <c r="E499" s="27">
        <v>6.13</v>
      </c>
      <c r="F499" s="27">
        <v>11</v>
      </c>
      <c r="G499" s="40">
        <f t="shared" si="20"/>
        <v>0.79445350734094622</v>
      </c>
      <c r="H499" s="27" t="s">
        <v>996</v>
      </c>
      <c r="I499" s="27" t="s">
        <v>993</v>
      </c>
      <c r="J499" s="27"/>
      <c r="K499" s="27"/>
      <c r="L499" s="27"/>
      <c r="M499" s="27">
        <f t="shared" si="21"/>
        <v>11</v>
      </c>
      <c r="N499" s="27"/>
      <c r="O499" s="40">
        <f t="shared" si="22"/>
        <v>-1</v>
      </c>
      <c r="P499" s="41"/>
      <c r="Q499" s="41"/>
      <c r="R499" s="27"/>
      <c r="S499" s="27">
        <f t="shared" si="23"/>
        <v>11</v>
      </c>
      <c r="T499" s="40">
        <f t="shared" si="24"/>
        <v>1</v>
      </c>
    </row>
    <row r="500" spans="1:20">
      <c r="A500" s="27" t="str">
        <f>"600760"</f>
        <v>600760</v>
      </c>
      <c r="B500" s="27" t="s">
        <v>1060</v>
      </c>
      <c r="C500" s="27">
        <v>20090311</v>
      </c>
      <c r="D500" s="27" t="s">
        <v>338</v>
      </c>
      <c r="E500" s="27"/>
      <c r="F500" s="27"/>
      <c r="G500" s="40" t="e">
        <f t="shared" si="20"/>
        <v>#DIV/0!</v>
      </c>
      <c r="H500" s="27" t="s">
        <v>996</v>
      </c>
      <c r="I500" s="27" t="s">
        <v>993</v>
      </c>
      <c r="J500" s="27"/>
      <c r="K500" s="27"/>
      <c r="L500" s="27"/>
      <c r="M500" s="27">
        <f t="shared" si="21"/>
        <v>0</v>
      </c>
      <c r="N500" s="27"/>
      <c r="O500" s="40" t="e">
        <f t="shared" si="22"/>
        <v>#DIV/0!</v>
      </c>
      <c r="P500" s="41"/>
      <c r="Q500" s="41"/>
      <c r="R500" s="27"/>
      <c r="S500" s="27">
        <f t="shared" si="23"/>
        <v>0</v>
      </c>
      <c r="T500" s="40" t="e">
        <f t="shared" si="24"/>
        <v>#DIV/0!</v>
      </c>
    </row>
    <row r="501" spans="1:20">
      <c r="A501" s="27" t="str">
        <f>"600773"</f>
        <v>600773</v>
      </c>
      <c r="B501" s="27" t="s">
        <v>1061</v>
      </c>
      <c r="C501" s="27">
        <v>20090603</v>
      </c>
      <c r="D501" s="27" t="s">
        <v>338</v>
      </c>
      <c r="E501" s="27"/>
      <c r="F501" s="27"/>
      <c r="G501" s="40" t="e">
        <f t="shared" si="20"/>
        <v>#DIV/0!</v>
      </c>
      <c r="H501" s="27" t="s">
        <v>996</v>
      </c>
      <c r="I501" s="27" t="s">
        <v>993</v>
      </c>
      <c r="J501" s="27"/>
      <c r="K501" s="27"/>
      <c r="L501" s="27"/>
      <c r="M501" s="27">
        <f t="shared" si="21"/>
        <v>0</v>
      </c>
      <c r="N501" s="27"/>
      <c r="O501" s="40" t="e">
        <f t="shared" si="22"/>
        <v>#DIV/0!</v>
      </c>
      <c r="P501" s="41"/>
      <c r="Q501" s="41"/>
      <c r="R501" s="27"/>
      <c r="S501" s="27">
        <f t="shared" si="23"/>
        <v>0</v>
      </c>
      <c r="T501" s="40" t="e">
        <f t="shared" si="24"/>
        <v>#DIV/0!</v>
      </c>
    </row>
    <row r="502" spans="1:20">
      <c r="A502" s="27" t="str">
        <f>"600801"</f>
        <v>600801</v>
      </c>
      <c r="B502" s="27" t="s">
        <v>1062</v>
      </c>
      <c r="C502" s="27">
        <v>20090626</v>
      </c>
      <c r="D502" s="27"/>
      <c r="E502" s="27"/>
      <c r="F502" s="27"/>
      <c r="G502" s="40" t="e">
        <f t="shared" si="20"/>
        <v>#DIV/0!</v>
      </c>
      <c r="H502" s="27" t="s">
        <v>996</v>
      </c>
      <c r="I502" s="27" t="s">
        <v>993</v>
      </c>
      <c r="J502" s="27"/>
      <c r="K502" s="27"/>
      <c r="L502" s="27"/>
      <c r="M502" s="27">
        <f t="shared" si="21"/>
        <v>0</v>
      </c>
      <c r="N502" s="27"/>
      <c r="O502" s="40" t="e">
        <f t="shared" si="22"/>
        <v>#DIV/0!</v>
      </c>
      <c r="P502" s="41"/>
      <c r="Q502" s="41"/>
      <c r="R502" s="27"/>
      <c r="S502" s="27">
        <f t="shared" si="23"/>
        <v>0</v>
      </c>
      <c r="T502" s="40" t="e">
        <f t="shared" si="24"/>
        <v>#DIV/0!</v>
      </c>
    </row>
    <row r="503" spans="1:20">
      <c r="A503" s="27" t="str">
        <f>"600869"</f>
        <v>600869</v>
      </c>
      <c r="B503" s="27" t="s">
        <v>1063</v>
      </c>
      <c r="C503" s="27">
        <v>20090312</v>
      </c>
      <c r="D503" s="53" t="s">
        <v>994</v>
      </c>
      <c r="E503" s="27"/>
      <c r="F503" s="27"/>
      <c r="G503" s="40" t="e">
        <f t="shared" si="20"/>
        <v>#DIV/0!</v>
      </c>
      <c r="H503" s="27" t="s">
        <v>996</v>
      </c>
      <c r="I503" s="27" t="s">
        <v>993</v>
      </c>
      <c r="J503" s="27"/>
      <c r="K503" s="27"/>
      <c r="L503" s="27"/>
      <c r="M503" s="27">
        <f t="shared" si="21"/>
        <v>0</v>
      </c>
      <c r="N503" s="27"/>
      <c r="O503" s="40" t="e">
        <f t="shared" si="22"/>
        <v>#DIV/0!</v>
      </c>
      <c r="P503" s="41"/>
      <c r="Q503" s="41"/>
      <c r="R503" s="27"/>
      <c r="S503" s="27">
        <f t="shared" si="23"/>
        <v>0</v>
      </c>
      <c r="T503" s="40" t="e">
        <f t="shared" si="24"/>
        <v>#DIV/0!</v>
      </c>
    </row>
    <row r="504" spans="1:20">
      <c r="A504" s="27" t="str">
        <f>"600894"</f>
        <v>600894</v>
      </c>
      <c r="B504" s="27" t="s">
        <v>1064</v>
      </c>
      <c r="C504" s="27">
        <v>20090311</v>
      </c>
      <c r="D504" s="55" t="s">
        <v>350</v>
      </c>
      <c r="E504" s="27"/>
      <c r="F504" s="27"/>
      <c r="G504" s="40" t="e">
        <f t="shared" si="20"/>
        <v>#DIV/0!</v>
      </c>
      <c r="H504" s="27" t="s">
        <v>996</v>
      </c>
      <c r="I504" s="27" t="s">
        <v>993</v>
      </c>
      <c r="J504" s="27"/>
      <c r="K504" s="27"/>
      <c r="L504" s="27"/>
      <c r="M504" s="27">
        <f t="shared" si="21"/>
        <v>0</v>
      </c>
      <c r="N504" s="27"/>
      <c r="O504" s="40" t="e">
        <f t="shared" si="22"/>
        <v>#DIV/0!</v>
      </c>
      <c r="P504" s="41"/>
      <c r="Q504" s="41"/>
      <c r="R504" s="27"/>
      <c r="S504" s="27">
        <f t="shared" si="23"/>
        <v>0</v>
      </c>
      <c r="T504" s="40" t="e">
        <f t="shared" si="24"/>
        <v>#DIV/0!</v>
      </c>
    </row>
    <row r="505" spans="1:20">
      <c r="A505" s="27" t="str">
        <f>"600900"</f>
        <v>600900</v>
      </c>
      <c r="B505" s="27" t="s">
        <v>1065</v>
      </c>
      <c r="C505" s="27">
        <v>20090903</v>
      </c>
      <c r="D505" s="27" t="s">
        <v>338</v>
      </c>
      <c r="E505" s="27"/>
      <c r="F505" s="27"/>
      <c r="G505" s="40" t="e">
        <f t="shared" si="20"/>
        <v>#DIV/0!</v>
      </c>
      <c r="H505" s="27" t="s">
        <v>996</v>
      </c>
      <c r="I505" s="27" t="s">
        <v>993</v>
      </c>
      <c r="J505" s="27"/>
      <c r="K505" s="27"/>
      <c r="L505" s="27"/>
      <c r="M505" s="27">
        <f t="shared" si="21"/>
        <v>0</v>
      </c>
      <c r="N505" s="27"/>
      <c r="O505" s="40" t="e">
        <f t="shared" si="22"/>
        <v>#DIV/0!</v>
      </c>
      <c r="P505" s="41"/>
      <c r="Q505" s="41"/>
      <c r="R505" s="27"/>
      <c r="S505" s="27">
        <f t="shared" si="23"/>
        <v>0</v>
      </c>
      <c r="T505" s="40" t="e">
        <f t="shared" si="24"/>
        <v>#DIV/0!</v>
      </c>
    </row>
    <row r="506" spans="1:20">
      <c r="A506" s="27" t="str">
        <f>"600978"</f>
        <v>600978</v>
      </c>
      <c r="B506" s="27" t="s">
        <v>1020</v>
      </c>
      <c r="C506" s="27">
        <v>20100317</v>
      </c>
      <c r="D506" s="27" t="s">
        <v>338</v>
      </c>
      <c r="E506" s="27"/>
      <c r="F506" s="27"/>
      <c r="G506" s="40" t="e">
        <f t="shared" ref="G506:G509" si="25">(F506-E506)/E506</f>
        <v>#DIV/0!</v>
      </c>
      <c r="H506" s="27" t="s">
        <v>996</v>
      </c>
      <c r="I506" s="27" t="s">
        <v>993</v>
      </c>
      <c r="J506" s="27"/>
      <c r="K506" s="27"/>
      <c r="L506" s="27"/>
      <c r="M506" s="27">
        <f t="shared" ref="M506:M509" si="26">F506</f>
        <v>0</v>
      </c>
      <c r="N506" s="27"/>
      <c r="O506" s="40" t="e">
        <f t="shared" ref="O506:O509" si="27">(N506-M506)/M506</f>
        <v>#DIV/0!</v>
      </c>
      <c r="P506" s="41"/>
      <c r="Q506" s="41"/>
      <c r="R506" s="27"/>
      <c r="S506" s="27">
        <f t="shared" ref="S506:S509" si="28">F506</f>
        <v>0</v>
      </c>
      <c r="T506" s="40" t="e">
        <f t="shared" ref="T506:T509" si="29">(S506-R506)/S506</f>
        <v>#DIV/0!</v>
      </c>
    </row>
    <row r="507" spans="1:20">
      <c r="A507" s="27" t="str">
        <f>"600979"</f>
        <v>600979</v>
      </c>
      <c r="B507" s="27" t="s">
        <v>1066</v>
      </c>
      <c r="C507" s="27">
        <v>20090916</v>
      </c>
      <c r="D507" s="27" t="s">
        <v>338</v>
      </c>
      <c r="E507" s="27"/>
      <c r="F507" s="27"/>
      <c r="G507" s="40" t="e">
        <f t="shared" si="25"/>
        <v>#DIV/0!</v>
      </c>
      <c r="H507" s="27" t="s">
        <v>996</v>
      </c>
      <c r="I507" s="27" t="s">
        <v>993</v>
      </c>
      <c r="J507" s="27"/>
      <c r="K507" s="27"/>
      <c r="L507" s="27"/>
      <c r="M507" s="27">
        <f t="shared" si="26"/>
        <v>0</v>
      </c>
      <c r="N507" s="27"/>
      <c r="O507" s="40" t="e">
        <f t="shared" si="27"/>
        <v>#DIV/0!</v>
      </c>
      <c r="P507" s="41"/>
      <c r="Q507" s="41"/>
      <c r="R507" s="27"/>
      <c r="S507" s="27">
        <f t="shared" si="28"/>
        <v>0</v>
      </c>
      <c r="T507" s="40" t="e">
        <f t="shared" si="29"/>
        <v>#DIV/0!</v>
      </c>
    </row>
    <row r="508" spans="1:20">
      <c r="A508" s="27" t="str">
        <f>"601111"</f>
        <v>601111</v>
      </c>
      <c r="B508" s="27" t="s">
        <v>1021</v>
      </c>
      <c r="C508" s="27">
        <v>20100312</v>
      </c>
      <c r="D508" s="27" t="s">
        <v>338</v>
      </c>
      <c r="E508" s="27"/>
      <c r="F508" s="27"/>
      <c r="G508" s="40" t="e">
        <f t="shared" si="25"/>
        <v>#DIV/0!</v>
      </c>
      <c r="H508" s="27" t="s">
        <v>996</v>
      </c>
      <c r="I508" s="27" t="s">
        <v>993</v>
      </c>
      <c r="J508" s="27"/>
      <c r="K508" s="27"/>
      <c r="L508" s="27"/>
      <c r="M508" s="27">
        <f t="shared" si="26"/>
        <v>0</v>
      </c>
      <c r="N508" s="27"/>
      <c r="O508" s="40" t="e">
        <f t="shared" si="27"/>
        <v>#DIV/0!</v>
      </c>
      <c r="P508" s="41"/>
      <c r="Q508" s="41"/>
      <c r="R508" s="27"/>
      <c r="S508" s="27">
        <f t="shared" si="28"/>
        <v>0</v>
      </c>
      <c r="T508" s="40" t="e">
        <f t="shared" si="29"/>
        <v>#DIV/0!</v>
      </c>
    </row>
    <row r="509" spans="1:20">
      <c r="A509" s="27" t="str">
        <f>"601989"</f>
        <v>601989</v>
      </c>
      <c r="B509" s="27" t="s">
        <v>714</v>
      </c>
      <c r="C509" s="27">
        <v>20100916</v>
      </c>
      <c r="D509" s="27" t="s">
        <v>338</v>
      </c>
      <c r="E509" s="27"/>
      <c r="F509" s="27"/>
      <c r="G509" s="40" t="e">
        <f t="shared" si="25"/>
        <v>#DIV/0!</v>
      </c>
      <c r="H509" s="27" t="s">
        <v>996</v>
      </c>
      <c r="I509" s="27" t="s">
        <v>993</v>
      </c>
      <c r="J509" s="27"/>
      <c r="K509" s="27"/>
      <c r="L509" s="27"/>
      <c r="M509" s="27">
        <f t="shared" si="26"/>
        <v>0</v>
      </c>
      <c r="N509" s="27"/>
      <c r="O509" s="40" t="e">
        <f t="shared" si="27"/>
        <v>#DIV/0!</v>
      </c>
      <c r="P509" s="41"/>
      <c r="Q509" s="41"/>
      <c r="R509" s="27"/>
      <c r="S509" s="27">
        <f t="shared" si="28"/>
        <v>0</v>
      </c>
      <c r="T509" s="40" t="e">
        <f t="shared" si="29"/>
        <v>#DIV/0!</v>
      </c>
    </row>
    <row r="510" spans="1:20" hidden="1">
      <c r="A510" s="27" t="s">
        <v>613</v>
      </c>
      <c r="B510" s="27" t="s">
        <v>2</v>
      </c>
      <c r="C510" s="27">
        <v>20141215</v>
      </c>
      <c r="D510" s="27" t="s">
        <v>338</v>
      </c>
      <c r="E510" s="27">
        <v>12.53</v>
      </c>
      <c r="F510" s="27">
        <v>16.690000000000001</v>
      </c>
      <c r="G510" s="40">
        <v>0.33200319233838804</v>
      </c>
      <c r="H510" s="27" t="s">
        <v>990</v>
      </c>
      <c r="I510" s="27" t="s">
        <v>991</v>
      </c>
      <c r="J510" s="27">
        <v>20141219</v>
      </c>
      <c r="K510" s="27">
        <v>20150105</v>
      </c>
      <c r="L510" s="27">
        <v>9</v>
      </c>
      <c r="M510" s="27">
        <v>16.690000000000001</v>
      </c>
      <c r="N510" s="27">
        <v>40</v>
      </c>
      <c r="O510" s="40">
        <v>1.3966446974236069</v>
      </c>
      <c r="P510" s="41">
        <v>20150615</v>
      </c>
      <c r="Q510" s="41">
        <v>20150612</v>
      </c>
      <c r="R510" s="41">
        <v>13.21</v>
      </c>
      <c r="S510" s="27">
        <v>16.690000000000001</v>
      </c>
      <c r="T510" s="40">
        <v>0.20850808867585383</v>
      </c>
    </row>
    <row r="511" spans="1:20" hidden="1">
      <c r="A511" s="27" t="s">
        <v>614</v>
      </c>
      <c r="B511" s="27" t="s">
        <v>47</v>
      </c>
      <c r="C511" s="27">
        <v>20141222</v>
      </c>
      <c r="D511" s="27" t="s">
        <v>338</v>
      </c>
      <c r="E511" s="27">
        <v>5.52</v>
      </c>
      <c r="F511" s="27">
        <v>7.85</v>
      </c>
      <c r="G511" s="40">
        <v>0.42210144927536236</v>
      </c>
      <c r="H511" s="27" t="s">
        <v>990</v>
      </c>
      <c r="I511" s="27" t="s">
        <v>991</v>
      </c>
      <c r="J511" s="27">
        <v>20141227</v>
      </c>
      <c r="K511" s="27">
        <v>20150226</v>
      </c>
      <c r="L511" s="27">
        <v>38</v>
      </c>
      <c r="M511" s="27">
        <v>7.85</v>
      </c>
      <c r="N511" s="27">
        <v>19.11</v>
      </c>
      <c r="O511" s="40">
        <v>1.4343949044585989</v>
      </c>
      <c r="P511" s="41">
        <v>20150522</v>
      </c>
      <c r="Q511" s="41">
        <v>20150612</v>
      </c>
      <c r="R511" s="41">
        <v>5.73</v>
      </c>
      <c r="S511" s="27">
        <v>7.85</v>
      </c>
      <c r="T511" s="40">
        <v>0.27006369426751586</v>
      </c>
    </row>
    <row r="512" spans="1:20">
      <c r="A512" s="27" t="s">
        <v>615</v>
      </c>
      <c r="B512" s="27" t="s">
        <v>57</v>
      </c>
      <c r="C512" s="27">
        <v>20141223</v>
      </c>
      <c r="D512" s="27" t="s">
        <v>992</v>
      </c>
      <c r="E512" s="27"/>
      <c r="F512" s="27"/>
      <c r="G512" s="40" t="e">
        <v>#DIV/0!</v>
      </c>
      <c r="H512" s="27" t="s">
        <v>990</v>
      </c>
      <c r="I512" s="27" t="s">
        <v>993</v>
      </c>
      <c r="J512" s="27"/>
      <c r="K512" s="27"/>
      <c r="L512" s="27"/>
      <c r="M512" s="27">
        <v>0</v>
      </c>
      <c r="N512" s="27"/>
      <c r="O512" s="40" t="e">
        <v>#DIV/0!</v>
      </c>
      <c r="P512" s="41"/>
      <c r="Q512" s="41"/>
      <c r="R512" s="27"/>
      <c r="S512" s="27">
        <v>0</v>
      </c>
      <c r="T512" s="40" t="e">
        <v>#DIV/0!</v>
      </c>
    </row>
    <row r="513" spans="1:20">
      <c r="A513" s="27" t="s">
        <v>616</v>
      </c>
      <c r="B513" s="27" t="s">
        <v>62</v>
      </c>
      <c r="C513" s="27">
        <v>20141222</v>
      </c>
      <c r="D513" s="27" t="s">
        <v>338</v>
      </c>
      <c r="E513" s="27"/>
      <c r="F513" s="27"/>
      <c r="G513" s="40" t="e">
        <v>#DIV/0!</v>
      </c>
      <c r="H513" s="27" t="s">
        <v>990</v>
      </c>
      <c r="I513" s="27" t="s">
        <v>993</v>
      </c>
      <c r="J513" s="27"/>
      <c r="K513" s="27"/>
      <c r="L513" s="27"/>
      <c r="M513" s="27">
        <v>0</v>
      </c>
      <c r="N513" s="27"/>
      <c r="O513" s="40" t="e">
        <v>#DIV/0!</v>
      </c>
      <c r="P513" s="41"/>
      <c r="Q513" s="41"/>
      <c r="R513" s="27"/>
      <c r="S513" s="27">
        <v>0</v>
      </c>
      <c r="T513" s="40" t="e">
        <v>#DIV/0!</v>
      </c>
    </row>
    <row r="514" spans="1:20">
      <c r="A514" s="27" t="s">
        <v>617</v>
      </c>
      <c r="B514" s="27" t="s">
        <v>67</v>
      </c>
      <c r="C514" s="27">
        <v>20141222</v>
      </c>
      <c r="D514" s="27" t="s">
        <v>992</v>
      </c>
      <c r="E514" s="27"/>
      <c r="F514" s="27"/>
      <c r="G514" s="40" t="e">
        <v>#DIV/0!</v>
      </c>
      <c r="H514" s="27" t="s">
        <v>990</v>
      </c>
      <c r="I514" s="27" t="s">
        <v>993</v>
      </c>
      <c r="J514" s="27"/>
      <c r="K514" s="27"/>
      <c r="L514" s="27"/>
      <c r="M514" s="27">
        <v>0</v>
      </c>
      <c r="N514" s="27"/>
      <c r="O514" s="40" t="e">
        <v>#DIV/0!</v>
      </c>
      <c r="P514" s="41"/>
      <c r="Q514" s="41"/>
      <c r="R514" s="27"/>
      <c r="S514" s="27">
        <v>0</v>
      </c>
      <c r="T514" s="40" t="e">
        <v>#DIV/0!</v>
      </c>
    </row>
    <row r="515" spans="1:20">
      <c r="A515" s="27" t="s">
        <v>618</v>
      </c>
      <c r="B515" s="27" t="s">
        <v>97</v>
      </c>
      <c r="C515" s="27">
        <v>20141223</v>
      </c>
      <c r="D515" s="55" t="s">
        <v>343</v>
      </c>
      <c r="E515" s="27"/>
      <c r="F515" s="27"/>
      <c r="G515" s="40" t="e">
        <v>#DIV/0!</v>
      </c>
      <c r="H515" s="27" t="s">
        <v>990</v>
      </c>
      <c r="I515" s="27" t="s">
        <v>993</v>
      </c>
      <c r="J515" s="27"/>
      <c r="K515" s="27"/>
      <c r="L515" s="27"/>
      <c r="M515" s="27">
        <v>0</v>
      </c>
      <c r="N515" s="27"/>
      <c r="O515" s="40" t="e">
        <v>#DIV/0!</v>
      </c>
      <c r="P515" s="41"/>
      <c r="Q515" s="41"/>
      <c r="R515" s="27"/>
      <c r="S515" s="27">
        <v>0</v>
      </c>
      <c r="T515" s="40" t="e">
        <v>#DIV/0!</v>
      </c>
    </row>
    <row r="516" spans="1:20">
      <c r="A516" s="27" t="s">
        <v>619</v>
      </c>
      <c r="B516" s="27" t="s">
        <v>164</v>
      </c>
      <c r="C516" s="27">
        <v>20141216</v>
      </c>
      <c r="D516" s="55" t="s">
        <v>994</v>
      </c>
      <c r="E516" s="27"/>
      <c r="F516" s="27"/>
      <c r="G516" s="40" t="e">
        <v>#DIV/0!</v>
      </c>
      <c r="H516" s="27" t="s">
        <v>990</v>
      </c>
      <c r="I516" s="27" t="s">
        <v>993</v>
      </c>
      <c r="J516" s="27"/>
      <c r="K516" s="27"/>
      <c r="L516" s="27"/>
      <c r="M516" s="27">
        <v>0</v>
      </c>
      <c r="N516" s="27"/>
      <c r="O516" s="40" t="e">
        <v>#DIV/0!</v>
      </c>
      <c r="P516" s="41"/>
      <c r="Q516" s="41"/>
      <c r="R516" s="27"/>
      <c r="S516" s="27">
        <v>0</v>
      </c>
      <c r="T516" s="40" t="e">
        <v>#DIV/0!</v>
      </c>
    </row>
    <row r="517" spans="1:20">
      <c r="A517" s="27" t="s">
        <v>620</v>
      </c>
      <c r="B517" s="27" t="s">
        <v>196</v>
      </c>
      <c r="C517" s="27">
        <v>20141226</v>
      </c>
      <c r="D517" s="27" t="s">
        <v>338</v>
      </c>
      <c r="E517" s="27"/>
      <c r="F517" s="27"/>
      <c r="G517" s="40" t="e">
        <v>#DIV/0!</v>
      </c>
      <c r="H517" s="27" t="s">
        <v>990</v>
      </c>
      <c r="I517" s="27" t="s">
        <v>993</v>
      </c>
      <c r="J517" s="27"/>
      <c r="K517" s="27"/>
      <c r="L517" s="27"/>
      <c r="M517" s="27">
        <v>0</v>
      </c>
      <c r="N517" s="27"/>
      <c r="O517" s="40" t="e">
        <v>#DIV/0!</v>
      </c>
      <c r="P517" s="41"/>
      <c r="Q517" s="41"/>
      <c r="R517" s="27"/>
      <c r="S517" s="27">
        <v>0</v>
      </c>
      <c r="T517" s="40" t="e">
        <v>#DIV/0!</v>
      </c>
    </row>
    <row r="518" spans="1:20">
      <c r="A518" s="27" t="s">
        <v>621</v>
      </c>
      <c r="B518" s="27" t="s">
        <v>232</v>
      </c>
      <c r="C518" s="27">
        <v>20141216</v>
      </c>
      <c r="D518" s="55" t="s">
        <v>350</v>
      </c>
      <c r="E518" s="27"/>
      <c r="F518" s="27"/>
      <c r="G518" s="40" t="e">
        <v>#DIV/0!</v>
      </c>
      <c r="H518" s="27" t="s">
        <v>990</v>
      </c>
      <c r="I518" s="27" t="s">
        <v>993</v>
      </c>
      <c r="J518" s="27"/>
      <c r="K518" s="27"/>
      <c r="L518" s="27"/>
      <c r="M518" s="27">
        <v>0</v>
      </c>
      <c r="N518" s="27"/>
      <c r="O518" s="40" t="e">
        <v>#DIV/0!</v>
      </c>
      <c r="P518" s="41"/>
      <c r="Q518" s="41"/>
      <c r="R518" s="27"/>
      <c r="S518" s="27">
        <v>0</v>
      </c>
      <c r="T518" s="40" t="e">
        <v>#DIV/0!</v>
      </c>
    </row>
    <row r="519" spans="1:20" hidden="1">
      <c r="A519" s="27" t="s">
        <v>622</v>
      </c>
      <c r="B519" s="27" t="s">
        <v>241</v>
      </c>
      <c r="C519" s="27">
        <v>20141222</v>
      </c>
      <c r="D519" s="27" t="s">
        <v>338</v>
      </c>
      <c r="E519" s="27">
        <v>10.19</v>
      </c>
      <c r="F519" s="27">
        <v>19.13</v>
      </c>
      <c r="G519" s="40">
        <v>0.87733071638861626</v>
      </c>
      <c r="H519" s="27" t="s">
        <v>990</v>
      </c>
      <c r="I519" s="27" t="s">
        <v>991</v>
      </c>
      <c r="J519" s="27">
        <v>20150105</v>
      </c>
      <c r="K519" s="27">
        <v>20150115</v>
      </c>
      <c r="L519" s="27">
        <v>9</v>
      </c>
      <c r="M519" s="27">
        <v>19.13</v>
      </c>
      <c r="N519" s="27">
        <v>34.909999999999997</v>
      </c>
      <c r="O519" s="40">
        <v>0.82488238369053835</v>
      </c>
      <c r="P519" s="41">
        <v>20150615</v>
      </c>
      <c r="Q519" s="41">
        <v>20150612</v>
      </c>
      <c r="R519" s="27">
        <v>15.53</v>
      </c>
      <c r="S519" s="27">
        <v>19.13</v>
      </c>
      <c r="T519" s="40">
        <v>0.18818609513852586</v>
      </c>
    </row>
    <row r="520" spans="1:20">
      <c r="A520" s="27" t="s">
        <v>623</v>
      </c>
      <c r="B520" s="27" t="s">
        <v>274</v>
      </c>
      <c r="C520" s="27">
        <v>20141219</v>
      </c>
      <c r="D520" s="27" t="s">
        <v>338</v>
      </c>
      <c r="E520" s="27"/>
      <c r="F520" s="27"/>
      <c r="G520" s="40" t="e">
        <v>#DIV/0!</v>
      </c>
      <c r="H520" s="27" t="s">
        <v>990</v>
      </c>
      <c r="I520" s="27" t="s">
        <v>993</v>
      </c>
      <c r="J520" s="27"/>
      <c r="K520" s="27"/>
      <c r="L520" s="27"/>
      <c r="M520" s="27">
        <v>0</v>
      </c>
      <c r="N520" s="27"/>
      <c r="O520" s="40" t="e">
        <v>#DIV/0!</v>
      </c>
      <c r="P520" s="41"/>
      <c r="Q520" s="41"/>
      <c r="R520" s="27"/>
      <c r="S520" s="27">
        <v>0</v>
      </c>
      <c r="T520" s="40" t="e">
        <v>#DIV/0!</v>
      </c>
    </row>
    <row r="521" spans="1:20" hidden="1">
      <c r="A521" s="27" t="s">
        <v>624</v>
      </c>
      <c r="B521" s="27" t="s">
        <v>4</v>
      </c>
      <c r="C521" s="27">
        <v>20141222</v>
      </c>
      <c r="D521" s="27" t="s">
        <v>338</v>
      </c>
      <c r="E521" s="27">
        <v>6.5</v>
      </c>
      <c r="F521" s="27">
        <v>11.53</v>
      </c>
      <c r="G521" s="40">
        <v>0.77384615384615396</v>
      </c>
      <c r="H521" s="27" t="s">
        <v>990</v>
      </c>
      <c r="I521" s="27" t="s">
        <v>991</v>
      </c>
      <c r="J521" s="27">
        <v>20141231</v>
      </c>
      <c r="K521" s="27">
        <v>20150121</v>
      </c>
      <c r="L521" s="27">
        <v>14</v>
      </c>
      <c r="M521" s="27">
        <v>11.53</v>
      </c>
      <c r="N521" s="27">
        <v>36.659999999999997</v>
      </c>
      <c r="O521" s="40">
        <v>2.1795316565481349</v>
      </c>
      <c r="P521" s="41">
        <v>20150618</v>
      </c>
      <c r="Q521" s="41">
        <v>20150612</v>
      </c>
      <c r="R521" s="41">
        <v>9.89</v>
      </c>
      <c r="S521" s="27">
        <v>11.53</v>
      </c>
      <c r="T521" s="40">
        <v>0.14223764093668681</v>
      </c>
    </row>
    <row r="522" spans="1:20" hidden="1">
      <c r="A522" s="27" t="s">
        <v>625</v>
      </c>
      <c r="B522" s="27" t="s">
        <v>58</v>
      </c>
      <c r="C522" s="27">
        <v>20141223</v>
      </c>
      <c r="D522" s="55" t="s">
        <v>350</v>
      </c>
      <c r="E522" s="27">
        <v>10.11</v>
      </c>
      <c r="F522" s="27">
        <v>14.8</v>
      </c>
      <c r="G522" s="40">
        <v>0.46389713155291801</v>
      </c>
      <c r="H522" s="27" t="s">
        <v>990</v>
      </c>
      <c r="I522" s="27" t="s">
        <v>991</v>
      </c>
      <c r="J522" s="27">
        <v>20141230</v>
      </c>
      <c r="K522" s="27">
        <v>20150120</v>
      </c>
      <c r="L522" s="27">
        <v>14</v>
      </c>
      <c r="M522" s="27">
        <v>14.8</v>
      </c>
      <c r="N522" s="27">
        <v>79.48</v>
      </c>
      <c r="O522" s="40">
        <v>4.3702702702702698</v>
      </c>
      <c r="P522" s="41">
        <v>20151123</v>
      </c>
      <c r="Q522" s="41">
        <v>20150612</v>
      </c>
      <c r="R522" s="41">
        <v>12.66</v>
      </c>
      <c r="S522" s="27">
        <v>14.8</v>
      </c>
      <c r="T522" s="40">
        <v>0.14459459459459462</v>
      </c>
    </row>
    <row r="523" spans="1:20">
      <c r="A523" s="27" t="s">
        <v>626</v>
      </c>
      <c r="B523" s="27" t="s">
        <v>28</v>
      </c>
      <c r="C523" s="27">
        <v>20141225</v>
      </c>
      <c r="D523" s="27" t="s">
        <v>338</v>
      </c>
      <c r="E523" s="27"/>
      <c r="F523" s="27"/>
      <c r="G523" s="40" t="e">
        <v>#DIV/0!</v>
      </c>
      <c r="H523" s="27" t="s">
        <v>990</v>
      </c>
      <c r="I523" s="27" t="s">
        <v>993</v>
      </c>
      <c r="J523" s="27"/>
      <c r="K523" s="27"/>
      <c r="L523" s="27"/>
      <c r="M523" s="27">
        <v>0</v>
      </c>
      <c r="N523" s="27"/>
      <c r="O523" s="40" t="e">
        <v>#DIV/0!</v>
      </c>
      <c r="P523" s="41"/>
      <c r="Q523" s="41"/>
      <c r="R523" s="27"/>
      <c r="S523" s="27">
        <v>0</v>
      </c>
      <c r="T523" s="40" t="e">
        <v>#DIV/0!</v>
      </c>
    </row>
    <row r="524" spans="1:20">
      <c r="A524" s="116" t="s">
        <v>1098</v>
      </c>
      <c r="B524" t="s">
        <v>1099</v>
      </c>
      <c r="C524" s="27">
        <v>20151231</v>
      </c>
      <c r="D524" t="s">
        <v>371</v>
      </c>
      <c r="E524" s="27">
        <v>26.39</v>
      </c>
      <c r="F524" s="27">
        <v>35.119999999999997</v>
      </c>
      <c r="G524" s="6">
        <f>F524/E524-1</f>
        <v>0.3308071239105721</v>
      </c>
      <c r="I524" s="119" t="s">
        <v>1106</v>
      </c>
      <c r="J524" s="27"/>
      <c r="K524" s="27"/>
      <c r="L524" s="27"/>
      <c r="O524" s="40"/>
      <c r="Q524" s="41"/>
      <c r="R524" s="41"/>
      <c r="S524" s="27"/>
    </row>
    <row r="525" spans="1:20" hidden="1"/>
    <row r="526" spans="1:20" hidden="1"/>
    <row r="527" spans="1:20" hidden="1"/>
    <row r="528" spans="1:20"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spans="18:18" hidden="1"/>
    <row r="546" spans="18:18" hidden="1"/>
    <row r="547" spans="18:18" hidden="1"/>
    <row r="548" spans="18:18" hidden="1"/>
    <row r="549" spans="18:18" hidden="1"/>
    <row r="550" spans="18:18" hidden="1"/>
    <row r="551" spans="18:18" hidden="1"/>
    <row r="552" spans="18:18" hidden="1"/>
    <row r="553" spans="18:18" hidden="1"/>
    <row r="554" spans="18:18" hidden="1"/>
    <row r="555" spans="18:18" hidden="1"/>
    <row r="556" spans="18:18" hidden="1"/>
    <row r="557" spans="18:18" hidden="1"/>
    <row r="558" spans="18:18" hidden="1"/>
    <row r="559" spans="18:18" hidden="1"/>
    <row r="560" spans="18:18" hidden="1">
      <c r="R560" s="23"/>
    </row>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spans="18:18" hidden="1"/>
    <row r="642" spans="18:18" hidden="1"/>
    <row r="643" spans="18:18" hidden="1"/>
    <row r="644" spans="18:18" hidden="1"/>
    <row r="645" spans="18:18" hidden="1"/>
    <row r="646" spans="18:18" hidden="1"/>
    <row r="647" spans="18:18" hidden="1">
      <c r="R647" s="23"/>
    </row>
    <row r="648" spans="18:18" hidden="1"/>
    <row r="649" spans="18:18" hidden="1"/>
    <row r="650" spans="18:18" hidden="1"/>
    <row r="651" spans="18:18" hidden="1"/>
    <row r="652" spans="18:18" hidden="1"/>
    <row r="653" spans="18:18" hidden="1"/>
    <row r="654" spans="18:18" hidden="1"/>
    <row r="655" spans="18:18" hidden="1"/>
    <row r="656" spans="18:18"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spans="18:18" hidden="1"/>
    <row r="690" spans="18:18" hidden="1"/>
    <row r="691" spans="18:18" hidden="1"/>
    <row r="692" spans="18:18" hidden="1"/>
    <row r="693" spans="18:18" hidden="1"/>
    <row r="694" spans="18:18" hidden="1"/>
    <row r="695" spans="18:18" hidden="1"/>
    <row r="696" spans="18:18" hidden="1">
      <c r="R696" s="23"/>
    </row>
    <row r="697" spans="18:18" hidden="1"/>
    <row r="698" spans="18:18" hidden="1"/>
    <row r="699" spans="18:18" hidden="1"/>
    <row r="700" spans="18:18" hidden="1"/>
    <row r="701" spans="18:18" hidden="1"/>
    <row r="702" spans="18:18" hidden="1"/>
    <row r="703" spans="18:18" hidden="1"/>
    <row r="704" spans="18:18"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spans="18:18" hidden="1"/>
    <row r="722" spans="18:18" hidden="1"/>
    <row r="723" spans="18:18" hidden="1"/>
    <row r="724" spans="18:18" hidden="1"/>
    <row r="725" spans="18:18" hidden="1"/>
    <row r="726" spans="18:18" hidden="1"/>
    <row r="727" spans="18:18" hidden="1"/>
    <row r="728" spans="18:18" hidden="1"/>
    <row r="729" spans="18:18" hidden="1"/>
    <row r="730" spans="18:18" hidden="1"/>
    <row r="731" spans="18:18" hidden="1">
      <c r="R731" s="23"/>
    </row>
    <row r="732" spans="18:18" hidden="1"/>
    <row r="733" spans="18:18" hidden="1"/>
    <row r="734" spans="18:18" hidden="1"/>
    <row r="735" spans="18:18" hidden="1"/>
    <row r="736" spans="18:18"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spans="18:18" hidden="1"/>
    <row r="770" spans="18:18" hidden="1"/>
    <row r="771" spans="18:18" hidden="1">
      <c r="R771" s="23"/>
    </row>
    <row r="772" spans="18:18" hidden="1"/>
    <row r="773" spans="18:18" hidden="1"/>
    <row r="774" spans="18:18" hidden="1"/>
    <row r="775" spans="18:18" hidden="1"/>
    <row r="776" spans="18:18" hidden="1"/>
    <row r="777" spans="18:18" hidden="1"/>
    <row r="778" spans="18:18" hidden="1"/>
    <row r="779" spans="18:18" hidden="1"/>
    <row r="780" spans="18:18" hidden="1"/>
    <row r="781" spans="18:18" hidden="1"/>
    <row r="782" spans="18:18" hidden="1"/>
    <row r="783" spans="18:18" hidden="1"/>
    <row r="784" spans="18:18"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spans="18:18" hidden="1"/>
    <row r="914" spans="18:18" hidden="1"/>
    <row r="915" spans="18:18" hidden="1"/>
    <row r="916" spans="18:18" hidden="1">
      <c r="R916" s="23"/>
    </row>
    <row r="917" spans="18:18" hidden="1"/>
    <row r="918" spans="18:18" hidden="1"/>
    <row r="919" spans="18:18" hidden="1"/>
    <row r="920" spans="18:18" hidden="1"/>
    <row r="921" spans="18:18" hidden="1"/>
    <row r="922" spans="18:18" hidden="1"/>
    <row r="923" spans="18:18" hidden="1"/>
    <row r="924" spans="18:18" hidden="1"/>
    <row r="925" spans="18:18" hidden="1"/>
    <row r="926" spans="18:18" hidden="1"/>
    <row r="927" spans="18:18" hidden="1"/>
    <row r="928" spans="18:1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spans="9:9" hidden="1"/>
    <row r="1042" spans="9:9" hidden="1"/>
    <row r="1043" spans="9:9" hidden="1"/>
    <row r="1044" spans="9:9" hidden="1"/>
    <row r="1045" spans="9:9" hidden="1"/>
    <row r="1046" spans="9:9" hidden="1"/>
    <row r="1047" spans="9:9" hidden="1"/>
    <row r="1048" spans="9:9" hidden="1">
      <c r="I1048" s="20"/>
    </row>
    <row r="1049" spans="9:9" hidden="1"/>
    <row r="1050" spans="9:9" hidden="1"/>
    <row r="1051" spans="9:9" hidden="1"/>
    <row r="1052" spans="9:9" hidden="1"/>
    <row r="1053" spans="9:9" hidden="1"/>
    <row r="1054" spans="9:9" hidden="1"/>
    <row r="1055" spans="9:9" hidden="1"/>
    <row r="1056" spans="9:9"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spans="8:9" hidden="1"/>
    <row r="1362" spans="8:9" hidden="1"/>
    <row r="1363" spans="8:9" hidden="1"/>
    <row r="1364" spans="8:9" hidden="1"/>
    <row r="1365" spans="8:9" hidden="1"/>
    <row r="1366" spans="8:9" hidden="1"/>
    <row r="1367" spans="8:9" hidden="1"/>
    <row r="1368" spans="8:9" hidden="1"/>
    <row r="1369" spans="8:9" hidden="1"/>
    <row r="1370" spans="8:9" hidden="1"/>
    <row r="1371" spans="8:9" hidden="1">
      <c r="H1371" s="20"/>
      <c r="I1371" s="20"/>
    </row>
    <row r="1372" spans="8:9" hidden="1"/>
    <row r="1373" spans="8:9" hidden="1"/>
    <row r="1374" spans="8:9" hidden="1"/>
    <row r="1375" spans="8:9" hidden="1"/>
    <row r="1376" spans="8:9"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spans="9:9" hidden="1"/>
    <row r="1458" spans="9:9" hidden="1">
      <c r="I1458" s="20"/>
    </row>
    <row r="1459" spans="9:9" hidden="1"/>
    <row r="1460" spans="9:9" hidden="1"/>
    <row r="1461" spans="9:9" hidden="1"/>
    <row r="1462" spans="9:9" hidden="1"/>
    <row r="1463" spans="9:9" hidden="1"/>
    <row r="1464" spans="9:9" hidden="1"/>
    <row r="1465" spans="9:9" hidden="1"/>
    <row r="1466" spans="9:9" hidden="1"/>
    <row r="1467" spans="9:9" hidden="1"/>
    <row r="1468" spans="9:9" hidden="1"/>
    <row r="1469" spans="9:9" hidden="1"/>
    <row r="1470" spans="9:9" hidden="1"/>
    <row r="1471" spans="9:9" hidden="1"/>
    <row r="1472" spans="9:9" hidden="1"/>
    <row r="1473" spans="18:18" hidden="1"/>
    <row r="1474" spans="18:18" hidden="1"/>
    <row r="1475" spans="18:18" hidden="1"/>
    <row r="1476" spans="18:18" hidden="1"/>
    <row r="1477" spans="18:18" hidden="1"/>
    <row r="1478" spans="18:18" hidden="1"/>
    <row r="1479" spans="18:18" hidden="1">
      <c r="R1479" s="23"/>
    </row>
    <row r="1480" spans="18:18" hidden="1"/>
    <row r="1481" spans="18:18" hidden="1"/>
    <row r="1482" spans="18:18" hidden="1"/>
    <row r="1483" spans="18:18" hidden="1"/>
    <row r="1484" spans="18:18" hidden="1"/>
    <row r="1485" spans="18:18" hidden="1"/>
    <row r="1486" spans="18:18" hidden="1"/>
    <row r="1487" spans="18:18" hidden="1"/>
    <row r="1488" spans="18:1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spans="18:18" hidden="1"/>
    <row r="1874" spans="18:18" hidden="1"/>
    <row r="1875" spans="18:18" hidden="1"/>
    <row r="1876" spans="18:18" hidden="1"/>
    <row r="1877" spans="18:18" hidden="1"/>
    <row r="1878" spans="18:18" hidden="1"/>
    <row r="1879" spans="18:18" hidden="1"/>
    <row r="1880" spans="18:18" hidden="1"/>
    <row r="1881" spans="18:18" hidden="1"/>
    <row r="1882" spans="18:18" hidden="1"/>
    <row r="1883" spans="18:18" hidden="1"/>
    <row r="1884" spans="18:18" hidden="1"/>
    <row r="1885" spans="18:18" hidden="1"/>
    <row r="1886" spans="18:18" hidden="1"/>
    <row r="1887" spans="18:18" hidden="1">
      <c r="R1887" s="23"/>
    </row>
    <row r="1888" spans="18:1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spans="9:9" hidden="1"/>
    <row r="1906" spans="9:9" hidden="1"/>
    <row r="1907" spans="9:9" hidden="1"/>
    <row r="1908" spans="9:9" hidden="1"/>
    <row r="1909" spans="9:9" hidden="1"/>
    <row r="1910" spans="9:9" hidden="1"/>
    <row r="1911" spans="9:9" hidden="1"/>
    <row r="1912" spans="9:9" hidden="1"/>
    <row r="1913" spans="9:9" hidden="1">
      <c r="I1913" s="20"/>
    </row>
    <row r="1914" spans="9:9" hidden="1"/>
    <row r="1915" spans="9:9" hidden="1"/>
    <row r="1916" spans="9:9" hidden="1"/>
    <row r="1917" spans="9:9" hidden="1"/>
    <row r="1918" spans="9:9" hidden="1"/>
    <row r="1919" spans="9:9" hidden="1"/>
    <row r="1920" spans="9:9"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spans="18:18" hidden="1"/>
    <row r="2018" spans="18:18" hidden="1"/>
    <row r="2019" spans="18:18" hidden="1"/>
    <row r="2020" spans="18:18" hidden="1"/>
    <row r="2021" spans="18:18" hidden="1"/>
    <row r="2022" spans="18:18" hidden="1">
      <c r="R2022" s="23"/>
    </row>
    <row r="2023" spans="18:18" hidden="1"/>
    <row r="2024" spans="18:18" hidden="1"/>
    <row r="2025" spans="18:18" hidden="1"/>
    <row r="2026" spans="18:18" hidden="1"/>
    <row r="2027" spans="18:18" hidden="1"/>
    <row r="2028" spans="18:18" hidden="1"/>
    <row r="2029" spans="18:18" hidden="1"/>
    <row r="2030" spans="18:18" hidden="1"/>
    <row r="2031" spans="18:18" hidden="1"/>
    <row r="2032" spans="18:18"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spans="18:18" hidden="1"/>
    <row r="2194" spans="18:18" hidden="1">
      <c r="R2194" s="23"/>
    </row>
    <row r="2195" spans="18:18" hidden="1"/>
    <row r="2196" spans="18:18" hidden="1"/>
    <row r="2197" spans="18:18" hidden="1"/>
    <row r="2198" spans="18:18" hidden="1"/>
    <row r="2199" spans="18:18" hidden="1"/>
    <row r="2200" spans="18:18" hidden="1"/>
    <row r="2201" spans="18:18" hidden="1"/>
    <row r="2202" spans="18:18" hidden="1"/>
    <row r="2203" spans="18:18" hidden="1"/>
    <row r="2204" spans="18:18" hidden="1"/>
    <row r="2205" spans="18:18" hidden="1"/>
    <row r="2206" spans="18:18" hidden="1"/>
    <row r="2207" spans="18:18" hidden="1"/>
    <row r="2208" spans="18:1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spans="18:18" hidden="1"/>
    <row r="2242" spans="18:18" hidden="1"/>
    <row r="2243" spans="18:18" hidden="1"/>
    <row r="2244" spans="18:18" hidden="1"/>
    <row r="2245" spans="18:18" hidden="1"/>
    <row r="2246" spans="18:18" hidden="1"/>
    <row r="2247" spans="18:18" hidden="1"/>
    <row r="2248" spans="18:18" hidden="1"/>
    <row r="2249" spans="18:18" hidden="1">
      <c r="R2249" s="23"/>
    </row>
    <row r="2250" spans="18:18" hidden="1"/>
    <row r="2251" spans="18:18" hidden="1"/>
    <row r="2252" spans="18:18" hidden="1"/>
    <row r="2253" spans="18:18" hidden="1"/>
    <row r="2254" spans="18:18" hidden="1"/>
    <row r="2255" spans="18:18" hidden="1"/>
    <row r="2256" spans="18:18"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spans="18:18" hidden="1"/>
    <row r="2594" spans="18:18" hidden="1"/>
    <row r="2595" spans="18:18" hidden="1"/>
    <row r="2596" spans="18:18" hidden="1"/>
    <row r="2597" spans="18:18" hidden="1"/>
    <row r="2598" spans="18:18" hidden="1"/>
    <row r="2599" spans="18:18" hidden="1"/>
    <row r="2600" spans="18:18" hidden="1"/>
    <row r="2601" spans="18:18" hidden="1"/>
    <row r="2602" spans="18:18" hidden="1"/>
    <row r="2603" spans="18:18" hidden="1">
      <c r="R2603" s="23"/>
    </row>
    <row r="2604" spans="18:18" hidden="1"/>
    <row r="2605" spans="18:18" hidden="1"/>
    <row r="2606" spans="18:18" hidden="1"/>
    <row r="2607" spans="18:18" hidden="1"/>
    <row r="2608" spans="18:1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spans="18:18" hidden="1"/>
    <row r="2658" spans="18:18" hidden="1"/>
    <row r="2659" spans="18:18" hidden="1"/>
    <row r="2660" spans="18:18" hidden="1"/>
    <row r="2661" spans="18:18" hidden="1"/>
    <row r="2662" spans="18:18" hidden="1"/>
    <row r="2663" spans="18:18" hidden="1"/>
    <row r="2664" spans="18:18" hidden="1"/>
    <row r="2665" spans="18:18" hidden="1"/>
    <row r="2666" spans="18:18" hidden="1"/>
    <row r="2667" spans="18:18" hidden="1"/>
    <row r="2668" spans="18:18" hidden="1"/>
    <row r="2669" spans="18:18" hidden="1">
      <c r="R2669" s="23"/>
    </row>
    <row r="2670" spans="18:18" hidden="1"/>
    <row r="2671" spans="18:18" hidden="1"/>
    <row r="2672" spans="18:18"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spans="1:20" hidden="1"/>
    <row r="2786" spans="1:20">
      <c r="A2786" s="121" t="s">
        <v>1118</v>
      </c>
      <c r="B2786" s="117" t="s">
        <v>1101</v>
      </c>
      <c r="C2786" s="27">
        <v>20151207</v>
      </c>
      <c r="D2786" t="s">
        <v>371</v>
      </c>
      <c r="E2786" s="27">
        <v>17.600000000000001</v>
      </c>
      <c r="F2786" s="27">
        <v>30.26</v>
      </c>
      <c r="G2786" s="6">
        <f>F2786/E2786-1</f>
        <v>0.71931818181818175</v>
      </c>
      <c r="I2786" s="119" t="s">
        <v>1106</v>
      </c>
      <c r="J2786" s="27"/>
      <c r="K2786" s="27"/>
      <c r="L2786" s="27"/>
      <c r="O2786" s="40"/>
      <c r="Q2786" s="41"/>
      <c r="R2786" s="41"/>
      <c r="S2786" s="27"/>
    </row>
    <row r="2787" spans="1:20" hidden="1">
      <c r="A2787" s="121" t="s">
        <v>1116</v>
      </c>
      <c r="B2787" s="117" t="s">
        <v>1102</v>
      </c>
      <c r="C2787" s="27">
        <v>20151223</v>
      </c>
      <c r="D2787" t="s">
        <v>371</v>
      </c>
      <c r="E2787" s="27">
        <v>10.95</v>
      </c>
      <c r="F2787" s="27">
        <v>15.76</v>
      </c>
      <c r="G2787" s="6">
        <f>F2787/E2787-1</f>
        <v>0.43926940639269407</v>
      </c>
      <c r="I2787" s="118" t="s">
        <v>1100</v>
      </c>
      <c r="J2787">
        <v>20160107</v>
      </c>
      <c r="K2787">
        <v>20160729</v>
      </c>
      <c r="L2787" s="27">
        <v>115</v>
      </c>
      <c r="M2787">
        <v>15.76</v>
      </c>
      <c r="N2787">
        <v>18.809999999999999</v>
      </c>
      <c r="O2787" s="40">
        <f>N2787/M2787-1</f>
        <v>0.19352791878172582</v>
      </c>
      <c r="P2787" s="23">
        <v>20160729</v>
      </c>
      <c r="Q2787" s="41">
        <v>20150612</v>
      </c>
      <c r="R2787" s="41">
        <v>10.32</v>
      </c>
      <c r="S2787" s="41">
        <v>15.76</v>
      </c>
      <c r="T2787" s="6">
        <f>S2787/R2787-1</f>
        <v>0.52713178294573648</v>
      </c>
    </row>
    <row r="2788" spans="1:20">
      <c r="A2788" s="121" t="s">
        <v>1119</v>
      </c>
      <c r="B2788" t="s">
        <v>835</v>
      </c>
      <c r="C2788" s="27">
        <v>20151223</v>
      </c>
      <c r="D2788" t="s">
        <v>371</v>
      </c>
      <c r="E2788">
        <v>16.41</v>
      </c>
      <c r="F2788">
        <v>20.84</v>
      </c>
      <c r="G2788" s="6">
        <f>F2788/E2788-1</f>
        <v>0.26995734308348562</v>
      </c>
      <c r="I2788" s="119" t="s">
        <v>1106</v>
      </c>
      <c r="Q2788" s="41"/>
      <c r="R2788" s="41"/>
      <c r="S2788" s="41"/>
    </row>
    <row r="2789" spans="1:20" hidden="1">
      <c r="A2789" s="121" t="s">
        <v>1117</v>
      </c>
      <c r="B2789" t="s">
        <v>850</v>
      </c>
      <c r="C2789" s="27">
        <v>20151110</v>
      </c>
      <c r="D2789" t="s">
        <v>371</v>
      </c>
      <c r="E2789">
        <v>12.72</v>
      </c>
      <c r="F2789">
        <v>17.25</v>
      </c>
      <c r="G2789" s="6">
        <f>F2789/E2789-1</f>
        <v>0.35613207547169812</v>
      </c>
      <c r="I2789" s="118" t="s">
        <v>1103</v>
      </c>
      <c r="J2789">
        <v>20151125</v>
      </c>
      <c r="K2789">
        <v>20151216</v>
      </c>
      <c r="L2789">
        <v>15</v>
      </c>
      <c r="M2789">
        <v>17.25</v>
      </c>
      <c r="N2789">
        <v>19.77</v>
      </c>
      <c r="O2789" s="6">
        <f>N2789/M2789-1</f>
        <v>0.14608695652173909</v>
      </c>
      <c r="P2789" s="23">
        <v>20151218</v>
      </c>
      <c r="Q2789" s="41">
        <v>20150612</v>
      </c>
      <c r="R2789" s="41">
        <v>14.34</v>
      </c>
      <c r="S2789" s="41">
        <v>17.25</v>
      </c>
      <c r="T2789" s="6">
        <f>S2789/R2789-1</f>
        <v>0.20292887029288709</v>
      </c>
    </row>
    <row r="2790" spans="1:20">
      <c r="A2790" s="121" t="s">
        <v>1120</v>
      </c>
      <c r="B2790" s="117" t="s">
        <v>1104</v>
      </c>
      <c r="C2790" s="27">
        <v>20160810</v>
      </c>
      <c r="D2790" t="s">
        <v>371</v>
      </c>
      <c r="E2790">
        <v>13.98</v>
      </c>
      <c r="F2790">
        <v>21.04</v>
      </c>
      <c r="G2790" s="6">
        <f>F2790/E2790-1</f>
        <v>0.50500715307582245</v>
      </c>
      <c r="I2790" s="119" t="s">
        <v>1106</v>
      </c>
      <c r="Q2790" s="41"/>
      <c r="R2790" s="41"/>
      <c r="S2790" s="41"/>
    </row>
    <row r="2791" spans="1:20">
      <c r="A2791" s="120">
        <v>300279</v>
      </c>
      <c r="B2791" s="117" t="s">
        <v>1105</v>
      </c>
      <c r="C2791" s="27">
        <v>20151105</v>
      </c>
      <c r="D2791" t="s">
        <v>371</v>
      </c>
      <c r="E2791">
        <v>36</v>
      </c>
      <c r="F2791">
        <v>60.11</v>
      </c>
      <c r="G2791" s="6">
        <f>F2791/E2791-1</f>
        <v>0.66972222222222211</v>
      </c>
      <c r="I2791" s="119" t="s">
        <v>1106</v>
      </c>
      <c r="Q2791" s="41"/>
      <c r="R2791" s="41"/>
      <c r="S2791" s="41"/>
    </row>
    <row r="2792" spans="1:20" hidden="1">
      <c r="A2792" s="120">
        <v>600052</v>
      </c>
      <c r="B2792" s="117" t="s">
        <v>1107</v>
      </c>
      <c r="C2792" s="27">
        <v>20160323</v>
      </c>
      <c r="D2792" t="s">
        <v>371</v>
      </c>
      <c r="E2792">
        <v>5.94</v>
      </c>
      <c r="F2792">
        <v>7.18</v>
      </c>
      <c r="G2792" s="6">
        <f>F2792/E2792-1</f>
        <v>0.20875420875420869</v>
      </c>
      <c r="I2792" s="118" t="s">
        <v>1108</v>
      </c>
      <c r="J2792">
        <v>20160325</v>
      </c>
      <c r="K2792">
        <v>20160816</v>
      </c>
      <c r="L2792">
        <v>91</v>
      </c>
      <c r="M2792">
        <v>7.18</v>
      </c>
      <c r="N2792">
        <v>7.63</v>
      </c>
      <c r="O2792" s="6">
        <f>N2792/M2792-1</f>
        <v>6.2674094707520833E-2</v>
      </c>
      <c r="P2792" s="23">
        <v>20160822</v>
      </c>
      <c r="Q2792" s="41">
        <v>20150612</v>
      </c>
      <c r="R2792" s="41">
        <v>6.01</v>
      </c>
      <c r="S2792" s="41">
        <v>7.18</v>
      </c>
      <c r="T2792" s="6">
        <f>S2792/R2792-1</f>
        <v>0.19467554076539106</v>
      </c>
    </row>
    <row r="2793" spans="1:20">
      <c r="A2793" s="120">
        <v>600146</v>
      </c>
      <c r="B2793" s="117" t="s">
        <v>1109</v>
      </c>
      <c r="C2793" s="27">
        <v>20151105</v>
      </c>
      <c r="D2793" t="s">
        <v>371</v>
      </c>
      <c r="E2793">
        <v>27.03</v>
      </c>
      <c r="F2793">
        <v>36.94</v>
      </c>
      <c r="G2793" s="6">
        <f>F2793/E2793-1</f>
        <v>0.36662967073621888</v>
      </c>
      <c r="I2793" s="118" t="s">
        <v>1110</v>
      </c>
      <c r="O2793" s="6" t="e">
        <f t="shared" ref="O2793:O2797" si="30">N2793/M2793-1</f>
        <v>#DIV/0!</v>
      </c>
      <c r="Q2793" s="41"/>
      <c r="R2793" s="41"/>
      <c r="S2793" s="41"/>
    </row>
    <row r="2794" spans="1:20" hidden="1">
      <c r="A2794" s="120">
        <v>600576</v>
      </c>
      <c r="B2794" s="117" t="s">
        <v>1111</v>
      </c>
      <c r="C2794" s="27">
        <v>20151130</v>
      </c>
      <c r="D2794" t="s">
        <v>371</v>
      </c>
      <c r="E2794">
        <v>20.89</v>
      </c>
      <c r="F2794">
        <v>28.22</v>
      </c>
      <c r="G2794" s="6">
        <f>F2794/E2794-1</f>
        <v>0.35088559119195772</v>
      </c>
      <c r="I2794" s="118" t="s">
        <v>1103</v>
      </c>
      <c r="J2794">
        <v>20151208</v>
      </c>
      <c r="K2794">
        <v>20151224</v>
      </c>
      <c r="L2794">
        <v>12</v>
      </c>
      <c r="M2794">
        <v>28.22</v>
      </c>
      <c r="N2794">
        <v>30.36</v>
      </c>
      <c r="O2794" s="6">
        <f t="shared" si="30"/>
        <v>7.583274273564844E-2</v>
      </c>
      <c r="P2794" s="23">
        <v>20151228</v>
      </c>
      <c r="Q2794" s="41">
        <v>20150612</v>
      </c>
      <c r="R2794" s="41">
        <v>25.23</v>
      </c>
      <c r="S2794" s="41">
        <v>28.22</v>
      </c>
      <c r="T2794" s="6">
        <f>S2794/R2794-1</f>
        <v>0.11850971066191041</v>
      </c>
    </row>
    <row r="2795" spans="1:20" hidden="1">
      <c r="A2795" s="120">
        <v>600589</v>
      </c>
      <c r="B2795" s="117" t="s">
        <v>1112</v>
      </c>
      <c r="C2795" s="27">
        <v>20151110</v>
      </c>
      <c r="D2795" t="s">
        <v>371</v>
      </c>
      <c r="E2795">
        <v>8.81</v>
      </c>
      <c r="F2795">
        <v>13.97</v>
      </c>
      <c r="G2795" s="6">
        <f>F2795/E2795-1</f>
        <v>0.58569807037457422</v>
      </c>
      <c r="I2795" s="118" t="s">
        <v>1103</v>
      </c>
      <c r="J2795">
        <v>20151207</v>
      </c>
      <c r="K2795">
        <v>20151218</v>
      </c>
      <c r="L2795">
        <v>9</v>
      </c>
      <c r="M2795">
        <v>13.97</v>
      </c>
      <c r="N2795">
        <v>17.28</v>
      </c>
      <c r="O2795" s="6">
        <f t="shared" si="30"/>
        <v>0.23693629205440225</v>
      </c>
      <c r="P2795" s="23">
        <v>20151230</v>
      </c>
      <c r="Q2795" s="41">
        <v>20150612</v>
      </c>
      <c r="R2795" s="41">
        <v>12.28</v>
      </c>
      <c r="S2795" s="41">
        <v>13.97</v>
      </c>
      <c r="T2795" s="6">
        <f>S2795/R2795-1</f>
        <v>0.13762214983713372</v>
      </c>
    </row>
    <row r="2796" spans="1:20" hidden="1">
      <c r="A2796" s="120">
        <v>600710</v>
      </c>
      <c r="B2796" s="117" t="s">
        <v>1113</v>
      </c>
      <c r="C2796" s="27">
        <v>20160125</v>
      </c>
      <c r="D2796" t="s">
        <v>371</v>
      </c>
      <c r="E2796">
        <v>5.71</v>
      </c>
      <c r="F2796">
        <v>7.67</v>
      </c>
      <c r="G2796" s="6">
        <f>F2796/E2796-1</f>
        <v>0.34325744308231165</v>
      </c>
      <c r="I2796" s="118" t="s">
        <v>1103</v>
      </c>
      <c r="J2796">
        <v>20160202</v>
      </c>
      <c r="K2796">
        <v>20160218</v>
      </c>
      <c r="L2796">
        <v>6</v>
      </c>
      <c r="M2796">
        <v>7.67</v>
      </c>
      <c r="N2796">
        <v>8.4700000000000006</v>
      </c>
      <c r="O2796" s="6">
        <f t="shared" si="30"/>
        <v>0.10430247718383323</v>
      </c>
      <c r="P2796" s="23">
        <v>20160223</v>
      </c>
      <c r="Q2796" s="41">
        <v>20150612</v>
      </c>
      <c r="R2796" s="41">
        <v>7.29</v>
      </c>
      <c r="S2796" s="41">
        <v>7.67</v>
      </c>
      <c r="T2796" s="6">
        <f>S2796/R2796-1</f>
        <v>5.2126200274348333E-2</v>
      </c>
    </row>
    <row r="2797" spans="1:20" hidden="1">
      <c r="A2797" s="120">
        <v>600988</v>
      </c>
      <c r="B2797" s="117" t="s">
        <v>1115</v>
      </c>
      <c r="C2797" s="27">
        <v>20160217</v>
      </c>
      <c r="D2797" t="s">
        <v>371</v>
      </c>
      <c r="E2797">
        <v>14.13</v>
      </c>
      <c r="F2797">
        <v>18.73</v>
      </c>
      <c r="G2797" s="6">
        <f>F2797/E2797-1</f>
        <v>0.32554847841472045</v>
      </c>
      <c r="I2797" s="118" t="s">
        <v>1114</v>
      </c>
      <c r="J2797">
        <v>20160308</v>
      </c>
      <c r="K2797">
        <v>20160408</v>
      </c>
      <c r="L2797">
        <v>22</v>
      </c>
      <c r="M2797">
        <v>18.73</v>
      </c>
      <c r="N2797">
        <v>20.079999999999998</v>
      </c>
      <c r="O2797" s="6">
        <f t="shared" si="30"/>
        <v>7.2076882007474419E-2</v>
      </c>
      <c r="P2797" s="23">
        <v>20160421</v>
      </c>
      <c r="Q2797" s="41">
        <v>20150612</v>
      </c>
      <c r="R2797" s="41">
        <v>16.77</v>
      </c>
      <c r="S2797" s="41">
        <v>18.73</v>
      </c>
      <c r="T2797" s="6">
        <f>S2797/R2797-1</f>
        <v>0.11687537268932613</v>
      </c>
    </row>
  </sheetData>
  <autoFilter ref="A2:AE2797">
    <filterColumn colId="8">
      <filters>
        <filter val="N"/>
      </filters>
    </filterColumn>
  </autoFilter>
  <mergeCells count="14">
    <mergeCell ref="A1:A2"/>
    <mergeCell ref="B1:B2"/>
    <mergeCell ref="E1:G1"/>
    <mergeCell ref="J1:L1"/>
    <mergeCell ref="C1:D1"/>
    <mergeCell ref="H1:H2"/>
    <mergeCell ref="I1:I2"/>
    <mergeCell ref="AG1:AI1"/>
    <mergeCell ref="X1:Z1"/>
    <mergeCell ref="U1:W1"/>
    <mergeCell ref="M1:O1"/>
    <mergeCell ref="AA1:AC1"/>
    <mergeCell ref="R1:T1"/>
    <mergeCell ref="AD1:AF1"/>
  </mergeCells>
  <phoneticPr fontId="3"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A10" sqref="A10"/>
    </sheetView>
  </sheetViews>
  <sheetFormatPr defaultRowHeight="13.5"/>
  <cols>
    <col min="2" max="2" width="18.875" customWidth="1"/>
  </cols>
  <sheetData>
    <row r="1" spans="1:8" ht="14.25">
      <c r="A1" s="113" t="s">
        <v>715</v>
      </c>
      <c r="B1" s="19" t="s">
        <v>313</v>
      </c>
      <c r="C1" t="s">
        <v>304</v>
      </c>
    </row>
    <row r="2" spans="1:8" ht="14.25">
      <c r="A2" s="113"/>
      <c r="B2" s="24" t="s">
        <v>332</v>
      </c>
      <c r="C2" t="s">
        <v>627</v>
      </c>
    </row>
    <row r="3" spans="1:8" ht="14.25">
      <c r="A3" s="113"/>
      <c r="B3" s="19" t="s">
        <v>302</v>
      </c>
      <c r="C3" t="s">
        <v>628</v>
      </c>
    </row>
    <row r="4" spans="1:8" ht="14.25">
      <c r="A4" s="113"/>
      <c r="B4" s="19" t="s">
        <v>303</v>
      </c>
      <c r="C4" t="s">
        <v>629</v>
      </c>
    </row>
    <row r="5" spans="1:8" ht="14.25">
      <c r="A5" s="46"/>
      <c r="B5" s="19"/>
    </row>
    <row r="6" spans="1:8" ht="14.25">
      <c r="A6" s="114" t="s">
        <v>722</v>
      </c>
      <c r="B6" s="45" t="s">
        <v>716</v>
      </c>
      <c r="C6" s="45" t="s">
        <v>717</v>
      </c>
    </row>
    <row r="7" spans="1:8" ht="14.25">
      <c r="A7" s="114"/>
      <c r="B7" s="45" t="s">
        <v>718</v>
      </c>
      <c r="C7" s="45" t="s">
        <v>720</v>
      </c>
    </row>
    <row r="8" spans="1:8" ht="14.25">
      <c r="A8" s="114"/>
      <c r="B8" s="45" t="s">
        <v>719</v>
      </c>
      <c r="C8" s="45" t="s">
        <v>721</v>
      </c>
    </row>
    <row r="10" spans="1:8" ht="14.25">
      <c r="A10" s="24" t="s">
        <v>335</v>
      </c>
      <c r="B10" s="115" t="s">
        <v>723</v>
      </c>
      <c r="C10" s="115"/>
      <c r="D10" s="115"/>
      <c r="E10" s="115"/>
      <c r="F10" s="115"/>
      <c r="G10" s="115"/>
      <c r="H10" s="115"/>
    </row>
    <row r="11" spans="1:8">
      <c r="C11" s="20"/>
    </row>
    <row r="12" spans="1:8">
      <c r="C12" s="20"/>
    </row>
    <row r="13" spans="1:8">
      <c r="C13" s="20"/>
    </row>
    <row r="14" spans="1:8">
      <c r="C14" s="26"/>
    </row>
  </sheetData>
  <mergeCells count="3">
    <mergeCell ref="A1:A4"/>
    <mergeCell ref="A6:A8"/>
    <mergeCell ref="B10:H10"/>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C3" sqref="C3"/>
    </sheetView>
  </sheetViews>
  <sheetFormatPr defaultRowHeight="13.5"/>
  <cols>
    <col min="1" max="1" width="17.625" customWidth="1"/>
    <col min="2" max="2" width="9.5" bestFit="1" customWidth="1"/>
    <col min="3" max="3" width="9.5" style="18" bestFit="1" customWidth="1"/>
    <col min="4" max="4" width="9" style="18"/>
    <col min="5" max="6" width="26.5" customWidth="1"/>
    <col min="7" max="7" width="22.125" customWidth="1"/>
    <col min="8" max="8" width="71.375" customWidth="1"/>
  </cols>
  <sheetData>
    <row r="1" spans="1:3" ht="14.25">
      <c r="A1" s="7" t="s">
        <v>307</v>
      </c>
      <c r="B1">
        <v>20140722</v>
      </c>
      <c r="C1" s="18">
        <v>20141122</v>
      </c>
    </row>
    <row r="2" spans="1:3">
      <c r="A2" t="s">
        <v>308</v>
      </c>
      <c r="B2">
        <v>20141124</v>
      </c>
      <c r="C2" s="18">
        <v>20141231</v>
      </c>
    </row>
    <row r="3" spans="1:3">
      <c r="A3" t="s">
        <v>333</v>
      </c>
      <c r="B3">
        <v>20150105</v>
      </c>
      <c r="C3" s="18">
        <v>20150612</v>
      </c>
    </row>
    <row r="4" spans="1:3">
      <c r="A4" s="34" t="s">
        <v>634</v>
      </c>
      <c r="B4">
        <v>20080102</v>
      </c>
      <c r="C4" s="18">
        <v>20081028</v>
      </c>
    </row>
    <row r="5" spans="1:3">
      <c r="A5" s="34" t="s">
        <v>634</v>
      </c>
      <c r="B5">
        <v>20090805</v>
      </c>
      <c r="C5" s="18">
        <v>20131231</v>
      </c>
    </row>
    <row r="6" spans="1:3">
      <c r="A6" t="s">
        <v>315</v>
      </c>
      <c r="B6">
        <v>20140101</v>
      </c>
      <c r="C6" s="18">
        <v>20140721</v>
      </c>
    </row>
    <row r="7" spans="1:3">
      <c r="A7" s="34" t="s">
        <v>635</v>
      </c>
      <c r="B7">
        <v>20081029</v>
      </c>
      <c r="C7" s="18">
        <v>20090804</v>
      </c>
    </row>
    <row r="8" spans="1:3">
      <c r="A8" t="s">
        <v>309</v>
      </c>
    </row>
    <row r="9" spans="1:3">
      <c r="A9" t="s">
        <v>314</v>
      </c>
    </row>
    <row r="23" spans="3:8">
      <c r="C23" s="17" t="s">
        <v>324</v>
      </c>
      <c r="D23" s="17" t="s">
        <v>325</v>
      </c>
      <c r="E23" s="17" t="s">
        <v>326</v>
      </c>
      <c r="F23" s="17" t="s">
        <v>326</v>
      </c>
      <c r="G23" s="17" t="s">
        <v>326</v>
      </c>
      <c r="H23" s="17" t="s">
        <v>330</v>
      </c>
    </row>
    <row r="24" spans="3:8">
      <c r="C24" s="16">
        <v>1</v>
      </c>
      <c r="D24" s="16">
        <v>2014</v>
      </c>
      <c r="E24" s="15" t="s">
        <v>327</v>
      </c>
      <c r="F24" s="15" t="s">
        <v>329</v>
      </c>
      <c r="G24" s="15" t="s">
        <v>328</v>
      </c>
      <c r="H24" s="15" t="s">
        <v>331</v>
      </c>
    </row>
    <row r="25" spans="3:8">
      <c r="C25" s="16"/>
      <c r="D25" s="16"/>
      <c r="E25" s="15"/>
      <c r="F25" s="15"/>
      <c r="G25" s="15"/>
      <c r="H25" s="15"/>
    </row>
    <row r="26" spans="3:8">
      <c r="C26" s="16"/>
      <c r="D26" s="16"/>
      <c r="E26" s="15"/>
      <c r="F26" s="15"/>
      <c r="G26" s="15"/>
      <c r="H26" s="15"/>
    </row>
    <row r="27" spans="3:8">
      <c r="C27" s="16"/>
      <c r="D27" s="16"/>
      <c r="E27" s="15"/>
      <c r="F27" s="15"/>
      <c r="G27" s="15"/>
      <c r="H27" s="15"/>
    </row>
    <row r="28" spans="3:8">
      <c r="C28" s="16"/>
      <c r="D28" s="16"/>
      <c r="E28" s="15"/>
      <c r="F28" s="15"/>
      <c r="G28" s="15"/>
      <c r="H28" s="15"/>
    </row>
    <row r="29" spans="3:8">
      <c r="C29" s="16"/>
      <c r="D29" s="16"/>
      <c r="E29" s="15"/>
      <c r="F29" s="15"/>
      <c r="G29" s="15"/>
      <c r="H29" s="15"/>
    </row>
    <row r="30" spans="3:8">
      <c r="C30" s="16"/>
      <c r="D30" s="16"/>
      <c r="E30" s="15"/>
      <c r="F30" s="15"/>
      <c r="G30" s="15"/>
      <c r="H30" s="15"/>
    </row>
    <row r="31" spans="3:8">
      <c r="C31" s="16"/>
      <c r="D31" s="16"/>
      <c r="E31" s="15"/>
      <c r="F31" s="15"/>
      <c r="G31" s="15"/>
      <c r="H31" s="15"/>
    </row>
    <row r="32" spans="3:8">
      <c r="C32" s="16"/>
      <c r="D32" s="16"/>
      <c r="E32" s="15"/>
      <c r="F32" s="15"/>
      <c r="G32" s="15"/>
      <c r="H32" s="15"/>
    </row>
    <row r="33" spans="3:8">
      <c r="C33" s="16"/>
      <c r="D33" s="16"/>
      <c r="E33" s="15"/>
      <c r="F33" s="15"/>
      <c r="G33" s="15"/>
      <c r="H33" s="15"/>
    </row>
    <row r="34" spans="3:8">
      <c r="C34" s="16"/>
      <c r="D34" s="16"/>
      <c r="E34" s="15"/>
      <c r="F34" s="15"/>
      <c r="G34" s="15"/>
      <c r="H34" s="15"/>
    </row>
    <row r="35" spans="3:8">
      <c r="C35" s="16"/>
      <c r="D35" s="16"/>
      <c r="E35" s="15"/>
      <c r="F35" s="15"/>
      <c r="G35" s="15"/>
      <c r="H35" s="15"/>
    </row>
    <row r="36" spans="3:8">
      <c r="C36" s="16"/>
      <c r="D36" s="16"/>
      <c r="E36" s="15"/>
      <c r="F36" s="15"/>
      <c r="G36" s="15"/>
      <c r="H36" s="15"/>
    </row>
    <row r="37" spans="3:8">
      <c r="C37" s="16"/>
      <c r="D37" s="16"/>
      <c r="E37" s="15"/>
      <c r="F37" s="15"/>
      <c r="G37" s="15"/>
      <c r="H37" s="15"/>
    </row>
    <row r="38" spans="3:8">
      <c r="C38" s="16"/>
      <c r="D38" s="16"/>
      <c r="E38" s="15"/>
      <c r="F38" s="15"/>
      <c r="G38" s="15"/>
      <c r="H38" s="15"/>
    </row>
    <row r="39" spans="3:8">
      <c r="C39" s="16"/>
      <c r="D39" s="16"/>
      <c r="E39" s="15"/>
      <c r="F39" s="15"/>
      <c r="G39" s="15"/>
      <c r="H39" s="15"/>
    </row>
    <row r="40" spans="3:8">
      <c r="C40" s="16"/>
      <c r="D40" s="16"/>
      <c r="E40" s="15"/>
      <c r="F40" s="15"/>
      <c r="G40" s="15"/>
      <c r="H40" s="15"/>
    </row>
  </sheetData>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统计结果</vt:lpstr>
      <vt:lpstr>沪深Ａ股</vt:lpstr>
      <vt:lpstr>定义</vt:lpstr>
      <vt:lpstr>大盘位置 阶段</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hoya</dc:creator>
  <cp:lastModifiedBy>user</cp:lastModifiedBy>
  <cp:lastPrinted>2016-01-26T10:09:02Z</cp:lastPrinted>
  <dcterms:created xsi:type="dcterms:W3CDTF">2015-11-04T02:51:44Z</dcterms:created>
  <dcterms:modified xsi:type="dcterms:W3CDTF">2016-09-06T06:55:26Z</dcterms:modified>
</cp:coreProperties>
</file>