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scripts\"/>
    </mc:Choice>
  </mc:AlternateContent>
  <bookViews>
    <workbookView xWindow="0" yWindow="0" windowWidth="23040" windowHeight="9288" activeTab="2"/>
  </bookViews>
  <sheets>
    <sheet name="Buy, Settle, Short, Settle" sheetId="1" r:id="rId1"/>
    <sheet name="Buying &amp; Settling" sheetId="2" r:id="rId2"/>
    <sheet name="Simulator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B16" i="3" l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J4" i="3"/>
  <c r="F13" i="3" l="1"/>
  <c r="C13" i="3"/>
  <c r="C5" i="3"/>
  <c r="F5" i="3"/>
  <c r="C19" i="3"/>
  <c r="F19" i="3"/>
  <c r="F12" i="3"/>
  <c r="C12" i="3"/>
  <c r="F8" i="3"/>
  <c r="C8" i="3"/>
  <c r="F4" i="3"/>
  <c r="C4" i="3"/>
  <c r="C30" i="3"/>
  <c r="F30" i="3"/>
  <c r="C26" i="3"/>
  <c r="F26" i="3"/>
  <c r="C22" i="3"/>
  <c r="F22" i="3"/>
  <c r="C18" i="3"/>
  <c r="F18" i="3"/>
  <c r="F27" i="3"/>
  <c r="C27" i="3"/>
  <c r="C15" i="3"/>
  <c r="F15" i="3"/>
  <c r="F11" i="3"/>
  <c r="C11" i="3"/>
  <c r="C7" i="3"/>
  <c r="F7" i="3"/>
  <c r="F29" i="3"/>
  <c r="C29" i="3"/>
  <c r="F25" i="3"/>
  <c r="C25" i="3"/>
  <c r="C21" i="3"/>
  <c r="F21" i="3"/>
  <c r="F17" i="3"/>
  <c r="C17" i="3"/>
  <c r="F9" i="3"/>
  <c r="C9" i="3"/>
  <c r="C31" i="3"/>
  <c r="F31" i="3"/>
  <c r="C23" i="3"/>
  <c r="F23" i="3"/>
  <c r="C14" i="3"/>
  <c r="F14" i="3"/>
  <c r="C10" i="3"/>
  <c r="F10" i="3"/>
  <c r="C6" i="3"/>
  <c r="F6" i="3"/>
  <c r="F32" i="3"/>
  <c r="C32" i="3"/>
  <c r="F28" i="3"/>
  <c r="C28" i="3"/>
  <c r="F24" i="3"/>
  <c r="C24" i="3"/>
  <c r="F20" i="3"/>
  <c r="C20" i="3"/>
  <c r="F16" i="3"/>
  <c r="C16" i="3"/>
  <c r="C3" i="3"/>
  <c r="F3" i="3"/>
  <c r="C2" i="3"/>
  <c r="G11" i="2"/>
  <c r="G8" i="2"/>
  <c r="G10" i="2" s="1"/>
  <c r="G7" i="2"/>
  <c r="G9" i="2" s="1"/>
  <c r="B2" i="2"/>
  <c r="C2" i="2" s="1"/>
  <c r="A3" i="2" s="1"/>
  <c r="B3" i="2" s="1"/>
  <c r="C3" i="2" s="1"/>
  <c r="A4" i="2" s="1"/>
  <c r="B4" i="2" s="1"/>
  <c r="C4" i="2" s="1"/>
  <c r="A5" i="2" s="1"/>
  <c r="B5" i="2" s="1"/>
  <c r="C5" i="2" s="1"/>
  <c r="A6" i="2" s="1"/>
  <c r="B6" i="2" s="1"/>
  <c r="C6" i="2" s="1"/>
  <c r="A7" i="2" s="1"/>
  <c r="B7" i="2" s="1"/>
  <c r="C7" i="2" s="1"/>
  <c r="A8" i="2" s="1"/>
  <c r="B8" i="2" s="1"/>
  <c r="C8" i="2" s="1"/>
  <c r="A9" i="2" s="1"/>
  <c r="B9" i="2" s="1"/>
  <c r="C9" i="2" s="1"/>
  <c r="A10" i="2" s="1"/>
  <c r="B10" i="2" s="1"/>
  <c r="C10" i="2" s="1"/>
  <c r="A11" i="2" s="1"/>
  <c r="B11" i="2" s="1"/>
  <c r="C11" i="2" s="1"/>
  <c r="A12" i="2" s="1"/>
  <c r="B12" i="2" s="1"/>
  <c r="C12" i="2" s="1"/>
  <c r="A13" i="2" s="1"/>
  <c r="B13" i="2" s="1"/>
  <c r="C13" i="2" s="1"/>
  <c r="A14" i="2" s="1"/>
  <c r="B14" i="2" s="1"/>
  <c r="C14" i="2" s="1"/>
  <c r="A15" i="2" s="1"/>
  <c r="B15" i="2" s="1"/>
  <c r="C15" i="2" s="1"/>
  <c r="A16" i="2" s="1"/>
  <c r="B16" i="2" s="1"/>
  <c r="C16" i="2" s="1"/>
  <c r="A17" i="2" s="1"/>
  <c r="B17" i="2" s="1"/>
  <c r="C17" i="2" s="1"/>
  <c r="A18" i="2" s="1"/>
  <c r="B18" i="2" s="1"/>
  <c r="C18" i="2" s="1"/>
  <c r="A19" i="2" s="1"/>
  <c r="B19" i="2" s="1"/>
  <c r="C19" i="2" s="1"/>
  <c r="A20" i="2" s="1"/>
  <c r="B20" i="2" s="1"/>
  <c r="C20" i="2" s="1"/>
  <c r="A21" i="2" s="1"/>
  <c r="B21" i="2" s="1"/>
  <c r="C21" i="2" s="1"/>
  <c r="A22" i="2" s="1"/>
  <c r="B22" i="2" s="1"/>
  <c r="C22" i="2" s="1"/>
  <c r="A23" i="2" s="1"/>
  <c r="B23" i="2" s="1"/>
  <c r="C23" i="2" s="1"/>
  <c r="A24" i="2" s="1"/>
  <c r="B24" i="2" s="1"/>
  <c r="C24" i="2" s="1"/>
  <c r="A25" i="2" s="1"/>
  <c r="B25" i="2" s="1"/>
  <c r="C25" i="2" s="1"/>
  <c r="A26" i="2" s="1"/>
  <c r="B26" i="2" s="1"/>
  <c r="C26" i="2" s="1"/>
  <c r="A27" i="2" s="1"/>
  <c r="B27" i="2" s="1"/>
  <c r="C27" i="2" s="1"/>
  <c r="A28" i="2" s="1"/>
  <c r="B28" i="2" s="1"/>
  <c r="C28" i="2" s="1"/>
  <c r="A29" i="2" s="1"/>
  <c r="B29" i="2" s="1"/>
  <c r="C29" i="2" s="1"/>
  <c r="A30" i="2" s="1"/>
  <c r="B30" i="2" s="1"/>
  <c r="C30" i="2" s="1"/>
  <c r="G4" i="2"/>
  <c r="I5" i="1"/>
  <c r="I9" i="1" s="1"/>
  <c r="I11" i="1" s="1"/>
  <c r="I8" i="1" l="1"/>
  <c r="I10" i="1" s="1"/>
  <c r="I12" i="1"/>
  <c r="B2" i="1"/>
  <c r="C2" i="1" s="1"/>
  <c r="D2" i="1" l="1"/>
  <c r="E2" i="1" s="1"/>
  <c r="D2" i="2"/>
  <c r="F2" i="1" l="1"/>
  <c r="A3" i="1"/>
  <c r="B3" i="1" s="1"/>
  <c r="C3" i="1" s="1"/>
  <c r="D3" i="1" l="1"/>
  <c r="E3" i="1" s="1"/>
  <c r="D3" i="2"/>
  <c r="F3" i="1" l="1"/>
  <c r="A4" i="1"/>
  <c r="B4" i="1" s="1"/>
  <c r="C4" i="1" s="1"/>
  <c r="D4" i="1" l="1"/>
  <c r="E4" i="1" s="1"/>
  <c r="D4" i="2"/>
  <c r="A5" i="1" l="1"/>
  <c r="B5" i="1" s="1"/>
  <c r="C5" i="1" s="1"/>
  <c r="F4" i="1"/>
  <c r="D5" i="1" l="1"/>
  <c r="E5" i="1" s="1"/>
  <c r="F5" i="1" s="1"/>
  <c r="D5" i="2"/>
  <c r="A6" i="1" l="1"/>
  <c r="B6" i="1" s="1"/>
  <c r="C6" i="1" s="1"/>
  <c r="D6" i="1" l="1"/>
  <c r="E6" i="1" s="1"/>
  <c r="D6" i="2"/>
  <c r="A7" i="1" l="1"/>
  <c r="B7" i="1" s="1"/>
  <c r="C7" i="1" s="1"/>
  <c r="F6" i="1"/>
  <c r="D7" i="2"/>
  <c r="D7" i="1" l="1"/>
  <c r="E7" i="1" s="1"/>
  <c r="A8" i="1" s="1"/>
  <c r="B8" i="1" s="1"/>
  <c r="C8" i="1" s="1"/>
  <c r="F7" i="1" l="1"/>
  <c r="D8" i="1"/>
  <c r="E8" i="1" s="1"/>
  <c r="D8" i="2"/>
  <c r="A9" i="1" l="1"/>
  <c r="B9" i="1" s="1"/>
  <c r="C9" i="1" s="1"/>
  <c r="F8" i="1"/>
  <c r="D9" i="1" l="1"/>
  <c r="E9" i="1" s="1"/>
  <c r="D9" i="2"/>
  <c r="A10" i="1" l="1"/>
  <c r="B10" i="1" s="1"/>
  <c r="C10" i="1" s="1"/>
  <c r="F9" i="1"/>
  <c r="D10" i="1" l="1"/>
  <c r="E10" i="1" s="1"/>
  <c r="A11" i="1" s="1"/>
  <c r="B11" i="1" s="1"/>
  <c r="C11" i="1" s="1"/>
  <c r="D10" i="2"/>
  <c r="F10" i="1" l="1"/>
  <c r="D11" i="1"/>
  <c r="E11" i="1" s="1"/>
  <c r="A12" i="1" l="1"/>
  <c r="B12" i="1" s="1"/>
  <c r="C12" i="1" s="1"/>
  <c r="F11" i="1"/>
  <c r="D11" i="2"/>
  <c r="D12" i="1" l="1"/>
  <c r="E12" i="1" s="1"/>
  <c r="F12" i="1" l="1"/>
  <c r="A13" i="1"/>
  <c r="B13" i="1" s="1"/>
  <c r="C13" i="1" s="1"/>
  <c r="D12" i="2"/>
  <c r="D13" i="1" l="1"/>
  <c r="E13" i="1" s="1"/>
  <c r="A14" i="1" l="1"/>
  <c r="B14" i="1" s="1"/>
  <c r="C14" i="1" s="1"/>
  <c r="F13" i="1"/>
  <c r="D13" i="2"/>
  <c r="D14" i="1" l="1"/>
  <c r="E14" i="1" s="1"/>
  <c r="A15" i="1" l="1"/>
  <c r="B15" i="1" s="1"/>
  <c r="C15" i="1" s="1"/>
  <c r="F14" i="1"/>
  <c r="D14" i="2"/>
  <c r="D15" i="1" l="1"/>
  <c r="E15" i="1" s="1"/>
  <c r="A16" i="1" l="1"/>
  <c r="B16" i="1" s="1"/>
  <c r="C16" i="1" s="1"/>
  <c r="F15" i="1"/>
  <c r="D15" i="2"/>
  <c r="D16" i="1" l="1"/>
  <c r="E16" i="1" s="1"/>
  <c r="F16" i="1" l="1"/>
  <c r="A17" i="1"/>
  <c r="B17" i="1" s="1"/>
  <c r="C17" i="1" s="1"/>
  <c r="D16" i="2"/>
  <c r="D17" i="1" l="1"/>
  <c r="E17" i="1" s="1"/>
  <c r="D17" i="2"/>
  <c r="F17" i="1" l="1"/>
  <c r="A18" i="1"/>
  <c r="B18" i="1" s="1"/>
  <c r="C18" i="1" s="1"/>
  <c r="D18" i="1" l="1"/>
  <c r="E18" i="1" s="1"/>
  <c r="D18" i="2"/>
  <c r="F18" i="1" l="1"/>
  <c r="A19" i="1"/>
  <c r="B19" i="1" s="1"/>
  <c r="C19" i="1" s="1"/>
  <c r="D19" i="1" l="1"/>
  <c r="E19" i="1" s="1"/>
  <c r="D19" i="2"/>
  <c r="A20" i="1" l="1"/>
  <c r="B20" i="1" s="1"/>
  <c r="C20" i="1" s="1"/>
  <c r="F19" i="1"/>
  <c r="D20" i="1" l="1"/>
  <c r="E20" i="1" s="1"/>
  <c r="D20" i="2"/>
  <c r="F20" i="1" l="1"/>
  <c r="A21" i="1"/>
  <c r="B21" i="1" s="1"/>
  <c r="C21" i="1" s="1"/>
  <c r="D21" i="1" l="1"/>
  <c r="E21" i="1" s="1"/>
  <c r="D21" i="2"/>
  <c r="F21" i="1" l="1"/>
  <c r="A22" i="1"/>
  <c r="B22" i="1" s="1"/>
  <c r="C22" i="1" s="1"/>
  <c r="D22" i="2"/>
  <c r="D22" i="1" l="1"/>
  <c r="E22" i="1" s="1"/>
  <c r="A23" i="1" l="1"/>
  <c r="B23" i="1" s="1"/>
  <c r="C23" i="1" s="1"/>
  <c r="F22" i="1"/>
  <c r="D23" i="2"/>
  <c r="D23" i="1" l="1"/>
  <c r="E23" i="1" s="1"/>
  <c r="A24" i="1" l="1"/>
  <c r="B24" i="1" s="1"/>
  <c r="C24" i="1" s="1"/>
  <c r="F23" i="1"/>
  <c r="D24" i="2"/>
  <c r="D24" i="1" l="1"/>
  <c r="E24" i="1" s="1"/>
  <c r="D25" i="2"/>
  <c r="F24" i="1" l="1"/>
  <c r="A25" i="1"/>
  <c r="B25" i="1" s="1"/>
  <c r="C25" i="1" s="1"/>
  <c r="D26" i="2"/>
  <c r="D25" i="1" l="1"/>
  <c r="E25" i="1" s="1"/>
  <c r="D27" i="2"/>
  <c r="F25" i="1" l="1"/>
  <c r="A26" i="1"/>
  <c r="B26" i="1" s="1"/>
  <c r="C26" i="1" s="1"/>
  <c r="D28" i="2"/>
  <c r="D26" i="1" l="1"/>
  <c r="E26" i="1" s="1"/>
  <c r="D30" i="2"/>
  <c r="D29" i="2"/>
  <c r="F26" i="1" l="1"/>
  <c r="A27" i="1"/>
  <c r="B27" i="1" s="1"/>
  <c r="C27" i="1" s="1"/>
  <c r="D27" i="1" l="1"/>
  <c r="E27" i="1" s="1"/>
  <c r="A28" i="1" l="1"/>
  <c r="B28" i="1" s="1"/>
  <c r="C28" i="1" s="1"/>
  <c r="F27" i="1"/>
  <c r="D28" i="1" l="1"/>
  <c r="E28" i="1" s="1"/>
  <c r="A29" i="1" l="1"/>
  <c r="B29" i="1" s="1"/>
  <c r="C29" i="1" s="1"/>
  <c r="D29" i="1" l="1"/>
  <c r="E29" i="1" s="1"/>
  <c r="A30" i="1" s="1"/>
  <c r="B30" i="1" s="1"/>
  <c r="C30" i="1" s="1"/>
  <c r="F28" i="1"/>
  <c r="F29" i="1" l="1"/>
  <c r="D30" i="1"/>
  <c r="E30" i="1" s="1"/>
  <c r="F30" i="1" l="1"/>
</calcChain>
</file>

<file path=xl/sharedStrings.xml><?xml version="1.0" encoding="utf-8"?>
<sst xmlns="http://schemas.openxmlformats.org/spreadsheetml/2006/main" count="59" uniqueCount="34">
  <si>
    <t>USD @ Start</t>
  </si>
  <si>
    <t>Collateral ratio</t>
  </si>
  <si>
    <t>Post-Dept-Destruction USD</t>
  </si>
  <si>
    <t>Monthly % Gain</t>
  </si>
  <si>
    <t>Amplitude</t>
  </si>
  <si>
    <t>HERTZ Bought</t>
  </si>
  <si>
    <t>USD w/ HERTZ settled</t>
  </si>
  <si>
    <t>Variable Name</t>
  </si>
  <si>
    <t>Value</t>
  </si>
  <si>
    <t>Reference Asset Value</t>
  </si>
  <si>
    <t>Resulting calculations</t>
  </si>
  <si>
    <t>Velocity</t>
  </si>
  <si>
    <t>Period (seconds)</t>
  </si>
  <si>
    <t>Frequency (Hz)</t>
  </si>
  <si>
    <t>Frequency (nHz)</t>
  </si>
  <si>
    <t>Frequency (mHz)</t>
  </si>
  <si>
    <t>USD change per second</t>
  </si>
  <si>
    <t>HERTZ shorted at peak</t>
  </si>
  <si>
    <t>WARNING</t>
  </si>
  <si>
    <t>This Calculator does not account for the rise/drop in BTS!</t>
  </si>
  <si>
    <t>It's your responsibility to maintain your collateral ratio!</t>
  </si>
  <si>
    <t>This calculator is an estimator, not a guarantee.</t>
  </si>
  <si>
    <t>Timestamp</t>
  </si>
  <si>
    <t>Reference timestamp</t>
  </si>
  <si>
    <t>(30.43 days)</t>
  </si>
  <si>
    <t>(In HERTZ this is greater, but for simplicity set to 0)</t>
  </si>
  <si>
    <t>BTS Value (USD cents)</t>
  </si>
  <si>
    <t>Hertz Value (USD cents)</t>
  </si>
  <si>
    <t>Settlement Value (BTS per HERTZ)</t>
  </si>
  <si>
    <t>Min Collateral Ratio</t>
  </si>
  <si>
    <t>Min collateral</t>
  </si>
  <si>
    <t>Your Collateral Ratio</t>
  </si>
  <si>
    <t>Your collateral ratio</t>
  </si>
  <si>
    <t>MCR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</si>
</sst>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7">
    <xf numFmtId="0" fontId="0" fillId="0" borderId="0" xfId="0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4" borderId="1" xfId="3" applyFont="1" applyBorder="1"/>
    <xf numFmtId="0" fontId="7" fillId="3" borderId="2" xfId="2" applyFont="1" applyBorder="1"/>
    <xf numFmtId="0" fontId="7" fillId="3" borderId="3" xfId="2" applyFont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4" xfId="0" applyFill="1" applyBorder="1"/>
    <xf numFmtId="0" fontId="0" fillId="6" borderId="5" xfId="0" applyFill="1" applyBorder="1"/>
    <xf numFmtId="11" fontId="0" fillId="0" borderId="7" xfId="0" applyNumberFormat="1" applyBorder="1"/>
    <xf numFmtId="164" fontId="0" fillId="0" borderId="7" xfId="0" applyNumberFormat="1" applyBorder="1"/>
    <xf numFmtId="0" fontId="4" fillId="0" borderId="6" xfId="0" applyFont="1" applyBorder="1"/>
    <xf numFmtId="2" fontId="4" fillId="0" borderId="7" xfId="0" applyNumberFormat="1" applyFont="1" applyBorder="1"/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2" fontId="0" fillId="0" borderId="7" xfId="0" applyNumberFormat="1" applyBorder="1"/>
    <xf numFmtId="0" fontId="5" fillId="5" borderId="5" xfId="1" applyFont="1" applyFill="1" applyBorder="1" applyAlignment="1">
      <alignment horizontal="center"/>
    </xf>
    <xf numFmtId="0" fontId="5" fillId="0" borderId="7" xfId="1" applyFont="1" applyFill="1" applyBorder="1"/>
    <xf numFmtId="0" fontId="5" fillId="0" borderId="9" xfId="1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5" xfId="0" applyFill="1" applyBorder="1"/>
    <xf numFmtId="0" fontId="0" fillId="0" borderId="6" xfId="0" applyFill="1" applyBorder="1"/>
    <xf numFmtId="0" fontId="0" fillId="0" borderId="7" xfId="0" applyFill="1" applyBorder="1"/>
    <xf numFmtId="2" fontId="0" fillId="0" borderId="0" xfId="0" applyNumberFormat="1" applyBorder="1"/>
    <xf numFmtId="2" fontId="0" fillId="0" borderId="11" xfId="0" applyNumberFormat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HERTZ (USD/HERTZ)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Simulator!$D$2:$D$32</c:f>
              <c:numCache>
                <c:formatCode>General</c:formatCode>
                <c:ptCount val="31"/>
                <c:pt idx="0">
                  <c:v>1</c:v>
                </c:pt>
                <c:pt idx="1">
                  <c:v>87638.399999999994</c:v>
                </c:pt>
                <c:pt idx="2">
                  <c:v>175276.79999999999</c:v>
                </c:pt>
                <c:pt idx="3">
                  <c:v>262915.20000000001</c:v>
                </c:pt>
                <c:pt idx="4">
                  <c:v>350553.59999999998</c:v>
                </c:pt>
                <c:pt idx="5">
                  <c:v>438192</c:v>
                </c:pt>
                <c:pt idx="6">
                  <c:v>525830.40000000002</c:v>
                </c:pt>
                <c:pt idx="7">
                  <c:v>613468.80000000005</c:v>
                </c:pt>
                <c:pt idx="8">
                  <c:v>701107.19999999995</c:v>
                </c:pt>
                <c:pt idx="9">
                  <c:v>788745.6</c:v>
                </c:pt>
                <c:pt idx="10">
                  <c:v>876384</c:v>
                </c:pt>
                <c:pt idx="11">
                  <c:v>964022.4</c:v>
                </c:pt>
                <c:pt idx="12">
                  <c:v>1051660.8</c:v>
                </c:pt>
                <c:pt idx="13">
                  <c:v>1139299.2</c:v>
                </c:pt>
                <c:pt idx="14">
                  <c:v>1226937.6000000001</c:v>
                </c:pt>
                <c:pt idx="15">
                  <c:v>1314576</c:v>
                </c:pt>
                <c:pt idx="16">
                  <c:v>1402214.3999999999</c:v>
                </c:pt>
                <c:pt idx="17">
                  <c:v>1489852.8</c:v>
                </c:pt>
                <c:pt idx="18">
                  <c:v>1577491.2</c:v>
                </c:pt>
                <c:pt idx="19">
                  <c:v>1665129.6</c:v>
                </c:pt>
                <c:pt idx="20">
                  <c:v>1752768</c:v>
                </c:pt>
                <c:pt idx="21">
                  <c:v>1840406.4</c:v>
                </c:pt>
                <c:pt idx="22">
                  <c:v>1928044.8</c:v>
                </c:pt>
                <c:pt idx="23">
                  <c:v>2015683.2</c:v>
                </c:pt>
                <c:pt idx="24">
                  <c:v>2103321.6000000001</c:v>
                </c:pt>
                <c:pt idx="25">
                  <c:v>2190960</c:v>
                </c:pt>
                <c:pt idx="26">
                  <c:v>2278598.4</c:v>
                </c:pt>
                <c:pt idx="27">
                  <c:v>2366236.7999999998</c:v>
                </c:pt>
                <c:pt idx="28">
                  <c:v>2453875.2000000002</c:v>
                </c:pt>
                <c:pt idx="29">
                  <c:v>2541513.6</c:v>
                </c:pt>
                <c:pt idx="30">
                  <c:v>2629152</c:v>
                </c:pt>
              </c:numCache>
            </c:numRef>
          </c:xVal>
          <c:yVal>
            <c:numRef>
              <c:f>Simulator!$A$2:$A$32</c:f>
              <c:numCache>
                <c:formatCode>General</c:formatCode>
                <c:ptCount val="31"/>
                <c:pt idx="0">
                  <c:v>100.00011949071997</c:v>
                </c:pt>
                <c:pt idx="1">
                  <c:v>110.39558454088795</c:v>
                </c:pt>
                <c:pt idx="2">
                  <c:v>120.33683215379001</c:v>
                </c:pt>
                <c:pt idx="3">
                  <c:v>129.38926261462368</c:v>
                </c:pt>
                <c:pt idx="4">
                  <c:v>137.15724127386972</c:v>
                </c:pt>
                <c:pt idx="5">
                  <c:v>143.30127018922195</c:v>
                </c:pt>
                <c:pt idx="6">
                  <c:v>147.55282581475768</c:v>
                </c:pt>
                <c:pt idx="7">
                  <c:v>149.72609476841367</c:v>
                </c:pt>
                <c:pt idx="8">
                  <c:v>149.72609476841367</c:v>
                </c:pt>
                <c:pt idx="9">
                  <c:v>147.55282581475768</c:v>
                </c:pt>
                <c:pt idx="10">
                  <c:v>143.30127018922192</c:v>
                </c:pt>
                <c:pt idx="11">
                  <c:v>137.15724127386972</c:v>
                </c:pt>
                <c:pt idx="12">
                  <c:v>129.38926261462365</c:v>
                </c:pt>
                <c:pt idx="13">
                  <c:v>120.33683215379003</c:v>
                </c:pt>
                <c:pt idx="14">
                  <c:v>110.39558454088795</c:v>
                </c:pt>
                <c:pt idx="15">
                  <c:v>100</c:v>
                </c:pt>
                <c:pt idx="16">
                  <c:v>89.604415459112047</c:v>
                </c:pt>
                <c:pt idx="17">
                  <c:v>79.663167846209987</c:v>
                </c:pt>
                <c:pt idx="18">
                  <c:v>70.610737385376353</c:v>
                </c:pt>
                <c:pt idx="19">
                  <c:v>62.842758726130256</c:v>
                </c:pt>
                <c:pt idx="20">
                  <c:v>56.698729810778062</c:v>
                </c:pt>
                <c:pt idx="21">
                  <c:v>52.447174185242318</c:v>
                </c:pt>
                <c:pt idx="22">
                  <c:v>50.273905231586326</c:v>
                </c:pt>
                <c:pt idx="23">
                  <c:v>50.273905231586326</c:v>
                </c:pt>
                <c:pt idx="24">
                  <c:v>52.447174185242339</c:v>
                </c:pt>
                <c:pt idx="25">
                  <c:v>56.698729810778069</c:v>
                </c:pt>
                <c:pt idx="26">
                  <c:v>62.842758726130278</c:v>
                </c:pt>
                <c:pt idx="27">
                  <c:v>70.610737385376325</c:v>
                </c:pt>
                <c:pt idx="28">
                  <c:v>79.663167846209987</c:v>
                </c:pt>
                <c:pt idx="29">
                  <c:v>89.604415459112047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0A-4335-8B04-CF8B8D4E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00360"/>
        <c:axId val="514202328"/>
      </c:scatterChart>
      <c:valAx>
        <c:axId val="5142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  <a:r>
                  <a:rPr lang="en-GB" baseline="0"/>
                  <a:t>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2328"/>
        <c:crosses val="autoZero"/>
        <c:crossBetween val="midCat"/>
      </c:valAx>
      <c:valAx>
        <c:axId val="5142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USD/HERTZ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HERTZ Settlement 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Simulator!$B$1</c:f>
              <c:strCache>
                <c:ptCount val="1"/>
                <c:pt idx="0">
                  <c:v>Settlement Value (BTS per HERTZ)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1</c:v>
                </c:pt>
                <c:pt idx="1">
                  <c:v>87638.399999999994</c:v>
                </c:pt>
                <c:pt idx="2">
                  <c:v>175276.79999999999</c:v>
                </c:pt>
                <c:pt idx="3">
                  <c:v>262915.20000000001</c:v>
                </c:pt>
                <c:pt idx="4">
                  <c:v>350553.59999999998</c:v>
                </c:pt>
                <c:pt idx="5">
                  <c:v>438192</c:v>
                </c:pt>
                <c:pt idx="6">
                  <c:v>525830.40000000002</c:v>
                </c:pt>
                <c:pt idx="7">
                  <c:v>613468.80000000005</c:v>
                </c:pt>
                <c:pt idx="8">
                  <c:v>701107.19999999995</c:v>
                </c:pt>
                <c:pt idx="9">
                  <c:v>788745.6</c:v>
                </c:pt>
                <c:pt idx="10">
                  <c:v>876384</c:v>
                </c:pt>
                <c:pt idx="11">
                  <c:v>964022.4</c:v>
                </c:pt>
                <c:pt idx="12">
                  <c:v>1051660.8</c:v>
                </c:pt>
                <c:pt idx="13">
                  <c:v>1139299.2</c:v>
                </c:pt>
                <c:pt idx="14">
                  <c:v>1226937.6000000001</c:v>
                </c:pt>
                <c:pt idx="15">
                  <c:v>1314576</c:v>
                </c:pt>
                <c:pt idx="16">
                  <c:v>1402214.3999999999</c:v>
                </c:pt>
                <c:pt idx="17">
                  <c:v>1489852.8</c:v>
                </c:pt>
                <c:pt idx="18">
                  <c:v>1577491.2</c:v>
                </c:pt>
                <c:pt idx="19">
                  <c:v>1665129.6</c:v>
                </c:pt>
                <c:pt idx="20">
                  <c:v>1752768</c:v>
                </c:pt>
                <c:pt idx="21">
                  <c:v>1840406.4</c:v>
                </c:pt>
                <c:pt idx="22">
                  <c:v>1928044.8</c:v>
                </c:pt>
                <c:pt idx="23">
                  <c:v>2015683.2</c:v>
                </c:pt>
                <c:pt idx="24">
                  <c:v>2103321.6000000001</c:v>
                </c:pt>
                <c:pt idx="25">
                  <c:v>2190960</c:v>
                </c:pt>
                <c:pt idx="26">
                  <c:v>2278598.4</c:v>
                </c:pt>
                <c:pt idx="27">
                  <c:v>2366236.7999999998</c:v>
                </c:pt>
                <c:pt idx="28">
                  <c:v>2453875.2000000002</c:v>
                </c:pt>
                <c:pt idx="29">
                  <c:v>2541513.6</c:v>
                </c:pt>
                <c:pt idx="30">
                  <c:v>2629152</c:v>
                </c:pt>
              </c:numCache>
            </c:numRef>
          </c:cat>
          <c:val>
            <c:numRef>
              <c:f>Simulator!$B$2:$B$32</c:f>
              <c:numCache>
                <c:formatCode>General</c:formatCode>
                <c:ptCount val="31"/>
                <c:pt idx="0">
                  <c:v>11.764719940084703</c:v>
                </c:pt>
                <c:pt idx="1">
                  <c:v>12.836695876847436</c:v>
                </c:pt>
                <c:pt idx="2">
                  <c:v>13.831819787791957</c:v>
                </c:pt>
                <c:pt idx="3">
                  <c:v>14.703325297116326</c:v>
                </c:pt>
                <c:pt idx="4">
                  <c:v>15.410925985828058</c:v>
                </c:pt>
                <c:pt idx="5">
                  <c:v>15.922363354357994</c:v>
                </c:pt>
                <c:pt idx="6">
                  <c:v>16.214596243379965</c:v>
                </c:pt>
                <c:pt idx="7">
                  <c:v>16.274575518305834</c:v>
                </c:pt>
                <c:pt idx="8">
                  <c:v>16.099580082625124</c:v>
                </c:pt>
                <c:pt idx="9">
                  <c:v>15.69710912922954</c:v>
                </c:pt>
                <c:pt idx="10">
                  <c:v>15.084344230444414</c:v>
                </c:pt>
                <c:pt idx="11">
                  <c:v>14.287212632694763</c:v>
                </c:pt>
                <c:pt idx="12">
                  <c:v>13.339099238620996</c:v>
                </c:pt>
                <c:pt idx="13">
                  <c:v>12.279268587121431</c:v>
                </c:pt>
                <c:pt idx="14">
                  <c:v>11.151069145544238</c:v>
                </c:pt>
                <c:pt idx="15">
                  <c:v>10.000000000000011</c:v>
                </c:pt>
                <c:pt idx="16">
                  <c:v>8.8717243028823809</c:v>
                </c:pt>
                <c:pt idx="17">
                  <c:v>7.81011449472647</c:v>
                </c:pt>
                <c:pt idx="18">
                  <c:v>6.8554113966384804</c:v>
                </c:pt>
                <c:pt idx="19">
                  <c:v>6.0425729544356015</c:v>
                </c:pt>
                <c:pt idx="20">
                  <c:v>5.3998790295979102</c:v>
                </c:pt>
                <c:pt idx="21">
                  <c:v>4.9478466212492753</c:v>
                </c:pt>
                <c:pt idx="22">
                  <c:v>4.6984958160361057</c:v>
                </c:pt>
                <c:pt idx="23">
                  <c:v>4.6549912251468815</c:v>
                </c:pt>
                <c:pt idx="24">
                  <c:v>4.8116673564442509</c:v>
                </c:pt>
                <c:pt idx="25">
                  <c:v>5.154429982798006</c:v>
                </c:pt>
                <c:pt idx="26">
                  <c:v>5.6615097951468725</c:v>
                </c:pt>
                <c:pt idx="27">
                  <c:v>6.304530123694315</c:v>
                </c:pt>
                <c:pt idx="28">
                  <c:v>7.0498378624964584</c:v>
                </c:pt>
                <c:pt idx="29">
                  <c:v>7.860036443781758</c:v>
                </c:pt>
                <c:pt idx="30">
                  <c:v>8.695652173913043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D-4AAD-82A0-95F771286BB8}"/>
            </c:ext>
          </c:extLst>
        </c:ser>
        <c:ser>
          <c:idx val="1"/>
          <c:order val="1"/>
          <c:tx>
            <c:strRef>
              <c:f>Simulator!$E$1</c:f>
              <c:strCache>
                <c:ptCount val="1"/>
                <c:pt idx="0">
                  <c:v>BTS Value (USD cents)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1</c:v>
                </c:pt>
                <c:pt idx="1">
                  <c:v>87638.399999999994</c:v>
                </c:pt>
                <c:pt idx="2">
                  <c:v>175276.79999999999</c:v>
                </c:pt>
                <c:pt idx="3">
                  <c:v>262915.20000000001</c:v>
                </c:pt>
                <c:pt idx="4">
                  <c:v>350553.59999999998</c:v>
                </c:pt>
                <c:pt idx="5">
                  <c:v>438192</c:v>
                </c:pt>
                <c:pt idx="6">
                  <c:v>525830.40000000002</c:v>
                </c:pt>
                <c:pt idx="7">
                  <c:v>613468.80000000005</c:v>
                </c:pt>
                <c:pt idx="8">
                  <c:v>701107.19999999995</c:v>
                </c:pt>
                <c:pt idx="9">
                  <c:v>788745.6</c:v>
                </c:pt>
                <c:pt idx="10">
                  <c:v>876384</c:v>
                </c:pt>
                <c:pt idx="11">
                  <c:v>964022.4</c:v>
                </c:pt>
                <c:pt idx="12">
                  <c:v>1051660.8</c:v>
                </c:pt>
                <c:pt idx="13">
                  <c:v>1139299.2</c:v>
                </c:pt>
                <c:pt idx="14">
                  <c:v>1226937.6000000001</c:v>
                </c:pt>
                <c:pt idx="15">
                  <c:v>1314576</c:v>
                </c:pt>
                <c:pt idx="16">
                  <c:v>1402214.3999999999</c:v>
                </c:pt>
                <c:pt idx="17">
                  <c:v>1489852.8</c:v>
                </c:pt>
                <c:pt idx="18">
                  <c:v>1577491.2</c:v>
                </c:pt>
                <c:pt idx="19">
                  <c:v>1665129.6</c:v>
                </c:pt>
                <c:pt idx="20">
                  <c:v>1752768</c:v>
                </c:pt>
                <c:pt idx="21">
                  <c:v>1840406.4</c:v>
                </c:pt>
                <c:pt idx="22">
                  <c:v>1928044.8</c:v>
                </c:pt>
                <c:pt idx="23">
                  <c:v>2015683.2</c:v>
                </c:pt>
                <c:pt idx="24">
                  <c:v>2103321.6000000001</c:v>
                </c:pt>
                <c:pt idx="25">
                  <c:v>2190960</c:v>
                </c:pt>
                <c:pt idx="26">
                  <c:v>2278598.4</c:v>
                </c:pt>
                <c:pt idx="27">
                  <c:v>2366236.7999999998</c:v>
                </c:pt>
                <c:pt idx="28">
                  <c:v>2453875.2000000002</c:v>
                </c:pt>
                <c:pt idx="29">
                  <c:v>2541513.6</c:v>
                </c:pt>
                <c:pt idx="30">
                  <c:v>2629152</c:v>
                </c:pt>
              </c:numCache>
            </c:numRef>
          </c:cat>
          <c:val>
            <c:numRef>
              <c:f>Simulator!$E$2:$E$32</c:f>
              <c:numCache>
                <c:formatCode>General</c:formatCode>
                <c:ptCount val="31"/>
                <c:pt idx="0">
                  <c:v>8.5</c:v>
                </c:pt>
                <c:pt idx="1">
                  <c:v>8.6</c:v>
                </c:pt>
                <c:pt idx="2">
                  <c:v>8.6999999999999993</c:v>
                </c:pt>
                <c:pt idx="3">
                  <c:v>8.8000000000000007</c:v>
                </c:pt>
                <c:pt idx="4">
                  <c:v>8.9</c:v>
                </c:pt>
                <c:pt idx="5">
                  <c:v>9</c:v>
                </c:pt>
                <c:pt idx="6">
                  <c:v>9.1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9.4</c:v>
                </c:pt>
                <c:pt idx="10">
                  <c:v>9.5</c:v>
                </c:pt>
                <c:pt idx="11">
                  <c:v>9.6</c:v>
                </c:pt>
                <c:pt idx="12">
                  <c:v>9.6999999999999993</c:v>
                </c:pt>
                <c:pt idx="13">
                  <c:v>9.8000000000000007</c:v>
                </c:pt>
                <c:pt idx="14">
                  <c:v>9.9</c:v>
                </c:pt>
                <c:pt idx="15">
                  <c:v>9.9999999999999893</c:v>
                </c:pt>
                <c:pt idx="16">
                  <c:v>10.1</c:v>
                </c:pt>
                <c:pt idx="17">
                  <c:v>10.199999999999999</c:v>
                </c:pt>
                <c:pt idx="18">
                  <c:v>10.3</c:v>
                </c:pt>
                <c:pt idx="19">
                  <c:v>10.4</c:v>
                </c:pt>
                <c:pt idx="20">
                  <c:v>10.5</c:v>
                </c:pt>
                <c:pt idx="21">
                  <c:v>10.6</c:v>
                </c:pt>
                <c:pt idx="22">
                  <c:v>10.7</c:v>
                </c:pt>
                <c:pt idx="23">
                  <c:v>10.8</c:v>
                </c:pt>
                <c:pt idx="24">
                  <c:v>10.9</c:v>
                </c:pt>
                <c:pt idx="25">
                  <c:v>11</c:v>
                </c:pt>
                <c:pt idx="26">
                  <c:v>11.1</c:v>
                </c:pt>
                <c:pt idx="27">
                  <c:v>11.2</c:v>
                </c:pt>
                <c:pt idx="28">
                  <c:v>11.3</c:v>
                </c:pt>
                <c:pt idx="29">
                  <c:v>11.4</c:v>
                </c:pt>
                <c:pt idx="3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D-4AAD-82A0-95F771286BB8}"/>
            </c:ext>
          </c:extLst>
        </c:ser>
        <c:ser>
          <c:idx val="2"/>
          <c:order val="2"/>
          <c:tx>
            <c:v>Collateral 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Simulator!$F$2:$F$32</c:f>
              <c:numCache>
                <c:formatCode>0.00</c:formatCode>
                <c:ptCount val="31"/>
                <c:pt idx="0">
                  <c:v>3</c:v>
                </c:pt>
                <c:pt idx="1">
                  <c:v>2.7494738645254873</c:v>
                </c:pt>
                <c:pt idx="2">
                  <c:v>2.551664232309109</c:v>
                </c:pt>
                <c:pt idx="3">
                  <c:v>2.4004202523612901</c:v>
                </c:pt>
                <c:pt idx="4">
                  <c:v>2.2902037069486116</c:v>
                </c:pt>
                <c:pt idx="5">
                  <c:v>2.2166407734059153</c:v>
                </c:pt>
                <c:pt idx="6">
                  <c:v>2.176690636664103</c:v>
                </c:pt>
                <c:pt idx="7">
                  <c:v>2.1686685333546687</c:v>
                </c:pt>
                <c:pt idx="8">
                  <c:v>2.1922410174128717</c:v>
                </c:pt>
                <c:pt idx="9">
                  <c:v>2.2484496686420403</c:v>
                </c:pt>
                <c:pt idx="10">
                  <c:v>2.3397874830395775</c:v>
                </c:pt>
                <c:pt idx="11">
                  <c:v>2.4703320883940081</c:v>
                </c:pt>
                <c:pt idx="12">
                  <c:v>2.6459177781709675</c:v>
                </c:pt>
                <c:pt idx="13">
                  <c:v>2.8742884455895714</c:v>
                </c:pt>
                <c:pt idx="14">
                  <c:v>3.1650920068374795</c:v>
                </c:pt>
                <c:pt idx="15">
                  <c:v>3.529415982025407</c:v>
                </c:pt>
                <c:pt idx="16">
                  <c:v>3.978275092338837</c:v>
                </c:pt>
                <c:pt idx="17">
                  <c:v>4.5190323194474757</c:v>
                </c:pt>
                <c:pt idx="18">
                  <c:v>5.1483649599147965</c:v>
                </c:pt>
                <c:pt idx="19">
                  <c:v>5.8409157963655423</c:v>
                </c:pt>
                <c:pt idx="20">
                  <c:v>6.5361019435433922</c:v>
                </c:pt>
                <c:pt idx="21">
                  <c:v>7.1332364404098554</c:v>
                </c:pt>
                <c:pt idx="22">
                  <c:v>7.5117997763867521</c:v>
                </c:pt>
                <c:pt idx="23">
                  <c:v>7.5820035126146674</c:v>
                </c:pt>
                <c:pt idx="24">
                  <c:v>7.3351204906101319</c:v>
                </c:pt>
                <c:pt idx="25">
                  <c:v>6.8473448932359338</c:v>
                </c:pt>
                <c:pt idx="26">
                  <c:v>6.2340543595824505</c:v>
                </c:pt>
                <c:pt idx="27">
                  <c:v>5.5982220923345372</c:v>
                </c:pt>
                <c:pt idx="28">
                  <c:v>5.0063789421329883</c:v>
                </c:pt>
                <c:pt idx="29">
                  <c:v>4.4903303022438363</c:v>
                </c:pt>
                <c:pt idx="30">
                  <c:v>4.0588283793292224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D-4AAD-82A0-95F771286BB8}"/>
            </c:ext>
          </c:extLst>
        </c:ser>
        <c:ser>
          <c:idx val="3"/>
          <c:order val="3"/>
          <c:tx>
            <c:v>MCR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Simulator!$G$2:$G$32</c:f>
              <c:numCache>
                <c:formatCode>General</c:formatCode>
                <c:ptCount val="31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96C-BB3F-8FB55D11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70992"/>
        <c:axId val="522170336"/>
      </c:lineChart>
      <c:catAx>
        <c:axId val="522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336"/>
        <c:crosses val="autoZero"/>
        <c:auto val="1"/>
        <c:lblAlgn val="ctr"/>
        <c:lblOffset val="100"/>
        <c:noMultiLvlLbl val="0"/>
      </c:catAx>
      <c:valAx>
        <c:axId val="5221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1394010</xdr:colOff>
      <xdr:row>7</xdr:row>
      <xdr:rowOff>85164</xdr:rowOff>
    </xdr:from>
    <xdr:to>
      <xdr:col>19</xdr:col>
      <xdr:colOff>8965</xdr:colOff>
      <xdr:row>22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F4637-54CA-445F-8FFB-DADA1DE21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13448</xdr:colOff>
      <xdr:row>23</xdr:row>
      <xdr:rowOff>76199</xdr:rowOff>
    </xdr:from>
    <xdr:to>
      <xdr:col>18</xdr:col>
      <xdr:colOff>591670</xdr:colOff>
      <xdr:row>41</xdr:row>
      <xdr:rowOff>26893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C6967-4CD0-488B-99CB-6FA72D67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5" zoomScaleNormal="55" workbookViewId="0">
      <selection activeCell="H22" sqref="H22"/>
    </sheetView>
  </sheetViews>
  <sheetFormatPr defaultRowHeight="14.4" x14ac:dyDescent="0.3"/>
  <cols>
    <col min="1" max="1" width="14.6640625" bestFit="1" customWidth="1"/>
    <col min="2" max="2" width="15.109375" bestFit="1" customWidth="1"/>
    <col min="3" max="3" width="21.88671875" bestFit="1" customWidth="1"/>
    <col min="4" max="4" width="37.88671875" bestFit="1" customWidth="1"/>
    <col min="5" max="5" width="28" bestFit="1" customWidth="1"/>
    <col min="6" max="6" width="15.6640625" bestFit="1" customWidth="1"/>
    <col min="7" max="7" width="9.21875" bestFit="1" customWidth="1"/>
    <col min="8" max="8" width="24.5546875" bestFit="1" customWidth="1"/>
    <col min="9" max="9" width="20.88671875" customWidth="1"/>
    <col min="11" max="11" width="68" bestFit="1" customWidth="1"/>
    <col min="12" max="12" width="14.6640625" bestFit="1" customWidth="1"/>
    <col min="13" max="13" width="19.88671875" bestFit="1" customWidth="1"/>
    <col min="14" max="14" width="12.44140625" bestFit="1" customWidth="1"/>
  </cols>
  <sheetData>
    <row r="1" spans="1:14" x14ac:dyDescent="0.3">
      <c r="A1" s="7" t="s">
        <v>0</v>
      </c>
      <c r="B1" s="21" t="s">
        <v>5</v>
      </c>
      <c r="C1" s="21" t="s">
        <v>6</v>
      </c>
      <c r="D1" s="21" t="s">
        <v>17</v>
      </c>
      <c r="E1" s="21" t="s">
        <v>2</v>
      </c>
      <c r="F1" s="8" t="s">
        <v>3</v>
      </c>
      <c r="G1" s="1"/>
      <c r="H1" s="7" t="s">
        <v>7</v>
      </c>
      <c r="I1" s="8" t="s">
        <v>8</v>
      </c>
      <c r="K1" s="4" t="s">
        <v>18</v>
      </c>
      <c r="M1" s="2"/>
      <c r="N1" s="2"/>
    </row>
    <row r="2" spans="1:14" x14ac:dyDescent="0.3">
      <c r="A2" s="11">
        <v>1</v>
      </c>
      <c r="B2" s="22">
        <f>A2/($I$4-$I$2)</f>
        <v>2</v>
      </c>
      <c r="C2" s="22">
        <f>($I$4+$I$2)*B2</f>
        <v>3</v>
      </c>
      <c r="D2" s="22">
        <f>($C2/($I$3*($I$4 + ($I$4 * $I$2))))</f>
        <v>1</v>
      </c>
      <c r="E2" s="22">
        <f>$C2 + (($D2*($I$4+$I$2))-($D2*($I$4-$I$2)))</f>
        <v>4</v>
      </c>
      <c r="F2" s="12">
        <f>(E2/A2)*100</f>
        <v>400</v>
      </c>
      <c r="H2" s="9" t="s">
        <v>4</v>
      </c>
      <c r="I2" s="10">
        <v>0.5</v>
      </c>
      <c r="K2" s="5" t="s">
        <v>19</v>
      </c>
      <c r="M2" s="3"/>
      <c r="N2" s="3"/>
    </row>
    <row r="3" spans="1:14" x14ac:dyDescent="0.3">
      <c r="A3" s="11">
        <f>E2</f>
        <v>4</v>
      </c>
      <c r="B3" s="22">
        <f t="shared" ref="B3:B30" si="0">A3/($I$4-$I$2)</f>
        <v>8</v>
      </c>
      <c r="C3" s="22">
        <f t="shared" ref="C3:C30" si="1">($I$4+$I$2)*B3</f>
        <v>12</v>
      </c>
      <c r="D3" s="22">
        <f t="shared" ref="D3:D30" si="2">($C3/($I$3*($I$4 + ($I$4 * $I$2))))</f>
        <v>4</v>
      </c>
      <c r="E3" s="22">
        <f t="shared" ref="E3:E30" si="3">$C3 + (($D3*($I$4+$I$2))-($D3*($I$4-$I$2)))</f>
        <v>16</v>
      </c>
      <c r="F3" s="12">
        <f t="shared" ref="F3:F24" si="4">(E3/A3)*100</f>
        <v>400</v>
      </c>
      <c r="H3" s="9" t="s">
        <v>1</v>
      </c>
      <c r="I3" s="10">
        <v>2</v>
      </c>
      <c r="K3" s="5" t="s">
        <v>20</v>
      </c>
      <c r="M3" s="3"/>
      <c r="N3" s="3"/>
    </row>
    <row r="4" spans="1:14" ht="15" thickBot="1" x14ac:dyDescent="0.35">
      <c r="A4" s="11">
        <f t="shared" ref="A4:A24" si="5">E3</f>
        <v>16</v>
      </c>
      <c r="B4" s="22">
        <f t="shared" si="0"/>
        <v>32</v>
      </c>
      <c r="C4" s="22">
        <f t="shared" si="1"/>
        <v>48</v>
      </c>
      <c r="D4" s="22">
        <f t="shared" si="2"/>
        <v>16</v>
      </c>
      <c r="E4" s="22">
        <f t="shared" si="3"/>
        <v>64</v>
      </c>
      <c r="F4" s="12">
        <f t="shared" si="4"/>
        <v>400</v>
      </c>
      <c r="H4" s="11" t="s">
        <v>9</v>
      </c>
      <c r="I4" s="12">
        <v>1</v>
      </c>
      <c r="K4" s="6" t="s">
        <v>21</v>
      </c>
      <c r="M4" s="3"/>
      <c r="N4" s="3"/>
    </row>
    <row r="5" spans="1:14" ht="15" thickBot="1" x14ac:dyDescent="0.35">
      <c r="A5" s="11">
        <f t="shared" si="5"/>
        <v>64</v>
      </c>
      <c r="B5" s="22">
        <f t="shared" si="0"/>
        <v>128</v>
      </c>
      <c r="C5" s="22">
        <f t="shared" si="1"/>
        <v>192</v>
      </c>
      <c r="D5" s="22">
        <f t="shared" si="2"/>
        <v>64</v>
      </c>
      <c r="E5" s="22">
        <f t="shared" si="3"/>
        <v>256</v>
      </c>
      <c r="F5" s="12">
        <f t="shared" si="4"/>
        <v>400</v>
      </c>
      <c r="H5" s="13" t="s">
        <v>12</v>
      </c>
      <c r="I5" s="14">
        <f>((30.43*60)*60)*24</f>
        <v>2629152</v>
      </c>
      <c r="L5" s="3"/>
      <c r="M5" s="3"/>
      <c r="N5" s="3"/>
    </row>
    <row r="6" spans="1:14" ht="15" thickBot="1" x14ac:dyDescent="0.35">
      <c r="A6" s="11">
        <f t="shared" si="5"/>
        <v>256</v>
      </c>
      <c r="B6" s="22">
        <f t="shared" si="0"/>
        <v>512</v>
      </c>
      <c r="C6" s="22">
        <f t="shared" si="1"/>
        <v>768</v>
      </c>
      <c r="D6" s="22">
        <f t="shared" si="2"/>
        <v>256</v>
      </c>
      <c r="E6" s="22">
        <f t="shared" si="3"/>
        <v>1024</v>
      </c>
      <c r="F6" s="12">
        <f t="shared" si="4"/>
        <v>400</v>
      </c>
      <c r="L6" s="3"/>
      <c r="M6" s="3"/>
      <c r="N6" s="3"/>
    </row>
    <row r="7" spans="1:14" x14ac:dyDescent="0.3">
      <c r="A7" s="11">
        <f t="shared" si="5"/>
        <v>1024</v>
      </c>
      <c r="B7" s="22">
        <f t="shared" si="0"/>
        <v>2048</v>
      </c>
      <c r="C7" s="22">
        <f t="shared" si="1"/>
        <v>3072</v>
      </c>
      <c r="D7" s="22">
        <f t="shared" si="2"/>
        <v>1024</v>
      </c>
      <c r="E7" s="22">
        <f t="shared" si="3"/>
        <v>4096</v>
      </c>
      <c r="F7" s="12">
        <f t="shared" si="4"/>
        <v>400</v>
      </c>
      <c r="H7" s="15" t="s">
        <v>10</v>
      </c>
      <c r="I7" s="16" t="s">
        <v>8</v>
      </c>
      <c r="L7" s="3"/>
      <c r="M7" s="3"/>
      <c r="N7" s="3"/>
    </row>
    <row r="8" spans="1:14" x14ac:dyDescent="0.3">
      <c r="A8" s="11">
        <f t="shared" si="5"/>
        <v>4096</v>
      </c>
      <c r="B8" s="22">
        <f t="shared" si="0"/>
        <v>8192</v>
      </c>
      <c r="C8" s="22">
        <f t="shared" si="1"/>
        <v>12288</v>
      </c>
      <c r="D8" s="22">
        <f t="shared" si="2"/>
        <v>4096</v>
      </c>
      <c r="E8" s="22">
        <f t="shared" si="3"/>
        <v>16384</v>
      </c>
      <c r="F8" s="12">
        <f t="shared" si="4"/>
        <v>400</v>
      </c>
      <c r="H8" s="11" t="s">
        <v>11</v>
      </c>
      <c r="I8" s="12">
        <f>(($I$4 + ($I$4 * $I$2)) - ($I$4 - ($I$4 * $I$2)))/$I$5</f>
        <v>3.8035077469845791E-7</v>
      </c>
      <c r="L8" s="3"/>
      <c r="M8" s="3"/>
      <c r="N8" s="3"/>
    </row>
    <row r="9" spans="1:14" x14ac:dyDescent="0.3">
      <c r="A9" s="11">
        <f t="shared" si="5"/>
        <v>16384</v>
      </c>
      <c r="B9" s="22">
        <f t="shared" si="0"/>
        <v>32768</v>
      </c>
      <c r="C9" s="22">
        <f t="shared" si="1"/>
        <v>49152</v>
      </c>
      <c r="D9" s="22">
        <f t="shared" si="2"/>
        <v>16384</v>
      </c>
      <c r="E9" s="22">
        <f t="shared" si="3"/>
        <v>65536</v>
      </c>
      <c r="F9" s="12">
        <f t="shared" si="4"/>
        <v>400</v>
      </c>
      <c r="H9" s="11" t="s">
        <v>13</v>
      </c>
      <c r="I9" s="17">
        <f>1/$I$5</f>
        <v>3.8035077469845791E-7</v>
      </c>
    </row>
    <row r="10" spans="1:14" x14ac:dyDescent="0.3">
      <c r="A10" s="11">
        <f t="shared" si="5"/>
        <v>65536</v>
      </c>
      <c r="B10" s="22">
        <f t="shared" si="0"/>
        <v>131072</v>
      </c>
      <c r="C10" s="22">
        <f t="shared" si="1"/>
        <v>196608</v>
      </c>
      <c r="D10" s="22">
        <f t="shared" si="2"/>
        <v>65536</v>
      </c>
      <c r="E10" s="22">
        <f t="shared" si="3"/>
        <v>262144</v>
      </c>
      <c r="F10" s="12">
        <f t="shared" si="4"/>
        <v>400</v>
      </c>
      <c r="H10" s="11" t="s">
        <v>15</v>
      </c>
      <c r="I10" s="18">
        <f>$I8*1000000</f>
        <v>0.38035077469845791</v>
      </c>
    </row>
    <row r="11" spans="1:14" x14ac:dyDescent="0.3">
      <c r="A11" s="11">
        <f t="shared" si="5"/>
        <v>262144</v>
      </c>
      <c r="B11" s="22">
        <f t="shared" si="0"/>
        <v>524288</v>
      </c>
      <c r="C11" s="22">
        <f t="shared" si="1"/>
        <v>786432</v>
      </c>
      <c r="D11" s="22">
        <f t="shared" si="2"/>
        <v>262144</v>
      </c>
      <c r="E11" s="22">
        <f t="shared" si="3"/>
        <v>1048576</v>
      </c>
      <c r="F11" s="12">
        <f t="shared" si="4"/>
        <v>400</v>
      </c>
      <c r="H11" s="19" t="s">
        <v>14</v>
      </c>
      <c r="I11" s="20">
        <f>$I9*1000000000</f>
        <v>380.35077469845788</v>
      </c>
    </row>
    <row r="12" spans="1:14" ht="15" thickBot="1" x14ac:dyDescent="0.35">
      <c r="A12" s="11">
        <f t="shared" si="5"/>
        <v>1048576</v>
      </c>
      <c r="B12" s="22">
        <f t="shared" si="0"/>
        <v>2097152</v>
      </c>
      <c r="C12" s="22">
        <f t="shared" si="1"/>
        <v>3145728</v>
      </c>
      <c r="D12" s="22">
        <f t="shared" si="2"/>
        <v>1048576</v>
      </c>
      <c r="E12" s="22">
        <f t="shared" si="3"/>
        <v>4194304</v>
      </c>
      <c r="F12" s="12">
        <f t="shared" si="4"/>
        <v>400</v>
      </c>
      <c r="H12" s="13" t="s">
        <v>16</v>
      </c>
      <c r="I12" s="14">
        <f>(($I$4 + ($I$4 * $I$2)) - ($I$4 - ($I$4 * $I$2)))/$I$5</f>
        <v>3.8035077469845791E-7</v>
      </c>
    </row>
    <row r="13" spans="1:14" x14ac:dyDescent="0.3">
      <c r="A13" s="11">
        <f t="shared" si="5"/>
        <v>4194304</v>
      </c>
      <c r="B13" s="22">
        <f t="shared" si="0"/>
        <v>8388608</v>
      </c>
      <c r="C13" s="22">
        <f t="shared" si="1"/>
        <v>12582912</v>
      </c>
      <c r="D13" s="22">
        <f t="shared" si="2"/>
        <v>4194304</v>
      </c>
      <c r="E13" s="22">
        <f t="shared" si="3"/>
        <v>16777216</v>
      </c>
      <c r="F13" s="12">
        <f t="shared" si="4"/>
        <v>400</v>
      </c>
    </row>
    <row r="14" spans="1:14" x14ac:dyDescent="0.3">
      <c r="A14" s="11">
        <f t="shared" si="5"/>
        <v>16777216</v>
      </c>
      <c r="B14" s="22">
        <f t="shared" si="0"/>
        <v>33554432</v>
      </c>
      <c r="C14" s="22">
        <f t="shared" si="1"/>
        <v>50331648</v>
      </c>
      <c r="D14" s="22">
        <f t="shared" si="2"/>
        <v>16777216</v>
      </c>
      <c r="E14" s="22">
        <f t="shared" si="3"/>
        <v>67108864</v>
      </c>
      <c r="F14" s="12">
        <f t="shared" si="4"/>
        <v>400</v>
      </c>
    </row>
    <row r="15" spans="1:14" x14ac:dyDescent="0.3">
      <c r="A15" s="11">
        <f t="shared" si="5"/>
        <v>67108864</v>
      </c>
      <c r="B15" s="22">
        <f t="shared" si="0"/>
        <v>134217728</v>
      </c>
      <c r="C15" s="22">
        <f t="shared" si="1"/>
        <v>201326592</v>
      </c>
      <c r="D15" s="22">
        <f t="shared" si="2"/>
        <v>67108864</v>
      </c>
      <c r="E15" s="22">
        <f t="shared" si="3"/>
        <v>268435456</v>
      </c>
      <c r="F15" s="12">
        <f t="shared" si="4"/>
        <v>400</v>
      </c>
    </row>
    <row r="16" spans="1:14" x14ac:dyDescent="0.3">
      <c r="A16" s="11">
        <f t="shared" si="5"/>
        <v>268435456</v>
      </c>
      <c r="B16" s="22">
        <f t="shared" si="0"/>
        <v>536870912</v>
      </c>
      <c r="C16" s="22">
        <f t="shared" si="1"/>
        <v>805306368</v>
      </c>
      <c r="D16" s="22">
        <f t="shared" si="2"/>
        <v>268435456</v>
      </c>
      <c r="E16" s="22">
        <f t="shared" si="3"/>
        <v>1073741824</v>
      </c>
      <c r="F16" s="12">
        <f t="shared" si="4"/>
        <v>400</v>
      </c>
    </row>
    <row r="17" spans="1:6" x14ac:dyDescent="0.3">
      <c r="A17" s="11">
        <f t="shared" si="5"/>
        <v>1073741824</v>
      </c>
      <c r="B17" s="22">
        <f t="shared" si="0"/>
        <v>2147483648</v>
      </c>
      <c r="C17" s="22">
        <f t="shared" si="1"/>
        <v>3221225472</v>
      </c>
      <c r="D17" s="22">
        <f t="shared" si="2"/>
        <v>1073741824</v>
      </c>
      <c r="E17" s="22">
        <f t="shared" si="3"/>
        <v>4294967296</v>
      </c>
      <c r="F17" s="12">
        <f t="shared" si="4"/>
        <v>400</v>
      </c>
    </row>
    <row r="18" spans="1:6" x14ac:dyDescent="0.3">
      <c r="A18" s="11">
        <f t="shared" si="5"/>
        <v>4294967296</v>
      </c>
      <c r="B18" s="22">
        <f t="shared" si="0"/>
        <v>8589934592</v>
      </c>
      <c r="C18" s="22">
        <f t="shared" si="1"/>
        <v>12884901888</v>
      </c>
      <c r="D18" s="22">
        <f t="shared" si="2"/>
        <v>4294967296</v>
      </c>
      <c r="E18" s="22">
        <f t="shared" si="3"/>
        <v>17179869184</v>
      </c>
      <c r="F18" s="12">
        <f t="shared" si="4"/>
        <v>400</v>
      </c>
    </row>
    <row r="19" spans="1:6" x14ac:dyDescent="0.3">
      <c r="A19" s="11">
        <f t="shared" si="5"/>
        <v>17179869184</v>
      </c>
      <c r="B19" s="22">
        <f t="shared" si="0"/>
        <v>34359738368</v>
      </c>
      <c r="C19" s="22">
        <f t="shared" si="1"/>
        <v>51539607552</v>
      </c>
      <c r="D19" s="22">
        <f t="shared" si="2"/>
        <v>17179869184</v>
      </c>
      <c r="E19" s="22">
        <f t="shared" si="3"/>
        <v>68719476736</v>
      </c>
      <c r="F19" s="12">
        <f t="shared" si="4"/>
        <v>400</v>
      </c>
    </row>
    <row r="20" spans="1:6" x14ac:dyDescent="0.3">
      <c r="A20" s="11">
        <f t="shared" si="5"/>
        <v>68719476736</v>
      </c>
      <c r="B20" s="22">
        <f t="shared" si="0"/>
        <v>137438953472</v>
      </c>
      <c r="C20" s="22">
        <f t="shared" si="1"/>
        <v>206158430208</v>
      </c>
      <c r="D20" s="22">
        <f t="shared" si="2"/>
        <v>68719476736</v>
      </c>
      <c r="E20" s="22">
        <f t="shared" si="3"/>
        <v>274877906944</v>
      </c>
      <c r="F20" s="12">
        <f t="shared" si="4"/>
        <v>400</v>
      </c>
    </row>
    <row r="21" spans="1:6" x14ac:dyDescent="0.3">
      <c r="A21" s="11">
        <f t="shared" si="5"/>
        <v>274877906944</v>
      </c>
      <c r="B21" s="22">
        <f t="shared" si="0"/>
        <v>549755813888</v>
      </c>
      <c r="C21" s="22">
        <f t="shared" si="1"/>
        <v>824633720832</v>
      </c>
      <c r="D21" s="22">
        <f t="shared" si="2"/>
        <v>274877906944</v>
      </c>
      <c r="E21" s="22">
        <f t="shared" si="3"/>
        <v>1099511627776</v>
      </c>
      <c r="F21" s="12">
        <f t="shared" si="4"/>
        <v>400</v>
      </c>
    </row>
    <row r="22" spans="1:6" x14ac:dyDescent="0.3">
      <c r="A22" s="11">
        <f t="shared" si="5"/>
        <v>1099511627776</v>
      </c>
      <c r="B22" s="22">
        <f t="shared" si="0"/>
        <v>2199023255552</v>
      </c>
      <c r="C22" s="22">
        <f t="shared" si="1"/>
        <v>3298534883328</v>
      </c>
      <c r="D22" s="22">
        <f t="shared" si="2"/>
        <v>1099511627776</v>
      </c>
      <c r="E22" s="22">
        <f t="shared" si="3"/>
        <v>4398046511104</v>
      </c>
      <c r="F22" s="12">
        <f t="shared" si="4"/>
        <v>400</v>
      </c>
    </row>
    <row r="23" spans="1:6" x14ac:dyDescent="0.3">
      <c r="A23" s="11">
        <f t="shared" si="5"/>
        <v>4398046511104</v>
      </c>
      <c r="B23" s="22">
        <f t="shared" si="0"/>
        <v>8796093022208</v>
      </c>
      <c r="C23" s="22">
        <f t="shared" si="1"/>
        <v>13194139533312</v>
      </c>
      <c r="D23" s="22">
        <f t="shared" si="2"/>
        <v>4398046511104</v>
      </c>
      <c r="E23" s="22">
        <f t="shared" si="3"/>
        <v>17592186044416</v>
      </c>
      <c r="F23" s="12">
        <f t="shared" si="4"/>
        <v>400</v>
      </c>
    </row>
    <row r="24" spans="1:6" x14ac:dyDescent="0.3">
      <c r="A24" s="11">
        <f t="shared" si="5"/>
        <v>17592186044416</v>
      </c>
      <c r="B24" s="22">
        <f t="shared" si="0"/>
        <v>35184372088832</v>
      </c>
      <c r="C24" s="22">
        <f t="shared" si="1"/>
        <v>52776558133248</v>
      </c>
      <c r="D24" s="22">
        <f t="shared" si="2"/>
        <v>17592186044416</v>
      </c>
      <c r="E24" s="22">
        <f t="shared" si="3"/>
        <v>70368744177664</v>
      </c>
      <c r="F24" s="12">
        <f t="shared" si="4"/>
        <v>400</v>
      </c>
    </row>
    <row r="25" spans="1:6" x14ac:dyDescent="0.3">
      <c r="A25" s="11">
        <f t="shared" ref="A25:A30" si="6">E24</f>
        <v>70368744177664</v>
      </c>
      <c r="B25" s="22">
        <f t="shared" si="0"/>
        <v>140737488355328</v>
      </c>
      <c r="C25" s="22">
        <f t="shared" si="1"/>
        <v>211106232532992</v>
      </c>
      <c r="D25" s="22">
        <f t="shared" si="2"/>
        <v>70368744177664</v>
      </c>
      <c r="E25" s="22">
        <f t="shared" si="3"/>
        <v>281474976710656</v>
      </c>
      <c r="F25" s="12">
        <f t="shared" ref="F25:F30" si="7">(E25/A25)*100</f>
        <v>400</v>
      </c>
    </row>
    <row r="26" spans="1:6" x14ac:dyDescent="0.3">
      <c r="A26" s="11">
        <f t="shared" si="6"/>
        <v>281474976710656</v>
      </c>
      <c r="B26" s="22">
        <f t="shared" si="0"/>
        <v>562949953421312</v>
      </c>
      <c r="C26" s="22">
        <f t="shared" si="1"/>
        <v>844424930131968</v>
      </c>
      <c r="D26" s="22">
        <f t="shared" si="2"/>
        <v>281474976710656</v>
      </c>
      <c r="E26" s="22">
        <f t="shared" si="3"/>
        <v>1125899906842624</v>
      </c>
      <c r="F26" s="12">
        <f t="shared" si="7"/>
        <v>400</v>
      </c>
    </row>
    <row r="27" spans="1:6" x14ac:dyDescent="0.3">
      <c r="A27" s="11">
        <f t="shared" si="6"/>
        <v>1125899906842624</v>
      </c>
      <c r="B27" s="22">
        <f t="shared" si="0"/>
        <v>2251799813685248</v>
      </c>
      <c r="C27" s="22">
        <f t="shared" si="1"/>
        <v>3377699720527872</v>
      </c>
      <c r="D27" s="22">
        <f t="shared" si="2"/>
        <v>1125899906842624</v>
      </c>
      <c r="E27" s="22">
        <f t="shared" si="3"/>
        <v>4503599627370496</v>
      </c>
      <c r="F27" s="12">
        <f t="shared" si="7"/>
        <v>400</v>
      </c>
    </row>
    <row r="28" spans="1:6" x14ac:dyDescent="0.3">
      <c r="A28" s="11">
        <f t="shared" si="6"/>
        <v>4503599627370496</v>
      </c>
      <c r="B28" s="22">
        <f t="shared" si="0"/>
        <v>9007199254740992</v>
      </c>
      <c r="C28" s="22">
        <f t="shared" si="1"/>
        <v>1.3510798882111488E+16</v>
      </c>
      <c r="D28" s="22">
        <f t="shared" si="2"/>
        <v>4503599627370496</v>
      </c>
      <c r="E28" s="22">
        <f t="shared" si="3"/>
        <v>1.8014398509481984E+16</v>
      </c>
      <c r="F28" s="12">
        <f t="shared" si="7"/>
        <v>400</v>
      </c>
    </row>
    <row r="29" spans="1:6" x14ac:dyDescent="0.3">
      <c r="A29" s="11">
        <f t="shared" si="6"/>
        <v>1.8014398509481984E+16</v>
      </c>
      <c r="B29" s="22">
        <f t="shared" si="0"/>
        <v>3.6028797018963968E+16</v>
      </c>
      <c r="C29" s="22">
        <f t="shared" si="1"/>
        <v>5.4043195528445952E+16</v>
      </c>
      <c r="D29" s="22">
        <f t="shared" si="2"/>
        <v>1.8014398509481984E+16</v>
      </c>
      <c r="E29" s="22">
        <f t="shared" si="3"/>
        <v>7.2057594037927936E+16</v>
      </c>
      <c r="F29" s="12">
        <f t="shared" si="7"/>
        <v>400</v>
      </c>
    </row>
    <row r="30" spans="1:6" ht="15" thickBot="1" x14ac:dyDescent="0.35">
      <c r="A30" s="13">
        <f t="shared" si="6"/>
        <v>7.2057594037927936E+16</v>
      </c>
      <c r="B30" s="23">
        <f t="shared" si="0"/>
        <v>1.4411518807585587E+17</v>
      </c>
      <c r="C30" s="23">
        <f t="shared" si="1"/>
        <v>2.1617278211378381E+17</v>
      </c>
      <c r="D30" s="23">
        <f t="shared" si="2"/>
        <v>7.2057594037927936E+16</v>
      </c>
      <c r="E30" s="23">
        <f t="shared" si="3"/>
        <v>2.8823037615171174E+17</v>
      </c>
      <c r="F30" s="14">
        <f t="shared" si="7"/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70" zoomScaleNormal="70" workbookViewId="0">
      <selection activeCell="F1" sqref="F1:G4"/>
    </sheetView>
  </sheetViews>
  <sheetFormatPr defaultRowHeight="14.4" x14ac:dyDescent="0.3"/>
  <cols>
    <col min="1" max="2" width="13.33203125" bestFit="1" customWidth="1"/>
    <col min="3" max="3" width="21.5546875" bestFit="1" customWidth="1"/>
    <col min="4" max="4" width="15" customWidth="1"/>
    <col min="5" max="5" width="9.21875" bestFit="1" customWidth="1"/>
    <col min="6" max="6" width="13.88671875" customWidth="1"/>
    <col min="7" max="7" width="13" bestFit="1" customWidth="1"/>
    <col min="9" max="9" width="42.77734375" bestFit="1" customWidth="1"/>
  </cols>
  <sheetData>
    <row r="1" spans="1:9" x14ac:dyDescent="0.3">
      <c r="A1" s="7" t="s">
        <v>0</v>
      </c>
      <c r="B1" s="21" t="s">
        <v>5</v>
      </c>
      <c r="C1" s="21" t="s">
        <v>6</v>
      </c>
      <c r="D1" s="25" t="s">
        <v>3</v>
      </c>
      <c r="F1" s="7" t="s">
        <v>7</v>
      </c>
      <c r="G1" s="8" t="s">
        <v>8</v>
      </c>
      <c r="I1" s="4" t="s">
        <v>18</v>
      </c>
    </row>
    <row r="2" spans="1:9" ht="15" thickBot="1" x14ac:dyDescent="0.35">
      <c r="A2" s="11">
        <v>1</v>
      </c>
      <c r="B2" s="22">
        <f t="shared" ref="B2:B30" si="0">A2/($G$3-$G$2)</f>
        <v>2</v>
      </c>
      <c r="C2" s="22">
        <f t="shared" ref="C2:C30" si="1">($G$3+$G$2)*B2</f>
        <v>3</v>
      </c>
      <c r="D2" s="26">
        <f t="shared" ref="D2:D24" si="2">(C2/A2)*100</f>
        <v>300</v>
      </c>
      <c r="F2" s="9" t="s">
        <v>4</v>
      </c>
      <c r="G2" s="10">
        <v>0.5</v>
      </c>
      <c r="I2" s="6" t="s">
        <v>21</v>
      </c>
    </row>
    <row r="3" spans="1:9" x14ac:dyDescent="0.3">
      <c r="A3" s="11">
        <f>C2</f>
        <v>3</v>
      </c>
      <c r="B3" s="22">
        <f t="shared" si="0"/>
        <v>6</v>
      </c>
      <c r="C3" s="22">
        <f t="shared" si="1"/>
        <v>9</v>
      </c>
      <c r="D3" s="26">
        <f t="shared" si="2"/>
        <v>300</v>
      </c>
      <c r="F3" s="11" t="s">
        <v>9</v>
      </c>
      <c r="G3" s="12">
        <v>1</v>
      </c>
    </row>
    <row r="4" spans="1:9" ht="15" thickBot="1" x14ac:dyDescent="0.35">
      <c r="A4" s="11">
        <f t="shared" ref="A4:A30" si="3">C3</f>
        <v>9</v>
      </c>
      <c r="B4" s="22">
        <f t="shared" si="0"/>
        <v>18</v>
      </c>
      <c r="C4" s="22">
        <f t="shared" si="1"/>
        <v>27</v>
      </c>
      <c r="D4" s="26">
        <f t="shared" si="2"/>
        <v>300</v>
      </c>
      <c r="F4" s="13" t="s">
        <v>12</v>
      </c>
      <c r="G4" s="14">
        <f>((30.43*60)*60)*24</f>
        <v>2629152</v>
      </c>
    </row>
    <row r="5" spans="1:9" ht="15" thickBot="1" x14ac:dyDescent="0.35">
      <c r="A5" s="11">
        <f t="shared" si="3"/>
        <v>27</v>
      </c>
      <c r="B5" s="22">
        <f t="shared" si="0"/>
        <v>54</v>
      </c>
      <c r="C5" s="22">
        <f t="shared" si="1"/>
        <v>81</v>
      </c>
      <c r="D5" s="26">
        <f t="shared" si="2"/>
        <v>300</v>
      </c>
    </row>
    <row r="6" spans="1:9" x14ac:dyDescent="0.3">
      <c r="A6" s="11">
        <f t="shared" si="3"/>
        <v>81</v>
      </c>
      <c r="B6" s="22">
        <f t="shared" si="0"/>
        <v>162</v>
      </c>
      <c r="C6" s="22">
        <f t="shared" si="1"/>
        <v>243</v>
      </c>
      <c r="D6" s="26">
        <f t="shared" si="2"/>
        <v>300</v>
      </c>
      <c r="F6" s="15" t="s">
        <v>10</v>
      </c>
      <c r="G6" s="16" t="s">
        <v>8</v>
      </c>
    </row>
    <row r="7" spans="1:9" x14ac:dyDescent="0.3">
      <c r="A7" s="11">
        <f t="shared" si="3"/>
        <v>243</v>
      </c>
      <c r="B7" s="22">
        <f t="shared" si="0"/>
        <v>486</v>
      </c>
      <c r="C7" s="22">
        <f t="shared" si="1"/>
        <v>729</v>
      </c>
      <c r="D7" s="26">
        <f t="shared" si="2"/>
        <v>300</v>
      </c>
      <c r="F7" s="11" t="s">
        <v>11</v>
      </c>
      <c r="G7" s="12">
        <f>(($G$3 + ($G$3 * $G$2)) - ($G$3 - ($G$3 * $G$2)))/$G$4</f>
        <v>3.8035077469845791E-7</v>
      </c>
    </row>
    <row r="8" spans="1:9" x14ac:dyDescent="0.3">
      <c r="A8" s="11">
        <f t="shared" si="3"/>
        <v>729</v>
      </c>
      <c r="B8" s="22">
        <f t="shared" si="0"/>
        <v>1458</v>
      </c>
      <c r="C8" s="22">
        <f t="shared" si="1"/>
        <v>2187</v>
      </c>
      <c r="D8" s="26">
        <f t="shared" si="2"/>
        <v>300</v>
      </c>
      <c r="F8" s="11" t="s">
        <v>13</v>
      </c>
      <c r="G8" s="17">
        <f>1/$G$4</f>
        <v>3.8035077469845791E-7</v>
      </c>
    </row>
    <row r="9" spans="1:9" x14ac:dyDescent="0.3">
      <c r="A9" s="11">
        <f t="shared" si="3"/>
        <v>2187</v>
      </c>
      <c r="B9" s="22">
        <f t="shared" si="0"/>
        <v>4374</v>
      </c>
      <c r="C9" s="22">
        <f t="shared" si="1"/>
        <v>6561</v>
      </c>
      <c r="D9" s="26">
        <f t="shared" si="2"/>
        <v>300</v>
      </c>
      <c r="F9" s="11" t="s">
        <v>15</v>
      </c>
      <c r="G9" s="18">
        <f>$G7*1000000</f>
        <v>0.38035077469845791</v>
      </c>
    </row>
    <row r="10" spans="1:9" x14ac:dyDescent="0.3">
      <c r="A10" s="11">
        <f t="shared" si="3"/>
        <v>6561</v>
      </c>
      <c r="B10" s="22">
        <f t="shared" si="0"/>
        <v>13122</v>
      </c>
      <c r="C10" s="22">
        <f t="shared" si="1"/>
        <v>19683</v>
      </c>
      <c r="D10" s="26">
        <f t="shared" si="2"/>
        <v>300</v>
      </c>
      <c r="F10" s="11" t="s">
        <v>14</v>
      </c>
      <c r="G10" s="24">
        <f>$G8*1000000000</f>
        <v>380.35077469845788</v>
      </c>
    </row>
    <row r="11" spans="1:9" ht="15" thickBot="1" x14ac:dyDescent="0.35">
      <c r="A11" s="11">
        <f t="shared" si="3"/>
        <v>19683</v>
      </c>
      <c r="B11" s="22">
        <f t="shared" si="0"/>
        <v>39366</v>
      </c>
      <c r="C11" s="22">
        <f t="shared" si="1"/>
        <v>59049</v>
      </c>
      <c r="D11" s="26">
        <f t="shared" si="2"/>
        <v>300</v>
      </c>
      <c r="F11" s="13" t="s">
        <v>16</v>
      </c>
      <c r="G11" s="14">
        <f>(($G$3 + ($G$3 * $G$2)) - ($G$3 - ($G$3 * $G$2)))/$G$4</f>
        <v>3.8035077469845791E-7</v>
      </c>
    </row>
    <row r="12" spans="1:9" x14ac:dyDescent="0.3">
      <c r="A12" s="11">
        <f t="shared" si="3"/>
        <v>59049</v>
      </c>
      <c r="B12" s="22">
        <f t="shared" si="0"/>
        <v>118098</v>
      </c>
      <c r="C12" s="22">
        <f t="shared" si="1"/>
        <v>177147</v>
      </c>
      <c r="D12" s="26">
        <f t="shared" si="2"/>
        <v>300</v>
      </c>
    </row>
    <row r="13" spans="1:9" x14ac:dyDescent="0.3">
      <c r="A13" s="11">
        <f t="shared" si="3"/>
        <v>177147</v>
      </c>
      <c r="B13" s="22">
        <f t="shared" si="0"/>
        <v>354294</v>
      </c>
      <c r="C13" s="22">
        <f t="shared" si="1"/>
        <v>531441</v>
      </c>
      <c r="D13" s="26">
        <f t="shared" si="2"/>
        <v>300</v>
      </c>
    </row>
    <row r="14" spans="1:9" x14ac:dyDescent="0.3">
      <c r="A14" s="11">
        <f t="shared" si="3"/>
        <v>531441</v>
      </c>
      <c r="B14" s="22">
        <f t="shared" si="0"/>
        <v>1062882</v>
      </c>
      <c r="C14" s="22">
        <f t="shared" si="1"/>
        <v>1594323</v>
      </c>
      <c r="D14" s="26">
        <f t="shared" si="2"/>
        <v>300</v>
      </c>
    </row>
    <row r="15" spans="1:9" x14ac:dyDescent="0.3">
      <c r="A15" s="11">
        <f t="shared" si="3"/>
        <v>1594323</v>
      </c>
      <c r="B15" s="22">
        <f t="shared" si="0"/>
        <v>3188646</v>
      </c>
      <c r="C15" s="22">
        <f t="shared" si="1"/>
        <v>4782969</v>
      </c>
      <c r="D15" s="26">
        <f t="shared" si="2"/>
        <v>300</v>
      </c>
    </row>
    <row r="16" spans="1:9" x14ac:dyDescent="0.3">
      <c r="A16" s="11">
        <f t="shared" si="3"/>
        <v>4782969</v>
      </c>
      <c r="B16" s="22">
        <f t="shared" si="0"/>
        <v>9565938</v>
      </c>
      <c r="C16" s="22">
        <f t="shared" si="1"/>
        <v>14348907</v>
      </c>
      <c r="D16" s="26">
        <f t="shared" si="2"/>
        <v>300</v>
      </c>
    </row>
    <row r="17" spans="1:4" x14ac:dyDescent="0.3">
      <c r="A17" s="11">
        <f t="shared" si="3"/>
        <v>14348907</v>
      </c>
      <c r="B17" s="22">
        <f t="shared" si="0"/>
        <v>28697814</v>
      </c>
      <c r="C17" s="22">
        <f t="shared" si="1"/>
        <v>43046721</v>
      </c>
      <c r="D17" s="26">
        <f t="shared" si="2"/>
        <v>300</v>
      </c>
    </row>
    <row r="18" spans="1:4" x14ac:dyDescent="0.3">
      <c r="A18" s="11">
        <f t="shared" si="3"/>
        <v>43046721</v>
      </c>
      <c r="B18" s="22">
        <f t="shared" si="0"/>
        <v>86093442</v>
      </c>
      <c r="C18" s="22">
        <f t="shared" si="1"/>
        <v>129140163</v>
      </c>
      <c r="D18" s="26">
        <f t="shared" si="2"/>
        <v>300</v>
      </c>
    </row>
    <row r="19" spans="1:4" x14ac:dyDescent="0.3">
      <c r="A19" s="11">
        <f t="shared" si="3"/>
        <v>129140163</v>
      </c>
      <c r="B19" s="22">
        <f t="shared" si="0"/>
        <v>258280326</v>
      </c>
      <c r="C19" s="22">
        <f t="shared" si="1"/>
        <v>387420489</v>
      </c>
      <c r="D19" s="26">
        <f t="shared" si="2"/>
        <v>300</v>
      </c>
    </row>
    <row r="20" spans="1:4" x14ac:dyDescent="0.3">
      <c r="A20" s="11">
        <f t="shared" si="3"/>
        <v>387420489</v>
      </c>
      <c r="B20" s="22">
        <f t="shared" si="0"/>
        <v>774840978</v>
      </c>
      <c r="C20" s="22">
        <f t="shared" si="1"/>
        <v>1162261467</v>
      </c>
      <c r="D20" s="26">
        <f t="shared" si="2"/>
        <v>300</v>
      </c>
    </row>
    <row r="21" spans="1:4" x14ac:dyDescent="0.3">
      <c r="A21" s="11">
        <f t="shared" si="3"/>
        <v>1162261467</v>
      </c>
      <c r="B21" s="22">
        <f t="shared" si="0"/>
        <v>2324522934</v>
      </c>
      <c r="C21" s="22">
        <f t="shared" si="1"/>
        <v>3486784401</v>
      </c>
      <c r="D21" s="26">
        <f t="shared" si="2"/>
        <v>300</v>
      </c>
    </row>
    <row r="22" spans="1:4" x14ac:dyDescent="0.3">
      <c r="A22" s="11">
        <f t="shared" si="3"/>
        <v>3486784401</v>
      </c>
      <c r="B22" s="22">
        <f t="shared" si="0"/>
        <v>6973568802</v>
      </c>
      <c r="C22" s="22">
        <f t="shared" si="1"/>
        <v>10460353203</v>
      </c>
      <c r="D22" s="26">
        <f t="shared" si="2"/>
        <v>300</v>
      </c>
    </row>
    <row r="23" spans="1:4" x14ac:dyDescent="0.3">
      <c r="A23" s="11">
        <f t="shared" si="3"/>
        <v>10460353203</v>
      </c>
      <c r="B23" s="22">
        <f t="shared" si="0"/>
        <v>20920706406</v>
      </c>
      <c r="C23" s="22">
        <f t="shared" si="1"/>
        <v>31381059609</v>
      </c>
      <c r="D23" s="26">
        <f t="shared" si="2"/>
        <v>300</v>
      </c>
    </row>
    <row r="24" spans="1:4" x14ac:dyDescent="0.3">
      <c r="A24" s="11">
        <f t="shared" si="3"/>
        <v>31381059609</v>
      </c>
      <c r="B24" s="22">
        <f t="shared" si="0"/>
        <v>62762119218</v>
      </c>
      <c r="C24" s="22">
        <f t="shared" si="1"/>
        <v>94143178827</v>
      </c>
      <c r="D24" s="26">
        <f t="shared" si="2"/>
        <v>300</v>
      </c>
    </row>
    <row r="25" spans="1:4" x14ac:dyDescent="0.3">
      <c r="A25" s="11">
        <f t="shared" si="3"/>
        <v>94143178827</v>
      </c>
      <c r="B25" s="22">
        <f t="shared" si="0"/>
        <v>188286357654</v>
      </c>
      <c r="C25" s="22">
        <f t="shared" si="1"/>
        <v>282429536481</v>
      </c>
      <c r="D25" s="26">
        <f t="shared" ref="D25:D30" si="4">(C25/A25)*100</f>
        <v>300</v>
      </c>
    </row>
    <row r="26" spans="1:4" x14ac:dyDescent="0.3">
      <c r="A26" s="11">
        <f t="shared" si="3"/>
        <v>282429536481</v>
      </c>
      <c r="B26" s="22">
        <f t="shared" si="0"/>
        <v>564859072962</v>
      </c>
      <c r="C26" s="22">
        <f t="shared" si="1"/>
        <v>847288609443</v>
      </c>
      <c r="D26" s="26">
        <f t="shared" si="4"/>
        <v>300</v>
      </c>
    </row>
    <row r="27" spans="1:4" x14ac:dyDescent="0.3">
      <c r="A27" s="11">
        <f t="shared" si="3"/>
        <v>847288609443</v>
      </c>
      <c r="B27" s="22">
        <f t="shared" si="0"/>
        <v>1694577218886</v>
      </c>
      <c r="C27" s="22">
        <f t="shared" si="1"/>
        <v>2541865828329</v>
      </c>
      <c r="D27" s="26">
        <f t="shared" si="4"/>
        <v>300</v>
      </c>
    </row>
    <row r="28" spans="1:4" x14ac:dyDescent="0.3">
      <c r="A28" s="11">
        <f t="shared" si="3"/>
        <v>2541865828329</v>
      </c>
      <c r="B28" s="22">
        <f t="shared" si="0"/>
        <v>5083731656658</v>
      </c>
      <c r="C28" s="22">
        <f t="shared" si="1"/>
        <v>7625597484987</v>
      </c>
      <c r="D28" s="26">
        <f t="shared" si="4"/>
        <v>300</v>
      </c>
    </row>
    <row r="29" spans="1:4" x14ac:dyDescent="0.3">
      <c r="A29" s="11">
        <f t="shared" si="3"/>
        <v>7625597484987</v>
      </c>
      <c r="B29" s="22">
        <f t="shared" si="0"/>
        <v>15251194969974</v>
      </c>
      <c r="C29" s="22">
        <f t="shared" si="1"/>
        <v>22876792454961</v>
      </c>
      <c r="D29" s="26">
        <f t="shared" si="4"/>
        <v>300</v>
      </c>
    </row>
    <row r="30" spans="1:4" ht="15" thickBot="1" x14ac:dyDescent="0.35">
      <c r="A30" s="13">
        <f t="shared" si="3"/>
        <v>22876792454961</v>
      </c>
      <c r="B30" s="23">
        <f t="shared" si="0"/>
        <v>45753584909922</v>
      </c>
      <c r="C30" s="23">
        <f t="shared" si="1"/>
        <v>68630377364883</v>
      </c>
      <c r="D30" s="27">
        <f t="shared" si="4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B1" zoomScale="85" zoomScaleNormal="85" workbookViewId="0">
      <selection activeCell="H6" sqref="H6"/>
    </sheetView>
  </sheetViews>
  <sheetFormatPr defaultRowHeight="14.4" x14ac:dyDescent="0.3"/>
  <cols>
    <col min="1" max="1" width="21.44140625" bestFit="1" customWidth="1"/>
    <col min="2" max="2" width="15" bestFit="1" customWidth="1"/>
    <col min="3" max="3" width="12.6640625" bestFit="1" customWidth="1"/>
    <col min="4" max="4" width="17.109375" bestFit="1" customWidth="1"/>
    <col min="5" max="5" width="19.33203125" bestFit="1" customWidth="1"/>
    <col min="6" max="9" width="20.33203125" bestFit="1" customWidth="1"/>
    <col min="10" max="10" width="12.44140625" customWidth="1"/>
  </cols>
  <sheetData>
    <row r="1" spans="1:18" x14ac:dyDescent="0.3">
      <c r="A1" s="30" t="s">
        <v>27</v>
      </c>
      <c r="B1" s="31" t="s">
        <v>28</v>
      </c>
      <c r="C1" s="31" t="s">
        <v>30</v>
      </c>
      <c r="D1" s="31" t="s">
        <v>22</v>
      </c>
      <c r="E1" s="31" t="s">
        <v>26</v>
      </c>
      <c r="F1" s="31" t="s">
        <v>31</v>
      </c>
      <c r="G1" s="32" t="s">
        <v>33</v>
      </c>
      <c r="I1" s="7" t="s">
        <v>7</v>
      </c>
      <c r="J1" s="8" t="s">
        <v>8</v>
      </c>
      <c r="R1" t="s">
        <v>33</v>
      </c>
    </row>
    <row r="2" spans="1:18" x14ac:dyDescent="0.3">
      <c r="A2" s="11">
        <f>($J$3 + (($J$3 * $J$2) * SIN((MOD((($D2 - $J$5)/$J$4), 1) * $J$4) * ((2 * PI())/$J$4))))*100</f>
        <v>100.00011949071997</v>
      </c>
      <c r="B2" s="22">
        <f t="shared" ref="B2:B32" si="0">$A2/$E2</f>
        <v>11.764719940084703</v>
      </c>
      <c r="C2" s="22">
        <f>$B2*$J$6</f>
        <v>20.58825989514823</v>
      </c>
      <c r="D2" s="22">
        <v>1</v>
      </c>
      <c r="E2" s="22">
        <v>8.5</v>
      </c>
      <c r="F2" s="35">
        <f>$J$7</f>
        <v>3</v>
      </c>
      <c r="G2" s="12">
        <f>$J$6</f>
        <v>1.75</v>
      </c>
      <c r="I2" s="9" t="s">
        <v>4</v>
      </c>
      <c r="J2" s="10">
        <v>0.5</v>
      </c>
    </row>
    <row r="3" spans="1:18" x14ac:dyDescent="0.3">
      <c r="A3" s="11">
        <f>($J$3 + (($J$3 * $J$2) * SIN((MOD((($D3 - $J$5)/$J$4), 1) * $J$4) * ((2 * PI())/$J$4))))*100</f>
        <v>110.39558454088795</v>
      </c>
      <c r="B3" s="22">
        <f t="shared" si="0"/>
        <v>12.836695876847436</v>
      </c>
      <c r="C3" s="22">
        <f>$B3*$J$6</f>
        <v>22.464217784483012</v>
      </c>
      <c r="D3" s="22">
        <v>87638.399999999994</v>
      </c>
      <c r="E3" s="22">
        <v>8.6</v>
      </c>
      <c r="F3" s="35">
        <f>($B$2*$J$7)/$B3</f>
        <v>2.7494738645254873</v>
      </c>
      <c r="G3" s="12">
        <f t="shared" ref="G3:G32" si="1">$J$6</f>
        <v>1.75</v>
      </c>
      <c r="I3" s="11" t="s">
        <v>9</v>
      </c>
      <c r="J3" s="12">
        <v>1</v>
      </c>
    </row>
    <row r="4" spans="1:18" x14ac:dyDescent="0.3">
      <c r="A4" s="11">
        <f>($J$3 + (($J$3 * $J$2) * SIN((MOD((($D4 - $J$5)/$J$4), 1) * $J$4) * ((2 * PI())/$J$4))))*100</f>
        <v>120.33683215379001</v>
      </c>
      <c r="B4" s="22">
        <f t="shared" si="0"/>
        <v>13.831819787791957</v>
      </c>
      <c r="C4" s="22">
        <f>$B4*$J$6</f>
        <v>24.205684628635925</v>
      </c>
      <c r="D4" s="22">
        <v>175276.79999999999</v>
      </c>
      <c r="E4" s="22">
        <v>8.6999999999999993</v>
      </c>
      <c r="F4" s="35">
        <f>($B$2*$J$7)/$B4</f>
        <v>2.551664232309109</v>
      </c>
      <c r="G4" s="12">
        <f t="shared" si="1"/>
        <v>1.75</v>
      </c>
      <c r="I4" s="11" t="s">
        <v>12</v>
      </c>
      <c r="J4" s="12">
        <f>((30.43*60)*60)*24</f>
        <v>2629152</v>
      </c>
      <c r="K4" t="s">
        <v>24</v>
      </c>
    </row>
    <row r="5" spans="1:18" x14ac:dyDescent="0.3">
      <c r="A5" s="11">
        <f>($J$3 + (($J$3 * $J$2) * SIN((MOD((($D5 - $J$5)/$J$4), 1) * $J$4) * ((2 * PI())/$J$4))))*100</f>
        <v>129.38926261462368</v>
      </c>
      <c r="B5" s="22">
        <f t="shared" si="0"/>
        <v>14.703325297116326</v>
      </c>
      <c r="C5" s="22">
        <f>$B5*$J$6</f>
        <v>25.730819269953571</v>
      </c>
      <c r="D5" s="22">
        <v>262915.20000000001</v>
      </c>
      <c r="E5" s="22">
        <v>8.8000000000000007</v>
      </c>
      <c r="F5" s="35">
        <f>($B$2*$J$7)/$B5</f>
        <v>2.4004202523612901</v>
      </c>
      <c r="G5" s="12">
        <f t="shared" si="1"/>
        <v>1.75</v>
      </c>
      <c r="I5" s="33" t="s">
        <v>23</v>
      </c>
      <c r="J5" s="34">
        <v>0</v>
      </c>
      <c r="K5" t="s">
        <v>25</v>
      </c>
    </row>
    <row r="6" spans="1:18" x14ac:dyDescent="0.3">
      <c r="A6" s="11">
        <f>($J$3 + (($J$3 * $J$2) * SIN((MOD((($D6 - $J$5)/$J$4), 1) * $J$4) * ((2 * PI())/$J$4))))*100</f>
        <v>137.15724127386972</v>
      </c>
      <c r="B6" s="22">
        <f t="shared" si="0"/>
        <v>15.410925985828058</v>
      </c>
      <c r="C6" s="22">
        <f>$B6*$J$6</f>
        <v>26.969120475199102</v>
      </c>
      <c r="D6" s="22">
        <v>350553.59999999998</v>
      </c>
      <c r="E6" s="22">
        <v>8.9</v>
      </c>
      <c r="F6" s="35">
        <f>($B$2*$J$7)/$B6</f>
        <v>2.2902037069486116</v>
      </c>
      <c r="G6" s="12">
        <f t="shared" si="1"/>
        <v>1.75</v>
      </c>
      <c r="I6" s="33" t="s">
        <v>29</v>
      </c>
      <c r="J6" s="34">
        <v>1.75</v>
      </c>
    </row>
    <row r="7" spans="1:18" ht="15" thickBot="1" x14ac:dyDescent="0.35">
      <c r="A7" s="11">
        <f>($J$3 + (($J$3 * $J$2) * SIN((MOD((($D7 - $J$5)/$J$4), 1) * $J$4) * ((2 * PI())/$J$4))))*100</f>
        <v>143.30127018922195</v>
      </c>
      <c r="B7" s="22">
        <f t="shared" si="0"/>
        <v>15.922363354357994</v>
      </c>
      <c r="C7" s="22">
        <f>$B7*$J$6</f>
        <v>27.864135870126489</v>
      </c>
      <c r="D7" s="22">
        <v>438192</v>
      </c>
      <c r="E7" s="22">
        <v>9</v>
      </c>
      <c r="F7" s="35">
        <f>($B$2*$J$7)/$B7</f>
        <v>2.2166407734059153</v>
      </c>
      <c r="G7" s="12">
        <f t="shared" si="1"/>
        <v>1.75</v>
      </c>
      <c r="I7" s="28" t="s">
        <v>32</v>
      </c>
      <c r="J7" s="29">
        <v>3</v>
      </c>
    </row>
    <row r="8" spans="1:18" x14ac:dyDescent="0.3">
      <c r="A8" s="11">
        <f>($J$3 + (($J$3 * $J$2) * SIN((MOD((($D8 - $J$5)/$J$4), 1) * $J$4) * ((2 * PI())/$J$4))))*100</f>
        <v>147.55282581475768</v>
      </c>
      <c r="B8" s="22">
        <f t="shared" si="0"/>
        <v>16.214596243379965</v>
      </c>
      <c r="C8" s="22">
        <f>$B8*$J$6</f>
        <v>28.375543425914941</v>
      </c>
      <c r="D8" s="22">
        <v>525830.40000000002</v>
      </c>
      <c r="E8" s="22">
        <v>9.1</v>
      </c>
      <c r="F8" s="35">
        <f>($B$2*$J$7)/$B8</f>
        <v>2.176690636664103</v>
      </c>
      <c r="G8" s="12">
        <f t="shared" si="1"/>
        <v>1.75</v>
      </c>
    </row>
    <row r="9" spans="1:18" x14ac:dyDescent="0.3">
      <c r="A9" s="11">
        <f>($J$3 + (($J$3 * $J$2) * SIN((MOD((($D9 - $J$5)/$J$4), 1) * $J$4) * ((2 * PI())/$J$4))))*100</f>
        <v>149.72609476841367</v>
      </c>
      <c r="B9" s="22">
        <f t="shared" si="0"/>
        <v>16.274575518305834</v>
      </c>
      <c r="C9" s="22">
        <f>$B9*$J$6</f>
        <v>28.480507157035209</v>
      </c>
      <c r="D9" s="22">
        <v>613468.80000000005</v>
      </c>
      <c r="E9" s="22">
        <v>9.1999999999999993</v>
      </c>
      <c r="F9" s="35">
        <f>($B$2*$J$7)/$B9</f>
        <v>2.1686685333546687</v>
      </c>
      <c r="G9" s="12">
        <f t="shared" si="1"/>
        <v>1.75</v>
      </c>
    </row>
    <row r="10" spans="1:18" x14ac:dyDescent="0.3">
      <c r="A10" s="11">
        <f>($J$3 + (($J$3 * $J$2) * SIN((MOD((($D10 - $J$5)/$J$4), 1) * $J$4) * ((2 * PI())/$J$4))))*100</f>
        <v>149.72609476841367</v>
      </c>
      <c r="B10" s="22">
        <f t="shared" si="0"/>
        <v>16.099580082625124</v>
      </c>
      <c r="C10" s="22">
        <f>$B10*$J$6</f>
        <v>28.174265144593967</v>
      </c>
      <c r="D10" s="22">
        <v>701107.19999999995</v>
      </c>
      <c r="E10" s="22">
        <v>9.3000000000000007</v>
      </c>
      <c r="F10" s="35">
        <f>($B$2*$J$7)/$B10</f>
        <v>2.1922410174128717</v>
      </c>
      <c r="G10" s="12">
        <f t="shared" si="1"/>
        <v>1.75</v>
      </c>
    </row>
    <row r="11" spans="1:18" x14ac:dyDescent="0.3">
      <c r="A11" s="11">
        <f>($J$3 + (($J$3 * $J$2) * SIN((MOD((($D11 - $J$5)/$J$4), 1) * $J$4) * ((2 * PI())/$J$4))))*100</f>
        <v>147.55282581475768</v>
      </c>
      <c r="B11" s="22">
        <f t="shared" si="0"/>
        <v>15.69710912922954</v>
      </c>
      <c r="C11" s="22">
        <f>$B11*$J$6</f>
        <v>27.469940976151694</v>
      </c>
      <c r="D11" s="22">
        <v>788745.6</v>
      </c>
      <c r="E11" s="22">
        <v>9.4</v>
      </c>
      <c r="F11" s="35">
        <f>($B$2*$J$7)/$B11</f>
        <v>2.2484496686420403</v>
      </c>
      <c r="G11" s="12">
        <f t="shared" si="1"/>
        <v>1.75</v>
      </c>
    </row>
    <row r="12" spans="1:18" x14ac:dyDescent="0.3">
      <c r="A12" s="11">
        <f>($J$3 + (($J$3 * $J$2) * SIN((MOD((($D12 - $J$5)/$J$4), 1) * $J$4) * ((2 * PI())/$J$4))))*100</f>
        <v>143.30127018922192</v>
      </c>
      <c r="B12" s="22">
        <f t="shared" si="0"/>
        <v>15.084344230444414</v>
      </c>
      <c r="C12" s="22">
        <f>$B12*$J$6</f>
        <v>26.397602403277723</v>
      </c>
      <c r="D12" s="22">
        <v>876384</v>
      </c>
      <c r="E12" s="22">
        <v>9.5</v>
      </c>
      <c r="F12" s="35">
        <f>($B$2*$J$7)/$B12</f>
        <v>2.3397874830395775</v>
      </c>
      <c r="G12" s="12">
        <f t="shared" si="1"/>
        <v>1.75</v>
      </c>
    </row>
    <row r="13" spans="1:18" x14ac:dyDescent="0.3">
      <c r="A13" s="11">
        <f>($J$3 + (($J$3 * $J$2) * SIN((MOD((($D13 - $J$5)/$J$4), 1) * $J$4) * ((2 * PI())/$J$4))))*100</f>
        <v>137.15724127386972</v>
      </c>
      <c r="B13" s="22">
        <f t="shared" si="0"/>
        <v>14.287212632694763</v>
      </c>
      <c r="C13" s="22">
        <f>$B13*$J$6</f>
        <v>25.002622107215835</v>
      </c>
      <c r="D13" s="22">
        <v>964022.4</v>
      </c>
      <c r="E13" s="22">
        <v>9.6</v>
      </c>
      <c r="F13" s="35">
        <f>($B$2*$J$7)/$B13</f>
        <v>2.4703320883940081</v>
      </c>
      <c r="G13" s="12">
        <f t="shared" si="1"/>
        <v>1.75</v>
      </c>
    </row>
    <row r="14" spans="1:18" x14ac:dyDescent="0.3">
      <c r="A14" s="11">
        <f>($J$3 + (($J$3 * $J$2) * SIN((MOD((($D14 - $J$5)/$J$4), 1) * $J$4) * ((2 * PI())/$J$4))))*100</f>
        <v>129.38926261462365</v>
      </c>
      <c r="B14" s="22">
        <f t="shared" si="0"/>
        <v>13.339099238620996</v>
      </c>
      <c r="C14" s="22">
        <f>$B14*$J$6</f>
        <v>23.343423667586741</v>
      </c>
      <c r="D14" s="22">
        <v>1051660.8</v>
      </c>
      <c r="E14" s="22">
        <v>9.6999999999999993</v>
      </c>
      <c r="F14" s="35">
        <f>($B$2*$J$7)/$B14</f>
        <v>2.6459177781709675</v>
      </c>
      <c r="G14" s="12">
        <f t="shared" si="1"/>
        <v>1.75</v>
      </c>
    </row>
    <row r="15" spans="1:18" x14ac:dyDescent="0.3">
      <c r="A15" s="11">
        <f>($J$3 + (($J$3 * $J$2) * SIN((MOD((($D15 - $J$5)/$J$4), 1) * $J$4) * ((2 * PI())/$J$4))))*100</f>
        <v>120.33683215379003</v>
      </c>
      <c r="B15" s="22">
        <f t="shared" si="0"/>
        <v>12.279268587121431</v>
      </c>
      <c r="C15" s="22">
        <f>$B15*$J$6</f>
        <v>21.488720027462502</v>
      </c>
      <c r="D15" s="22">
        <v>1139299.2</v>
      </c>
      <c r="E15" s="22">
        <v>9.8000000000000007</v>
      </c>
      <c r="F15" s="35">
        <f>($B$2*$J$7)/$B15</f>
        <v>2.8742884455895714</v>
      </c>
      <c r="G15" s="12">
        <f t="shared" si="1"/>
        <v>1.75</v>
      </c>
    </row>
    <row r="16" spans="1:18" x14ac:dyDescent="0.3">
      <c r="A16" s="11">
        <f>($J$3 + (($J$3 * $J$2) * SIN((MOD((($D16 - $J$5)/$J$4), 1) * $J$4) * ((2 * PI())/$J$4))))*100</f>
        <v>110.39558454088795</v>
      </c>
      <c r="B16" s="22">
        <f t="shared" si="0"/>
        <v>11.151069145544238</v>
      </c>
      <c r="C16" s="22">
        <f>$B16*$J$6</f>
        <v>19.514371004702415</v>
      </c>
      <c r="D16" s="22">
        <v>1226937.6000000001</v>
      </c>
      <c r="E16" s="22">
        <v>9.9</v>
      </c>
      <c r="F16" s="35">
        <f>($B$2*$J$7)/$B16</f>
        <v>3.1650920068374795</v>
      </c>
      <c r="G16" s="12">
        <f t="shared" si="1"/>
        <v>1.75</v>
      </c>
    </row>
    <row r="17" spans="1:7" x14ac:dyDescent="0.3">
      <c r="A17" s="11">
        <f>($J$3 + (($J$3 * $J$2) * SIN((MOD((($D17 - $J$5)/$J$4), 1) * $J$4) * ((2 * PI())/$J$4))))*100</f>
        <v>100</v>
      </c>
      <c r="B17" s="22">
        <f t="shared" si="0"/>
        <v>10.000000000000011</v>
      </c>
      <c r="C17" s="22">
        <f>$B17*$J$6</f>
        <v>17.500000000000018</v>
      </c>
      <c r="D17" s="22">
        <v>1314576</v>
      </c>
      <c r="E17" s="22">
        <v>9.9999999999999893</v>
      </c>
      <c r="F17" s="35">
        <f>($B$2*$J$7)/$B17</f>
        <v>3.529415982025407</v>
      </c>
      <c r="G17" s="12">
        <f t="shared" si="1"/>
        <v>1.75</v>
      </c>
    </row>
    <row r="18" spans="1:7" x14ac:dyDescent="0.3">
      <c r="A18" s="11">
        <f>($J$3 + (($J$3 * $J$2) * SIN((MOD((($D18 - $J$5)/$J$4), 1) * $J$4) * ((2 * PI())/$J$4))))*100</f>
        <v>89.604415459112047</v>
      </c>
      <c r="B18" s="22">
        <f t="shared" si="0"/>
        <v>8.8717243028823809</v>
      </c>
      <c r="C18" s="22">
        <f>$B18*$J$6</f>
        <v>15.525517530044166</v>
      </c>
      <c r="D18" s="22">
        <v>1402214.3999999999</v>
      </c>
      <c r="E18" s="22">
        <v>10.1</v>
      </c>
      <c r="F18" s="35">
        <f>($B$2*$J$7)/$B18</f>
        <v>3.978275092338837</v>
      </c>
      <c r="G18" s="12">
        <f t="shared" si="1"/>
        <v>1.75</v>
      </c>
    </row>
    <row r="19" spans="1:7" x14ac:dyDescent="0.3">
      <c r="A19" s="11">
        <f>($J$3 + (($J$3 * $J$2) * SIN((MOD((($D19 - $J$5)/$J$4), 1) * $J$4) * ((2 * PI())/$J$4))))*100</f>
        <v>79.663167846209987</v>
      </c>
      <c r="B19" s="22">
        <f t="shared" si="0"/>
        <v>7.81011449472647</v>
      </c>
      <c r="C19" s="22">
        <f>$B19*$J$6</f>
        <v>13.667700365771323</v>
      </c>
      <c r="D19" s="22">
        <v>1489852.8</v>
      </c>
      <c r="E19" s="22">
        <v>10.199999999999999</v>
      </c>
      <c r="F19" s="35">
        <f>($B$2*$J$7)/$B19</f>
        <v>4.5190323194474757</v>
      </c>
      <c r="G19" s="12">
        <f t="shared" si="1"/>
        <v>1.75</v>
      </c>
    </row>
    <row r="20" spans="1:7" x14ac:dyDescent="0.3">
      <c r="A20" s="11">
        <f>($J$3 + (($J$3 * $J$2) * SIN((MOD((($D20 - $J$5)/$J$4), 1) * $J$4) * ((2 * PI())/$J$4))))*100</f>
        <v>70.610737385376353</v>
      </c>
      <c r="B20" s="22">
        <f t="shared" si="0"/>
        <v>6.8554113966384804</v>
      </c>
      <c r="C20" s="22">
        <f>$B20*$J$6</f>
        <v>11.996969944117341</v>
      </c>
      <c r="D20" s="22">
        <v>1577491.2</v>
      </c>
      <c r="E20" s="22">
        <v>10.3</v>
      </c>
      <c r="F20" s="35">
        <f>($B$2*$J$7)/$B20</f>
        <v>5.1483649599147965</v>
      </c>
      <c r="G20" s="12">
        <f t="shared" si="1"/>
        <v>1.75</v>
      </c>
    </row>
    <row r="21" spans="1:7" x14ac:dyDescent="0.3">
      <c r="A21" s="11">
        <f>($J$3 + (($J$3 * $J$2) * SIN((MOD((($D21 - $J$5)/$J$4), 1) * $J$4) * ((2 * PI())/$J$4))))*100</f>
        <v>62.842758726130256</v>
      </c>
      <c r="B21" s="22">
        <f t="shared" si="0"/>
        <v>6.0425729544356015</v>
      </c>
      <c r="C21" s="22">
        <f>$B21*$J$6</f>
        <v>10.574502670262303</v>
      </c>
      <c r="D21" s="22">
        <v>1665129.6</v>
      </c>
      <c r="E21" s="22">
        <v>10.4</v>
      </c>
      <c r="F21" s="35">
        <f>($B$2*$J$7)/$B21</f>
        <v>5.8409157963655423</v>
      </c>
      <c r="G21" s="12">
        <f t="shared" si="1"/>
        <v>1.75</v>
      </c>
    </row>
    <row r="22" spans="1:7" x14ac:dyDescent="0.3">
      <c r="A22" s="11">
        <f>($J$3 + (($J$3 * $J$2) * SIN((MOD((($D22 - $J$5)/$J$4), 1) * $J$4) * ((2 * PI())/$J$4))))*100</f>
        <v>56.698729810778062</v>
      </c>
      <c r="B22" s="22">
        <f t="shared" si="0"/>
        <v>5.3998790295979102</v>
      </c>
      <c r="C22" s="22">
        <f>$B22*$J$6</f>
        <v>9.4497883017963424</v>
      </c>
      <c r="D22" s="22">
        <v>1752768</v>
      </c>
      <c r="E22" s="22">
        <v>10.5</v>
      </c>
      <c r="F22" s="35">
        <f>($B$2*$J$7)/$B22</f>
        <v>6.5361019435433922</v>
      </c>
      <c r="G22" s="12">
        <f t="shared" si="1"/>
        <v>1.75</v>
      </c>
    </row>
    <row r="23" spans="1:7" x14ac:dyDescent="0.3">
      <c r="A23" s="11">
        <f>($J$3 + (($J$3 * $J$2) * SIN((MOD((($D23 - $J$5)/$J$4), 1) * $J$4) * ((2 * PI())/$J$4))))*100</f>
        <v>52.447174185242318</v>
      </c>
      <c r="B23" s="22">
        <f t="shared" si="0"/>
        <v>4.9478466212492753</v>
      </c>
      <c r="C23" s="22">
        <f>$B23*$J$6</f>
        <v>8.6587315871862316</v>
      </c>
      <c r="D23" s="22">
        <v>1840406.4</v>
      </c>
      <c r="E23" s="22">
        <v>10.6</v>
      </c>
      <c r="F23" s="35">
        <f>($B$2*$J$7)/$B23</f>
        <v>7.1332364404098554</v>
      </c>
      <c r="G23" s="12">
        <f t="shared" si="1"/>
        <v>1.75</v>
      </c>
    </row>
    <row r="24" spans="1:7" x14ac:dyDescent="0.3">
      <c r="A24" s="11">
        <f>($J$3 + (($J$3 * $J$2) * SIN((MOD((($D24 - $J$5)/$J$4), 1) * $J$4) * ((2 * PI())/$J$4))))*100</f>
        <v>50.273905231586326</v>
      </c>
      <c r="B24" s="22">
        <f t="shared" si="0"/>
        <v>4.6984958160361057</v>
      </c>
      <c r="C24" s="22">
        <f>$B24*$J$6</f>
        <v>8.2223676780631845</v>
      </c>
      <c r="D24" s="22">
        <v>1928044.8</v>
      </c>
      <c r="E24" s="22">
        <v>10.7</v>
      </c>
      <c r="F24" s="35">
        <f>($B$2*$J$7)/$B24</f>
        <v>7.5117997763867521</v>
      </c>
      <c r="G24" s="12">
        <f t="shared" si="1"/>
        <v>1.75</v>
      </c>
    </row>
    <row r="25" spans="1:7" x14ac:dyDescent="0.3">
      <c r="A25" s="11">
        <f>($J$3 + (($J$3 * $J$2) * SIN((MOD((($D25 - $J$5)/$J$4), 1) * $J$4) * ((2 * PI())/$J$4))))*100</f>
        <v>50.273905231586326</v>
      </c>
      <c r="B25" s="22">
        <f t="shared" si="0"/>
        <v>4.6549912251468815</v>
      </c>
      <c r="C25" s="22">
        <f>$B25*$J$6</f>
        <v>8.146234644007043</v>
      </c>
      <c r="D25" s="22">
        <v>2015683.2</v>
      </c>
      <c r="E25" s="22">
        <v>10.8</v>
      </c>
      <c r="F25" s="35">
        <f>($B$2*$J$7)/$B25</f>
        <v>7.5820035126146674</v>
      </c>
      <c r="G25" s="12">
        <f t="shared" si="1"/>
        <v>1.75</v>
      </c>
    </row>
    <row r="26" spans="1:7" x14ac:dyDescent="0.3">
      <c r="A26" s="11">
        <f>($J$3 + (($J$3 * $J$2) * SIN((MOD((($D26 - $J$5)/$J$4), 1) * $J$4) * ((2 * PI())/$J$4))))*100</f>
        <v>52.447174185242339</v>
      </c>
      <c r="B26" s="22">
        <f t="shared" si="0"/>
        <v>4.8116673564442509</v>
      </c>
      <c r="C26" s="22">
        <f>$B26*$J$6</f>
        <v>8.4204178737774384</v>
      </c>
      <c r="D26" s="22">
        <v>2103321.6000000001</v>
      </c>
      <c r="E26" s="22">
        <v>10.9</v>
      </c>
      <c r="F26" s="35">
        <f>($B$2*$J$7)/$B26</f>
        <v>7.3351204906101319</v>
      </c>
      <c r="G26" s="12">
        <f t="shared" si="1"/>
        <v>1.75</v>
      </c>
    </row>
    <row r="27" spans="1:7" x14ac:dyDescent="0.3">
      <c r="A27" s="11">
        <f>($J$3 + (($J$3 * $J$2) * SIN((MOD((($D27 - $J$5)/$J$4), 1) * $J$4) * ((2 * PI())/$J$4))))*100</f>
        <v>56.698729810778069</v>
      </c>
      <c r="B27" s="22">
        <f t="shared" si="0"/>
        <v>5.154429982798006</v>
      </c>
      <c r="C27" s="22">
        <f>$B27*$J$6</f>
        <v>9.0202524698965103</v>
      </c>
      <c r="D27" s="22">
        <v>2190960</v>
      </c>
      <c r="E27" s="22">
        <v>11</v>
      </c>
      <c r="F27" s="35">
        <f>($B$2*$J$7)/$B27</f>
        <v>6.8473448932359338</v>
      </c>
      <c r="G27" s="12">
        <f t="shared" si="1"/>
        <v>1.75</v>
      </c>
    </row>
    <row r="28" spans="1:7" x14ac:dyDescent="0.3">
      <c r="A28" s="11">
        <f>($J$3 + (($J$3 * $J$2) * SIN((MOD((($D28 - $J$5)/$J$4), 1) * $J$4) * ((2 * PI())/$J$4))))*100</f>
        <v>62.842758726130278</v>
      </c>
      <c r="B28" s="22">
        <f t="shared" si="0"/>
        <v>5.6615097951468725</v>
      </c>
      <c r="C28" s="22">
        <f>$B28*$J$6</f>
        <v>9.9076421415070275</v>
      </c>
      <c r="D28" s="22">
        <v>2278598.4</v>
      </c>
      <c r="E28" s="22">
        <v>11.1</v>
      </c>
      <c r="F28" s="35">
        <f>($B$2*$J$7)/$B28</f>
        <v>6.2340543595824505</v>
      </c>
      <c r="G28" s="12">
        <f t="shared" si="1"/>
        <v>1.75</v>
      </c>
    </row>
    <row r="29" spans="1:7" x14ac:dyDescent="0.3">
      <c r="A29" s="11">
        <f>($J$3 + (($J$3 * $J$2) * SIN((MOD((($D29 - $J$5)/$J$4), 1) * $J$4) * ((2 * PI())/$J$4))))*100</f>
        <v>70.610737385376325</v>
      </c>
      <c r="B29" s="22">
        <f t="shared" si="0"/>
        <v>6.304530123694315</v>
      </c>
      <c r="C29" s="22">
        <f>$B29*$J$6</f>
        <v>11.032927716465052</v>
      </c>
      <c r="D29" s="22">
        <v>2366236.7999999998</v>
      </c>
      <c r="E29" s="22">
        <v>11.2</v>
      </c>
      <c r="F29" s="35">
        <f>($B$2*$J$7)/$B29</f>
        <v>5.5982220923345372</v>
      </c>
      <c r="G29" s="12">
        <f t="shared" si="1"/>
        <v>1.75</v>
      </c>
    </row>
    <row r="30" spans="1:7" x14ac:dyDescent="0.3">
      <c r="A30" s="11">
        <f>($J$3 + (($J$3 * $J$2) * SIN((MOD((($D30 - $J$5)/$J$4), 1) * $J$4) * ((2 * PI())/$J$4))))*100</f>
        <v>79.663167846209987</v>
      </c>
      <c r="B30" s="22">
        <f t="shared" si="0"/>
        <v>7.0498378624964584</v>
      </c>
      <c r="C30" s="22">
        <f>$B30*$J$6</f>
        <v>12.337216259368802</v>
      </c>
      <c r="D30" s="22">
        <v>2453875.2000000002</v>
      </c>
      <c r="E30" s="22">
        <v>11.3</v>
      </c>
      <c r="F30" s="35">
        <f>($B$2*$J$7)/$B30</f>
        <v>5.0063789421329883</v>
      </c>
      <c r="G30" s="12">
        <f t="shared" si="1"/>
        <v>1.75</v>
      </c>
    </row>
    <row r="31" spans="1:7" x14ac:dyDescent="0.3">
      <c r="A31" s="11">
        <f>($J$3 + (($J$3 * $J$2) * SIN((MOD((($D31 - $J$5)/$J$4), 1) * $J$4) * ((2 * PI())/$J$4))))*100</f>
        <v>89.604415459112047</v>
      </c>
      <c r="B31" s="22">
        <f t="shared" si="0"/>
        <v>7.860036443781758</v>
      </c>
      <c r="C31" s="22">
        <f>$B31*$J$6</f>
        <v>13.755063776618076</v>
      </c>
      <c r="D31" s="22">
        <v>2541513.6</v>
      </c>
      <c r="E31" s="22">
        <v>11.4</v>
      </c>
      <c r="F31" s="35">
        <f>($B$2*$J$7)/$B31</f>
        <v>4.4903303022438363</v>
      </c>
      <c r="G31" s="12">
        <f t="shared" si="1"/>
        <v>1.75</v>
      </c>
    </row>
    <row r="32" spans="1:7" ht="15" thickBot="1" x14ac:dyDescent="0.35">
      <c r="A32" s="13">
        <f>($J$3 + (($J$3 * $J$2) * SIN((MOD((($D32 - $J$5)/$J$4), 1) * $J$4) * ((2 * PI())/$J$4))))*100</f>
        <v>100</v>
      </c>
      <c r="B32" s="23">
        <f t="shared" si="0"/>
        <v>8.695652173913043</v>
      </c>
      <c r="C32" s="23">
        <f>$B32*$J$6</f>
        <v>15.217391304347824</v>
      </c>
      <c r="D32" s="23">
        <v>2629152</v>
      </c>
      <c r="E32" s="23">
        <v>11.5</v>
      </c>
      <c r="F32" s="36">
        <f>($B$2*$J$7)/$B32</f>
        <v>4.0588283793292224</v>
      </c>
      <c r="G32" s="14">
        <f t="shared" si="1"/>
        <v>1.75</v>
      </c>
    </row>
  </sheetData>
  <conditionalFormatting sqref="F2:F32">
    <cfRule type="colorScale" priority="1">
      <colorScale>
        <cfvo type="num" val="1.75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Buy, Settle, Short, Settle</vt:lpstr>
      <vt:lpstr>Buying &amp; Settling</vt:lpstr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2017-09-29T23:51:31Z</dcterms:created>
  <dcterms:modified xsi:type="dcterms:W3CDTF">2017-10-01T21:55:13Z</dcterms:modified>
</cp:coreProperties>
</file>