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scripts\"/>
    </mc:Choice>
  </mc:AlternateContent>
  <bookViews>
    <workbookView xWindow="0" yWindow="0" windowWidth="23040" windowHeight="9288" activeTab="2"/>
  </bookViews>
  <sheets>
    <sheet name="Buy, Settle, Short, Settle" sheetId="1" r:id="rId1"/>
    <sheet name="Buying &amp; Settling" sheetId="2" r:id="rId2"/>
    <sheet name="Simulator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D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4" i="3"/>
  <c r="V31" i="3"/>
  <c r="V30" i="3" s="1"/>
  <c r="V29" i="3" s="1"/>
  <c r="V28" i="3" s="1"/>
  <c r="V27" i="3" s="1"/>
  <c r="V26" i="3" s="1"/>
  <c r="V25" i="3" s="1"/>
  <c r="V24" i="3" s="1"/>
  <c r="V23" i="3" s="1"/>
  <c r="V22" i="3" s="1"/>
  <c r="V21" i="3" s="1"/>
  <c r="V20" i="3" s="1"/>
  <c r="V19" i="3" s="1"/>
  <c r="V18" i="3" s="1"/>
  <c r="V17" i="3" s="1"/>
  <c r="V16" i="3" s="1"/>
  <c r="V15" i="3" s="1"/>
  <c r="V14" i="3" s="1"/>
  <c r="V13" i="3" s="1"/>
  <c r="V12" i="3" s="1"/>
  <c r="V11" i="3" s="1"/>
  <c r="V10" i="3" s="1"/>
  <c r="V9" i="3" s="1"/>
  <c r="V8" i="3" s="1"/>
  <c r="V7" i="3" s="1"/>
  <c r="V6" i="3" s="1"/>
  <c r="V5" i="3" s="1"/>
  <c r="V4" i="3" s="1"/>
  <c r="V32" i="3"/>
  <c r="U31" i="3"/>
  <c r="U30" i="3" s="1"/>
  <c r="U29" i="3" s="1"/>
  <c r="U28" i="3" s="1"/>
  <c r="U27" i="3" s="1"/>
  <c r="U26" i="3" s="1"/>
  <c r="U25" i="3" s="1"/>
  <c r="U24" i="3" s="1"/>
  <c r="U23" i="3" s="1"/>
  <c r="U22" i="3" s="1"/>
  <c r="U21" i="3" s="1"/>
  <c r="U20" i="3" s="1"/>
  <c r="U19" i="3" s="1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U4" i="3" s="1"/>
  <c r="U3" i="3" s="1"/>
  <c r="U3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F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B16" i="3" l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J4" i="3"/>
  <c r="F13" i="3" l="1"/>
  <c r="C13" i="3"/>
  <c r="C5" i="3"/>
  <c r="F5" i="3"/>
  <c r="C19" i="3"/>
  <c r="F19" i="3"/>
  <c r="F12" i="3"/>
  <c r="C12" i="3"/>
  <c r="F8" i="3"/>
  <c r="C8" i="3"/>
  <c r="F4" i="3"/>
  <c r="C4" i="3"/>
  <c r="C30" i="3"/>
  <c r="F30" i="3"/>
  <c r="C26" i="3"/>
  <c r="F26" i="3"/>
  <c r="C22" i="3"/>
  <c r="F22" i="3"/>
  <c r="C18" i="3"/>
  <c r="F18" i="3"/>
  <c r="F27" i="3"/>
  <c r="C27" i="3"/>
  <c r="C15" i="3"/>
  <c r="F15" i="3"/>
  <c r="F11" i="3"/>
  <c r="C11" i="3"/>
  <c r="C7" i="3"/>
  <c r="F7" i="3"/>
  <c r="F29" i="3"/>
  <c r="C29" i="3"/>
  <c r="F25" i="3"/>
  <c r="C25" i="3"/>
  <c r="C21" i="3"/>
  <c r="F21" i="3"/>
  <c r="F17" i="3"/>
  <c r="C17" i="3"/>
  <c r="F9" i="3"/>
  <c r="C9" i="3"/>
  <c r="C31" i="3"/>
  <c r="F31" i="3"/>
  <c r="C23" i="3"/>
  <c r="F23" i="3"/>
  <c r="C14" i="3"/>
  <c r="F14" i="3"/>
  <c r="C10" i="3"/>
  <c r="F10" i="3"/>
  <c r="C6" i="3"/>
  <c r="F6" i="3"/>
  <c r="F32" i="3"/>
  <c r="C32" i="3"/>
  <c r="F28" i="3"/>
  <c r="C28" i="3"/>
  <c r="F24" i="3"/>
  <c r="C24" i="3"/>
  <c r="F20" i="3"/>
  <c r="C20" i="3"/>
  <c r="F16" i="3"/>
  <c r="C16" i="3"/>
  <c r="C3" i="3"/>
  <c r="F3" i="3"/>
  <c r="C2" i="3"/>
  <c r="G11" i="2"/>
  <c r="G8" i="2"/>
  <c r="G10" i="2" s="1"/>
  <c r="G7" i="2"/>
  <c r="G9" i="2" s="1"/>
  <c r="B2" i="2"/>
  <c r="C2" i="2" s="1"/>
  <c r="A3" i="2" s="1"/>
  <c r="B3" i="2" s="1"/>
  <c r="C3" i="2" s="1"/>
  <c r="A4" i="2" s="1"/>
  <c r="B4" i="2" s="1"/>
  <c r="C4" i="2" s="1"/>
  <c r="A5" i="2" s="1"/>
  <c r="B5" i="2" s="1"/>
  <c r="C5" i="2" s="1"/>
  <c r="A6" i="2" s="1"/>
  <c r="B6" i="2" s="1"/>
  <c r="C6" i="2" s="1"/>
  <c r="A7" i="2" s="1"/>
  <c r="B7" i="2" s="1"/>
  <c r="C7" i="2" s="1"/>
  <c r="A8" i="2" s="1"/>
  <c r="B8" i="2" s="1"/>
  <c r="C8" i="2" s="1"/>
  <c r="A9" i="2" s="1"/>
  <c r="B9" i="2" s="1"/>
  <c r="C9" i="2" s="1"/>
  <c r="A10" i="2" s="1"/>
  <c r="B10" i="2" s="1"/>
  <c r="C10" i="2" s="1"/>
  <c r="A11" i="2" s="1"/>
  <c r="B11" i="2" s="1"/>
  <c r="C11" i="2" s="1"/>
  <c r="A12" i="2" s="1"/>
  <c r="B12" i="2" s="1"/>
  <c r="C12" i="2" s="1"/>
  <c r="A13" i="2" s="1"/>
  <c r="B13" i="2" s="1"/>
  <c r="C13" i="2" s="1"/>
  <c r="A14" i="2" s="1"/>
  <c r="B14" i="2" s="1"/>
  <c r="C14" i="2" s="1"/>
  <c r="A15" i="2" s="1"/>
  <c r="B15" i="2" s="1"/>
  <c r="C15" i="2" s="1"/>
  <c r="A16" i="2" s="1"/>
  <c r="B16" i="2" s="1"/>
  <c r="C16" i="2" s="1"/>
  <c r="A17" i="2" s="1"/>
  <c r="B17" i="2" s="1"/>
  <c r="C17" i="2" s="1"/>
  <c r="A18" i="2" s="1"/>
  <c r="B18" i="2" s="1"/>
  <c r="C18" i="2" s="1"/>
  <c r="A19" i="2" s="1"/>
  <c r="B19" i="2" s="1"/>
  <c r="C19" i="2" s="1"/>
  <c r="A20" i="2" s="1"/>
  <c r="B20" i="2" s="1"/>
  <c r="C20" i="2" s="1"/>
  <c r="A21" i="2" s="1"/>
  <c r="B21" i="2" s="1"/>
  <c r="C21" i="2" s="1"/>
  <c r="A22" i="2" s="1"/>
  <c r="B22" i="2" s="1"/>
  <c r="C22" i="2" s="1"/>
  <c r="A23" i="2" s="1"/>
  <c r="B23" i="2" s="1"/>
  <c r="C23" i="2" s="1"/>
  <c r="A24" i="2" s="1"/>
  <c r="B24" i="2" s="1"/>
  <c r="C24" i="2" s="1"/>
  <c r="A25" i="2" s="1"/>
  <c r="B25" i="2" s="1"/>
  <c r="C25" i="2" s="1"/>
  <c r="A26" i="2" s="1"/>
  <c r="B26" i="2" s="1"/>
  <c r="C26" i="2" s="1"/>
  <c r="A27" i="2" s="1"/>
  <c r="B27" i="2" s="1"/>
  <c r="C27" i="2" s="1"/>
  <c r="A28" i="2" s="1"/>
  <c r="B28" i="2" s="1"/>
  <c r="C28" i="2" s="1"/>
  <c r="A29" i="2" s="1"/>
  <c r="B29" i="2" s="1"/>
  <c r="C29" i="2" s="1"/>
  <c r="A30" i="2" s="1"/>
  <c r="B30" i="2" s="1"/>
  <c r="C30" i="2" s="1"/>
  <c r="G4" i="2"/>
  <c r="I5" i="1"/>
  <c r="I9" i="1" s="1"/>
  <c r="I11" i="1" s="1"/>
  <c r="I8" i="1" l="1"/>
  <c r="I10" i="1" s="1"/>
  <c r="I12" i="1"/>
  <c r="B2" i="1"/>
  <c r="C2" i="1" s="1"/>
  <c r="D2" i="1" l="1"/>
  <c r="E2" i="1" s="1"/>
  <c r="D2" i="2"/>
  <c r="F2" i="1" l="1"/>
  <c r="A3" i="1"/>
  <c r="B3" i="1" s="1"/>
  <c r="C3" i="1" s="1"/>
  <c r="D3" i="1" l="1"/>
  <c r="E3" i="1" s="1"/>
  <c r="D3" i="2"/>
  <c r="F3" i="1" l="1"/>
  <c r="A4" i="1"/>
  <c r="B4" i="1" s="1"/>
  <c r="C4" i="1" s="1"/>
  <c r="D4" i="1" l="1"/>
  <c r="E4" i="1" s="1"/>
  <c r="D4" i="2"/>
  <c r="A5" i="1" l="1"/>
  <c r="B5" i="1" s="1"/>
  <c r="C5" i="1" s="1"/>
  <c r="F4" i="1"/>
  <c r="D5" i="1" l="1"/>
  <c r="E5" i="1" s="1"/>
  <c r="F5" i="1" s="1"/>
  <c r="D5" i="2"/>
  <c r="A6" i="1" l="1"/>
  <c r="B6" i="1" s="1"/>
  <c r="C6" i="1" s="1"/>
  <c r="D6" i="1" l="1"/>
  <c r="E6" i="1" s="1"/>
  <c r="D6" i="2"/>
  <c r="A7" i="1" l="1"/>
  <c r="B7" i="1" s="1"/>
  <c r="C7" i="1" s="1"/>
  <c r="F6" i="1"/>
  <c r="D7" i="2"/>
  <c r="D7" i="1" l="1"/>
  <c r="E7" i="1" s="1"/>
  <c r="A8" i="1" s="1"/>
  <c r="B8" i="1" s="1"/>
  <c r="C8" i="1" s="1"/>
  <c r="F7" i="1" l="1"/>
  <c r="D8" i="1"/>
  <c r="E8" i="1" s="1"/>
  <c r="D8" i="2"/>
  <c r="A9" i="1" l="1"/>
  <c r="B9" i="1" s="1"/>
  <c r="C9" i="1" s="1"/>
  <c r="F8" i="1"/>
  <c r="D9" i="1" l="1"/>
  <c r="E9" i="1" s="1"/>
  <c r="D9" i="2"/>
  <c r="A10" i="1" l="1"/>
  <c r="B10" i="1" s="1"/>
  <c r="C10" i="1" s="1"/>
  <c r="F9" i="1"/>
  <c r="D10" i="1" l="1"/>
  <c r="E10" i="1" s="1"/>
  <c r="A11" i="1" s="1"/>
  <c r="B11" i="1" s="1"/>
  <c r="C11" i="1" s="1"/>
  <c r="D10" i="2"/>
  <c r="F10" i="1" l="1"/>
  <c r="D11" i="1"/>
  <c r="E11" i="1" s="1"/>
  <c r="A12" i="1" l="1"/>
  <c r="B12" i="1" s="1"/>
  <c r="C12" i="1" s="1"/>
  <c r="F11" i="1"/>
  <c r="D11" i="2"/>
  <c r="D12" i="1" l="1"/>
  <c r="E12" i="1" s="1"/>
  <c r="F12" i="1" l="1"/>
  <c r="A13" i="1"/>
  <c r="B13" i="1" s="1"/>
  <c r="C13" i="1" s="1"/>
  <c r="D12" i="2"/>
  <c r="D13" i="1" l="1"/>
  <c r="E13" i="1" s="1"/>
  <c r="A14" i="1" l="1"/>
  <c r="B14" i="1" s="1"/>
  <c r="C14" i="1" s="1"/>
  <c r="F13" i="1"/>
  <c r="D13" i="2"/>
  <c r="D14" i="1" l="1"/>
  <c r="E14" i="1" s="1"/>
  <c r="A15" i="1" l="1"/>
  <c r="B15" i="1" s="1"/>
  <c r="C15" i="1" s="1"/>
  <c r="F14" i="1"/>
  <c r="D14" i="2"/>
  <c r="D15" i="1" l="1"/>
  <c r="E15" i="1" s="1"/>
  <c r="A16" i="1" l="1"/>
  <c r="B16" i="1" s="1"/>
  <c r="C16" i="1" s="1"/>
  <c r="F15" i="1"/>
  <c r="D15" i="2"/>
  <c r="D16" i="1" l="1"/>
  <c r="E16" i="1" s="1"/>
  <c r="F16" i="1" l="1"/>
  <c r="A17" i="1"/>
  <c r="B17" i="1" s="1"/>
  <c r="C17" i="1" s="1"/>
  <c r="D16" i="2"/>
  <c r="D17" i="1" l="1"/>
  <c r="E17" i="1" s="1"/>
  <c r="D17" i="2"/>
  <c r="F17" i="1" l="1"/>
  <c r="A18" i="1"/>
  <c r="B18" i="1" s="1"/>
  <c r="C18" i="1" s="1"/>
  <c r="D18" i="1" l="1"/>
  <c r="E18" i="1" s="1"/>
  <c r="D18" i="2"/>
  <c r="F18" i="1" l="1"/>
  <c r="A19" i="1"/>
  <c r="B19" i="1" s="1"/>
  <c r="C19" i="1" s="1"/>
  <c r="D19" i="1" l="1"/>
  <c r="E19" i="1" s="1"/>
  <c r="D19" i="2"/>
  <c r="A20" i="1" l="1"/>
  <c r="B20" i="1" s="1"/>
  <c r="C20" i="1" s="1"/>
  <c r="F19" i="1"/>
  <c r="D20" i="1" l="1"/>
  <c r="E20" i="1" s="1"/>
  <c r="D20" i="2"/>
  <c r="F20" i="1" l="1"/>
  <c r="A21" i="1"/>
  <c r="B21" i="1" s="1"/>
  <c r="C21" i="1" s="1"/>
  <c r="D21" i="1" l="1"/>
  <c r="E21" i="1" s="1"/>
  <c r="D21" i="2"/>
  <c r="F21" i="1" l="1"/>
  <c r="A22" i="1"/>
  <c r="B22" i="1" s="1"/>
  <c r="C22" i="1" s="1"/>
  <c r="D22" i="2"/>
  <c r="D22" i="1" l="1"/>
  <c r="E22" i="1" s="1"/>
  <c r="A23" i="1" l="1"/>
  <c r="B23" i="1" s="1"/>
  <c r="C23" i="1" s="1"/>
  <c r="F22" i="1"/>
  <c r="D23" i="2"/>
  <c r="D23" i="1" l="1"/>
  <c r="E23" i="1" s="1"/>
  <c r="A24" i="1" l="1"/>
  <c r="B24" i="1" s="1"/>
  <c r="C24" i="1" s="1"/>
  <c r="F23" i="1"/>
  <c r="D24" i="2"/>
  <c r="D24" i="1" l="1"/>
  <c r="E24" i="1" s="1"/>
  <c r="D25" i="2"/>
  <c r="F24" i="1" l="1"/>
  <c r="A25" i="1"/>
  <c r="B25" i="1" s="1"/>
  <c r="C25" i="1" s="1"/>
  <c r="D26" i="2"/>
  <c r="D25" i="1" l="1"/>
  <c r="E25" i="1" s="1"/>
  <c r="D27" i="2"/>
  <c r="F25" i="1" l="1"/>
  <c r="A26" i="1"/>
  <c r="B26" i="1" s="1"/>
  <c r="C26" i="1" s="1"/>
  <c r="D28" i="2"/>
  <c r="D26" i="1" l="1"/>
  <c r="E26" i="1" s="1"/>
  <c r="D30" i="2"/>
  <c r="D29" i="2"/>
  <c r="F26" i="1" l="1"/>
  <c r="A27" i="1"/>
  <c r="B27" i="1" s="1"/>
  <c r="C27" i="1" s="1"/>
  <c r="D27" i="1" l="1"/>
  <c r="E27" i="1" s="1"/>
  <c r="A28" i="1" l="1"/>
  <c r="B28" i="1" s="1"/>
  <c r="C28" i="1" s="1"/>
  <c r="F27" i="1"/>
  <c r="D28" i="1" l="1"/>
  <c r="E28" i="1" s="1"/>
  <c r="A29" i="1" l="1"/>
  <c r="B29" i="1" s="1"/>
  <c r="C29" i="1" s="1"/>
  <c r="D29" i="1" l="1"/>
  <c r="E29" i="1" s="1"/>
  <c r="A30" i="1" s="1"/>
  <c r="B30" i="1" s="1"/>
  <c r="C30" i="1" s="1"/>
  <c r="F28" i="1"/>
  <c r="F29" i="1" l="1"/>
  <c r="D30" i="1"/>
  <c r="E30" i="1" s="1"/>
  <c r="F30" i="1" l="1"/>
</calcChain>
</file>

<file path=xl/sharedStrings.xml><?xml version="1.0" encoding="utf-8"?>
<sst xmlns="http://schemas.openxmlformats.org/spreadsheetml/2006/main" count="67" uniqueCount="40">
  <si>
    <t>USD @ Start</t>
  </si>
  <si>
    <t>Collateral ratio</t>
  </si>
  <si>
    <t>Post-Dept-Destruction USD</t>
  </si>
  <si>
    <t>Monthly % Gain</t>
  </si>
  <si>
    <t>Amplitude</t>
  </si>
  <si>
    <t>HERTZ Bought</t>
  </si>
  <si>
    <t>USD w/ HERTZ settled</t>
  </si>
  <si>
    <t>Variable Name</t>
  </si>
  <si>
    <t>Value</t>
  </si>
  <si>
    <t>Reference Asset Value</t>
  </si>
  <si>
    <t>Resulting calculations</t>
  </si>
  <si>
    <t>Velocity</t>
  </si>
  <si>
    <t>Period (seconds)</t>
  </si>
  <si>
    <t>Frequency (Hz)</t>
  </si>
  <si>
    <t>Frequency (nHz)</t>
  </si>
  <si>
    <t>Frequency (mHz)</t>
  </si>
  <si>
    <t>USD change per second</t>
  </si>
  <si>
    <t>HERTZ shorted at peak</t>
  </si>
  <si>
    <t>WARNING</t>
  </si>
  <si>
    <t>This Calculator does not account for the rise/drop in BTS!</t>
  </si>
  <si>
    <t>It's your responsibility to maintain your collateral ratio!</t>
  </si>
  <si>
    <t>This calculator is an estimator, not a guarantee.</t>
  </si>
  <si>
    <t>Timestamp</t>
  </si>
  <si>
    <t>Reference timestamp</t>
  </si>
  <si>
    <t>(30.43 days)</t>
  </si>
  <si>
    <t>(In HERTZ this is greater, but for simplicity set to 0)</t>
  </si>
  <si>
    <t>BTS Value (USD cents)</t>
  </si>
  <si>
    <t>Hertz Value (USD cents)</t>
  </si>
  <si>
    <t>Settlement Value (BTS per HERTZ)</t>
  </si>
  <si>
    <t>Min Collateral Ratio</t>
  </si>
  <si>
    <t>Min collateral</t>
  </si>
  <si>
    <t>Your Collateral Ratio</t>
  </si>
  <si>
    <t>Your collateral ratio</t>
  </si>
  <si>
    <t>MCR</t>
  </si>
  <si>
    <t>Timestamp references</t>
  </si>
  <si>
    <t>Shorting @ 1.50</t>
  </si>
  <si>
    <t>Shorting @ 1.00</t>
  </si>
  <si>
    <t>Shorting @ 0.50</t>
  </si>
  <si>
    <t>0.5 == 50%</t>
  </si>
  <si>
    <t>(Reference by changing column D to point between U, V &amp; 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</si>
</sst>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1">
    <xf numFmtId="0" fontId="0" fillId="0" borderId="0" xfId="0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4" borderId="1" xfId="3" applyFont="1" applyBorder="1"/>
    <xf numFmtId="0" fontId="7" fillId="3" borderId="2" xfId="2" applyFont="1" applyBorder="1"/>
    <xf numFmtId="0" fontId="7" fillId="3" borderId="3" xfId="2" applyFont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4" xfId="0" applyFill="1" applyBorder="1"/>
    <xf numFmtId="0" fontId="0" fillId="6" borderId="5" xfId="0" applyFill="1" applyBorder="1"/>
    <xf numFmtId="11" fontId="0" fillId="0" borderId="7" xfId="0" applyNumberFormat="1" applyBorder="1"/>
    <xf numFmtId="164" fontId="0" fillId="0" borderId="7" xfId="0" applyNumberFormat="1" applyBorder="1"/>
    <xf numFmtId="0" fontId="4" fillId="0" borderId="6" xfId="0" applyFont="1" applyBorder="1"/>
    <xf numFmtId="2" fontId="4" fillId="0" borderId="7" xfId="0" applyNumberFormat="1" applyFont="1" applyBorder="1"/>
    <xf numFmtId="0" fontId="0" fillId="5" borderId="10" xfId="0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2" fontId="0" fillId="0" borderId="7" xfId="0" applyNumberFormat="1" applyBorder="1"/>
    <xf numFmtId="0" fontId="5" fillId="5" borderId="5" xfId="1" applyFont="1" applyFill="1" applyBorder="1" applyAlignment="1">
      <alignment horizontal="center"/>
    </xf>
    <xf numFmtId="0" fontId="5" fillId="0" borderId="7" xfId="1" applyFont="1" applyFill="1" applyBorder="1"/>
    <xf numFmtId="0" fontId="5" fillId="0" borderId="9" xfId="1" applyFont="1" applyFill="1" applyBorder="1"/>
    <xf numFmtId="0" fontId="0" fillId="0" borderId="8" xfId="0" applyFill="1" applyBorder="1"/>
    <xf numFmtId="0" fontId="0" fillId="0" borderId="6" xfId="0" applyFill="1" applyBorder="1"/>
    <xf numFmtId="0" fontId="0" fillId="7" borderId="4" xfId="0" applyFill="1" applyBorder="1"/>
    <xf numFmtId="0" fontId="0" fillId="7" borderId="10" xfId="0" applyFill="1" applyBorder="1"/>
    <xf numFmtId="0" fontId="0" fillId="7" borderId="5" xfId="0" applyFill="1" applyBorder="1"/>
    <xf numFmtId="165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Simulator!$D$2:$D$32</c:f>
              <c:numCache>
                <c:formatCode>General</c:formatCode>
                <c:ptCount val="31"/>
                <c:pt idx="0">
                  <c:v>657288.00000000221</c:v>
                </c:pt>
                <c:pt idx="1">
                  <c:v>744926.40000000224</c:v>
                </c:pt>
                <c:pt idx="2">
                  <c:v>832564.80000000226</c:v>
                </c:pt>
                <c:pt idx="3">
                  <c:v>920203.20000000228</c:v>
                </c:pt>
                <c:pt idx="4">
                  <c:v>1007841.6000000023</c:v>
                </c:pt>
                <c:pt idx="5">
                  <c:v>1095480.0000000023</c:v>
                </c:pt>
                <c:pt idx="6">
                  <c:v>1183118.4000000022</c:v>
                </c:pt>
                <c:pt idx="7">
                  <c:v>1270756.8000000021</c:v>
                </c:pt>
                <c:pt idx="8">
                  <c:v>1358395.200000002</c:v>
                </c:pt>
                <c:pt idx="9">
                  <c:v>1446033.600000002</c:v>
                </c:pt>
                <c:pt idx="10">
                  <c:v>1533672.0000000019</c:v>
                </c:pt>
                <c:pt idx="11">
                  <c:v>1621310.4000000018</c:v>
                </c:pt>
                <c:pt idx="12">
                  <c:v>1708948.8000000017</c:v>
                </c:pt>
                <c:pt idx="13">
                  <c:v>1796587.2000000016</c:v>
                </c:pt>
                <c:pt idx="14">
                  <c:v>1884225.6000000015</c:v>
                </c:pt>
                <c:pt idx="15">
                  <c:v>1971864.0000000014</c:v>
                </c:pt>
                <c:pt idx="16">
                  <c:v>2059502.4000000013</c:v>
                </c:pt>
                <c:pt idx="17">
                  <c:v>2147140.8000000012</c:v>
                </c:pt>
                <c:pt idx="18">
                  <c:v>2234779.2000000011</c:v>
                </c:pt>
                <c:pt idx="19">
                  <c:v>2322417.600000001</c:v>
                </c:pt>
                <c:pt idx="20">
                  <c:v>2410056.0000000009</c:v>
                </c:pt>
                <c:pt idx="21">
                  <c:v>2497694.4000000008</c:v>
                </c:pt>
                <c:pt idx="22">
                  <c:v>2585332.8000000007</c:v>
                </c:pt>
                <c:pt idx="23">
                  <c:v>2672971.2000000007</c:v>
                </c:pt>
                <c:pt idx="24">
                  <c:v>2760609.6000000006</c:v>
                </c:pt>
                <c:pt idx="25">
                  <c:v>2848248.0000000005</c:v>
                </c:pt>
                <c:pt idx="26">
                  <c:v>2935886.4000000004</c:v>
                </c:pt>
                <c:pt idx="27">
                  <c:v>3023524.8000000003</c:v>
                </c:pt>
                <c:pt idx="28">
                  <c:v>3111163.2</c:v>
                </c:pt>
                <c:pt idx="29">
                  <c:v>3198801.6</c:v>
                </c:pt>
                <c:pt idx="30">
                  <c:v>3286440</c:v>
                </c:pt>
              </c:numCache>
            </c:numRef>
          </c:xVal>
          <c:yVal>
            <c:numRef>
              <c:f>Simulator!$A$2:$A$32</c:f>
              <c:numCache>
                <c:formatCode>0.000</c:formatCode>
                <c:ptCount val="31"/>
                <c:pt idx="0">
                  <c:v>150</c:v>
                </c:pt>
                <c:pt idx="1">
                  <c:v>148.90738003669023</c:v>
                </c:pt>
                <c:pt idx="2">
                  <c:v>145.67727288212993</c:v>
                </c:pt>
                <c:pt idx="3">
                  <c:v>140.45084971874721</c:v>
                </c:pt>
                <c:pt idx="4">
                  <c:v>133.45653031794271</c:v>
                </c:pt>
                <c:pt idx="5">
                  <c:v>124.99999999999977</c:v>
                </c:pt>
                <c:pt idx="6">
                  <c:v>115.45084971874712</c:v>
                </c:pt>
                <c:pt idx="7">
                  <c:v>105.22642316338242</c:v>
                </c:pt>
                <c:pt idx="8">
                  <c:v>94.773576836617053</c:v>
                </c:pt>
                <c:pt idx="9">
                  <c:v>84.549150281252409</c:v>
                </c:pt>
                <c:pt idx="10">
                  <c:v>74.999999999999801</c:v>
                </c:pt>
                <c:pt idx="11">
                  <c:v>66.543469682056937</c:v>
                </c:pt>
                <c:pt idx="12">
                  <c:v>59.549150281252508</c:v>
                </c:pt>
                <c:pt idx="13">
                  <c:v>54.322727117869874</c:v>
                </c:pt>
                <c:pt idx="14">
                  <c:v>51.092619963309673</c:v>
                </c:pt>
                <c:pt idx="15">
                  <c:v>50</c:v>
                </c:pt>
                <c:pt idx="16">
                  <c:v>51.092619963309758</c:v>
                </c:pt>
                <c:pt idx="17">
                  <c:v>54.322727117870016</c:v>
                </c:pt>
                <c:pt idx="18">
                  <c:v>59.549150281252693</c:v>
                </c:pt>
                <c:pt idx="19">
                  <c:v>66.543469682057193</c:v>
                </c:pt>
                <c:pt idx="20">
                  <c:v>75.000000000000085</c:v>
                </c:pt>
                <c:pt idx="21">
                  <c:v>84.549150281252736</c:v>
                </c:pt>
                <c:pt idx="22">
                  <c:v>94.773576836617409</c:v>
                </c:pt>
                <c:pt idx="23">
                  <c:v>105.22642316338273</c:v>
                </c:pt>
                <c:pt idx="24">
                  <c:v>115.45084971874746</c:v>
                </c:pt>
                <c:pt idx="25">
                  <c:v>125.00000000000004</c:v>
                </c:pt>
                <c:pt idx="26">
                  <c:v>133.45653031794296</c:v>
                </c:pt>
                <c:pt idx="27">
                  <c:v>140.45084971874741</c:v>
                </c:pt>
                <c:pt idx="28">
                  <c:v>145.67727288213004</c:v>
                </c:pt>
                <c:pt idx="29">
                  <c:v>148.90738003669028</c:v>
                </c:pt>
                <c:pt idx="30">
                  <c:v>150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HERTZ (USD/HERTZ)</c:v>
                </c15:tx>
              </c15:filteredSeriesTitle>
            </c:ext>
            <c:ext xmlns:c16="http://schemas.microsoft.com/office/drawing/2014/chart" uri="{C3380CC4-5D6E-409C-BE32-E72D297353CC}">
              <c16:uniqueId val="{00000020-A90A-4335-8B04-CF8B8D4E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00360"/>
        <c:axId val="514202328"/>
      </c:scatterChart>
      <c:valAx>
        <c:axId val="51420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  <a:r>
                  <a:rPr lang="en-GB" baseline="0"/>
                  <a:t>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2328"/>
        <c:crosses val="autoZero"/>
        <c:crossBetween val="midCat"/>
      </c:valAx>
      <c:valAx>
        <c:axId val="5142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USD/HERTZ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HERTZ Settlement estimator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Simulator!$B$1</c:f>
              <c:strCache>
                <c:ptCount val="1"/>
                <c:pt idx="0">
                  <c:v>Settlement Value (BTS per HERTZ)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657288.00000000221</c:v>
                </c:pt>
                <c:pt idx="1">
                  <c:v>744926.40000000224</c:v>
                </c:pt>
                <c:pt idx="2">
                  <c:v>832564.80000000226</c:v>
                </c:pt>
                <c:pt idx="3">
                  <c:v>920203.20000000228</c:v>
                </c:pt>
                <c:pt idx="4">
                  <c:v>1007841.6000000023</c:v>
                </c:pt>
                <c:pt idx="5">
                  <c:v>1095480.0000000023</c:v>
                </c:pt>
                <c:pt idx="6">
                  <c:v>1183118.4000000022</c:v>
                </c:pt>
                <c:pt idx="7">
                  <c:v>1270756.8000000021</c:v>
                </c:pt>
                <c:pt idx="8">
                  <c:v>1358395.200000002</c:v>
                </c:pt>
                <c:pt idx="9">
                  <c:v>1446033.600000002</c:v>
                </c:pt>
                <c:pt idx="10">
                  <c:v>1533672.0000000019</c:v>
                </c:pt>
                <c:pt idx="11">
                  <c:v>1621310.4000000018</c:v>
                </c:pt>
                <c:pt idx="12">
                  <c:v>1708948.8000000017</c:v>
                </c:pt>
                <c:pt idx="13">
                  <c:v>1796587.2000000016</c:v>
                </c:pt>
                <c:pt idx="14">
                  <c:v>1884225.6000000015</c:v>
                </c:pt>
                <c:pt idx="15">
                  <c:v>1971864.0000000014</c:v>
                </c:pt>
                <c:pt idx="16">
                  <c:v>2059502.4000000013</c:v>
                </c:pt>
                <c:pt idx="17">
                  <c:v>2147140.8000000012</c:v>
                </c:pt>
                <c:pt idx="18">
                  <c:v>2234779.2000000011</c:v>
                </c:pt>
                <c:pt idx="19">
                  <c:v>2322417.600000001</c:v>
                </c:pt>
                <c:pt idx="20">
                  <c:v>2410056.0000000009</c:v>
                </c:pt>
                <c:pt idx="21">
                  <c:v>2497694.4000000008</c:v>
                </c:pt>
                <c:pt idx="22">
                  <c:v>2585332.8000000007</c:v>
                </c:pt>
                <c:pt idx="23">
                  <c:v>2672971.2000000007</c:v>
                </c:pt>
                <c:pt idx="24">
                  <c:v>2760609.6000000006</c:v>
                </c:pt>
                <c:pt idx="25">
                  <c:v>2848248.0000000005</c:v>
                </c:pt>
                <c:pt idx="26">
                  <c:v>2935886.4000000004</c:v>
                </c:pt>
                <c:pt idx="27">
                  <c:v>3023524.8000000003</c:v>
                </c:pt>
                <c:pt idx="28">
                  <c:v>3111163.2</c:v>
                </c:pt>
                <c:pt idx="29">
                  <c:v>3198801.6</c:v>
                </c:pt>
                <c:pt idx="30">
                  <c:v>3286440</c:v>
                </c:pt>
              </c:numCache>
            </c:numRef>
          </c:cat>
          <c:val>
            <c:numRef>
              <c:f>Simulator!$B$2:$B$32</c:f>
              <c:numCache>
                <c:formatCode>0.000</c:formatCode>
                <c:ptCount val="31"/>
                <c:pt idx="0">
                  <c:v>17.647058823529413</c:v>
                </c:pt>
                <c:pt idx="1">
                  <c:v>17.314811632173281</c:v>
                </c:pt>
                <c:pt idx="2">
                  <c:v>16.74451412438275</c:v>
                </c:pt>
                <c:pt idx="3">
                  <c:v>15.960323831675817</c:v>
                </c:pt>
                <c:pt idx="4">
                  <c:v>14.995115766060978</c:v>
                </c:pt>
                <c:pt idx="5">
                  <c:v>13.888888888888864</c:v>
                </c:pt>
                <c:pt idx="6">
                  <c:v>12.686906562499685</c:v>
                </c:pt>
                <c:pt idx="7">
                  <c:v>11.437654691672003</c:v>
                </c:pt>
                <c:pt idx="8">
                  <c:v>10.190707186733016</c:v>
                </c:pt>
                <c:pt idx="9">
                  <c:v>8.9945904554523839</c:v>
                </c:pt>
                <c:pt idx="10">
                  <c:v>7.8947368421052424</c:v>
                </c:pt>
                <c:pt idx="11">
                  <c:v>6.9316114252142649</c:v>
                </c:pt>
                <c:pt idx="12">
                  <c:v>6.1390876578610838</c:v>
                </c:pt>
                <c:pt idx="13">
                  <c:v>5.5431354201908034</c:v>
                </c:pt>
                <c:pt idx="14">
                  <c:v>5.1608707033646128</c:v>
                </c:pt>
                <c:pt idx="15">
                  <c:v>5.0000000000000053</c:v>
                </c:pt>
                <c:pt idx="16">
                  <c:v>5.058675243892055</c:v>
                </c:pt>
                <c:pt idx="17">
                  <c:v>5.3257575605754921</c:v>
                </c:pt>
                <c:pt idx="18">
                  <c:v>5.7814709010924945</c:v>
                </c:pt>
                <c:pt idx="19">
                  <c:v>6.398410546351653</c:v>
                </c:pt>
                <c:pt idx="20">
                  <c:v>7.1428571428571512</c:v>
                </c:pt>
                <c:pt idx="21">
                  <c:v>7.9763349321936543</c:v>
                </c:pt>
                <c:pt idx="22">
                  <c:v>8.857343629590412</c:v>
                </c:pt>
                <c:pt idx="23">
                  <c:v>9.7431873299428453</c:v>
                </c:pt>
                <c:pt idx="24">
                  <c:v>10.591821075114446</c:v>
                </c:pt>
                <c:pt idx="25">
                  <c:v>11.363636363636367</c:v>
                </c:pt>
                <c:pt idx="26">
                  <c:v>12.023110839454322</c:v>
                </c:pt>
                <c:pt idx="27">
                  <c:v>12.540254439173877</c:v>
                </c:pt>
                <c:pt idx="28">
                  <c:v>12.891794060365489</c:v>
                </c:pt>
                <c:pt idx="29">
                  <c:v>13.062050880411428</c:v>
                </c:pt>
                <c:pt idx="30">
                  <c:v>13.043478260869565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D-4AAD-82A0-95F771286BB8}"/>
            </c:ext>
          </c:extLst>
        </c:ser>
        <c:ser>
          <c:idx val="1"/>
          <c:order val="1"/>
          <c:tx>
            <c:strRef>
              <c:f>Simulator!$E$1</c:f>
              <c:strCache>
                <c:ptCount val="1"/>
                <c:pt idx="0">
                  <c:v>BTS Value (USD cents)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657288.00000000221</c:v>
                </c:pt>
                <c:pt idx="1">
                  <c:v>744926.40000000224</c:v>
                </c:pt>
                <c:pt idx="2">
                  <c:v>832564.80000000226</c:v>
                </c:pt>
                <c:pt idx="3">
                  <c:v>920203.20000000228</c:v>
                </c:pt>
                <c:pt idx="4">
                  <c:v>1007841.6000000023</c:v>
                </c:pt>
                <c:pt idx="5">
                  <c:v>1095480.0000000023</c:v>
                </c:pt>
                <c:pt idx="6">
                  <c:v>1183118.4000000022</c:v>
                </c:pt>
                <c:pt idx="7">
                  <c:v>1270756.8000000021</c:v>
                </c:pt>
                <c:pt idx="8">
                  <c:v>1358395.200000002</c:v>
                </c:pt>
                <c:pt idx="9">
                  <c:v>1446033.600000002</c:v>
                </c:pt>
                <c:pt idx="10">
                  <c:v>1533672.0000000019</c:v>
                </c:pt>
                <c:pt idx="11">
                  <c:v>1621310.4000000018</c:v>
                </c:pt>
                <c:pt idx="12">
                  <c:v>1708948.8000000017</c:v>
                </c:pt>
                <c:pt idx="13">
                  <c:v>1796587.2000000016</c:v>
                </c:pt>
                <c:pt idx="14">
                  <c:v>1884225.6000000015</c:v>
                </c:pt>
                <c:pt idx="15">
                  <c:v>1971864.0000000014</c:v>
                </c:pt>
                <c:pt idx="16">
                  <c:v>2059502.4000000013</c:v>
                </c:pt>
                <c:pt idx="17">
                  <c:v>2147140.8000000012</c:v>
                </c:pt>
                <c:pt idx="18">
                  <c:v>2234779.2000000011</c:v>
                </c:pt>
                <c:pt idx="19">
                  <c:v>2322417.600000001</c:v>
                </c:pt>
                <c:pt idx="20">
                  <c:v>2410056.0000000009</c:v>
                </c:pt>
                <c:pt idx="21">
                  <c:v>2497694.4000000008</c:v>
                </c:pt>
                <c:pt idx="22">
                  <c:v>2585332.8000000007</c:v>
                </c:pt>
                <c:pt idx="23">
                  <c:v>2672971.2000000007</c:v>
                </c:pt>
                <c:pt idx="24">
                  <c:v>2760609.6000000006</c:v>
                </c:pt>
                <c:pt idx="25">
                  <c:v>2848248.0000000005</c:v>
                </c:pt>
                <c:pt idx="26">
                  <c:v>2935886.4000000004</c:v>
                </c:pt>
                <c:pt idx="27">
                  <c:v>3023524.8000000003</c:v>
                </c:pt>
                <c:pt idx="28">
                  <c:v>3111163.2</c:v>
                </c:pt>
                <c:pt idx="29">
                  <c:v>3198801.6</c:v>
                </c:pt>
                <c:pt idx="30">
                  <c:v>3286440</c:v>
                </c:pt>
              </c:numCache>
            </c:numRef>
          </c:cat>
          <c:val>
            <c:numRef>
              <c:f>Simulator!$E$2:$E$32</c:f>
              <c:numCache>
                <c:formatCode>General</c:formatCode>
                <c:ptCount val="31"/>
                <c:pt idx="0">
                  <c:v>8.5</c:v>
                </c:pt>
                <c:pt idx="1">
                  <c:v>8.6</c:v>
                </c:pt>
                <c:pt idx="2">
                  <c:v>8.6999999999999993</c:v>
                </c:pt>
                <c:pt idx="3">
                  <c:v>8.8000000000000007</c:v>
                </c:pt>
                <c:pt idx="4">
                  <c:v>8.9</c:v>
                </c:pt>
                <c:pt idx="5">
                  <c:v>9</c:v>
                </c:pt>
                <c:pt idx="6">
                  <c:v>9.1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9.4</c:v>
                </c:pt>
                <c:pt idx="10">
                  <c:v>9.5</c:v>
                </c:pt>
                <c:pt idx="11">
                  <c:v>9.6</c:v>
                </c:pt>
                <c:pt idx="12">
                  <c:v>9.6999999999999993</c:v>
                </c:pt>
                <c:pt idx="13">
                  <c:v>9.8000000000000007</c:v>
                </c:pt>
                <c:pt idx="14">
                  <c:v>9.9</c:v>
                </c:pt>
                <c:pt idx="15">
                  <c:v>9.9999999999999893</c:v>
                </c:pt>
                <c:pt idx="16">
                  <c:v>10.1</c:v>
                </c:pt>
                <c:pt idx="17">
                  <c:v>10.199999999999999</c:v>
                </c:pt>
                <c:pt idx="18">
                  <c:v>10.3</c:v>
                </c:pt>
                <c:pt idx="19">
                  <c:v>10.4</c:v>
                </c:pt>
                <c:pt idx="20">
                  <c:v>10.5</c:v>
                </c:pt>
                <c:pt idx="21">
                  <c:v>10.6</c:v>
                </c:pt>
                <c:pt idx="22">
                  <c:v>10.7</c:v>
                </c:pt>
                <c:pt idx="23">
                  <c:v>10.8</c:v>
                </c:pt>
                <c:pt idx="24">
                  <c:v>10.9</c:v>
                </c:pt>
                <c:pt idx="25">
                  <c:v>11</c:v>
                </c:pt>
                <c:pt idx="26">
                  <c:v>11.1</c:v>
                </c:pt>
                <c:pt idx="27">
                  <c:v>11.2</c:v>
                </c:pt>
                <c:pt idx="28">
                  <c:v>11.3</c:v>
                </c:pt>
                <c:pt idx="29">
                  <c:v>11.4</c:v>
                </c:pt>
                <c:pt idx="30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D-4AAD-82A0-95F771286BB8}"/>
            </c:ext>
          </c:extLst>
        </c:ser>
        <c:ser>
          <c:idx val="2"/>
          <c:order val="2"/>
          <c:tx>
            <c:v>Collateral Ratio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Simulator!$F$2:$F$32</c:f>
              <c:numCache>
                <c:formatCode>0.00</c:formatCode>
                <c:ptCount val="31"/>
                <c:pt idx="0">
                  <c:v>2</c:v>
                </c:pt>
                <c:pt idx="1">
                  <c:v>2.0383772227401851</c:v>
                </c:pt>
                <c:pt idx="2">
                  <c:v>2.1078018379562784</c:v>
                </c:pt>
                <c:pt idx="3">
                  <c:v>2.2113660110712794</c:v>
                </c:pt>
                <c:pt idx="4">
                  <c:v>2.353707580367026</c:v>
                </c:pt>
                <c:pt idx="5">
                  <c:v>2.54117647058824</c:v>
                </c:pt>
                <c:pt idx="6">
                  <c:v>2.7819324965616263</c:v>
                </c:pt>
                <c:pt idx="7">
                  <c:v>3.0857827586591871</c:v>
                </c:pt>
                <c:pt idx="8">
                  <c:v>3.4633629443310081</c:v>
                </c:pt>
                <c:pt idx="9">
                  <c:v>3.9239271450835282</c:v>
                </c:pt>
                <c:pt idx="10">
                  <c:v>4.4705882352941293</c:v>
                </c:pt>
                <c:pt idx="11">
                  <c:v>5.0917622875791597</c:v>
                </c:pt>
                <c:pt idx="12">
                  <c:v>5.7490818854597734</c:v>
                </c:pt>
                <c:pt idx="13">
                  <c:v>6.3671757898066916</c:v>
                </c:pt>
                <c:pt idx="14">
                  <c:v>6.8387912962145982</c:v>
                </c:pt>
                <c:pt idx="15">
                  <c:v>7.0588235294117574</c:v>
                </c:pt>
                <c:pt idx="16">
                  <c:v>6.9769486961381135</c:v>
                </c:pt>
                <c:pt idx="17">
                  <c:v>6.627060515921233</c:v>
                </c:pt>
                <c:pt idx="18">
                  <c:v>6.104695197962422</c:v>
                </c:pt>
                <c:pt idx="19">
                  <c:v>5.5160758115440691</c:v>
                </c:pt>
                <c:pt idx="20">
                  <c:v>4.9411764705882302</c:v>
                </c:pt>
                <c:pt idx="21">
                  <c:v>4.4248540146686421</c:v>
                </c:pt>
                <c:pt idx="22">
                  <c:v>3.9847294090689944</c:v>
                </c:pt>
                <c:pt idx="23">
                  <c:v>3.6224406297303395</c:v>
                </c:pt>
                <c:pt idx="24">
                  <c:v>3.3322048585188613</c:v>
                </c:pt>
                <c:pt idx="25">
                  <c:v>3.1058823529411757</c:v>
                </c:pt>
                <c:pt idx="26">
                  <c:v>2.9355229373116778</c:v>
                </c:pt>
                <c:pt idx="27">
                  <c:v>2.8144658322725324</c:v>
                </c:pt>
                <c:pt idx="28">
                  <c:v>2.7377196286098768</c:v>
                </c:pt>
                <c:pt idx="29">
                  <c:v>2.7020349231672212</c:v>
                </c:pt>
                <c:pt idx="30">
                  <c:v>2.7058823529411766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D-4AAD-82A0-95F771286BB8}"/>
            </c:ext>
          </c:extLst>
        </c:ser>
        <c:ser>
          <c:idx val="3"/>
          <c:order val="3"/>
          <c:tx>
            <c:v>MCR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Simulator!$G$2:$G$32</c:f>
              <c:numCache>
                <c:formatCode>General</c:formatCode>
                <c:ptCount val="31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96C-BB3F-8FB55D11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70992"/>
        <c:axId val="522170336"/>
      </c:lineChart>
      <c:catAx>
        <c:axId val="522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336"/>
        <c:crosses val="autoZero"/>
        <c:auto val="1"/>
        <c:lblAlgn val="ctr"/>
        <c:lblOffset val="100"/>
        <c:noMultiLvlLbl val="0"/>
      </c:catAx>
      <c:valAx>
        <c:axId val="5221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1394009</xdr:colOff>
      <xdr:row>7</xdr:row>
      <xdr:rowOff>85163</xdr:rowOff>
    </xdr:from>
    <xdr:to>
      <xdr:col>18</xdr:col>
      <xdr:colOff>582705</xdr:colOff>
      <xdr:row>22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F4637-54CA-445F-8FFB-DADA1DE21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13448</xdr:colOff>
      <xdr:row>23</xdr:row>
      <xdr:rowOff>76199</xdr:rowOff>
    </xdr:from>
    <xdr:to>
      <xdr:col>18</xdr:col>
      <xdr:colOff>591670</xdr:colOff>
      <xdr:row>41</xdr:row>
      <xdr:rowOff>26893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C6967-4CD0-488B-99CB-6FA72D67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55" zoomScaleNormal="55" workbookViewId="0">
      <selection activeCell="K1" sqref="K1:K4"/>
    </sheetView>
  </sheetViews>
  <sheetFormatPr defaultRowHeight="14.4" x14ac:dyDescent="0.3"/>
  <cols>
    <col min="1" max="1" width="14.6640625" bestFit="1" customWidth="1"/>
    <col min="2" max="2" width="15.109375" bestFit="1" customWidth="1"/>
    <col min="3" max="3" width="21.88671875" bestFit="1" customWidth="1"/>
    <col min="4" max="4" width="37.88671875" bestFit="1" customWidth="1"/>
    <col min="5" max="5" width="28" bestFit="1" customWidth="1"/>
    <col min="6" max="6" width="15.6640625" bestFit="1" customWidth="1"/>
    <col min="7" max="7" width="9.21875" bestFit="1" customWidth="1"/>
    <col min="8" max="8" width="24.5546875" bestFit="1" customWidth="1"/>
    <col min="9" max="9" width="20.88671875" customWidth="1"/>
    <col min="11" max="11" width="68" bestFit="1" customWidth="1"/>
    <col min="12" max="12" width="14.6640625" bestFit="1" customWidth="1"/>
    <col min="13" max="13" width="19.88671875" bestFit="1" customWidth="1"/>
    <col min="14" max="14" width="12.44140625" bestFit="1" customWidth="1"/>
  </cols>
  <sheetData>
    <row r="1" spans="1:14" x14ac:dyDescent="0.3">
      <c r="A1" s="7" t="s">
        <v>0</v>
      </c>
      <c r="B1" s="21" t="s">
        <v>5</v>
      </c>
      <c r="C1" s="21" t="s">
        <v>6</v>
      </c>
      <c r="D1" s="21" t="s">
        <v>17</v>
      </c>
      <c r="E1" s="21" t="s">
        <v>2</v>
      </c>
      <c r="F1" s="8" t="s">
        <v>3</v>
      </c>
      <c r="G1" s="1"/>
      <c r="H1" s="7" t="s">
        <v>7</v>
      </c>
      <c r="I1" s="8" t="s">
        <v>8</v>
      </c>
      <c r="K1" s="4" t="s">
        <v>18</v>
      </c>
      <c r="M1" s="2"/>
      <c r="N1" s="2"/>
    </row>
    <row r="2" spans="1:14" x14ac:dyDescent="0.3">
      <c r="A2" s="11">
        <v>1</v>
      </c>
      <c r="B2" s="22">
        <f>A2/($I$4-$I$2)</f>
        <v>2</v>
      </c>
      <c r="C2" s="22">
        <f>($I$4+$I$2)*B2</f>
        <v>3</v>
      </c>
      <c r="D2" s="22">
        <f>($C2/($I$3*($I$4 + ($I$4 * $I$2))))</f>
        <v>1</v>
      </c>
      <c r="E2" s="22">
        <f>$C2 + (($D2*($I$4+$I$2))-($D2*($I$4-$I$2)))</f>
        <v>4</v>
      </c>
      <c r="F2" s="12">
        <f>(E2/A2)*100</f>
        <v>400</v>
      </c>
      <c r="H2" s="9" t="s">
        <v>4</v>
      </c>
      <c r="I2" s="10">
        <v>0.5</v>
      </c>
      <c r="K2" s="5" t="s">
        <v>19</v>
      </c>
      <c r="M2" s="3"/>
      <c r="N2" s="3"/>
    </row>
    <row r="3" spans="1:14" x14ac:dyDescent="0.3">
      <c r="A3" s="11">
        <f>E2</f>
        <v>4</v>
      </c>
      <c r="B3" s="22">
        <f t="shared" ref="B3:B30" si="0">A3/($I$4-$I$2)</f>
        <v>8</v>
      </c>
      <c r="C3" s="22">
        <f t="shared" ref="C3:C30" si="1">($I$4+$I$2)*B3</f>
        <v>12</v>
      </c>
      <c r="D3" s="22">
        <f t="shared" ref="D3:D30" si="2">($C3/($I$3*($I$4 + ($I$4 * $I$2))))</f>
        <v>4</v>
      </c>
      <c r="E3" s="22">
        <f t="shared" ref="E3:E30" si="3">$C3 + (($D3*($I$4+$I$2))-($D3*($I$4-$I$2)))</f>
        <v>16</v>
      </c>
      <c r="F3" s="12">
        <f t="shared" ref="F3:F24" si="4">(E3/A3)*100</f>
        <v>400</v>
      </c>
      <c r="H3" s="9" t="s">
        <v>1</v>
      </c>
      <c r="I3" s="10">
        <v>2</v>
      </c>
      <c r="K3" s="5" t="s">
        <v>20</v>
      </c>
      <c r="M3" s="3"/>
      <c r="N3" s="3"/>
    </row>
    <row r="4" spans="1:14" ht="15" thickBot="1" x14ac:dyDescent="0.35">
      <c r="A4" s="11">
        <f t="shared" ref="A4:A24" si="5">E3</f>
        <v>16</v>
      </c>
      <c r="B4" s="22">
        <f t="shared" si="0"/>
        <v>32</v>
      </c>
      <c r="C4" s="22">
        <f t="shared" si="1"/>
        <v>48</v>
      </c>
      <c r="D4" s="22">
        <f t="shared" si="2"/>
        <v>16</v>
      </c>
      <c r="E4" s="22">
        <f t="shared" si="3"/>
        <v>64</v>
      </c>
      <c r="F4" s="12">
        <f t="shared" si="4"/>
        <v>400</v>
      </c>
      <c r="H4" s="11" t="s">
        <v>9</v>
      </c>
      <c r="I4" s="12">
        <v>1</v>
      </c>
      <c r="K4" s="6" t="s">
        <v>21</v>
      </c>
      <c r="M4" s="3"/>
      <c r="N4" s="3"/>
    </row>
    <row r="5" spans="1:14" ht="15" thickBot="1" x14ac:dyDescent="0.35">
      <c r="A5" s="11">
        <f t="shared" si="5"/>
        <v>64</v>
      </c>
      <c r="B5" s="22">
        <f t="shared" si="0"/>
        <v>128</v>
      </c>
      <c r="C5" s="22">
        <f t="shared" si="1"/>
        <v>192</v>
      </c>
      <c r="D5" s="22">
        <f t="shared" si="2"/>
        <v>64</v>
      </c>
      <c r="E5" s="22">
        <f t="shared" si="3"/>
        <v>256</v>
      </c>
      <c r="F5" s="12">
        <f t="shared" si="4"/>
        <v>400</v>
      </c>
      <c r="H5" s="13" t="s">
        <v>12</v>
      </c>
      <c r="I5" s="14">
        <f>((30.43*60)*60)*24</f>
        <v>2629152</v>
      </c>
      <c r="L5" s="3"/>
      <c r="M5" s="3"/>
      <c r="N5" s="3"/>
    </row>
    <row r="6" spans="1:14" ht="15" thickBot="1" x14ac:dyDescent="0.35">
      <c r="A6" s="11">
        <f t="shared" si="5"/>
        <v>256</v>
      </c>
      <c r="B6" s="22">
        <f t="shared" si="0"/>
        <v>512</v>
      </c>
      <c r="C6" s="22">
        <f t="shared" si="1"/>
        <v>768</v>
      </c>
      <c r="D6" s="22">
        <f t="shared" si="2"/>
        <v>256</v>
      </c>
      <c r="E6" s="22">
        <f t="shared" si="3"/>
        <v>1024</v>
      </c>
      <c r="F6" s="12">
        <f t="shared" si="4"/>
        <v>400</v>
      </c>
      <c r="L6" s="3"/>
      <c r="M6" s="3"/>
      <c r="N6" s="3"/>
    </row>
    <row r="7" spans="1:14" x14ac:dyDescent="0.3">
      <c r="A7" s="11">
        <f t="shared" si="5"/>
        <v>1024</v>
      </c>
      <c r="B7" s="22">
        <f t="shared" si="0"/>
        <v>2048</v>
      </c>
      <c r="C7" s="22">
        <f t="shared" si="1"/>
        <v>3072</v>
      </c>
      <c r="D7" s="22">
        <f t="shared" si="2"/>
        <v>1024</v>
      </c>
      <c r="E7" s="22">
        <f t="shared" si="3"/>
        <v>4096</v>
      </c>
      <c r="F7" s="12">
        <f t="shared" si="4"/>
        <v>400</v>
      </c>
      <c r="H7" s="15" t="s">
        <v>10</v>
      </c>
      <c r="I7" s="16" t="s">
        <v>8</v>
      </c>
      <c r="L7" s="3"/>
      <c r="M7" s="3"/>
      <c r="N7" s="3"/>
    </row>
    <row r="8" spans="1:14" x14ac:dyDescent="0.3">
      <c r="A8" s="11">
        <f t="shared" si="5"/>
        <v>4096</v>
      </c>
      <c r="B8" s="22">
        <f t="shared" si="0"/>
        <v>8192</v>
      </c>
      <c r="C8" s="22">
        <f t="shared" si="1"/>
        <v>12288</v>
      </c>
      <c r="D8" s="22">
        <f t="shared" si="2"/>
        <v>4096</v>
      </c>
      <c r="E8" s="22">
        <f t="shared" si="3"/>
        <v>16384</v>
      </c>
      <c r="F8" s="12">
        <f t="shared" si="4"/>
        <v>400</v>
      </c>
      <c r="H8" s="11" t="s">
        <v>11</v>
      </c>
      <c r="I8" s="12">
        <f>(($I$4 + ($I$4 * $I$2)) - ($I$4 - ($I$4 * $I$2)))/$I$5</f>
        <v>3.8035077469845791E-7</v>
      </c>
      <c r="L8" s="3"/>
      <c r="M8" s="3"/>
      <c r="N8" s="3"/>
    </row>
    <row r="9" spans="1:14" x14ac:dyDescent="0.3">
      <c r="A9" s="11">
        <f t="shared" si="5"/>
        <v>16384</v>
      </c>
      <c r="B9" s="22">
        <f t="shared" si="0"/>
        <v>32768</v>
      </c>
      <c r="C9" s="22">
        <f t="shared" si="1"/>
        <v>49152</v>
      </c>
      <c r="D9" s="22">
        <f t="shared" si="2"/>
        <v>16384</v>
      </c>
      <c r="E9" s="22">
        <f t="shared" si="3"/>
        <v>65536</v>
      </c>
      <c r="F9" s="12">
        <f t="shared" si="4"/>
        <v>400</v>
      </c>
      <c r="H9" s="11" t="s">
        <v>13</v>
      </c>
      <c r="I9" s="17">
        <f>1/$I$5</f>
        <v>3.8035077469845791E-7</v>
      </c>
    </row>
    <row r="10" spans="1:14" x14ac:dyDescent="0.3">
      <c r="A10" s="11">
        <f t="shared" si="5"/>
        <v>65536</v>
      </c>
      <c r="B10" s="22">
        <f t="shared" si="0"/>
        <v>131072</v>
      </c>
      <c r="C10" s="22">
        <f t="shared" si="1"/>
        <v>196608</v>
      </c>
      <c r="D10" s="22">
        <f t="shared" si="2"/>
        <v>65536</v>
      </c>
      <c r="E10" s="22">
        <f t="shared" si="3"/>
        <v>262144</v>
      </c>
      <c r="F10" s="12">
        <f t="shared" si="4"/>
        <v>400</v>
      </c>
      <c r="H10" s="11" t="s">
        <v>15</v>
      </c>
      <c r="I10" s="18">
        <f>$I8*1000000</f>
        <v>0.38035077469845791</v>
      </c>
    </row>
    <row r="11" spans="1:14" x14ac:dyDescent="0.3">
      <c r="A11" s="11">
        <f t="shared" si="5"/>
        <v>262144</v>
      </c>
      <c r="B11" s="22">
        <f t="shared" si="0"/>
        <v>524288</v>
      </c>
      <c r="C11" s="22">
        <f t="shared" si="1"/>
        <v>786432</v>
      </c>
      <c r="D11" s="22">
        <f t="shared" si="2"/>
        <v>262144</v>
      </c>
      <c r="E11" s="22">
        <f t="shared" si="3"/>
        <v>1048576</v>
      </c>
      <c r="F11" s="12">
        <f t="shared" si="4"/>
        <v>400</v>
      </c>
      <c r="H11" s="19" t="s">
        <v>14</v>
      </c>
      <c r="I11" s="20">
        <f>$I9*1000000000</f>
        <v>380.35077469845788</v>
      </c>
    </row>
    <row r="12" spans="1:14" ht="15" thickBot="1" x14ac:dyDescent="0.35">
      <c r="A12" s="11">
        <f t="shared" si="5"/>
        <v>1048576</v>
      </c>
      <c r="B12" s="22">
        <f t="shared" si="0"/>
        <v>2097152</v>
      </c>
      <c r="C12" s="22">
        <f t="shared" si="1"/>
        <v>3145728</v>
      </c>
      <c r="D12" s="22">
        <f t="shared" si="2"/>
        <v>1048576</v>
      </c>
      <c r="E12" s="22">
        <f t="shared" si="3"/>
        <v>4194304</v>
      </c>
      <c r="F12" s="12">
        <f t="shared" si="4"/>
        <v>400</v>
      </c>
      <c r="H12" s="13" t="s">
        <v>16</v>
      </c>
      <c r="I12" s="14">
        <f>(($I$4 + ($I$4 * $I$2)) - ($I$4 - ($I$4 * $I$2)))/$I$5</f>
        <v>3.8035077469845791E-7</v>
      </c>
    </row>
    <row r="13" spans="1:14" x14ac:dyDescent="0.3">
      <c r="A13" s="11">
        <f t="shared" si="5"/>
        <v>4194304</v>
      </c>
      <c r="B13" s="22">
        <f t="shared" si="0"/>
        <v>8388608</v>
      </c>
      <c r="C13" s="22">
        <f t="shared" si="1"/>
        <v>12582912</v>
      </c>
      <c r="D13" s="22">
        <f t="shared" si="2"/>
        <v>4194304</v>
      </c>
      <c r="E13" s="22">
        <f t="shared" si="3"/>
        <v>16777216</v>
      </c>
      <c r="F13" s="12">
        <f t="shared" si="4"/>
        <v>400</v>
      </c>
    </row>
    <row r="14" spans="1:14" x14ac:dyDescent="0.3">
      <c r="A14" s="11">
        <f t="shared" si="5"/>
        <v>16777216</v>
      </c>
      <c r="B14" s="22">
        <f t="shared" si="0"/>
        <v>33554432</v>
      </c>
      <c r="C14" s="22">
        <f t="shared" si="1"/>
        <v>50331648</v>
      </c>
      <c r="D14" s="22">
        <f t="shared" si="2"/>
        <v>16777216</v>
      </c>
      <c r="E14" s="22">
        <f t="shared" si="3"/>
        <v>67108864</v>
      </c>
      <c r="F14" s="12">
        <f t="shared" si="4"/>
        <v>400</v>
      </c>
    </row>
    <row r="15" spans="1:14" x14ac:dyDescent="0.3">
      <c r="A15" s="11">
        <f t="shared" si="5"/>
        <v>67108864</v>
      </c>
      <c r="B15" s="22">
        <f t="shared" si="0"/>
        <v>134217728</v>
      </c>
      <c r="C15" s="22">
        <f t="shared" si="1"/>
        <v>201326592</v>
      </c>
      <c r="D15" s="22">
        <f t="shared" si="2"/>
        <v>67108864</v>
      </c>
      <c r="E15" s="22">
        <f t="shared" si="3"/>
        <v>268435456</v>
      </c>
      <c r="F15" s="12">
        <f t="shared" si="4"/>
        <v>400</v>
      </c>
    </row>
    <row r="16" spans="1:14" x14ac:dyDescent="0.3">
      <c r="A16" s="11">
        <f t="shared" si="5"/>
        <v>268435456</v>
      </c>
      <c r="B16" s="22">
        <f t="shared" si="0"/>
        <v>536870912</v>
      </c>
      <c r="C16" s="22">
        <f t="shared" si="1"/>
        <v>805306368</v>
      </c>
      <c r="D16" s="22">
        <f t="shared" si="2"/>
        <v>268435456</v>
      </c>
      <c r="E16" s="22">
        <f t="shared" si="3"/>
        <v>1073741824</v>
      </c>
      <c r="F16" s="12">
        <f t="shared" si="4"/>
        <v>400</v>
      </c>
    </row>
    <row r="17" spans="1:6" x14ac:dyDescent="0.3">
      <c r="A17" s="11">
        <f t="shared" si="5"/>
        <v>1073741824</v>
      </c>
      <c r="B17" s="22">
        <f t="shared" si="0"/>
        <v>2147483648</v>
      </c>
      <c r="C17" s="22">
        <f t="shared" si="1"/>
        <v>3221225472</v>
      </c>
      <c r="D17" s="22">
        <f t="shared" si="2"/>
        <v>1073741824</v>
      </c>
      <c r="E17" s="22">
        <f t="shared" si="3"/>
        <v>4294967296</v>
      </c>
      <c r="F17" s="12">
        <f t="shared" si="4"/>
        <v>400</v>
      </c>
    </row>
    <row r="18" spans="1:6" x14ac:dyDescent="0.3">
      <c r="A18" s="11">
        <f t="shared" si="5"/>
        <v>4294967296</v>
      </c>
      <c r="B18" s="22">
        <f t="shared" si="0"/>
        <v>8589934592</v>
      </c>
      <c r="C18" s="22">
        <f t="shared" si="1"/>
        <v>12884901888</v>
      </c>
      <c r="D18" s="22">
        <f t="shared" si="2"/>
        <v>4294967296</v>
      </c>
      <c r="E18" s="22">
        <f t="shared" si="3"/>
        <v>17179869184</v>
      </c>
      <c r="F18" s="12">
        <f t="shared" si="4"/>
        <v>400</v>
      </c>
    </row>
    <row r="19" spans="1:6" x14ac:dyDescent="0.3">
      <c r="A19" s="11">
        <f t="shared" si="5"/>
        <v>17179869184</v>
      </c>
      <c r="B19" s="22">
        <f t="shared" si="0"/>
        <v>34359738368</v>
      </c>
      <c r="C19" s="22">
        <f t="shared" si="1"/>
        <v>51539607552</v>
      </c>
      <c r="D19" s="22">
        <f t="shared" si="2"/>
        <v>17179869184</v>
      </c>
      <c r="E19" s="22">
        <f t="shared" si="3"/>
        <v>68719476736</v>
      </c>
      <c r="F19" s="12">
        <f t="shared" si="4"/>
        <v>400</v>
      </c>
    </row>
    <row r="20" spans="1:6" x14ac:dyDescent="0.3">
      <c r="A20" s="11">
        <f t="shared" si="5"/>
        <v>68719476736</v>
      </c>
      <c r="B20" s="22">
        <f t="shared" si="0"/>
        <v>137438953472</v>
      </c>
      <c r="C20" s="22">
        <f t="shared" si="1"/>
        <v>206158430208</v>
      </c>
      <c r="D20" s="22">
        <f t="shared" si="2"/>
        <v>68719476736</v>
      </c>
      <c r="E20" s="22">
        <f t="shared" si="3"/>
        <v>274877906944</v>
      </c>
      <c r="F20" s="12">
        <f t="shared" si="4"/>
        <v>400</v>
      </c>
    </row>
    <row r="21" spans="1:6" x14ac:dyDescent="0.3">
      <c r="A21" s="11">
        <f t="shared" si="5"/>
        <v>274877906944</v>
      </c>
      <c r="B21" s="22">
        <f t="shared" si="0"/>
        <v>549755813888</v>
      </c>
      <c r="C21" s="22">
        <f t="shared" si="1"/>
        <v>824633720832</v>
      </c>
      <c r="D21" s="22">
        <f t="shared" si="2"/>
        <v>274877906944</v>
      </c>
      <c r="E21" s="22">
        <f t="shared" si="3"/>
        <v>1099511627776</v>
      </c>
      <c r="F21" s="12">
        <f t="shared" si="4"/>
        <v>400</v>
      </c>
    </row>
    <row r="22" spans="1:6" x14ac:dyDescent="0.3">
      <c r="A22" s="11">
        <f t="shared" si="5"/>
        <v>1099511627776</v>
      </c>
      <c r="B22" s="22">
        <f t="shared" si="0"/>
        <v>2199023255552</v>
      </c>
      <c r="C22" s="22">
        <f t="shared" si="1"/>
        <v>3298534883328</v>
      </c>
      <c r="D22" s="22">
        <f t="shared" si="2"/>
        <v>1099511627776</v>
      </c>
      <c r="E22" s="22">
        <f t="shared" si="3"/>
        <v>4398046511104</v>
      </c>
      <c r="F22" s="12">
        <f t="shared" si="4"/>
        <v>400</v>
      </c>
    </row>
    <row r="23" spans="1:6" x14ac:dyDescent="0.3">
      <c r="A23" s="11">
        <f t="shared" si="5"/>
        <v>4398046511104</v>
      </c>
      <c r="B23" s="22">
        <f t="shared" si="0"/>
        <v>8796093022208</v>
      </c>
      <c r="C23" s="22">
        <f t="shared" si="1"/>
        <v>13194139533312</v>
      </c>
      <c r="D23" s="22">
        <f t="shared" si="2"/>
        <v>4398046511104</v>
      </c>
      <c r="E23" s="22">
        <f t="shared" si="3"/>
        <v>17592186044416</v>
      </c>
      <c r="F23" s="12">
        <f t="shared" si="4"/>
        <v>400</v>
      </c>
    </row>
    <row r="24" spans="1:6" x14ac:dyDescent="0.3">
      <c r="A24" s="11">
        <f t="shared" si="5"/>
        <v>17592186044416</v>
      </c>
      <c r="B24" s="22">
        <f t="shared" si="0"/>
        <v>35184372088832</v>
      </c>
      <c r="C24" s="22">
        <f t="shared" si="1"/>
        <v>52776558133248</v>
      </c>
      <c r="D24" s="22">
        <f t="shared" si="2"/>
        <v>17592186044416</v>
      </c>
      <c r="E24" s="22">
        <f t="shared" si="3"/>
        <v>70368744177664</v>
      </c>
      <c r="F24" s="12">
        <f t="shared" si="4"/>
        <v>400</v>
      </c>
    </row>
    <row r="25" spans="1:6" x14ac:dyDescent="0.3">
      <c r="A25" s="11">
        <f t="shared" ref="A25:A30" si="6">E24</f>
        <v>70368744177664</v>
      </c>
      <c r="B25" s="22">
        <f t="shared" si="0"/>
        <v>140737488355328</v>
      </c>
      <c r="C25" s="22">
        <f t="shared" si="1"/>
        <v>211106232532992</v>
      </c>
      <c r="D25" s="22">
        <f t="shared" si="2"/>
        <v>70368744177664</v>
      </c>
      <c r="E25" s="22">
        <f t="shared" si="3"/>
        <v>281474976710656</v>
      </c>
      <c r="F25" s="12">
        <f t="shared" ref="F25:F30" si="7">(E25/A25)*100</f>
        <v>400</v>
      </c>
    </row>
    <row r="26" spans="1:6" x14ac:dyDescent="0.3">
      <c r="A26" s="11">
        <f t="shared" si="6"/>
        <v>281474976710656</v>
      </c>
      <c r="B26" s="22">
        <f t="shared" si="0"/>
        <v>562949953421312</v>
      </c>
      <c r="C26" s="22">
        <f t="shared" si="1"/>
        <v>844424930131968</v>
      </c>
      <c r="D26" s="22">
        <f t="shared" si="2"/>
        <v>281474976710656</v>
      </c>
      <c r="E26" s="22">
        <f t="shared" si="3"/>
        <v>1125899906842624</v>
      </c>
      <c r="F26" s="12">
        <f t="shared" si="7"/>
        <v>400</v>
      </c>
    </row>
    <row r="27" spans="1:6" x14ac:dyDescent="0.3">
      <c r="A27" s="11">
        <f t="shared" si="6"/>
        <v>1125899906842624</v>
      </c>
      <c r="B27" s="22">
        <f t="shared" si="0"/>
        <v>2251799813685248</v>
      </c>
      <c r="C27" s="22">
        <f t="shared" si="1"/>
        <v>3377699720527872</v>
      </c>
      <c r="D27" s="22">
        <f t="shared" si="2"/>
        <v>1125899906842624</v>
      </c>
      <c r="E27" s="22">
        <f t="shared" si="3"/>
        <v>4503599627370496</v>
      </c>
      <c r="F27" s="12">
        <f t="shared" si="7"/>
        <v>400</v>
      </c>
    </row>
    <row r="28" spans="1:6" x14ac:dyDescent="0.3">
      <c r="A28" s="11">
        <f t="shared" si="6"/>
        <v>4503599627370496</v>
      </c>
      <c r="B28" s="22">
        <f t="shared" si="0"/>
        <v>9007199254740992</v>
      </c>
      <c r="C28" s="22">
        <f t="shared" si="1"/>
        <v>1.3510798882111488E+16</v>
      </c>
      <c r="D28" s="22">
        <f t="shared" si="2"/>
        <v>4503599627370496</v>
      </c>
      <c r="E28" s="22">
        <f t="shared" si="3"/>
        <v>1.8014398509481984E+16</v>
      </c>
      <c r="F28" s="12">
        <f t="shared" si="7"/>
        <v>400</v>
      </c>
    </row>
    <row r="29" spans="1:6" x14ac:dyDescent="0.3">
      <c r="A29" s="11">
        <f t="shared" si="6"/>
        <v>1.8014398509481984E+16</v>
      </c>
      <c r="B29" s="22">
        <f t="shared" si="0"/>
        <v>3.6028797018963968E+16</v>
      </c>
      <c r="C29" s="22">
        <f t="shared" si="1"/>
        <v>5.4043195528445952E+16</v>
      </c>
      <c r="D29" s="22">
        <f t="shared" si="2"/>
        <v>1.8014398509481984E+16</v>
      </c>
      <c r="E29" s="22">
        <f t="shared" si="3"/>
        <v>7.2057594037927936E+16</v>
      </c>
      <c r="F29" s="12">
        <f t="shared" si="7"/>
        <v>400</v>
      </c>
    </row>
    <row r="30" spans="1:6" ht="15" thickBot="1" x14ac:dyDescent="0.35">
      <c r="A30" s="13">
        <f t="shared" si="6"/>
        <v>7.2057594037927936E+16</v>
      </c>
      <c r="B30" s="23">
        <f t="shared" si="0"/>
        <v>1.4411518807585587E+17</v>
      </c>
      <c r="C30" s="23">
        <f t="shared" si="1"/>
        <v>2.1617278211378381E+17</v>
      </c>
      <c r="D30" s="23">
        <f t="shared" si="2"/>
        <v>7.2057594037927936E+16</v>
      </c>
      <c r="E30" s="23">
        <f t="shared" si="3"/>
        <v>2.8823037615171174E+17</v>
      </c>
      <c r="F30" s="14">
        <f t="shared" si="7"/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70" zoomScaleNormal="70" workbookViewId="0">
      <selection activeCell="I13" sqref="I13"/>
    </sheetView>
  </sheetViews>
  <sheetFormatPr defaultRowHeight="14.4" x14ac:dyDescent="0.3"/>
  <cols>
    <col min="1" max="2" width="13.33203125" bestFit="1" customWidth="1"/>
    <col min="3" max="3" width="21.5546875" bestFit="1" customWidth="1"/>
    <col min="4" max="4" width="15" customWidth="1"/>
    <col min="5" max="5" width="9.21875" bestFit="1" customWidth="1"/>
    <col min="6" max="6" width="13.88671875" customWidth="1"/>
    <col min="7" max="7" width="13" bestFit="1" customWidth="1"/>
    <col min="9" max="9" width="42.77734375" bestFit="1" customWidth="1"/>
  </cols>
  <sheetData>
    <row r="1" spans="1:9" x14ac:dyDescent="0.3">
      <c r="A1" s="7" t="s">
        <v>0</v>
      </c>
      <c r="B1" s="21" t="s">
        <v>5</v>
      </c>
      <c r="C1" s="21" t="s">
        <v>6</v>
      </c>
      <c r="D1" s="25" t="s">
        <v>3</v>
      </c>
      <c r="F1" s="7" t="s">
        <v>7</v>
      </c>
      <c r="G1" s="8" t="s">
        <v>8</v>
      </c>
      <c r="I1" s="4" t="s">
        <v>18</v>
      </c>
    </row>
    <row r="2" spans="1:9" ht="15" thickBot="1" x14ac:dyDescent="0.35">
      <c r="A2" s="11">
        <v>1</v>
      </c>
      <c r="B2" s="22">
        <f t="shared" ref="B2:B30" si="0">A2/($G$3-$G$2)</f>
        <v>2</v>
      </c>
      <c r="C2" s="22">
        <f t="shared" ref="C2:C30" si="1">($G$3+$G$2)*B2</f>
        <v>3</v>
      </c>
      <c r="D2" s="26">
        <f t="shared" ref="D2:D24" si="2">(C2/A2)*100</f>
        <v>300</v>
      </c>
      <c r="F2" s="9" t="s">
        <v>4</v>
      </c>
      <c r="G2" s="10">
        <v>0.5</v>
      </c>
      <c r="I2" s="6" t="s">
        <v>21</v>
      </c>
    </row>
    <row r="3" spans="1:9" x14ac:dyDescent="0.3">
      <c r="A3" s="11">
        <f>C2</f>
        <v>3</v>
      </c>
      <c r="B3" s="22">
        <f t="shared" si="0"/>
        <v>6</v>
      </c>
      <c r="C3" s="22">
        <f t="shared" si="1"/>
        <v>9</v>
      </c>
      <c r="D3" s="26">
        <f t="shared" si="2"/>
        <v>300</v>
      </c>
      <c r="F3" s="11" t="s">
        <v>9</v>
      </c>
      <c r="G3" s="12">
        <v>1</v>
      </c>
    </row>
    <row r="4" spans="1:9" ht="15" thickBot="1" x14ac:dyDescent="0.35">
      <c r="A4" s="11">
        <f t="shared" ref="A4:A30" si="3">C3</f>
        <v>9</v>
      </c>
      <c r="B4" s="22">
        <f t="shared" si="0"/>
        <v>18</v>
      </c>
      <c r="C4" s="22">
        <f t="shared" si="1"/>
        <v>27</v>
      </c>
      <c r="D4" s="26">
        <f t="shared" si="2"/>
        <v>300</v>
      </c>
      <c r="F4" s="13" t="s">
        <v>12</v>
      </c>
      <c r="G4" s="14">
        <f>((30.43*60)*60)*24</f>
        <v>2629152</v>
      </c>
    </row>
    <row r="5" spans="1:9" ht="15" thickBot="1" x14ac:dyDescent="0.35">
      <c r="A5" s="11">
        <f t="shared" si="3"/>
        <v>27</v>
      </c>
      <c r="B5" s="22">
        <f t="shared" si="0"/>
        <v>54</v>
      </c>
      <c r="C5" s="22">
        <f t="shared" si="1"/>
        <v>81</v>
      </c>
      <c r="D5" s="26">
        <f t="shared" si="2"/>
        <v>300</v>
      </c>
    </row>
    <row r="6" spans="1:9" x14ac:dyDescent="0.3">
      <c r="A6" s="11">
        <f t="shared" si="3"/>
        <v>81</v>
      </c>
      <c r="B6" s="22">
        <f t="shared" si="0"/>
        <v>162</v>
      </c>
      <c r="C6" s="22">
        <f t="shared" si="1"/>
        <v>243</v>
      </c>
      <c r="D6" s="26">
        <f t="shared" si="2"/>
        <v>300</v>
      </c>
      <c r="F6" s="15" t="s">
        <v>10</v>
      </c>
      <c r="G6" s="16" t="s">
        <v>8</v>
      </c>
    </row>
    <row r="7" spans="1:9" x14ac:dyDescent="0.3">
      <c r="A7" s="11">
        <f t="shared" si="3"/>
        <v>243</v>
      </c>
      <c r="B7" s="22">
        <f t="shared" si="0"/>
        <v>486</v>
      </c>
      <c r="C7" s="22">
        <f t="shared" si="1"/>
        <v>729</v>
      </c>
      <c r="D7" s="26">
        <f t="shared" si="2"/>
        <v>300</v>
      </c>
      <c r="F7" s="11" t="s">
        <v>11</v>
      </c>
      <c r="G7" s="12">
        <f>(($G$3 + ($G$3 * $G$2)) - ($G$3 - ($G$3 * $G$2)))/$G$4</f>
        <v>3.8035077469845791E-7</v>
      </c>
    </row>
    <row r="8" spans="1:9" x14ac:dyDescent="0.3">
      <c r="A8" s="11">
        <f t="shared" si="3"/>
        <v>729</v>
      </c>
      <c r="B8" s="22">
        <f t="shared" si="0"/>
        <v>1458</v>
      </c>
      <c r="C8" s="22">
        <f t="shared" si="1"/>
        <v>2187</v>
      </c>
      <c r="D8" s="26">
        <f t="shared" si="2"/>
        <v>300</v>
      </c>
      <c r="F8" s="11" t="s">
        <v>13</v>
      </c>
      <c r="G8" s="17">
        <f>1/$G$4</f>
        <v>3.8035077469845791E-7</v>
      </c>
    </row>
    <row r="9" spans="1:9" x14ac:dyDescent="0.3">
      <c r="A9" s="11">
        <f t="shared" si="3"/>
        <v>2187</v>
      </c>
      <c r="B9" s="22">
        <f t="shared" si="0"/>
        <v>4374</v>
      </c>
      <c r="C9" s="22">
        <f t="shared" si="1"/>
        <v>6561</v>
      </c>
      <c r="D9" s="26">
        <f t="shared" si="2"/>
        <v>300</v>
      </c>
      <c r="F9" s="11" t="s">
        <v>15</v>
      </c>
      <c r="G9" s="18">
        <f>$G7*1000000</f>
        <v>0.38035077469845791</v>
      </c>
    </row>
    <row r="10" spans="1:9" x14ac:dyDescent="0.3">
      <c r="A10" s="11">
        <f t="shared" si="3"/>
        <v>6561</v>
      </c>
      <c r="B10" s="22">
        <f t="shared" si="0"/>
        <v>13122</v>
      </c>
      <c r="C10" s="22">
        <f t="shared" si="1"/>
        <v>19683</v>
      </c>
      <c r="D10" s="26">
        <f t="shared" si="2"/>
        <v>300</v>
      </c>
      <c r="F10" s="11" t="s">
        <v>14</v>
      </c>
      <c r="G10" s="24">
        <f>$G8*1000000000</f>
        <v>380.35077469845788</v>
      </c>
    </row>
    <row r="11" spans="1:9" ht="15" thickBot="1" x14ac:dyDescent="0.35">
      <c r="A11" s="11">
        <f t="shared" si="3"/>
        <v>19683</v>
      </c>
      <c r="B11" s="22">
        <f t="shared" si="0"/>
        <v>39366</v>
      </c>
      <c r="C11" s="22">
        <f t="shared" si="1"/>
        <v>59049</v>
      </c>
      <c r="D11" s="26">
        <f t="shared" si="2"/>
        <v>300</v>
      </c>
      <c r="F11" s="13" t="s">
        <v>16</v>
      </c>
      <c r="G11" s="14">
        <f>(($G$3 + ($G$3 * $G$2)) - ($G$3 - ($G$3 * $G$2)))/$G$4</f>
        <v>3.8035077469845791E-7</v>
      </c>
    </row>
    <row r="12" spans="1:9" x14ac:dyDescent="0.3">
      <c r="A12" s="11">
        <f t="shared" si="3"/>
        <v>59049</v>
      </c>
      <c r="B12" s="22">
        <f t="shared" si="0"/>
        <v>118098</v>
      </c>
      <c r="C12" s="22">
        <f t="shared" si="1"/>
        <v>177147</v>
      </c>
      <c r="D12" s="26">
        <f t="shared" si="2"/>
        <v>300</v>
      </c>
    </row>
    <row r="13" spans="1:9" x14ac:dyDescent="0.3">
      <c r="A13" s="11">
        <f t="shared" si="3"/>
        <v>177147</v>
      </c>
      <c r="B13" s="22">
        <f t="shared" si="0"/>
        <v>354294</v>
      </c>
      <c r="C13" s="22">
        <f t="shared" si="1"/>
        <v>531441</v>
      </c>
      <c r="D13" s="26">
        <f t="shared" si="2"/>
        <v>300</v>
      </c>
    </row>
    <row r="14" spans="1:9" x14ac:dyDescent="0.3">
      <c r="A14" s="11">
        <f t="shared" si="3"/>
        <v>531441</v>
      </c>
      <c r="B14" s="22">
        <f t="shared" si="0"/>
        <v>1062882</v>
      </c>
      <c r="C14" s="22">
        <f t="shared" si="1"/>
        <v>1594323</v>
      </c>
      <c r="D14" s="26">
        <f t="shared" si="2"/>
        <v>300</v>
      </c>
    </row>
    <row r="15" spans="1:9" x14ac:dyDescent="0.3">
      <c r="A15" s="11">
        <f t="shared" si="3"/>
        <v>1594323</v>
      </c>
      <c r="B15" s="22">
        <f t="shared" si="0"/>
        <v>3188646</v>
      </c>
      <c r="C15" s="22">
        <f t="shared" si="1"/>
        <v>4782969</v>
      </c>
      <c r="D15" s="26">
        <f t="shared" si="2"/>
        <v>300</v>
      </c>
    </row>
    <row r="16" spans="1:9" x14ac:dyDescent="0.3">
      <c r="A16" s="11">
        <f t="shared" si="3"/>
        <v>4782969</v>
      </c>
      <c r="B16" s="22">
        <f t="shared" si="0"/>
        <v>9565938</v>
      </c>
      <c r="C16" s="22">
        <f t="shared" si="1"/>
        <v>14348907</v>
      </c>
      <c r="D16" s="26">
        <f t="shared" si="2"/>
        <v>300</v>
      </c>
    </row>
    <row r="17" spans="1:4" x14ac:dyDescent="0.3">
      <c r="A17" s="11">
        <f t="shared" si="3"/>
        <v>14348907</v>
      </c>
      <c r="B17" s="22">
        <f t="shared" si="0"/>
        <v>28697814</v>
      </c>
      <c r="C17" s="22">
        <f t="shared" si="1"/>
        <v>43046721</v>
      </c>
      <c r="D17" s="26">
        <f t="shared" si="2"/>
        <v>300</v>
      </c>
    </row>
    <row r="18" spans="1:4" x14ac:dyDescent="0.3">
      <c r="A18" s="11">
        <f t="shared" si="3"/>
        <v>43046721</v>
      </c>
      <c r="B18" s="22">
        <f t="shared" si="0"/>
        <v>86093442</v>
      </c>
      <c r="C18" s="22">
        <f t="shared" si="1"/>
        <v>129140163</v>
      </c>
      <c r="D18" s="26">
        <f t="shared" si="2"/>
        <v>300</v>
      </c>
    </row>
    <row r="19" spans="1:4" x14ac:dyDescent="0.3">
      <c r="A19" s="11">
        <f t="shared" si="3"/>
        <v>129140163</v>
      </c>
      <c r="B19" s="22">
        <f t="shared" si="0"/>
        <v>258280326</v>
      </c>
      <c r="C19" s="22">
        <f t="shared" si="1"/>
        <v>387420489</v>
      </c>
      <c r="D19" s="26">
        <f t="shared" si="2"/>
        <v>300</v>
      </c>
    </row>
    <row r="20" spans="1:4" x14ac:dyDescent="0.3">
      <c r="A20" s="11">
        <f t="shared" si="3"/>
        <v>387420489</v>
      </c>
      <c r="B20" s="22">
        <f t="shared" si="0"/>
        <v>774840978</v>
      </c>
      <c r="C20" s="22">
        <f t="shared" si="1"/>
        <v>1162261467</v>
      </c>
      <c r="D20" s="26">
        <f t="shared" si="2"/>
        <v>300</v>
      </c>
    </row>
    <row r="21" spans="1:4" x14ac:dyDescent="0.3">
      <c r="A21" s="11">
        <f t="shared" si="3"/>
        <v>1162261467</v>
      </c>
      <c r="B21" s="22">
        <f t="shared" si="0"/>
        <v>2324522934</v>
      </c>
      <c r="C21" s="22">
        <f t="shared" si="1"/>
        <v>3486784401</v>
      </c>
      <c r="D21" s="26">
        <f t="shared" si="2"/>
        <v>300</v>
      </c>
    </row>
    <row r="22" spans="1:4" x14ac:dyDescent="0.3">
      <c r="A22" s="11">
        <f t="shared" si="3"/>
        <v>3486784401</v>
      </c>
      <c r="B22" s="22">
        <f t="shared" si="0"/>
        <v>6973568802</v>
      </c>
      <c r="C22" s="22">
        <f t="shared" si="1"/>
        <v>10460353203</v>
      </c>
      <c r="D22" s="26">
        <f t="shared" si="2"/>
        <v>300</v>
      </c>
    </row>
    <row r="23" spans="1:4" x14ac:dyDescent="0.3">
      <c r="A23" s="11">
        <f t="shared" si="3"/>
        <v>10460353203</v>
      </c>
      <c r="B23" s="22">
        <f t="shared" si="0"/>
        <v>20920706406</v>
      </c>
      <c r="C23" s="22">
        <f t="shared" si="1"/>
        <v>31381059609</v>
      </c>
      <c r="D23" s="26">
        <f t="shared" si="2"/>
        <v>300</v>
      </c>
    </row>
    <row r="24" spans="1:4" x14ac:dyDescent="0.3">
      <c r="A24" s="11">
        <f t="shared" si="3"/>
        <v>31381059609</v>
      </c>
      <c r="B24" s="22">
        <f t="shared" si="0"/>
        <v>62762119218</v>
      </c>
      <c r="C24" s="22">
        <f t="shared" si="1"/>
        <v>94143178827</v>
      </c>
      <c r="D24" s="26">
        <f t="shared" si="2"/>
        <v>300</v>
      </c>
    </row>
    <row r="25" spans="1:4" x14ac:dyDescent="0.3">
      <c r="A25" s="11">
        <f t="shared" si="3"/>
        <v>94143178827</v>
      </c>
      <c r="B25" s="22">
        <f t="shared" si="0"/>
        <v>188286357654</v>
      </c>
      <c r="C25" s="22">
        <f t="shared" si="1"/>
        <v>282429536481</v>
      </c>
      <c r="D25" s="26">
        <f t="shared" ref="D25:D30" si="4">(C25/A25)*100</f>
        <v>300</v>
      </c>
    </row>
    <row r="26" spans="1:4" x14ac:dyDescent="0.3">
      <c r="A26" s="11">
        <f t="shared" si="3"/>
        <v>282429536481</v>
      </c>
      <c r="B26" s="22">
        <f t="shared" si="0"/>
        <v>564859072962</v>
      </c>
      <c r="C26" s="22">
        <f t="shared" si="1"/>
        <v>847288609443</v>
      </c>
      <c r="D26" s="26">
        <f t="shared" si="4"/>
        <v>300</v>
      </c>
    </row>
    <row r="27" spans="1:4" x14ac:dyDescent="0.3">
      <c r="A27" s="11">
        <f t="shared" si="3"/>
        <v>847288609443</v>
      </c>
      <c r="B27" s="22">
        <f t="shared" si="0"/>
        <v>1694577218886</v>
      </c>
      <c r="C27" s="22">
        <f t="shared" si="1"/>
        <v>2541865828329</v>
      </c>
      <c r="D27" s="26">
        <f t="shared" si="4"/>
        <v>300</v>
      </c>
    </row>
    <row r="28" spans="1:4" x14ac:dyDescent="0.3">
      <c r="A28" s="11">
        <f t="shared" si="3"/>
        <v>2541865828329</v>
      </c>
      <c r="B28" s="22">
        <f t="shared" si="0"/>
        <v>5083731656658</v>
      </c>
      <c r="C28" s="22">
        <f t="shared" si="1"/>
        <v>7625597484987</v>
      </c>
      <c r="D28" s="26">
        <f t="shared" si="4"/>
        <v>300</v>
      </c>
    </row>
    <row r="29" spans="1:4" x14ac:dyDescent="0.3">
      <c r="A29" s="11">
        <f t="shared" si="3"/>
        <v>7625597484987</v>
      </c>
      <c r="B29" s="22">
        <f t="shared" si="0"/>
        <v>15251194969974</v>
      </c>
      <c r="C29" s="22">
        <f t="shared" si="1"/>
        <v>22876792454961</v>
      </c>
      <c r="D29" s="26">
        <f t="shared" si="4"/>
        <v>300</v>
      </c>
    </row>
    <row r="30" spans="1:4" ht="15" thickBot="1" x14ac:dyDescent="0.35">
      <c r="A30" s="13">
        <f t="shared" si="3"/>
        <v>22876792454961</v>
      </c>
      <c r="B30" s="23">
        <f t="shared" si="0"/>
        <v>45753584909922</v>
      </c>
      <c r="C30" s="23">
        <f t="shared" si="1"/>
        <v>68630377364883</v>
      </c>
      <c r="D30" s="27">
        <f t="shared" si="4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="55" zoomScaleNormal="55" workbookViewId="0">
      <selection activeCell="O47" sqref="O47"/>
    </sheetView>
  </sheetViews>
  <sheetFormatPr defaultRowHeight="14.4" x14ac:dyDescent="0.3"/>
  <cols>
    <col min="1" max="1" width="24" bestFit="1" customWidth="1"/>
    <col min="2" max="2" width="34" bestFit="1" customWidth="1"/>
    <col min="3" max="3" width="13.44140625" bestFit="1" customWidth="1"/>
    <col min="4" max="4" width="17.109375" bestFit="1" customWidth="1"/>
    <col min="5" max="5" width="22.33203125" customWidth="1"/>
    <col min="6" max="6" width="20.33203125" bestFit="1" customWidth="1"/>
    <col min="7" max="7" width="7.5546875" customWidth="1"/>
    <col min="8" max="8" width="20.33203125" bestFit="1" customWidth="1"/>
    <col min="9" max="9" width="23.109375" bestFit="1" customWidth="1"/>
    <col min="10" max="10" width="12.44140625" customWidth="1"/>
    <col min="21" max="21" width="20.44140625" bestFit="1" customWidth="1"/>
    <col min="22" max="22" width="15.21875" bestFit="1" customWidth="1"/>
    <col min="23" max="23" width="38.21875" customWidth="1"/>
  </cols>
  <sheetData>
    <row r="1" spans="1:24" x14ac:dyDescent="0.3">
      <c r="A1" s="7" t="s">
        <v>27</v>
      </c>
      <c r="B1" s="21" t="s">
        <v>28</v>
      </c>
      <c r="C1" s="21" t="s">
        <v>30</v>
      </c>
      <c r="D1" s="21" t="s">
        <v>22</v>
      </c>
      <c r="E1" s="21" t="s">
        <v>26</v>
      </c>
      <c r="F1" s="21" t="s">
        <v>31</v>
      </c>
      <c r="G1" s="8" t="s">
        <v>33</v>
      </c>
      <c r="I1" s="7" t="s">
        <v>7</v>
      </c>
      <c r="J1" s="8" t="s">
        <v>8</v>
      </c>
      <c r="U1" s="30" t="s">
        <v>34</v>
      </c>
      <c r="V1" s="31" t="s">
        <v>39</v>
      </c>
      <c r="W1" s="32"/>
    </row>
    <row r="2" spans="1:24" x14ac:dyDescent="0.3">
      <c r="A2" s="33">
        <f t="shared" ref="A2:A32" si="0">($J$3 + (($J$3 * $J$2) * SIN((MOD((($D2 - $J$5)/$J$4), 1) * $J$4) * ((2 * PI())/$J$4))))*100</f>
        <v>150</v>
      </c>
      <c r="B2" s="34">
        <f t="shared" ref="B2:B32" si="1">$A2/$E2</f>
        <v>17.647058823529413</v>
      </c>
      <c r="C2" s="34">
        <f t="shared" ref="C2:C32" si="2">$B2*$J$6</f>
        <v>30.882352941176471</v>
      </c>
      <c r="D2" s="35">
        <f>$U3</f>
        <v>657288.00000000221</v>
      </c>
      <c r="E2" s="35">
        <v>8.5</v>
      </c>
      <c r="F2" s="36">
        <f>$J$7</f>
        <v>2</v>
      </c>
      <c r="G2" s="37">
        <f>$J$6</f>
        <v>1.75</v>
      </c>
      <c r="I2" s="9" t="s">
        <v>4</v>
      </c>
      <c r="J2" s="43">
        <v>0.5</v>
      </c>
      <c r="K2" t="s">
        <v>38</v>
      </c>
      <c r="U2" s="48" t="s">
        <v>35</v>
      </c>
      <c r="V2" s="49" t="s">
        <v>36</v>
      </c>
      <c r="W2" s="50" t="s">
        <v>37</v>
      </c>
    </row>
    <row r="3" spans="1:24" x14ac:dyDescent="0.3">
      <c r="A3" s="33">
        <f t="shared" si="0"/>
        <v>148.90738003669023</v>
      </c>
      <c r="B3" s="34">
        <f t="shared" si="1"/>
        <v>17.314811632173281</v>
      </c>
      <c r="C3" s="34">
        <f t="shared" si="2"/>
        <v>30.300920356303244</v>
      </c>
      <c r="D3" s="35">
        <f>$U4</f>
        <v>744926.40000000224</v>
      </c>
      <c r="E3" s="35">
        <v>8.6</v>
      </c>
      <c r="F3" s="36">
        <f t="shared" ref="F3:F32" si="3">($B$2*$J$7)/$B3</f>
        <v>2.0383772227401851</v>
      </c>
      <c r="G3" s="37">
        <f t="shared" ref="G3:G32" si="4">$J$6</f>
        <v>1.75</v>
      </c>
      <c r="I3" s="11" t="s">
        <v>9</v>
      </c>
      <c r="J3" s="37">
        <v>1</v>
      </c>
      <c r="U3" s="46">
        <f t="shared" ref="U3:W31" si="5">$U4-87638.4</f>
        <v>657288.00000000221</v>
      </c>
      <c r="V3" s="35">
        <v>0</v>
      </c>
      <c r="W3" s="37">
        <v>1971864</v>
      </c>
    </row>
    <row r="4" spans="1:24" x14ac:dyDescent="0.3">
      <c r="A4" s="33">
        <f t="shared" si="0"/>
        <v>145.67727288212993</v>
      </c>
      <c r="B4" s="34">
        <f t="shared" si="1"/>
        <v>16.74451412438275</v>
      </c>
      <c r="C4" s="34">
        <f t="shared" si="2"/>
        <v>29.302899717669813</v>
      </c>
      <c r="D4" s="35">
        <f t="shared" ref="D4:D32" si="6">$U5</f>
        <v>832564.80000000226</v>
      </c>
      <c r="E4" s="35">
        <v>8.6999999999999993</v>
      </c>
      <c r="F4" s="36">
        <f t="shared" si="3"/>
        <v>2.1078018379562784</v>
      </c>
      <c r="G4" s="37">
        <f t="shared" si="4"/>
        <v>1.75</v>
      </c>
      <c r="I4" s="11" t="s">
        <v>12</v>
      </c>
      <c r="J4" s="37">
        <f>((30.43*60)*60)*24</f>
        <v>2629152</v>
      </c>
      <c r="K4" t="s">
        <v>24</v>
      </c>
      <c r="U4" s="46">
        <f t="shared" si="5"/>
        <v>744926.40000000224</v>
      </c>
      <c r="V4" s="35">
        <f t="shared" ref="V4:V31" si="7">$V5 - 87638.4</f>
        <v>87638.400000001478</v>
      </c>
      <c r="W4" s="37">
        <f>$W3+87638.4</f>
        <v>2059502.4</v>
      </c>
      <c r="X4" s="22"/>
    </row>
    <row r="5" spans="1:24" x14ac:dyDescent="0.3">
      <c r="A5" s="33">
        <f t="shared" si="0"/>
        <v>140.45084971874721</v>
      </c>
      <c r="B5" s="34">
        <f t="shared" si="1"/>
        <v>15.960323831675817</v>
      </c>
      <c r="C5" s="34">
        <f t="shared" si="2"/>
        <v>27.930566705432678</v>
      </c>
      <c r="D5" s="35">
        <f t="shared" si="6"/>
        <v>920203.20000000228</v>
      </c>
      <c r="E5" s="35">
        <v>8.8000000000000007</v>
      </c>
      <c r="F5" s="36">
        <f t="shared" si="3"/>
        <v>2.2113660110712794</v>
      </c>
      <c r="G5" s="37">
        <f t="shared" si="4"/>
        <v>1.75</v>
      </c>
      <c r="I5" s="29" t="s">
        <v>23</v>
      </c>
      <c r="J5" s="44">
        <v>0</v>
      </c>
      <c r="K5" t="s">
        <v>25</v>
      </c>
      <c r="U5" s="46">
        <f t="shared" si="5"/>
        <v>832564.80000000226</v>
      </c>
      <c r="V5" s="35">
        <f t="shared" si="7"/>
        <v>175276.80000000147</v>
      </c>
      <c r="W5" s="37">
        <f t="shared" ref="W5:W33" si="8">$W4+87638.4</f>
        <v>2147140.7999999998</v>
      </c>
      <c r="X5" s="22"/>
    </row>
    <row r="6" spans="1:24" x14ac:dyDescent="0.3">
      <c r="A6" s="33">
        <f t="shared" si="0"/>
        <v>133.45653031794271</v>
      </c>
      <c r="B6" s="34">
        <f t="shared" si="1"/>
        <v>14.995115766060978</v>
      </c>
      <c r="C6" s="34">
        <f t="shared" si="2"/>
        <v>26.241452590606713</v>
      </c>
      <c r="D6" s="35">
        <f t="shared" si="6"/>
        <v>1007841.6000000023</v>
      </c>
      <c r="E6" s="35">
        <v>8.9</v>
      </c>
      <c r="F6" s="36">
        <f t="shared" si="3"/>
        <v>2.353707580367026</v>
      </c>
      <c r="G6" s="37">
        <f t="shared" si="4"/>
        <v>1.75</v>
      </c>
      <c r="I6" s="29" t="s">
        <v>29</v>
      </c>
      <c r="J6" s="44">
        <v>1.75</v>
      </c>
      <c r="U6" s="46">
        <f t="shared" si="5"/>
        <v>920203.20000000228</v>
      </c>
      <c r="V6" s="35">
        <f t="shared" si="7"/>
        <v>262915.20000000147</v>
      </c>
      <c r="W6" s="37">
        <f t="shared" si="8"/>
        <v>2234779.1999999997</v>
      </c>
      <c r="X6" s="22"/>
    </row>
    <row r="7" spans="1:24" ht="15" thickBot="1" x14ac:dyDescent="0.35">
      <c r="A7" s="33">
        <f t="shared" si="0"/>
        <v>124.99999999999977</v>
      </c>
      <c r="B7" s="34">
        <f t="shared" si="1"/>
        <v>13.888888888888864</v>
      </c>
      <c r="C7" s="34">
        <f t="shared" si="2"/>
        <v>24.305555555555515</v>
      </c>
      <c r="D7" s="35">
        <f t="shared" si="6"/>
        <v>1095480.0000000023</v>
      </c>
      <c r="E7" s="35">
        <v>9</v>
      </c>
      <c r="F7" s="36">
        <f t="shared" si="3"/>
        <v>2.54117647058824</v>
      </c>
      <c r="G7" s="37">
        <f t="shared" si="4"/>
        <v>1.75</v>
      </c>
      <c r="I7" s="28" t="s">
        <v>32</v>
      </c>
      <c r="J7" s="45">
        <v>2</v>
      </c>
      <c r="U7" s="46">
        <f t="shared" si="5"/>
        <v>1007841.6000000023</v>
      </c>
      <c r="V7" s="35">
        <f t="shared" si="7"/>
        <v>350553.60000000149</v>
      </c>
      <c r="W7" s="37">
        <f t="shared" si="8"/>
        <v>2322417.5999999996</v>
      </c>
      <c r="X7" s="22"/>
    </row>
    <row r="8" spans="1:24" x14ac:dyDescent="0.3">
      <c r="A8" s="33">
        <f t="shared" si="0"/>
        <v>115.45084971874712</v>
      </c>
      <c r="B8" s="34">
        <f t="shared" si="1"/>
        <v>12.686906562499685</v>
      </c>
      <c r="C8" s="34">
        <f t="shared" si="2"/>
        <v>22.202086484374448</v>
      </c>
      <c r="D8" s="35">
        <f t="shared" si="6"/>
        <v>1183118.4000000022</v>
      </c>
      <c r="E8" s="35">
        <v>9.1</v>
      </c>
      <c r="F8" s="36">
        <f t="shared" si="3"/>
        <v>2.7819324965616263</v>
      </c>
      <c r="G8" s="37">
        <f t="shared" si="4"/>
        <v>1.75</v>
      </c>
      <c r="U8" s="46">
        <f t="shared" si="5"/>
        <v>1095480.0000000023</v>
      </c>
      <c r="V8" s="35">
        <f t="shared" si="7"/>
        <v>438192.00000000151</v>
      </c>
      <c r="W8" s="37">
        <f t="shared" si="8"/>
        <v>2410055.9999999995</v>
      </c>
      <c r="X8" s="22"/>
    </row>
    <row r="9" spans="1:24" x14ac:dyDescent="0.3">
      <c r="A9" s="33">
        <f t="shared" si="0"/>
        <v>105.22642316338242</v>
      </c>
      <c r="B9" s="34">
        <f t="shared" si="1"/>
        <v>11.437654691672003</v>
      </c>
      <c r="C9" s="34">
        <f t="shared" si="2"/>
        <v>20.015895710426005</v>
      </c>
      <c r="D9" s="35">
        <f t="shared" si="6"/>
        <v>1270756.8000000021</v>
      </c>
      <c r="E9" s="35">
        <v>9.1999999999999993</v>
      </c>
      <c r="F9" s="36">
        <f t="shared" si="3"/>
        <v>3.0857827586591871</v>
      </c>
      <c r="G9" s="37">
        <f t="shared" si="4"/>
        <v>1.75</v>
      </c>
      <c r="U9" s="46">
        <f t="shared" si="5"/>
        <v>1183118.4000000022</v>
      </c>
      <c r="V9" s="35">
        <f t="shared" si="7"/>
        <v>525830.40000000154</v>
      </c>
      <c r="W9" s="37">
        <f t="shared" si="8"/>
        <v>2497694.3999999994</v>
      </c>
      <c r="X9" s="22"/>
    </row>
    <row r="10" spans="1:24" x14ac:dyDescent="0.3">
      <c r="A10" s="33">
        <f t="shared" si="0"/>
        <v>94.773576836617053</v>
      </c>
      <c r="B10" s="34">
        <f t="shared" si="1"/>
        <v>10.190707186733016</v>
      </c>
      <c r="C10" s="34">
        <f t="shared" si="2"/>
        <v>17.833737576782777</v>
      </c>
      <c r="D10" s="35">
        <f t="shared" si="6"/>
        <v>1358395.200000002</v>
      </c>
      <c r="E10" s="35">
        <v>9.3000000000000007</v>
      </c>
      <c r="F10" s="36">
        <f t="shared" si="3"/>
        <v>3.4633629443310081</v>
      </c>
      <c r="G10" s="37">
        <f t="shared" si="4"/>
        <v>1.75</v>
      </c>
      <c r="U10" s="46">
        <f t="shared" si="5"/>
        <v>1270756.8000000021</v>
      </c>
      <c r="V10" s="35">
        <f t="shared" si="7"/>
        <v>613468.80000000156</v>
      </c>
      <c r="W10" s="37">
        <f t="shared" si="8"/>
        <v>2585332.7999999993</v>
      </c>
      <c r="X10" s="22"/>
    </row>
    <row r="11" spans="1:24" x14ac:dyDescent="0.3">
      <c r="A11" s="33">
        <f t="shared" si="0"/>
        <v>84.549150281252409</v>
      </c>
      <c r="B11" s="34">
        <f t="shared" si="1"/>
        <v>8.9945904554523839</v>
      </c>
      <c r="C11" s="34">
        <f t="shared" si="2"/>
        <v>15.740533297041672</v>
      </c>
      <c r="D11" s="35">
        <f t="shared" si="6"/>
        <v>1446033.600000002</v>
      </c>
      <c r="E11" s="35">
        <v>9.4</v>
      </c>
      <c r="F11" s="36">
        <f t="shared" si="3"/>
        <v>3.9239271450835282</v>
      </c>
      <c r="G11" s="37">
        <f t="shared" si="4"/>
        <v>1.75</v>
      </c>
      <c r="U11" s="46">
        <f t="shared" si="5"/>
        <v>1358395.200000002</v>
      </c>
      <c r="V11" s="35">
        <f t="shared" si="7"/>
        <v>701107.20000000158</v>
      </c>
      <c r="W11" s="37">
        <f t="shared" si="8"/>
        <v>2672971.1999999993</v>
      </c>
      <c r="X11" s="22"/>
    </row>
    <row r="12" spans="1:24" x14ac:dyDescent="0.3">
      <c r="A12" s="33">
        <f t="shared" si="0"/>
        <v>74.999999999999801</v>
      </c>
      <c r="B12" s="34">
        <f t="shared" si="1"/>
        <v>7.8947368421052424</v>
      </c>
      <c r="C12" s="34">
        <f t="shared" si="2"/>
        <v>13.815789473684173</v>
      </c>
      <c r="D12" s="35">
        <f t="shared" si="6"/>
        <v>1533672.0000000019</v>
      </c>
      <c r="E12" s="35">
        <v>9.5</v>
      </c>
      <c r="F12" s="36">
        <f t="shared" si="3"/>
        <v>4.4705882352941293</v>
      </c>
      <c r="G12" s="37">
        <f t="shared" si="4"/>
        <v>1.75</v>
      </c>
      <c r="U12" s="46">
        <f t="shared" si="5"/>
        <v>1446033.600000002</v>
      </c>
      <c r="V12" s="35">
        <f t="shared" si="7"/>
        <v>788745.60000000161</v>
      </c>
      <c r="W12" s="37">
        <f t="shared" si="8"/>
        <v>2760609.5999999992</v>
      </c>
      <c r="X12" s="22"/>
    </row>
    <row r="13" spans="1:24" x14ac:dyDescent="0.3">
      <c r="A13" s="33">
        <f t="shared" si="0"/>
        <v>66.543469682056937</v>
      </c>
      <c r="B13" s="34">
        <f t="shared" si="1"/>
        <v>6.9316114252142649</v>
      </c>
      <c r="C13" s="34">
        <f t="shared" si="2"/>
        <v>12.130319994124964</v>
      </c>
      <c r="D13" s="35">
        <f t="shared" si="6"/>
        <v>1621310.4000000018</v>
      </c>
      <c r="E13" s="35">
        <v>9.6</v>
      </c>
      <c r="F13" s="36">
        <f t="shared" si="3"/>
        <v>5.0917622875791597</v>
      </c>
      <c r="G13" s="37">
        <f t="shared" si="4"/>
        <v>1.75</v>
      </c>
      <c r="U13" s="46">
        <f t="shared" si="5"/>
        <v>1533672.0000000019</v>
      </c>
      <c r="V13" s="35">
        <f t="shared" si="7"/>
        <v>876384.00000000163</v>
      </c>
      <c r="W13" s="37">
        <f t="shared" si="8"/>
        <v>2848247.9999999991</v>
      </c>
      <c r="X13" s="22"/>
    </row>
    <row r="14" spans="1:24" x14ac:dyDescent="0.3">
      <c r="A14" s="33">
        <f t="shared" si="0"/>
        <v>59.549150281252508</v>
      </c>
      <c r="B14" s="34">
        <f t="shared" si="1"/>
        <v>6.1390876578610838</v>
      </c>
      <c r="C14" s="34">
        <f t="shared" si="2"/>
        <v>10.743403401256897</v>
      </c>
      <c r="D14" s="35">
        <f t="shared" si="6"/>
        <v>1708948.8000000017</v>
      </c>
      <c r="E14" s="35">
        <v>9.6999999999999993</v>
      </c>
      <c r="F14" s="36">
        <f t="shared" si="3"/>
        <v>5.7490818854597734</v>
      </c>
      <c r="G14" s="37">
        <f t="shared" si="4"/>
        <v>1.75</v>
      </c>
      <c r="U14" s="46">
        <f t="shared" si="5"/>
        <v>1621310.4000000018</v>
      </c>
      <c r="V14" s="35">
        <f t="shared" si="7"/>
        <v>964022.40000000165</v>
      </c>
      <c r="W14" s="37">
        <f t="shared" si="8"/>
        <v>2935886.399999999</v>
      </c>
      <c r="X14" s="22"/>
    </row>
    <row r="15" spans="1:24" x14ac:dyDescent="0.3">
      <c r="A15" s="33">
        <f t="shared" si="0"/>
        <v>54.322727117869874</v>
      </c>
      <c r="B15" s="34">
        <f t="shared" si="1"/>
        <v>5.5431354201908034</v>
      </c>
      <c r="C15" s="34">
        <f t="shared" si="2"/>
        <v>9.7004869853339066</v>
      </c>
      <c r="D15" s="35">
        <f t="shared" si="6"/>
        <v>1796587.2000000016</v>
      </c>
      <c r="E15" s="35">
        <v>9.8000000000000007</v>
      </c>
      <c r="F15" s="36">
        <f t="shared" si="3"/>
        <v>6.3671757898066916</v>
      </c>
      <c r="G15" s="37">
        <f t="shared" si="4"/>
        <v>1.75</v>
      </c>
      <c r="U15" s="46">
        <f t="shared" si="5"/>
        <v>1708948.8000000017</v>
      </c>
      <c r="V15" s="35">
        <f t="shared" si="7"/>
        <v>1051660.8000000017</v>
      </c>
      <c r="W15" s="37">
        <f t="shared" si="8"/>
        <v>3023524.7999999989</v>
      </c>
      <c r="X15" s="22"/>
    </row>
    <row r="16" spans="1:24" x14ac:dyDescent="0.3">
      <c r="A16" s="33">
        <f t="shared" si="0"/>
        <v>51.092619963309673</v>
      </c>
      <c r="B16" s="34">
        <f t="shared" si="1"/>
        <v>5.1608707033646128</v>
      </c>
      <c r="C16" s="34">
        <f t="shared" si="2"/>
        <v>9.0315237308880718</v>
      </c>
      <c r="D16" s="35">
        <f t="shared" si="6"/>
        <v>1884225.6000000015</v>
      </c>
      <c r="E16" s="35">
        <v>9.9</v>
      </c>
      <c r="F16" s="36">
        <f t="shared" si="3"/>
        <v>6.8387912962145982</v>
      </c>
      <c r="G16" s="37">
        <f t="shared" si="4"/>
        <v>1.75</v>
      </c>
      <c r="U16" s="46">
        <f t="shared" si="5"/>
        <v>1796587.2000000016</v>
      </c>
      <c r="V16" s="35">
        <f t="shared" si="7"/>
        <v>1139299.2000000016</v>
      </c>
      <c r="W16" s="37">
        <f t="shared" si="8"/>
        <v>3111163.1999999988</v>
      </c>
      <c r="X16" s="22"/>
    </row>
    <row r="17" spans="1:24" x14ac:dyDescent="0.3">
      <c r="A17" s="33">
        <f t="shared" si="0"/>
        <v>50</v>
      </c>
      <c r="B17" s="34">
        <f t="shared" si="1"/>
        <v>5.0000000000000053</v>
      </c>
      <c r="C17" s="34">
        <f t="shared" si="2"/>
        <v>8.7500000000000089</v>
      </c>
      <c r="D17" s="35">
        <f t="shared" si="6"/>
        <v>1971864.0000000014</v>
      </c>
      <c r="E17" s="35">
        <v>9.9999999999999893</v>
      </c>
      <c r="F17" s="36">
        <f t="shared" si="3"/>
        <v>7.0588235294117574</v>
      </c>
      <c r="G17" s="37">
        <f t="shared" si="4"/>
        <v>1.75</v>
      </c>
      <c r="U17" s="46">
        <f t="shared" si="5"/>
        <v>1884225.6000000015</v>
      </c>
      <c r="V17" s="35">
        <f t="shared" si="7"/>
        <v>1226937.6000000015</v>
      </c>
      <c r="W17" s="37">
        <f t="shared" si="8"/>
        <v>3198801.5999999987</v>
      </c>
      <c r="X17" s="22"/>
    </row>
    <row r="18" spans="1:24" x14ac:dyDescent="0.3">
      <c r="A18" s="33">
        <f t="shared" si="0"/>
        <v>51.092619963309758</v>
      </c>
      <c r="B18" s="34">
        <f t="shared" si="1"/>
        <v>5.058675243892055</v>
      </c>
      <c r="C18" s="34">
        <f t="shared" si="2"/>
        <v>8.8526816768110965</v>
      </c>
      <c r="D18" s="35">
        <f t="shared" si="6"/>
        <v>2059502.4000000013</v>
      </c>
      <c r="E18" s="35">
        <v>10.1</v>
      </c>
      <c r="F18" s="36">
        <f t="shared" si="3"/>
        <v>6.9769486961381135</v>
      </c>
      <c r="G18" s="37">
        <f t="shared" si="4"/>
        <v>1.75</v>
      </c>
      <c r="U18" s="46">
        <f t="shared" si="5"/>
        <v>1971864.0000000014</v>
      </c>
      <c r="V18" s="35">
        <f t="shared" si="7"/>
        <v>1314576.0000000014</v>
      </c>
      <c r="W18" s="37">
        <f t="shared" si="8"/>
        <v>3286439.9999999986</v>
      </c>
      <c r="X18" s="22"/>
    </row>
    <row r="19" spans="1:24" x14ac:dyDescent="0.3">
      <c r="A19" s="33">
        <f t="shared" si="0"/>
        <v>54.322727117870016</v>
      </c>
      <c r="B19" s="34">
        <f t="shared" si="1"/>
        <v>5.3257575605754921</v>
      </c>
      <c r="C19" s="34">
        <f t="shared" si="2"/>
        <v>9.3200757310071118</v>
      </c>
      <c r="D19" s="35">
        <f t="shared" si="6"/>
        <v>2147140.8000000012</v>
      </c>
      <c r="E19" s="35">
        <v>10.199999999999999</v>
      </c>
      <c r="F19" s="36">
        <f t="shared" si="3"/>
        <v>6.627060515921233</v>
      </c>
      <c r="G19" s="37">
        <f t="shared" si="4"/>
        <v>1.75</v>
      </c>
      <c r="U19" s="46">
        <f t="shared" si="5"/>
        <v>2059502.4000000013</v>
      </c>
      <c r="V19" s="35">
        <f t="shared" si="7"/>
        <v>1402214.4000000013</v>
      </c>
      <c r="W19" s="37">
        <f t="shared" si="8"/>
        <v>3374078.3999999985</v>
      </c>
      <c r="X19" s="22"/>
    </row>
    <row r="20" spans="1:24" x14ac:dyDescent="0.3">
      <c r="A20" s="33">
        <f t="shared" si="0"/>
        <v>59.549150281252693</v>
      </c>
      <c r="B20" s="34">
        <f t="shared" si="1"/>
        <v>5.7814709010924945</v>
      </c>
      <c r="C20" s="34">
        <f t="shared" si="2"/>
        <v>10.117574076911865</v>
      </c>
      <c r="D20" s="35">
        <f t="shared" si="6"/>
        <v>2234779.2000000011</v>
      </c>
      <c r="E20" s="35">
        <v>10.3</v>
      </c>
      <c r="F20" s="36">
        <f t="shared" si="3"/>
        <v>6.104695197962422</v>
      </c>
      <c r="G20" s="37">
        <f t="shared" si="4"/>
        <v>1.75</v>
      </c>
      <c r="U20" s="46">
        <f t="shared" si="5"/>
        <v>2147140.8000000012</v>
      </c>
      <c r="V20" s="35">
        <f t="shared" si="7"/>
        <v>1489852.8000000012</v>
      </c>
      <c r="W20" s="37">
        <f t="shared" si="8"/>
        <v>3461716.7999999984</v>
      </c>
      <c r="X20" s="22"/>
    </row>
    <row r="21" spans="1:24" x14ac:dyDescent="0.3">
      <c r="A21" s="33">
        <f t="shared" si="0"/>
        <v>66.543469682057193</v>
      </c>
      <c r="B21" s="34">
        <f t="shared" si="1"/>
        <v>6.398410546351653</v>
      </c>
      <c r="C21" s="34">
        <f t="shared" si="2"/>
        <v>11.197218456115392</v>
      </c>
      <c r="D21" s="35">
        <f t="shared" si="6"/>
        <v>2322417.600000001</v>
      </c>
      <c r="E21" s="35">
        <v>10.4</v>
      </c>
      <c r="F21" s="36">
        <f t="shared" si="3"/>
        <v>5.5160758115440691</v>
      </c>
      <c r="G21" s="37">
        <f t="shared" si="4"/>
        <v>1.75</v>
      </c>
      <c r="U21" s="46">
        <f t="shared" si="5"/>
        <v>2234779.2000000011</v>
      </c>
      <c r="V21" s="35">
        <f t="shared" si="7"/>
        <v>1577491.2000000011</v>
      </c>
      <c r="W21" s="37">
        <f t="shared" si="8"/>
        <v>3549355.1999999983</v>
      </c>
      <c r="X21" s="22"/>
    </row>
    <row r="22" spans="1:24" x14ac:dyDescent="0.3">
      <c r="A22" s="33">
        <f t="shared" si="0"/>
        <v>75.000000000000085</v>
      </c>
      <c r="B22" s="34">
        <f t="shared" si="1"/>
        <v>7.1428571428571512</v>
      </c>
      <c r="C22" s="34">
        <f t="shared" si="2"/>
        <v>12.500000000000014</v>
      </c>
      <c r="D22" s="35">
        <f t="shared" si="6"/>
        <v>2410056.0000000009</v>
      </c>
      <c r="E22" s="35">
        <v>10.5</v>
      </c>
      <c r="F22" s="36">
        <f t="shared" si="3"/>
        <v>4.9411764705882302</v>
      </c>
      <c r="G22" s="37">
        <f t="shared" si="4"/>
        <v>1.75</v>
      </c>
      <c r="U22" s="46">
        <f t="shared" si="5"/>
        <v>2322417.600000001</v>
      </c>
      <c r="V22" s="35">
        <f t="shared" si="7"/>
        <v>1665129.600000001</v>
      </c>
      <c r="W22" s="37">
        <f t="shared" si="8"/>
        <v>3636993.5999999982</v>
      </c>
      <c r="X22" s="22"/>
    </row>
    <row r="23" spans="1:24" x14ac:dyDescent="0.3">
      <c r="A23" s="33">
        <f t="shared" si="0"/>
        <v>84.549150281252736</v>
      </c>
      <c r="B23" s="34">
        <f t="shared" si="1"/>
        <v>7.9763349321936543</v>
      </c>
      <c r="C23" s="34">
        <f t="shared" si="2"/>
        <v>13.958586131338896</v>
      </c>
      <c r="D23" s="35">
        <f t="shared" si="6"/>
        <v>2497694.4000000008</v>
      </c>
      <c r="E23" s="35">
        <v>10.6</v>
      </c>
      <c r="F23" s="36">
        <f t="shared" si="3"/>
        <v>4.4248540146686421</v>
      </c>
      <c r="G23" s="37">
        <f t="shared" si="4"/>
        <v>1.75</v>
      </c>
      <c r="U23" s="46">
        <f t="shared" si="5"/>
        <v>2410056.0000000009</v>
      </c>
      <c r="V23" s="35">
        <f t="shared" si="7"/>
        <v>1752768.0000000009</v>
      </c>
      <c r="W23" s="37">
        <f t="shared" si="8"/>
        <v>3724631.9999999981</v>
      </c>
      <c r="X23" s="22"/>
    </row>
    <row r="24" spans="1:24" x14ac:dyDescent="0.3">
      <c r="A24" s="33">
        <f t="shared" si="0"/>
        <v>94.773576836617409</v>
      </c>
      <c r="B24" s="34">
        <f t="shared" si="1"/>
        <v>8.857343629590412</v>
      </c>
      <c r="C24" s="34">
        <f t="shared" si="2"/>
        <v>15.500351351783221</v>
      </c>
      <c r="D24" s="35">
        <f t="shared" si="6"/>
        <v>2585332.8000000007</v>
      </c>
      <c r="E24" s="35">
        <v>10.7</v>
      </c>
      <c r="F24" s="36">
        <f t="shared" si="3"/>
        <v>3.9847294090689944</v>
      </c>
      <c r="G24" s="37">
        <f t="shared" si="4"/>
        <v>1.75</v>
      </c>
      <c r="U24" s="46">
        <f t="shared" si="5"/>
        <v>2497694.4000000008</v>
      </c>
      <c r="V24" s="35">
        <f t="shared" si="7"/>
        <v>1840406.4000000008</v>
      </c>
      <c r="W24" s="37">
        <f t="shared" si="8"/>
        <v>3812270.399999998</v>
      </c>
      <c r="X24" s="22"/>
    </row>
    <row r="25" spans="1:24" x14ac:dyDescent="0.3">
      <c r="A25" s="33">
        <f t="shared" si="0"/>
        <v>105.22642316338273</v>
      </c>
      <c r="B25" s="34">
        <f t="shared" si="1"/>
        <v>9.7431873299428453</v>
      </c>
      <c r="C25" s="34">
        <f t="shared" si="2"/>
        <v>17.05057782739998</v>
      </c>
      <c r="D25" s="35">
        <f t="shared" si="6"/>
        <v>2672971.2000000007</v>
      </c>
      <c r="E25" s="35">
        <v>10.8</v>
      </c>
      <c r="F25" s="36">
        <f t="shared" si="3"/>
        <v>3.6224406297303395</v>
      </c>
      <c r="G25" s="37">
        <f t="shared" si="4"/>
        <v>1.75</v>
      </c>
      <c r="U25" s="46">
        <f t="shared" si="5"/>
        <v>2585332.8000000007</v>
      </c>
      <c r="V25" s="35">
        <f t="shared" si="7"/>
        <v>1928044.8000000007</v>
      </c>
      <c r="W25" s="37">
        <f t="shared" si="8"/>
        <v>3899908.799999998</v>
      </c>
      <c r="X25" s="22"/>
    </row>
    <row r="26" spans="1:24" x14ac:dyDescent="0.3">
      <c r="A26" s="33">
        <f t="shared" si="0"/>
        <v>115.45084971874746</v>
      </c>
      <c r="B26" s="34">
        <f t="shared" si="1"/>
        <v>10.591821075114446</v>
      </c>
      <c r="C26" s="34">
        <f t="shared" si="2"/>
        <v>18.535686881450282</v>
      </c>
      <c r="D26" s="35">
        <f t="shared" si="6"/>
        <v>2760609.6000000006</v>
      </c>
      <c r="E26" s="35">
        <v>10.9</v>
      </c>
      <c r="F26" s="36">
        <f t="shared" si="3"/>
        <v>3.3322048585188613</v>
      </c>
      <c r="G26" s="37">
        <f t="shared" si="4"/>
        <v>1.75</v>
      </c>
      <c r="U26" s="46">
        <f t="shared" si="5"/>
        <v>2672971.2000000007</v>
      </c>
      <c r="V26" s="35">
        <f t="shared" si="7"/>
        <v>2015683.2000000007</v>
      </c>
      <c r="W26" s="37">
        <f t="shared" si="8"/>
        <v>3987547.1999999979</v>
      </c>
      <c r="X26" s="22"/>
    </row>
    <row r="27" spans="1:24" x14ac:dyDescent="0.3">
      <c r="A27" s="33">
        <f t="shared" si="0"/>
        <v>125.00000000000004</v>
      </c>
      <c r="B27" s="34">
        <f t="shared" si="1"/>
        <v>11.363636363636367</v>
      </c>
      <c r="C27" s="34">
        <f t="shared" si="2"/>
        <v>19.88636363636364</v>
      </c>
      <c r="D27" s="35">
        <f t="shared" si="6"/>
        <v>2848248.0000000005</v>
      </c>
      <c r="E27" s="35">
        <v>11</v>
      </c>
      <c r="F27" s="36">
        <f t="shared" si="3"/>
        <v>3.1058823529411757</v>
      </c>
      <c r="G27" s="37">
        <f t="shared" si="4"/>
        <v>1.75</v>
      </c>
      <c r="U27" s="46">
        <f t="shared" si="5"/>
        <v>2760609.6000000006</v>
      </c>
      <c r="V27" s="35">
        <f t="shared" si="7"/>
        <v>2103321.6000000006</v>
      </c>
      <c r="W27" s="37">
        <f t="shared" si="8"/>
        <v>4075185.5999999978</v>
      </c>
      <c r="X27" s="22"/>
    </row>
    <row r="28" spans="1:24" x14ac:dyDescent="0.3">
      <c r="A28" s="33">
        <f t="shared" si="0"/>
        <v>133.45653031794296</v>
      </c>
      <c r="B28" s="34">
        <f t="shared" si="1"/>
        <v>12.023110839454322</v>
      </c>
      <c r="C28" s="34">
        <f t="shared" si="2"/>
        <v>21.040443969045064</v>
      </c>
      <c r="D28" s="35">
        <f t="shared" si="6"/>
        <v>2935886.4000000004</v>
      </c>
      <c r="E28" s="35">
        <v>11.1</v>
      </c>
      <c r="F28" s="36">
        <f t="shared" si="3"/>
        <v>2.9355229373116778</v>
      </c>
      <c r="G28" s="37">
        <f t="shared" si="4"/>
        <v>1.75</v>
      </c>
      <c r="U28" s="46">
        <f t="shared" si="5"/>
        <v>2848248.0000000005</v>
      </c>
      <c r="V28" s="35">
        <f t="shared" si="7"/>
        <v>2190960.0000000005</v>
      </c>
      <c r="W28" s="37">
        <f t="shared" si="8"/>
        <v>4162823.9999999977</v>
      </c>
      <c r="X28" s="22"/>
    </row>
    <row r="29" spans="1:24" x14ac:dyDescent="0.3">
      <c r="A29" s="33">
        <f t="shared" si="0"/>
        <v>140.45084971874741</v>
      </c>
      <c r="B29" s="34">
        <f t="shared" si="1"/>
        <v>12.540254439173877</v>
      </c>
      <c r="C29" s="34">
        <f t="shared" si="2"/>
        <v>21.945445268554284</v>
      </c>
      <c r="D29" s="35">
        <f t="shared" si="6"/>
        <v>3023524.8000000003</v>
      </c>
      <c r="E29" s="35">
        <v>11.2</v>
      </c>
      <c r="F29" s="36">
        <f t="shared" si="3"/>
        <v>2.8144658322725324</v>
      </c>
      <c r="G29" s="37">
        <f t="shared" si="4"/>
        <v>1.75</v>
      </c>
      <c r="U29" s="46">
        <f t="shared" si="5"/>
        <v>2935886.4000000004</v>
      </c>
      <c r="V29" s="35">
        <f t="shared" si="7"/>
        <v>2278598.4000000004</v>
      </c>
      <c r="W29" s="37">
        <f t="shared" si="8"/>
        <v>4250462.3999999976</v>
      </c>
      <c r="X29" s="22"/>
    </row>
    <row r="30" spans="1:24" x14ac:dyDescent="0.3">
      <c r="A30" s="33">
        <f t="shared" si="0"/>
        <v>145.67727288213004</v>
      </c>
      <c r="B30" s="34">
        <f t="shared" si="1"/>
        <v>12.891794060365489</v>
      </c>
      <c r="C30" s="34">
        <f t="shared" si="2"/>
        <v>22.560639605639608</v>
      </c>
      <c r="D30" s="35">
        <f t="shared" si="6"/>
        <v>3111163.2</v>
      </c>
      <c r="E30" s="35">
        <v>11.3</v>
      </c>
      <c r="F30" s="36">
        <f t="shared" si="3"/>
        <v>2.7377196286098768</v>
      </c>
      <c r="G30" s="37">
        <f t="shared" si="4"/>
        <v>1.75</v>
      </c>
      <c r="U30" s="46">
        <f t="shared" si="5"/>
        <v>3023524.8000000003</v>
      </c>
      <c r="V30" s="35">
        <f t="shared" si="7"/>
        <v>2366236.8000000003</v>
      </c>
      <c r="W30" s="37">
        <f t="shared" si="8"/>
        <v>4338100.799999998</v>
      </c>
      <c r="X30" s="22"/>
    </row>
    <row r="31" spans="1:24" x14ac:dyDescent="0.3">
      <c r="A31" s="33">
        <f t="shared" si="0"/>
        <v>148.90738003669028</v>
      </c>
      <c r="B31" s="34">
        <f t="shared" si="1"/>
        <v>13.062050880411428</v>
      </c>
      <c r="C31" s="34">
        <f t="shared" si="2"/>
        <v>22.858589040719998</v>
      </c>
      <c r="D31" s="35">
        <f t="shared" si="6"/>
        <v>3198801.6</v>
      </c>
      <c r="E31" s="35">
        <v>11.4</v>
      </c>
      <c r="F31" s="36">
        <f t="shared" si="3"/>
        <v>2.7020349231672212</v>
      </c>
      <c r="G31" s="37">
        <f t="shared" si="4"/>
        <v>1.75</v>
      </c>
      <c r="U31" s="46">
        <f t="shared" si="5"/>
        <v>3111163.2</v>
      </c>
      <c r="V31" s="35">
        <f t="shared" si="7"/>
        <v>2453875.2000000002</v>
      </c>
      <c r="W31" s="37">
        <f t="shared" si="8"/>
        <v>4425739.1999999983</v>
      </c>
      <c r="X31" s="22"/>
    </row>
    <row r="32" spans="1:24" ht="15" thickBot="1" x14ac:dyDescent="0.35">
      <c r="A32" s="38">
        <f t="shared" si="0"/>
        <v>150</v>
      </c>
      <c r="B32" s="39">
        <f t="shared" si="1"/>
        <v>13.043478260869565</v>
      </c>
      <c r="C32" s="39">
        <f t="shared" si="2"/>
        <v>22.826086956521738</v>
      </c>
      <c r="D32" s="40">
        <f t="shared" si="6"/>
        <v>3286440</v>
      </c>
      <c r="E32" s="40">
        <v>11.5</v>
      </c>
      <c r="F32" s="41">
        <f t="shared" si="3"/>
        <v>2.7058823529411766</v>
      </c>
      <c r="G32" s="42">
        <f t="shared" si="4"/>
        <v>1.75</v>
      </c>
      <c r="U32" s="46">
        <f>$U33-87638.4</f>
        <v>3198801.6</v>
      </c>
      <c r="V32" s="35">
        <f>$V33 - 87638.4</f>
        <v>2541513.6</v>
      </c>
      <c r="W32" s="37">
        <f t="shared" si="8"/>
        <v>4513377.5999999987</v>
      </c>
      <c r="X32" s="22"/>
    </row>
    <row r="33" spans="9:24" ht="15" thickBot="1" x14ac:dyDescent="0.35">
      <c r="U33" s="47">
        <v>3286440</v>
      </c>
      <c r="V33" s="40">
        <v>2629152</v>
      </c>
      <c r="W33" s="42">
        <f t="shared" si="8"/>
        <v>4601015.9999999991</v>
      </c>
      <c r="X33" s="22"/>
    </row>
    <row r="34" spans="9:24" x14ac:dyDescent="0.3">
      <c r="V34" s="22"/>
      <c r="W34" s="22"/>
      <c r="X34" s="22"/>
    </row>
    <row r="42" spans="9:24" ht="15" thickBot="1" x14ac:dyDescent="0.35"/>
    <row r="43" spans="9:24" x14ac:dyDescent="0.3">
      <c r="I43" s="4" t="s">
        <v>18</v>
      </c>
    </row>
    <row r="44" spans="9:24" x14ac:dyDescent="0.3">
      <c r="I44" s="5" t="s">
        <v>20</v>
      </c>
    </row>
    <row r="45" spans="9:24" ht="15" thickBot="1" x14ac:dyDescent="0.35">
      <c r="I45" s="6" t="s">
        <v>21</v>
      </c>
    </row>
  </sheetData>
  <conditionalFormatting sqref="F2:F32">
    <cfRule type="colorScale" priority="1">
      <colorScale>
        <cfvo type="num" val="1.75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Buy, Settle, Short, Settle</vt:lpstr>
      <vt:lpstr>Buying &amp; Settling</vt:lpstr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2017-09-29T23:51:31Z</dcterms:created>
  <dcterms:modified xsi:type="dcterms:W3CDTF">2017-10-01T22:41:53Z</dcterms:modified>
</cp:coreProperties>
</file>