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opulation" sheetId="2" r:id="rId5"/>
    <sheet state="visible" name="drug deaths" sheetId="3" r:id="rId6"/>
    <sheet state="visible" name="gdppop" sheetId="4" r:id="rId7"/>
    <sheet state="visible" name="tax revenue" sheetId="5" r:id="rId8"/>
    <sheet state="visible" name="Cigarette sales" sheetId="6" r:id="rId9"/>
    <sheet state="visible" name="unemployment" sheetId="7" r:id="rId10"/>
    <sheet state="visible" name="alcohol cons. (not scaled)" sheetId="8" r:id="rId11"/>
    <sheet state="visible" name="alc consumption" sheetId="9" r:id="rId12"/>
    <sheet state="visible" name="Rehab admission" sheetId="10" r:id="rId13"/>
    <sheet state="visible" name="suicide" sheetId="11" r:id="rId14"/>
    <sheet state="visible" name="alc fatalities" sheetId="12" r:id="rId15"/>
  </sheets>
  <definedNames/>
  <calcPr/>
</workbook>
</file>

<file path=xl/sharedStrings.xml><?xml version="1.0" encoding="utf-8"?>
<sst xmlns="http://schemas.openxmlformats.org/spreadsheetml/2006/main" count="58" uniqueCount="45">
  <si>
    <t>Year</t>
  </si>
  <si>
    <t>Population (C)</t>
  </si>
  <si>
    <t>Population (US, millions)</t>
  </si>
  <si>
    <t>Drug Deaths (C)</t>
  </si>
  <si>
    <t>Drug Deaths Rate</t>
  </si>
  <si>
    <t># Suicides (C)</t>
  </si>
  <si>
    <t>Suicide Rate</t>
  </si>
  <si>
    <t>Percent of Adult Smokers</t>
  </si>
  <si>
    <t>Alcohol Consumption (gallons) (C)</t>
  </si>
  <si>
    <t>Alcohol Consumption (gallons/population)</t>
  </si>
  <si>
    <t>Alcohol-Related Driving Fatalities</t>
  </si>
  <si>
    <t>Alcohol-Related Driving Fatality Rate (% of pop.)</t>
  </si>
  <si>
    <t>Rehab Admission (% of population)</t>
  </si>
  <si>
    <t>Income per Capita</t>
  </si>
  <si>
    <t>Tax Revenue per Capita</t>
  </si>
  <si>
    <t>Colorado</t>
  </si>
  <si>
    <t>USA</t>
  </si>
  <si>
    <t>Population(US, millions)</t>
  </si>
  <si>
    <t xml:space="preserve">i should probably scale this to make this graph useful but i'm too tired to do that right now </t>
  </si>
  <si>
    <t>Drug Deaths Rate (C)</t>
  </si>
  <si>
    <t>Drug Deaths Rate (US)</t>
  </si>
  <si>
    <t>NEXT STEPS: CONSTRUCT MODEL</t>
  </si>
  <si>
    <t>^ rate of drug deaths in colorado significantly slows compared to national avg</t>
  </si>
  <si>
    <t>Income per Capita (C)</t>
  </si>
  <si>
    <t>Income per Capita (US)</t>
  </si>
  <si>
    <t>^ gap seems to be closing starting around 2012-2013</t>
  </si>
  <si>
    <t>Tax Revenue (C)</t>
  </si>
  <si>
    <t>Tax Revenue (USA)</t>
  </si>
  <si>
    <t>Cigarette Sales - % of adult smokers (C)</t>
  </si>
  <si>
    <t>Cigarette Sales - % of adult smokers (US)</t>
  </si>
  <si>
    <t>Unemployment (C)</t>
  </si>
  <si>
    <t>Unemployment (USA)</t>
  </si>
  <si>
    <t>^ colorado and usa are pretty consistent for the most part</t>
  </si>
  <si>
    <t>but around 2013 the gap widens and colorado's UE is less than national rate</t>
  </si>
  <si>
    <t>Alcohol Consumption (gallons)  (USA)</t>
  </si>
  <si>
    <t xml:space="preserve">POSSIBLY NEED TO SCALE </t>
  </si>
  <si>
    <t>alc colorado</t>
  </si>
  <si>
    <t>alc usa</t>
  </si>
  <si>
    <t>Rehab by Population</t>
  </si>
  <si>
    <t>Overall Rehab Admissions (C) by population</t>
  </si>
  <si>
    <t>Suicide Rate (C)</t>
  </si>
  <si>
    <t>Suicide Rate (USA)</t>
  </si>
  <si>
    <t>^ tough to say but looks like there was a drop after 2012</t>
  </si>
  <si>
    <t>Alcohol Fatalities (C)</t>
  </si>
  <si>
    <t>Alcohol Fatalities (US)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</si>
</sst>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000000000"/>
  </numFmts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3" numFmtId="2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3" numFmtId="164" xfId="0" applyFont="1" applyNumberFormat="1"/>
    <xf borderId="0" fillId="0" fontId="3" numFmtId="0" xfId="0" applyAlignment="1" applyFont="1">
      <alignment readingOrder="0"/>
    </xf>
    <xf borderId="0" fillId="0" fontId="5" numFmtId="0" xfId="0" applyFont="1"/>
    <xf borderId="0" fillId="3" fontId="3" numFmtId="0" xfId="0" applyFont="1"/>
    <xf borderId="0" fillId="3" fontId="3" numFmtId="166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0.png"/><Relationship Id="rId3" Type="http://schemas.openxmlformats.org/officeDocument/2006/relationships/image" Target="../media/image17.png"/><Relationship Id="rId4" Type="http://schemas.openxmlformats.org/officeDocument/2006/relationships/image" Target="../media/image16.png"/><Relationship Id="rId5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171450</xdr:rowOff>
    </xdr:from>
    <xdr:ext cx="5753100" cy="43148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171450</xdr:rowOff>
    </xdr:from>
    <xdr:ext cx="3790950" cy="28098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0</xdr:row>
      <xdr:rowOff>352425</xdr:rowOff>
    </xdr:from>
    <xdr:ext cx="3590925" cy="2667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1</xdr:row>
      <xdr:rowOff>38100</xdr:rowOff>
    </xdr:from>
    <xdr:ext cx="3619500" cy="266700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1</xdr:row>
      <xdr:rowOff>152400</xdr:rowOff>
    </xdr:from>
    <xdr:ext cx="5133975" cy="25908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2</xdr:row>
      <xdr:rowOff>152400</xdr:rowOff>
    </xdr:from>
    <xdr:ext cx="4562475" cy="33813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2</xdr:row>
      <xdr:rowOff>38100</xdr:rowOff>
    </xdr:from>
    <xdr:ext cx="4171950" cy="313372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2</xdr:row>
      <xdr:rowOff>152400</xdr:rowOff>
    </xdr:from>
    <xdr:ext cx="4533900" cy="30194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</xdr:colOff>
      <xdr:row>2</xdr:row>
      <xdr:rowOff>123825</xdr:rowOff>
    </xdr:from>
    <xdr:ext cx="7258050" cy="3076575"/>
    <xdr:pic>
      <xdr:nvPicPr>
        <xdr:cNvPr id="0" name="image1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18</xdr:row>
      <xdr:rowOff>66675</xdr:rowOff>
    </xdr:from>
    <xdr:ext cx="4962525" cy="36576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18</xdr:row>
      <xdr:rowOff>66675</xdr:rowOff>
    </xdr:from>
    <xdr:ext cx="5572125" cy="23336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38100</xdr:rowOff>
    </xdr:from>
    <xdr:ext cx="4171950" cy="3105150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1</xdr:row>
      <xdr:rowOff>152400</xdr:rowOff>
    </xdr:from>
    <xdr:ext cx="4552950" cy="2743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0</xdr:row>
      <xdr:rowOff>114300</xdr:rowOff>
    </xdr:from>
    <xdr:ext cx="4143375" cy="30384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180975</xdr:rowOff>
    </xdr:from>
    <xdr:ext cx="5762625" cy="4324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2</xdr:row>
      <xdr:rowOff>152400</xdr:rowOff>
    </xdr:from>
    <xdr:ext cx="4552950" cy="33813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2</xdr:row>
      <xdr:rowOff>152400</xdr:rowOff>
    </xdr:from>
    <xdr:ext cx="4076700" cy="29432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209550</xdr:rowOff>
    </xdr:from>
    <xdr:ext cx="5762625" cy="4324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152400</xdr:rowOff>
    </xdr:from>
    <xdr:ext cx="4038600" cy="2990850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0.57"/>
    <col customWidth="1" min="2" max="3" width="22.14"/>
    <col customWidth="1" hidden="1" min="4" max="4" width="22.14"/>
    <col customWidth="1" min="5" max="6" width="22.14"/>
    <col customWidth="1" hidden="1" min="7" max="7" width="22.14"/>
    <col customWidth="1" min="8" max="11" width="22.14"/>
    <col customWidth="1" hidden="1" min="12" max="12" width="22.14"/>
    <col customWidth="1" min="13" max="13" width="22.14"/>
    <col customWidth="1" hidden="1" min="14" max="14" width="22.14"/>
    <col customWidth="1" min="15" max="15" width="22.14"/>
    <col customWidth="1" hidden="1" min="16" max="16" width="22.14"/>
    <col customWidth="1" min="17" max="24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2" t="s">
        <v>6</v>
      </c>
      <c r="I1" s="3"/>
      <c r="J1" s="2" t="s">
        <v>7</v>
      </c>
      <c r="K1" s="3"/>
      <c r="L1" s="1" t="s">
        <v>8</v>
      </c>
      <c r="M1" s="2" t="s">
        <v>9</v>
      </c>
      <c r="N1" s="4"/>
      <c r="O1" s="3"/>
      <c r="P1" s="1" t="s">
        <v>10</v>
      </c>
      <c r="Q1" s="2" t="s">
        <v>11</v>
      </c>
      <c r="R1" s="3"/>
      <c r="S1" s="2" t="s">
        <v>12</v>
      </c>
      <c r="T1" s="3"/>
      <c r="U1" s="5" t="s">
        <v>13</v>
      </c>
      <c r="V1" s="3"/>
      <c r="W1" s="5" t="s">
        <v>14</v>
      </c>
      <c r="X1" s="3"/>
    </row>
    <row r="2">
      <c r="A2" s="6">
        <v>1999.0</v>
      </c>
      <c r="B2" s="7">
        <v>4226018.0</v>
      </c>
      <c r="C2" s="6">
        <v>278.57</v>
      </c>
      <c r="D2" s="7">
        <v>375.0</v>
      </c>
      <c r="E2" s="8">
        <f t="shared" ref="E2:E16" si="1">(D2/B2)*100</f>
        <v>0.00887360158</v>
      </c>
      <c r="F2" s="9">
        <f>0.0061</f>
        <v>0.0061</v>
      </c>
      <c r="G2" s="10"/>
      <c r="H2" s="10"/>
      <c r="I2" s="9"/>
      <c r="J2" s="11">
        <v>22.5</v>
      </c>
      <c r="K2" s="12">
        <v>22.8</v>
      </c>
      <c r="L2" s="10">
        <v>3384222.0</v>
      </c>
      <c r="M2" s="10">
        <f t="shared" ref="M2:M21" si="2">L2/B2</f>
        <v>0.8008063383</v>
      </c>
      <c r="N2" s="6">
        <v>2.23099823E8</v>
      </c>
      <c r="O2" s="6">
        <f t="shared" ref="O2:O21" si="3">N2/(C2*1000000)</f>
        <v>0.8008752665</v>
      </c>
      <c r="P2" s="10">
        <v>229.0</v>
      </c>
      <c r="Q2" s="13">
        <f t="shared" ref="Q2:Q17" si="4">(P2/B2)*100</f>
        <v>0.005418812698</v>
      </c>
      <c r="R2" s="9">
        <f>(1.287/278.57)</f>
        <v>0.004620023692</v>
      </c>
      <c r="S2" s="14">
        <v>0.013961133151822827</v>
      </c>
      <c r="T2" s="15">
        <v>0.0061576479879384</v>
      </c>
      <c r="U2" s="10">
        <v>31477.0</v>
      </c>
      <c r="V2" s="6">
        <v>34720.0</v>
      </c>
      <c r="W2" s="13"/>
      <c r="X2" s="9"/>
    </row>
    <row r="3">
      <c r="A3" s="6">
        <v>2000.0</v>
      </c>
      <c r="B3" s="7">
        <v>4301261.0</v>
      </c>
      <c r="C3" s="6">
        <v>281.71</v>
      </c>
      <c r="D3" s="7">
        <v>372.0</v>
      </c>
      <c r="E3" s="8">
        <f t="shared" si="1"/>
        <v>0.008648626531</v>
      </c>
      <c r="F3" s="6">
        <v>0.0062</v>
      </c>
      <c r="G3" s="10"/>
      <c r="H3" s="10"/>
      <c r="I3" s="9"/>
      <c r="J3" s="11">
        <v>20.0</v>
      </c>
      <c r="K3" s="12">
        <v>23.2</v>
      </c>
      <c r="L3" s="10">
        <v>3467312.0</v>
      </c>
      <c r="M3" s="10">
        <f t="shared" si="2"/>
        <v>0.8061152299</v>
      </c>
      <c r="N3" s="6">
        <v>2.25930423E8</v>
      </c>
      <c r="O3" s="6">
        <f t="shared" si="3"/>
        <v>0.8019964609</v>
      </c>
      <c r="P3" s="10">
        <v>268.0</v>
      </c>
      <c r="Q3" s="13">
        <f t="shared" si="4"/>
        <v>0.006230730941</v>
      </c>
      <c r="R3" s="9">
        <f>1.359/C3</f>
        <v>0.0048241099</v>
      </c>
      <c r="S3" s="14">
        <v>0.012791365136874977</v>
      </c>
      <c r="T3" s="15">
        <v>0.006211029072450392</v>
      </c>
      <c r="U3" s="10">
        <v>34187.0</v>
      </c>
      <c r="V3" s="6">
        <v>36800.0</v>
      </c>
      <c r="W3" s="13"/>
      <c r="X3" s="9"/>
    </row>
    <row r="4">
      <c r="A4" s="6">
        <v>2001.0</v>
      </c>
      <c r="B4" s="7">
        <v>4425687.0</v>
      </c>
      <c r="C4" s="6">
        <v>284.61</v>
      </c>
      <c r="D4" s="7">
        <v>444.0</v>
      </c>
      <c r="E4" s="8">
        <f t="shared" si="1"/>
        <v>0.01003234074</v>
      </c>
      <c r="F4" s="6">
        <v>0.0068</v>
      </c>
      <c r="G4" s="10"/>
      <c r="H4" s="10"/>
      <c r="I4" s="9"/>
      <c r="J4" s="11">
        <v>22.3</v>
      </c>
      <c r="K4" s="12">
        <v>23.2</v>
      </c>
      <c r="L4" s="10">
        <v>3551248.0</v>
      </c>
      <c r="M4" s="10">
        <f t="shared" si="2"/>
        <v>0.8024173422</v>
      </c>
      <c r="N4" s="6">
        <v>2.28578068E8</v>
      </c>
      <c r="O4" s="6">
        <f t="shared" si="3"/>
        <v>0.8031273251</v>
      </c>
      <c r="P4" s="10">
        <v>328.0</v>
      </c>
      <c r="Q4" s="13">
        <f t="shared" si="4"/>
        <v>0.007411278746</v>
      </c>
      <c r="R4" s="9">
        <f>1.355/C4</f>
        <v>0.004760900882</v>
      </c>
      <c r="S4" s="14">
        <v>0.009686857656223768</v>
      </c>
      <c r="T4" s="15">
        <v>0.006209985594322055</v>
      </c>
      <c r="U4" s="10">
        <v>35023.0</v>
      </c>
      <c r="V4" s="6">
        <v>37700.0</v>
      </c>
      <c r="W4" s="13"/>
      <c r="X4" s="9"/>
    </row>
    <row r="5">
      <c r="A5" s="6">
        <v>2002.0</v>
      </c>
      <c r="B5" s="7">
        <v>4490406.0</v>
      </c>
      <c r="C5" s="6">
        <v>287.28</v>
      </c>
      <c r="D5" s="7">
        <v>474.0</v>
      </c>
      <c r="E5" s="8">
        <f t="shared" si="1"/>
        <v>0.01055583838</v>
      </c>
      <c r="F5" s="6">
        <v>0.0082</v>
      </c>
      <c r="G5" s="10"/>
      <c r="H5" s="10"/>
      <c r="I5" s="9"/>
      <c r="J5" s="11">
        <v>20.4</v>
      </c>
      <c r="K5" s="12">
        <v>23.2</v>
      </c>
      <c r="L5" s="10">
        <v>3608580.0</v>
      </c>
      <c r="M5" s="10">
        <f t="shared" si="2"/>
        <v>0.8036199845</v>
      </c>
      <c r="N5" s="6">
        <v>2.31194672E8</v>
      </c>
      <c r="O5" s="6">
        <f t="shared" si="3"/>
        <v>0.8047712058</v>
      </c>
      <c r="P5" s="10">
        <v>314.0</v>
      </c>
      <c r="Q5" s="13">
        <f t="shared" si="4"/>
        <v>0.006992686185</v>
      </c>
      <c r="R5" s="9">
        <f>1.37/C5</f>
        <v>0.004768866611</v>
      </c>
      <c r="S5" s="14">
        <v>0.015073024577287666</v>
      </c>
      <c r="T5" s="15">
        <v>0.006563095238095238</v>
      </c>
      <c r="U5" s="10">
        <v>34608.0</v>
      </c>
      <c r="V5" s="6">
        <v>38430.0</v>
      </c>
      <c r="W5" s="16"/>
      <c r="X5" s="6"/>
    </row>
    <row r="6">
      <c r="A6" s="6">
        <v>2003.0</v>
      </c>
      <c r="B6" s="7">
        <v>4528732.0</v>
      </c>
      <c r="C6" s="6">
        <v>289.82</v>
      </c>
      <c r="D6" s="7">
        <v>529.0</v>
      </c>
      <c r="E6" s="8">
        <f t="shared" si="1"/>
        <v>0.01168097384</v>
      </c>
      <c r="F6" s="6">
        <v>0.0089</v>
      </c>
      <c r="G6" s="10"/>
      <c r="H6" s="10"/>
      <c r="I6" s="9"/>
      <c r="J6" s="11">
        <v>18.6</v>
      </c>
      <c r="K6" s="12">
        <v>22.0</v>
      </c>
      <c r="L6" s="10">
        <v>3642128.0</v>
      </c>
      <c r="M6" s="10">
        <f t="shared" si="2"/>
        <v>0.8042268785</v>
      </c>
      <c r="N6" s="6">
        <v>2.33701167E8</v>
      </c>
      <c r="O6" s="6">
        <f t="shared" si="3"/>
        <v>0.8063665965</v>
      </c>
      <c r="P6" s="10">
        <v>246.0</v>
      </c>
      <c r="Q6" s="13">
        <f t="shared" si="4"/>
        <v>0.005431984052</v>
      </c>
      <c r="R6" s="9">
        <f>1.332/C6</f>
        <v>0.004595956111</v>
      </c>
      <c r="S6" s="14">
        <v>0.013994204117178936</v>
      </c>
      <c r="T6" s="15">
        <v>0.006423483541508523</v>
      </c>
      <c r="U6" s="10">
        <v>34935.0</v>
      </c>
      <c r="V6" s="6">
        <v>39740.0</v>
      </c>
      <c r="W6" s="13"/>
      <c r="X6" s="9"/>
    </row>
    <row r="7">
      <c r="A7" s="6">
        <v>2004.0</v>
      </c>
      <c r="B7" s="7">
        <v>4575013.0</v>
      </c>
      <c r="C7" s="6">
        <v>292.35</v>
      </c>
      <c r="D7" s="7">
        <v>548.0</v>
      </c>
      <c r="E7" s="8">
        <f t="shared" si="1"/>
        <v>0.01197810804</v>
      </c>
      <c r="F7" s="6">
        <v>0.0094</v>
      </c>
      <c r="G7" s="10">
        <v>792.0</v>
      </c>
      <c r="H7" s="8">
        <f t="shared" ref="H7:H20" si="5">(G7/B7)*100</f>
        <v>0.01731142622</v>
      </c>
      <c r="I7" s="17">
        <v>0.011</v>
      </c>
      <c r="J7" s="11">
        <v>20.0</v>
      </c>
      <c r="K7" s="12">
        <v>20.9</v>
      </c>
      <c r="L7" s="10">
        <v>3689253.0</v>
      </c>
      <c r="M7" s="10">
        <f t="shared" si="2"/>
        <v>0.806391807</v>
      </c>
      <c r="N7" s="6">
        <v>2.36561755E8</v>
      </c>
      <c r="O7" s="6">
        <f t="shared" si="3"/>
        <v>0.8091730973</v>
      </c>
      <c r="P7" s="10">
        <v>259.0</v>
      </c>
      <c r="Q7" s="13">
        <f t="shared" si="4"/>
        <v>0.005661186099</v>
      </c>
      <c r="R7" s="9">
        <f>1.341/C7</f>
        <v>0.004586967676</v>
      </c>
      <c r="S7" s="14">
        <v>0.015101377854008283</v>
      </c>
      <c r="T7" s="15">
        <v>0.006185972293483838</v>
      </c>
      <c r="U7" s="10">
        <v>35870.0</v>
      </c>
      <c r="V7" s="6">
        <v>42060.0</v>
      </c>
      <c r="W7" s="10">
        <v>3170.0</v>
      </c>
      <c r="X7" s="6">
        <v>3451.0</v>
      </c>
    </row>
    <row r="8">
      <c r="A8" s="6">
        <v>2005.0</v>
      </c>
      <c r="B8" s="7">
        <v>4631888.0</v>
      </c>
      <c r="C8" s="6">
        <v>294.99</v>
      </c>
      <c r="D8" s="7">
        <v>640.0</v>
      </c>
      <c r="E8" s="8">
        <f t="shared" si="1"/>
        <v>0.01381725983</v>
      </c>
      <c r="F8" s="6">
        <v>0.0101</v>
      </c>
      <c r="G8" s="10">
        <v>795.0</v>
      </c>
      <c r="H8" s="8">
        <f t="shared" si="5"/>
        <v>0.01716362745</v>
      </c>
      <c r="I8" s="17">
        <v>0.0109</v>
      </c>
      <c r="J8" s="11">
        <v>19.8</v>
      </c>
      <c r="K8" s="12">
        <v>20.6</v>
      </c>
      <c r="L8" s="10">
        <v>3739118.0</v>
      </c>
      <c r="M8" s="10">
        <f t="shared" si="2"/>
        <v>0.8072557022</v>
      </c>
      <c r="N8" s="6">
        <v>2.39350769E8</v>
      </c>
      <c r="O8" s="6">
        <f t="shared" si="3"/>
        <v>0.8113860436</v>
      </c>
      <c r="P8" s="10">
        <v>244.0</v>
      </c>
      <c r="Q8" s="13">
        <f t="shared" si="4"/>
        <v>0.00526783031</v>
      </c>
      <c r="R8" s="9">
        <f>1.389/C8</f>
        <v>0.004708634191</v>
      </c>
      <c r="S8" s="14">
        <v>0.01660100589651563</v>
      </c>
      <c r="T8" s="15">
        <v>0.006427055154412014</v>
      </c>
      <c r="U8" s="10">
        <v>37841.0</v>
      </c>
      <c r="V8" s="6">
        <v>44570.0</v>
      </c>
      <c r="W8" s="10">
        <v>3365.0</v>
      </c>
      <c r="X8" s="6">
        <v>3717.0</v>
      </c>
    </row>
    <row r="9">
      <c r="A9" s="6">
        <v>2006.0</v>
      </c>
      <c r="B9" s="7">
        <v>4720423.0</v>
      </c>
      <c r="C9" s="6">
        <v>297.76</v>
      </c>
      <c r="D9" s="7">
        <v>660.0</v>
      </c>
      <c r="E9" s="8">
        <f t="shared" si="1"/>
        <v>0.01398179782</v>
      </c>
      <c r="F9" s="6">
        <v>0.0115</v>
      </c>
      <c r="G9" s="10">
        <v>724.0</v>
      </c>
      <c r="H9" s="8">
        <f t="shared" si="5"/>
        <v>0.01533760852</v>
      </c>
      <c r="I9" s="17">
        <v>0.011</v>
      </c>
      <c r="J9" s="11">
        <v>17.9</v>
      </c>
      <c r="K9" s="12">
        <v>20.1</v>
      </c>
      <c r="L9" s="10">
        <v>3815012.0</v>
      </c>
      <c r="M9" s="10">
        <f t="shared" si="2"/>
        <v>0.8081928251</v>
      </c>
      <c r="N9" s="6">
        <v>2.42171653E8</v>
      </c>
      <c r="O9" s="6">
        <f t="shared" si="3"/>
        <v>0.8133115697</v>
      </c>
      <c r="P9" s="10">
        <v>207.0</v>
      </c>
      <c r="Q9" s="13">
        <f t="shared" si="4"/>
        <v>0.004385200225</v>
      </c>
      <c r="R9" s="9">
        <f>1.376/C9</f>
        <v>0.004621171413</v>
      </c>
      <c r="S9" s="14">
        <v>0.016620332542231914</v>
      </c>
      <c r="T9" s="15">
        <v>0.0065914629231595915</v>
      </c>
      <c r="U9" s="10">
        <v>40140.0</v>
      </c>
      <c r="V9" s="6">
        <v>47160.0</v>
      </c>
      <c r="W9" s="10">
        <v>3635.0</v>
      </c>
      <c r="X9" s="6">
        <v>4041.0</v>
      </c>
    </row>
    <row r="10">
      <c r="A10" s="6">
        <v>2007.0</v>
      </c>
      <c r="B10" s="7">
        <v>4803868.0</v>
      </c>
      <c r="C10" s="6">
        <v>300.61</v>
      </c>
      <c r="D10" s="7">
        <v>747.0</v>
      </c>
      <c r="E10" s="8">
        <f t="shared" si="1"/>
        <v>0.01554996932</v>
      </c>
      <c r="F10" s="6">
        <v>0.0119</v>
      </c>
      <c r="G10" s="10">
        <v>805.0</v>
      </c>
      <c r="H10" s="8">
        <f t="shared" si="5"/>
        <v>0.01675732972</v>
      </c>
      <c r="I10" s="17">
        <v>0.0113</v>
      </c>
      <c r="J10" s="11">
        <v>18.7</v>
      </c>
      <c r="K10" s="12">
        <v>19.8</v>
      </c>
      <c r="L10" s="10">
        <v>3883503.0</v>
      </c>
      <c r="M10" s="10">
        <f t="shared" si="2"/>
        <v>0.8084116799</v>
      </c>
      <c r="N10" s="6">
        <v>2.44809096E8</v>
      </c>
      <c r="O10" s="6">
        <f t="shared" si="3"/>
        <v>0.8143744253</v>
      </c>
      <c r="P10" s="10">
        <v>199.0</v>
      </c>
      <c r="Q10" s="13">
        <f t="shared" si="4"/>
        <v>0.004142495173</v>
      </c>
      <c r="R10" s="9">
        <f>1.325/C10</f>
        <v>0.004407704335</v>
      </c>
      <c r="S10" s="14">
        <v>0.016529180235593483</v>
      </c>
      <c r="T10" s="15">
        <v>0.007194960247496757</v>
      </c>
      <c r="U10" s="10">
        <v>42024.0</v>
      </c>
      <c r="V10" s="6">
        <v>48280.0</v>
      </c>
      <c r="W10" s="10">
        <v>3872.0</v>
      </c>
      <c r="X10" s="6">
        <v>4260.0</v>
      </c>
    </row>
    <row r="11">
      <c r="A11" s="6">
        <v>2008.0</v>
      </c>
      <c r="B11" s="7">
        <v>4889730.0</v>
      </c>
      <c r="C11" s="6">
        <v>303.49</v>
      </c>
      <c r="D11" s="7">
        <v>760.0</v>
      </c>
      <c r="E11" s="8">
        <f t="shared" si="1"/>
        <v>0.01554278048</v>
      </c>
      <c r="F11" s="6">
        <v>0.0119</v>
      </c>
      <c r="G11" s="10">
        <v>801.0</v>
      </c>
      <c r="H11" s="8">
        <f t="shared" si="5"/>
        <v>0.01638127259</v>
      </c>
      <c r="I11" s="17">
        <v>0.0116</v>
      </c>
      <c r="J11" s="11">
        <v>17.6</v>
      </c>
      <c r="K11" s="12">
        <v>18.4</v>
      </c>
      <c r="L11" s="10">
        <v>3953614.0</v>
      </c>
      <c r="M11" s="10">
        <f t="shared" si="2"/>
        <v>0.8085546646</v>
      </c>
      <c r="N11" s="6">
        <v>2.47384676E8</v>
      </c>
      <c r="O11" s="6">
        <f t="shared" si="3"/>
        <v>0.8151328742</v>
      </c>
      <c r="P11" s="10">
        <v>202.0</v>
      </c>
      <c r="Q11" s="13">
        <f t="shared" si="4"/>
        <v>0.004131107444</v>
      </c>
      <c r="R11" s="9">
        <f>1.2/C11</f>
        <v>0.003954001779</v>
      </c>
      <c r="S11" s="14">
        <v>0.017553320940011004</v>
      </c>
      <c r="T11" s="15">
        <v>0.007464750074137533</v>
      </c>
      <c r="U11" s="10">
        <v>42689.0</v>
      </c>
      <c r="V11" s="6">
        <v>48290.0</v>
      </c>
      <c r="W11" s="10">
        <v>4006.0</v>
      </c>
      <c r="X11" s="6">
        <v>4372.0</v>
      </c>
    </row>
    <row r="12">
      <c r="A12" s="6">
        <v>2009.0</v>
      </c>
      <c r="B12" s="7">
        <v>4972195.0</v>
      </c>
      <c r="C12" s="6">
        <v>306.31</v>
      </c>
      <c r="D12" s="7">
        <v>784.0</v>
      </c>
      <c r="E12" s="8">
        <f t="shared" si="1"/>
        <v>0.01576768409</v>
      </c>
      <c r="F12" s="6">
        <v>0.0119</v>
      </c>
      <c r="G12" s="10">
        <v>940.0</v>
      </c>
      <c r="H12" s="8">
        <f t="shared" si="5"/>
        <v>0.01890513144</v>
      </c>
      <c r="I12" s="17">
        <v>0.0118</v>
      </c>
      <c r="J12" s="11">
        <v>17.1</v>
      </c>
      <c r="K12" s="12">
        <v>17.9</v>
      </c>
      <c r="L12" s="10">
        <v>4021971.0</v>
      </c>
      <c r="M12" s="10">
        <f t="shared" si="2"/>
        <v>0.8088924509</v>
      </c>
      <c r="N12" s="6">
        <v>2.49869828E8</v>
      </c>
      <c r="O12" s="6">
        <f t="shared" si="3"/>
        <v>0.8157416604</v>
      </c>
      <c r="P12" s="10">
        <v>178.0</v>
      </c>
      <c r="Q12" s="13">
        <f t="shared" si="4"/>
        <v>0.003579907868</v>
      </c>
      <c r="R12" s="9">
        <f>1.076/C12</f>
        <v>0.003512781169</v>
      </c>
      <c r="S12" s="14">
        <v>0.017753326247261017</v>
      </c>
      <c r="T12" s="15">
        <v>0.007259423459893572</v>
      </c>
      <c r="U12" s="10">
        <v>39982.0</v>
      </c>
      <c r="V12" s="6">
        <v>46920.0</v>
      </c>
      <c r="W12" s="10">
        <v>3905.0</v>
      </c>
      <c r="X12" s="6">
        <v>4180.0</v>
      </c>
    </row>
    <row r="13">
      <c r="A13" s="6">
        <v>2010.0</v>
      </c>
      <c r="B13" s="7">
        <v>5029196.0</v>
      </c>
      <c r="C13" s="6">
        <v>309.01</v>
      </c>
      <c r="D13" s="7">
        <v>676.0</v>
      </c>
      <c r="E13" s="8">
        <f t="shared" si="1"/>
        <v>0.01344151232</v>
      </c>
      <c r="F13" s="6">
        <v>0.0123</v>
      </c>
      <c r="G13" s="10">
        <v>867.0</v>
      </c>
      <c r="H13" s="8">
        <f t="shared" si="5"/>
        <v>0.01723933607</v>
      </c>
      <c r="I13" s="17">
        <v>0.0121</v>
      </c>
      <c r="J13" s="11">
        <v>16.0</v>
      </c>
      <c r="K13" s="12">
        <v>17.3</v>
      </c>
      <c r="L13" s="10">
        <v>4086694.0</v>
      </c>
      <c r="M13" s="10">
        <f t="shared" si="2"/>
        <v>0.8125939017</v>
      </c>
      <c r="N13" s="6">
        <v>2.52270877E8</v>
      </c>
      <c r="O13" s="6">
        <f t="shared" si="3"/>
        <v>0.816384185</v>
      </c>
      <c r="P13" s="10">
        <v>142.0</v>
      </c>
      <c r="Q13" s="13">
        <f t="shared" si="4"/>
        <v>0.002823512943</v>
      </c>
      <c r="R13" s="9">
        <f>1/C13</f>
        <v>0.003236141225</v>
      </c>
      <c r="S13" s="14">
        <v>0.01574704982665221</v>
      </c>
      <c r="T13" s="15">
        <v>0.00676270670852076</v>
      </c>
      <c r="U13" s="10">
        <v>40689.0</v>
      </c>
      <c r="V13" s="6">
        <v>48900.0</v>
      </c>
      <c r="W13" s="10">
        <v>3858.0</v>
      </c>
      <c r="X13" s="6">
        <v>4134.0</v>
      </c>
    </row>
    <row r="14">
      <c r="A14" s="6">
        <v>2011.0</v>
      </c>
      <c r="B14" s="7">
        <v>5116796.0</v>
      </c>
      <c r="C14" s="6">
        <v>311.58</v>
      </c>
      <c r="D14" s="7">
        <v>852.0</v>
      </c>
      <c r="E14" s="8">
        <f t="shared" si="1"/>
        <v>0.01665104491</v>
      </c>
      <c r="F14" s="6">
        <v>0.0132</v>
      </c>
      <c r="G14" s="10">
        <v>910.0</v>
      </c>
      <c r="H14" s="8">
        <f t="shared" si="5"/>
        <v>0.01778456675</v>
      </c>
      <c r="I14" s="17">
        <v>0.0123</v>
      </c>
      <c r="J14" s="11">
        <v>18.3</v>
      </c>
      <c r="K14" s="12">
        <v>21.2</v>
      </c>
      <c r="L14" s="10">
        <v>4154402.0</v>
      </c>
      <c r="M14" s="10">
        <f t="shared" si="2"/>
        <v>0.8119147216</v>
      </c>
      <c r="N14" s="6">
        <v>2.54542312E8</v>
      </c>
      <c r="O14" s="6">
        <f t="shared" si="3"/>
        <v>0.8169404711</v>
      </c>
      <c r="P14" s="10">
        <v>173.0</v>
      </c>
      <c r="Q14" s="13">
        <f t="shared" si="4"/>
        <v>0.00338102203</v>
      </c>
      <c r="R14" s="9">
        <f>0.97/C14</f>
        <v>0.003113165158</v>
      </c>
      <c r="S14" s="14">
        <v>0.015207954352684766</v>
      </c>
      <c r="T14" s="15">
        <v>0.006695731433339752</v>
      </c>
      <c r="U14" s="10">
        <v>43575.0</v>
      </c>
      <c r="V14" s="6">
        <v>50820.0</v>
      </c>
      <c r="W14" s="10">
        <v>3980.0</v>
      </c>
      <c r="X14" s="6">
        <v>4314.0</v>
      </c>
    </row>
    <row r="15">
      <c r="A15" s="6">
        <v>2012.0</v>
      </c>
      <c r="B15" s="7">
        <v>5187582.0</v>
      </c>
      <c r="C15" s="6">
        <v>314.04</v>
      </c>
      <c r="D15" s="7">
        <v>826.0</v>
      </c>
      <c r="E15" s="8">
        <f t="shared" si="1"/>
        <v>0.01592263987</v>
      </c>
      <c r="F15" s="6">
        <v>0.0131</v>
      </c>
      <c r="G15" s="10">
        <v>1053.0</v>
      </c>
      <c r="H15" s="8">
        <f t="shared" si="5"/>
        <v>0.02029847432</v>
      </c>
      <c r="I15" s="17">
        <v>0.0125</v>
      </c>
      <c r="J15" s="11">
        <v>17.7</v>
      </c>
      <c r="K15" s="12">
        <v>19.6</v>
      </c>
      <c r="L15" s="10">
        <v>4223262.0</v>
      </c>
      <c r="M15" s="10">
        <f t="shared" si="2"/>
        <v>0.8141099264</v>
      </c>
      <c r="N15" s="18">
        <v>2.5689582E8</v>
      </c>
      <c r="O15" s="6">
        <f t="shared" si="3"/>
        <v>0.8180353458</v>
      </c>
      <c r="P15" s="10">
        <v>167.0</v>
      </c>
      <c r="Q15" s="13">
        <f t="shared" si="4"/>
        <v>0.003219226221</v>
      </c>
      <c r="R15" s="9">
        <f>1.01/C15</f>
        <v>0.003216150809</v>
      </c>
      <c r="S15" s="14">
        <v>0.01694488877477021</v>
      </c>
      <c r="T15" s="15">
        <v>0.006331209400076423</v>
      </c>
      <c r="U15" s="10">
        <v>45669.0</v>
      </c>
      <c r="V15" s="6">
        <v>53120.0</v>
      </c>
      <c r="W15" s="10">
        <v>4075.0</v>
      </c>
      <c r="X15" s="6">
        <v>4422.0</v>
      </c>
    </row>
    <row r="16">
      <c r="A16" s="6">
        <v>2013.0</v>
      </c>
      <c r="B16" s="7">
        <v>5268367.0</v>
      </c>
      <c r="C16" s="19">
        <v>316.4</v>
      </c>
      <c r="D16" s="7">
        <v>864.0</v>
      </c>
      <c r="E16" s="8">
        <f t="shared" si="1"/>
        <v>0.01639976866</v>
      </c>
      <c r="F16" s="6">
        <v>0.0138</v>
      </c>
      <c r="G16" s="10">
        <v>1004.0</v>
      </c>
      <c r="H16" s="8">
        <f t="shared" si="5"/>
        <v>0.01905713858</v>
      </c>
      <c r="I16" s="17">
        <v>0.0126</v>
      </c>
      <c r="J16" s="11">
        <v>17.7</v>
      </c>
      <c r="K16" s="12">
        <v>19.0</v>
      </c>
      <c r="L16" s="10">
        <v>4297634.0</v>
      </c>
      <c r="M16" s="10">
        <f t="shared" si="2"/>
        <v>0.8157430946</v>
      </c>
      <c r="N16" s="18">
        <v>2.59137618E8</v>
      </c>
      <c r="O16" s="6">
        <f t="shared" si="3"/>
        <v>0.8190190202</v>
      </c>
      <c r="P16" s="10">
        <v>170.0</v>
      </c>
      <c r="Q16" s="13">
        <f t="shared" si="4"/>
        <v>0.003226806333</v>
      </c>
      <c r="R16" s="9">
        <f>0.982/C16</f>
        <v>0.003103666245</v>
      </c>
      <c r="S16" s="14">
        <v>0.016685056299228965</v>
      </c>
      <c r="T16" s="15">
        <v>0.006061472819216182</v>
      </c>
      <c r="U16" s="10">
        <v>50711.0</v>
      </c>
      <c r="V16" s="6">
        <v>54360.0</v>
      </c>
      <c r="W16" s="10">
        <v>4265.0</v>
      </c>
      <c r="X16" s="6">
        <v>4604.0</v>
      </c>
    </row>
    <row r="17">
      <c r="A17" s="6">
        <v>2014.0</v>
      </c>
      <c r="B17" s="7">
        <v>5355866.0</v>
      </c>
      <c r="C17" s="6">
        <v>318.67</v>
      </c>
      <c r="D17" s="7">
        <v>917.0</v>
      </c>
      <c r="E17" s="10">
        <v>0.0168</v>
      </c>
      <c r="F17" s="6">
        <v>0.0147</v>
      </c>
      <c r="G17" s="10">
        <v>1058.0</v>
      </c>
      <c r="H17" s="8">
        <f t="shared" si="5"/>
        <v>0.01975404164</v>
      </c>
      <c r="I17" s="17">
        <v>0.013</v>
      </c>
      <c r="J17" s="11">
        <v>15.7</v>
      </c>
      <c r="K17" s="12">
        <v>18.1</v>
      </c>
      <c r="L17" s="10">
        <v>4376701.0</v>
      </c>
      <c r="M17" s="10">
        <f t="shared" si="2"/>
        <v>0.8171789585</v>
      </c>
      <c r="N17" s="18">
        <v>2.6156448E8</v>
      </c>
      <c r="O17" s="6">
        <f t="shared" si="3"/>
        <v>0.8208004519</v>
      </c>
      <c r="P17" s="10">
        <v>187.0</v>
      </c>
      <c r="Q17" s="13">
        <f t="shared" si="4"/>
        <v>0.003491498854</v>
      </c>
      <c r="R17" s="9">
        <f>0.955/C17</f>
        <v>0.002996830577</v>
      </c>
      <c r="S17" s="14">
        <v>0.01672820044414853</v>
      </c>
      <c r="T17" s="15">
        <v>0.005668914551103022</v>
      </c>
      <c r="U17" s="10">
        <v>52254.0</v>
      </c>
      <c r="V17" s="6">
        <v>56730.0</v>
      </c>
      <c r="W17" s="10">
        <v>4363.0</v>
      </c>
      <c r="X17" s="6">
        <v>4693.0</v>
      </c>
    </row>
    <row r="18">
      <c r="A18" s="6">
        <v>2015.0</v>
      </c>
      <c r="B18" s="7">
        <v>5456574.0</v>
      </c>
      <c r="C18" s="6">
        <v>320.88</v>
      </c>
      <c r="D18" s="7">
        <v>893.0</v>
      </c>
      <c r="E18" s="10">
        <v>0.01593</v>
      </c>
      <c r="F18" s="6">
        <v>0.0163</v>
      </c>
      <c r="G18" s="10">
        <v>1093.0</v>
      </c>
      <c r="H18" s="8">
        <f t="shared" si="5"/>
        <v>0.02003088385</v>
      </c>
      <c r="I18" s="17">
        <v>0.0133</v>
      </c>
      <c r="J18" s="11">
        <v>15.6</v>
      </c>
      <c r="K18" s="12">
        <v>17.5</v>
      </c>
      <c r="L18" s="10">
        <v>4472741.0</v>
      </c>
      <c r="M18" s="10">
        <f t="shared" si="2"/>
        <v>0.8196976711</v>
      </c>
      <c r="N18" s="6">
        <v>2.63925279E8</v>
      </c>
      <c r="O18" s="9">
        <f t="shared" si="3"/>
        <v>0.8225046092</v>
      </c>
      <c r="P18" s="13"/>
      <c r="Q18" s="13"/>
      <c r="R18" s="9"/>
      <c r="S18" s="14">
        <v>0.016070340107180805</v>
      </c>
      <c r="T18" s="15">
        <v>0.00573614435302917</v>
      </c>
      <c r="U18" s="10">
        <v>55270.0</v>
      </c>
      <c r="V18" s="6">
        <v>58340.0</v>
      </c>
      <c r="W18" s="10">
        <v>4520.0</v>
      </c>
      <c r="X18" s="6">
        <v>4877.0</v>
      </c>
    </row>
    <row r="19">
      <c r="A19" s="6">
        <v>2016.0</v>
      </c>
      <c r="B19" s="7">
        <v>5540545.0</v>
      </c>
      <c r="C19" s="6">
        <v>323.02</v>
      </c>
      <c r="D19" s="7">
        <v>973.0</v>
      </c>
      <c r="E19" s="10">
        <v>0.01701</v>
      </c>
      <c r="F19" s="6">
        <v>0.0198</v>
      </c>
      <c r="G19" s="10">
        <v>1156.0</v>
      </c>
      <c r="H19" s="8">
        <f t="shared" si="5"/>
        <v>0.02086437345</v>
      </c>
      <c r="I19" s="17">
        <v>0.0134</v>
      </c>
      <c r="J19" s="11">
        <v>15.6</v>
      </c>
      <c r="K19" s="12">
        <v>17.1</v>
      </c>
      <c r="L19" s="10">
        <v>4559826.0</v>
      </c>
      <c r="M19" s="10">
        <f t="shared" si="2"/>
        <v>0.822992323</v>
      </c>
      <c r="N19" s="6">
        <v>2.66191088E8</v>
      </c>
      <c r="O19" s="9">
        <f t="shared" si="3"/>
        <v>0.8240699895</v>
      </c>
      <c r="P19" s="13"/>
      <c r="Q19" s="13"/>
      <c r="R19" s="9"/>
      <c r="S19" s="14">
        <v>0.015887245749290006</v>
      </c>
      <c r="T19" s="15">
        <v>0.005933140362825831</v>
      </c>
      <c r="U19" s="10">
        <v>57184.0</v>
      </c>
      <c r="V19" s="6">
        <v>58970.0</v>
      </c>
      <c r="W19" s="10">
        <v>4640.0</v>
      </c>
      <c r="X19" s="6">
        <v>4951.0</v>
      </c>
    </row>
    <row r="20">
      <c r="A20" s="6">
        <v>2017.0</v>
      </c>
      <c r="B20" s="10">
        <v>5607154.0</v>
      </c>
      <c r="C20" s="6">
        <v>325.08</v>
      </c>
      <c r="D20" s="13"/>
      <c r="E20" s="10">
        <v>0.01707</v>
      </c>
      <c r="F20" s="6">
        <v>0.0217</v>
      </c>
      <c r="G20" s="10">
        <v>1175.0</v>
      </c>
      <c r="H20" s="8">
        <f t="shared" si="5"/>
        <v>0.02095537237</v>
      </c>
      <c r="I20" s="17">
        <v>0.014</v>
      </c>
      <c r="J20" s="11">
        <v>14.6</v>
      </c>
      <c r="K20" s="12">
        <v>17.1</v>
      </c>
      <c r="L20" s="10">
        <v>4637587.0</v>
      </c>
      <c r="M20" s="10">
        <f t="shared" si="2"/>
        <v>0.827083936</v>
      </c>
      <c r="N20" s="6">
        <v>2.68308621E8</v>
      </c>
      <c r="O20" s="9">
        <f t="shared" si="3"/>
        <v>0.8253618217</v>
      </c>
      <c r="P20" s="13"/>
      <c r="Q20" s="13"/>
      <c r="R20" s="9"/>
      <c r="S20" s="14">
        <v>0.014854773027457423</v>
      </c>
      <c r="T20" s="15">
        <v>0.006168927648578812</v>
      </c>
      <c r="U20" s="10">
        <v>58728.0</v>
      </c>
      <c r="V20" s="6">
        <v>61020.0</v>
      </c>
      <c r="W20" s="10">
        <v>4902.0</v>
      </c>
      <c r="X20" s="6">
        <v>5073.0</v>
      </c>
    </row>
    <row r="21">
      <c r="A21" s="6">
        <v>2018.0</v>
      </c>
      <c r="B21" s="10">
        <v>5697155.0</v>
      </c>
      <c r="C21" s="19">
        <v>327.1</v>
      </c>
      <c r="D21" s="13"/>
      <c r="E21" s="10">
        <v>0.01711</v>
      </c>
      <c r="F21" s="6">
        <v>0.0207</v>
      </c>
      <c r="G21" s="10"/>
      <c r="H21" s="10"/>
      <c r="I21" s="9"/>
      <c r="J21" s="11">
        <v>14.5</v>
      </c>
      <c r="K21" s="12">
        <v>16.1</v>
      </c>
      <c r="L21" s="10">
        <v>4718558.0</v>
      </c>
      <c r="M21" s="10">
        <f t="shared" si="2"/>
        <v>0.8282305818</v>
      </c>
      <c r="N21" s="6">
        <v>2.70449061E8</v>
      </c>
      <c r="O21" s="9">
        <f t="shared" si="3"/>
        <v>0.826808502</v>
      </c>
      <c r="P21" s="13"/>
      <c r="Q21" s="13"/>
      <c r="R21" s="9"/>
      <c r="S21" s="20"/>
      <c r="T21" s="9"/>
      <c r="U21" s="10">
        <v>59930.0</v>
      </c>
      <c r="V21" s="6">
        <v>63780.0</v>
      </c>
      <c r="W21" s="10"/>
      <c r="X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B23" s="21" t="s">
        <v>15</v>
      </c>
    </row>
    <row r="24">
      <c r="B24" s="22" t="s">
        <v>16</v>
      </c>
    </row>
  </sheetData>
  <mergeCells count="10">
    <mergeCell ref="S1:T1"/>
    <mergeCell ref="U1:V1"/>
    <mergeCell ref="W1:X1"/>
    <mergeCell ref="E1:F1"/>
    <mergeCell ref="H1:I1"/>
    <mergeCell ref="J1:K1"/>
    <mergeCell ref="M1:O1"/>
    <mergeCell ref="Q1:R1"/>
    <mergeCell ref="B23:D23"/>
    <mergeCell ref="B24:D2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3" max="3" width="38.57"/>
    <col customWidth="1" min="4" max="4" width="21.43"/>
  </cols>
  <sheetData>
    <row r="1">
      <c r="A1" s="31" t="s">
        <v>0</v>
      </c>
      <c r="B1" s="31" t="s">
        <v>38</v>
      </c>
      <c r="C1" s="31" t="s">
        <v>39</v>
      </c>
    </row>
    <row r="2">
      <c r="A2" s="31">
        <v>1999.0</v>
      </c>
      <c r="B2" s="27">
        <v>0.0061576479879384</v>
      </c>
      <c r="C2" s="31">
        <v>0.013961133151822827</v>
      </c>
    </row>
    <row r="3">
      <c r="A3" s="31">
        <v>2000.0</v>
      </c>
      <c r="B3" s="27">
        <v>0.006211029072450392</v>
      </c>
      <c r="C3" s="31">
        <v>0.012791365136874977</v>
      </c>
    </row>
    <row r="4">
      <c r="A4" s="31">
        <v>2001.0</v>
      </c>
      <c r="B4" s="27">
        <v>0.006209985594322055</v>
      </c>
      <c r="C4" s="31">
        <v>0.009686857656223768</v>
      </c>
    </row>
    <row r="5">
      <c r="A5" s="31">
        <v>2002.0</v>
      </c>
      <c r="B5" s="27">
        <v>0.006563095238095238</v>
      </c>
      <c r="C5" s="31">
        <v>0.015073024577287666</v>
      </c>
      <c r="M5" s="32"/>
    </row>
    <row r="6">
      <c r="A6" s="31">
        <v>2003.0</v>
      </c>
      <c r="B6" s="27">
        <v>0.006423483541508523</v>
      </c>
      <c r="C6" s="31">
        <v>0.013994204117178936</v>
      </c>
    </row>
    <row r="7">
      <c r="A7" s="31">
        <v>2004.0</v>
      </c>
      <c r="B7" s="27">
        <v>0.006185972293483838</v>
      </c>
      <c r="C7" s="31">
        <v>0.015101377854008283</v>
      </c>
    </row>
    <row r="8">
      <c r="A8" s="31">
        <v>2005.0</v>
      </c>
      <c r="B8" s="27">
        <v>0.006427055154412014</v>
      </c>
      <c r="C8" s="31">
        <v>0.01660100589651563</v>
      </c>
    </row>
    <row r="9">
      <c r="A9" s="31">
        <v>2006.0</v>
      </c>
      <c r="B9" s="27">
        <v>0.0065914629231595915</v>
      </c>
      <c r="C9" s="31">
        <v>0.016620332542231914</v>
      </c>
    </row>
    <row r="10">
      <c r="A10" s="31">
        <v>2007.0</v>
      </c>
      <c r="B10" s="27">
        <v>0.007194960247496757</v>
      </c>
      <c r="C10" s="31">
        <v>0.016529180235593483</v>
      </c>
      <c r="U10" s="32"/>
    </row>
    <row r="11">
      <c r="A11" s="31">
        <v>2008.0</v>
      </c>
      <c r="B11" s="27">
        <v>0.007464750074137533</v>
      </c>
      <c r="C11" s="31">
        <v>0.017553320940011004</v>
      </c>
    </row>
    <row r="12">
      <c r="A12" s="31">
        <v>2009.0</v>
      </c>
      <c r="B12" s="27">
        <v>0.007259423459893572</v>
      </c>
      <c r="C12" s="31">
        <v>0.017753326247261017</v>
      </c>
    </row>
    <row r="13">
      <c r="A13" s="31">
        <v>2010.0</v>
      </c>
      <c r="B13" s="27">
        <v>0.00676270670852076</v>
      </c>
      <c r="C13" s="31">
        <v>0.01574704982665221</v>
      </c>
    </row>
    <row r="14">
      <c r="A14" s="31">
        <v>2011.0</v>
      </c>
      <c r="B14" s="27">
        <v>0.006695731433339752</v>
      </c>
      <c r="C14" s="31">
        <v>0.015207954352684766</v>
      </c>
    </row>
    <row r="15">
      <c r="A15" s="31">
        <v>2012.0</v>
      </c>
      <c r="B15" s="27">
        <v>0.006331209400076423</v>
      </c>
      <c r="C15" s="31">
        <v>0.01694488877477021</v>
      </c>
    </row>
    <row r="16">
      <c r="A16" s="31">
        <v>2013.0</v>
      </c>
      <c r="B16" s="27">
        <v>0.006061472819216182</v>
      </c>
      <c r="C16" s="31">
        <v>0.016685056299228965</v>
      </c>
    </row>
    <row r="17">
      <c r="A17" s="31">
        <v>2014.0</v>
      </c>
      <c r="B17" s="27">
        <v>0.005668914551103022</v>
      </c>
      <c r="C17" s="31">
        <v>0.01672820044414853</v>
      </c>
    </row>
    <row r="18">
      <c r="A18" s="31">
        <v>2015.0</v>
      </c>
      <c r="B18" s="27">
        <v>0.00573614435302917</v>
      </c>
      <c r="C18" s="31">
        <v>0.016070340107180805</v>
      </c>
    </row>
    <row r="19">
      <c r="A19" s="31">
        <v>2016.0</v>
      </c>
      <c r="B19" s="27">
        <v>0.005933140362825831</v>
      </c>
      <c r="C19" s="31">
        <v>0.015887245749290006</v>
      </c>
    </row>
    <row r="20">
      <c r="A20" s="31">
        <v>2017.0</v>
      </c>
      <c r="B20" s="27">
        <v>0.006168927648578812</v>
      </c>
      <c r="C20" s="31">
        <v>0.014854773027457423</v>
      </c>
    </row>
    <row r="21">
      <c r="A21" s="31">
        <v>2018.0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0</v>
      </c>
      <c r="B1" s="28" t="s">
        <v>40</v>
      </c>
      <c r="C1" s="25" t="s">
        <v>41</v>
      </c>
    </row>
    <row r="2">
      <c r="A2" s="25">
        <v>2004.0</v>
      </c>
      <c r="B2" s="33">
        <f>(DATA!G7/DATA!B7)*100</f>
        <v>0.01731142622</v>
      </c>
      <c r="C2" s="25">
        <v>0.011</v>
      </c>
    </row>
    <row r="3">
      <c r="A3" s="25">
        <v>2005.0</v>
      </c>
      <c r="B3" s="33">
        <f>(DATA!G8/DATA!B8)*100</f>
        <v>0.01716362745</v>
      </c>
      <c r="C3" s="25">
        <v>0.0109</v>
      </c>
    </row>
    <row r="4">
      <c r="A4" s="25">
        <v>2006.0</v>
      </c>
      <c r="B4" s="33">
        <f>(DATA!G9/DATA!B9)*100</f>
        <v>0.01533760852</v>
      </c>
      <c r="C4" s="25">
        <v>0.011</v>
      </c>
    </row>
    <row r="5">
      <c r="A5" s="25">
        <v>2007.0</v>
      </c>
      <c r="B5" s="33">
        <f>(DATA!G10/DATA!B10)*100</f>
        <v>0.01675732972</v>
      </c>
      <c r="C5" s="25">
        <v>0.0113</v>
      </c>
    </row>
    <row r="6">
      <c r="A6" s="25">
        <v>2008.0</v>
      </c>
      <c r="B6" s="33">
        <f>(DATA!G11/DATA!B11)*100</f>
        <v>0.01638127259</v>
      </c>
      <c r="C6" s="25">
        <v>0.0116</v>
      </c>
    </row>
    <row r="7">
      <c r="A7" s="25">
        <v>2009.0</v>
      </c>
      <c r="B7" s="33">
        <f>(DATA!G12/DATA!B12)*100</f>
        <v>0.01890513144</v>
      </c>
      <c r="C7" s="25">
        <v>0.0118</v>
      </c>
    </row>
    <row r="8">
      <c r="A8" s="25">
        <v>2010.0</v>
      </c>
      <c r="B8" s="33">
        <f>(DATA!G13/DATA!B13)*100</f>
        <v>0.01723933607</v>
      </c>
      <c r="C8" s="25">
        <v>0.0121</v>
      </c>
    </row>
    <row r="9">
      <c r="A9" s="25">
        <v>2011.0</v>
      </c>
      <c r="B9" s="33">
        <f>(DATA!G14/DATA!B14)*100</f>
        <v>0.01778456675</v>
      </c>
      <c r="C9" s="25">
        <v>0.0123</v>
      </c>
    </row>
    <row r="10">
      <c r="A10" s="25">
        <v>2012.0</v>
      </c>
      <c r="B10" s="33">
        <f>(DATA!G15/DATA!B15)*100</f>
        <v>0.02029847432</v>
      </c>
      <c r="C10" s="25">
        <v>0.0125</v>
      </c>
    </row>
    <row r="11">
      <c r="A11" s="25">
        <v>2013.0</v>
      </c>
      <c r="B11" s="33">
        <f>(DATA!G16/DATA!B16)*100</f>
        <v>0.01905713858</v>
      </c>
      <c r="C11" s="25">
        <v>0.0126</v>
      </c>
    </row>
    <row r="12">
      <c r="A12" s="25">
        <v>2014.0</v>
      </c>
      <c r="B12" s="33">
        <f>(DATA!G17/DATA!B17)*100</f>
        <v>0.01975404164</v>
      </c>
      <c r="C12" s="25">
        <v>0.013</v>
      </c>
    </row>
    <row r="13">
      <c r="A13" s="25">
        <v>2015.0</v>
      </c>
      <c r="B13" s="33">
        <f>(DATA!G18/DATA!B18)*100</f>
        <v>0.02003088385</v>
      </c>
      <c r="C13" s="25">
        <v>0.0133</v>
      </c>
    </row>
    <row r="14">
      <c r="A14" s="25">
        <v>2016.0</v>
      </c>
      <c r="B14" s="33">
        <f>(DATA!G19/DATA!B19)*100</f>
        <v>0.02086437345</v>
      </c>
      <c r="C14" s="25">
        <v>0.0134</v>
      </c>
    </row>
    <row r="15">
      <c r="A15" s="25">
        <v>2017.0</v>
      </c>
      <c r="B15" s="33">
        <f>(DATA!G20/DATA!B20)*100</f>
        <v>0.02095537237</v>
      </c>
      <c r="C15" s="25">
        <v>0.014</v>
      </c>
    </row>
    <row r="16">
      <c r="D16" s="25" t="s">
        <v>42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</cols>
  <sheetData>
    <row r="1">
      <c r="A1" s="25" t="s">
        <v>0</v>
      </c>
      <c r="B1" s="24" t="s">
        <v>43</v>
      </c>
      <c r="C1" s="23" t="s">
        <v>44</v>
      </c>
    </row>
    <row r="2">
      <c r="A2" s="25">
        <v>1999.0</v>
      </c>
      <c r="B2" s="34">
        <f>(DATA!P2/DATA!B2)*100</f>
        <v>0.005418812698</v>
      </c>
      <c r="C2" s="35">
        <f>(1.287/278.57)</f>
        <v>0.004620023692</v>
      </c>
    </row>
    <row r="3">
      <c r="A3" s="25">
        <v>2000.0</v>
      </c>
      <c r="B3" s="34">
        <f>(DATA!P3/DATA!B3)*100</f>
        <v>0.006230730941</v>
      </c>
      <c r="C3" s="35">
        <f>1.359/DATA!C3</f>
        <v>0.0048241099</v>
      </c>
    </row>
    <row r="4">
      <c r="A4" s="25">
        <v>2001.0</v>
      </c>
      <c r="B4" s="34">
        <f>(DATA!P4/DATA!B4)*100</f>
        <v>0.007411278746</v>
      </c>
      <c r="C4" s="35">
        <f>1.359/DATA!C4</f>
        <v>0.004774955202</v>
      </c>
    </row>
    <row r="5">
      <c r="A5" s="25">
        <v>2002.0</v>
      </c>
      <c r="B5" s="34">
        <f>(DATA!P5/DATA!B5)*100</f>
        <v>0.006992686185</v>
      </c>
      <c r="C5" s="35">
        <f>1.359/DATA!C5</f>
        <v>0.004730576441</v>
      </c>
    </row>
    <row r="6">
      <c r="A6" s="25">
        <v>2003.0</v>
      </c>
      <c r="B6" s="34">
        <f>(DATA!P6/DATA!B6)*100</f>
        <v>0.005431984052</v>
      </c>
      <c r="C6" s="35">
        <f>1.359/DATA!C6</f>
        <v>0.004689117383</v>
      </c>
    </row>
    <row r="7">
      <c r="A7" s="25">
        <v>2004.0</v>
      </c>
      <c r="B7" s="34">
        <f>(DATA!P7/DATA!B7)*100</f>
        <v>0.005661186099</v>
      </c>
      <c r="C7" s="35">
        <f>1.359/DATA!C7</f>
        <v>0.004648537712</v>
      </c>
    </row>
    <row r="8">
      <c r="A8" s="25">
        <v>2005.0</v>
      </c>
      <c r="B8" s="34">
        <f>(DATA!P8/DATA!B8)*100</f>
        <v>0.00526783031</v>
      </c>
      <c r="C8" s="35">
        <f>1.359/DATA!C8</f>
        <v>0.004606935828</v>
      </c>
    </row>
    <row r="9">
      <c r="A9" s="25">
        <v>2006.0</v>
      </c>
      <c r="B9" s="34">
        <f>(DATA!P9/DATA!B9)*100</f>
        <v>0.004385200225</v>
      </c>
      <c r="C9" s="35">
        <f>1.359/DATA!C9</f>
        <v>0.004564078452</v>
      </c>
    </row>
    <row r="10">
      <c r="A10" s="25">
        <v>2007.0</v>
      </c>
      <c r="B10" s="34">
        <f>(DATA!P10/DATA!B10)*100</f>
        <v>0.004142495173</v>
      </c>
      <c r="C10" s="35">
        <f>1.359/DATA!C10</f>
        <v>0.004520807691</v>
      </c>
    </row>
    <row r="11">
      <c r="A11" s="25">
        <v>2008.0</v>
      </c>
      <c r="B11" s="34">
        <f>(DATA!P11/DATA!B11)*100</f>
        <v>0.004131107444</v>
      </c>
      <c r="C11" s="35">
        <f>1.359/DATA!C11</f>
        <v>0.004477907015</v>
      </c>
    </row>
    <row r="12">
      <c r="A12" s="25">
        <v>2009.0</v>
      </c>
      <c r="B12" s="34">
        <f>(DATA!P12/DATA!B12)*100</f>
        <v>0.003579907868</v>
      </c>
      <c r="C12" s="35">
        <f>1.359/DATA!C12</f>
        <v>0.004436681793</v>
      </c>
    </row>
    <row r="13">
      <c r="A13" s="25">
        <v>2010.0</v>
      </c>
      <c r="B13" s="34">
        <f>(DATA!P13/DATA!B13)*100</f>
        <v>0.002823512943</v>
      </c>
      <c r="C13" s="35">
        <f>1.359/DATA!C13</f>
        <v>0.004397915925</v>
      </c>
    </row>
    <row r="14">
      <c r="A14" s="25">
        <v>2011.0</v>
      </c>
      <c r="B14" s="34">
        <f>(DATA!P14/DATA!B14)*100</f>
        <v>0.00338102203</v>
      </c>
      <c r="C14" s="35">
        <f>1.359/DATA!C14</f>
        <v>0.00436164067</v>
      </c>
    </row>
    <row r="15">
      <c r="A15" s="25">
        <v>2012.0</v>
      </c>
      <c r="B15" s="34">
        <f>(DATA!P15/DATA!B15)*100</f>
        <v>0.003219226221</v>
      </c>
      <c r="C15" s="35">
        <f>1.359/DATA!C15</f>
        <v>0.004327474207</v>
      </c>
    </row>
    <row r="16">
      <c r="A16" s="25">
        <v>2013.0</v>
      </c>
      <c r="B16" s="34">
        <f>(DATA!P16/DATA!B16)*100</f>
        <v>0.003226806333</v>
      </c>
      <c r="C16" s="35">
        <f>1.359/DATA!C16</f>
        <v>0.004295195954</v>
      </c>
    </row>
    <row r="17">
      <c r="A17" s="25">
        <v>2014.0</v>
      </c>
      <c r="B17" s="34">
        <f>(DATA!P17/DATA!B17)*100</f>
        <v>0.003491498854</v>
      </c>
      <c r="C17" s="35">
        <f>1.359/DATA!C17</f>
        <v>0.004264599743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4" t="s">
        <v>1</v>
      </c>
      <c r="C1" s="23" t="s">
        <v>17</v>
      </c>
    </row>
    <row r="2">
      <c r="A2" s="25">
        <v>1999.0</v>
      </c>
      <c r="B2" s="26">
        <v>4226018.0</v>
      </c>
      <c r="C2" s="27">
        <f>DATA!C2*1000000</f>
        <v>278570000</v>
      </c>
    </row>
    <row r="3">
      <c r="A3" s="25">
        <v>2000.0</v>
      </c>
      <c r="B3" s="26">
        <v>4301261.0</v>
      </c>
      <c r="C3" s="27">
        <f>DATA!C3*1000000</f>
        <v>281710000</v>
      </c>
    </row>
    <row r="4">
      <c r="A4" s="25">
        <v>2001.0</v>
      </c>
      <c r="B4" s="26">
        <v>4425687.0</v>
      </c>
      <c r="C4" s="27">
        <f>DATA!C4*1000000</f>
        <v>284610000</v>
      </c>
    </row>
    <row r="5">
      <c r="A5" s="25">
        <v>2002.0</v>
      </c>
      <c r="B5" s="26">
        <v>4490406.0</v>
      </c>
      <c r="C5" s="27">
        <f>DATA!C5*1000000</f>
        <v>287280000</v>
      </c>
    </row>
    <row r="6">
      <c r="A6" s="25">
        <v>2003.0</v>
      </c>
      <c r="B6" s="26">
        <v>4528732.0</v>
      </c>
      <c r="C6" s="27">
        <f>DATA!C6*1000000</f>
        <v>289820000</v>
      </c>
    </row>
    <row r="7">
      <c r="A7" s="25">
        <v>2004.0</v>
      </c>
      <c r="B7" s="26">
        <v>4575013.0</v>
      </c>
      <c r="C7" s="27">
        <f>DATA!C7*1000000</f>
        <v>292350000</v>
      </c>
    </row>
    <row r="8">
      <c r="A8" s="25">
        <v>2005.0</v>
      </c>
      <c r="B8" s="26">
        <v>4631888.0</v>
      </c>
      <c r="C8" s="27">
        <f>DATA!C8*1000000</f>
        <v>294990000</v>
      </c>
    </row>
    <row r="9">
      <c r="A9" s="25">
        <v>2006.0</v>
      </c>
      <c r="B9" s="26">
        <v>4720423.0</v>
      </c>
      <c r="C9" s="27">
        <f>DATA!C9*1000000</f>
        <v>297760000</v>
      </c>
    </row>
    <row r="10">
      <c r="A10" s="25">
        <v>2007.0</v>
      </c>
      <c r="B10" s="26">
        <v>4803868.0</v>
      </c>
      <c r="C10" s="27">
        <f>DATA!C10*1000000</f>
        <v>300610000</v>
      </c>
    </row>
    <row r="11">
      <c r="A11" s="25">
        <v>2008.0</v>
      </c>
      <c r="B11" s="26">
        <v>4889730.0</v>
      </c>
      <c r="C11" s="27">
        <f>DATA!C11*1000000</f>
        <v>303490000</v>
      </c>
    </row>
    <row r="12">
      <c r="A12" s="25">
        <v>2009.0</v>
      </c>
      <c r="B12" s="26">
        <v>4972195.0</v>
      </c>
      <c r="C12" s="27">
        <f>DATA!C12*1000000</f>
        <v>306310000</v>
      </c>
    </row>
    <row r="13">
      <c r="A13" s="25">
        <v>2010.0</v>
      </c>
      <c r="B13" s="26">
        <v>5029196.0</v>
      </c>
      <c r="C13" s="27">
        <f>DATA!C13*1000000</f>
        <v>309010000</v>
      </c>
    </row>
    <row r="14">
      <c r="A14" s="25">
        <v>2011.0</v>
      </c>
      <c r="B14" s="26">
        <v>5116796.0</v>
      </c>
      <c r="C14" s="27">
        <f>DATA!C14*1000000</f>
        <v>311580000</v>
      </c>
    </row>
    <row r="15">
      <c r="A15" s="25">
        <v>2012.0</v>
      </c>
      <c r="B15" s="26">
        <v>5187582.0</v>
      </c>
      <c r="C15" s="27">
        <f>DATA!C15*1000000</f>
        <v>314040000</v>
      </c>
    </row>
    <row r="16">
      <c r="A16" s="25">
        <v>2013.0</v>
      </c>
      <c r="B16" s="26">
        <v>5268367.0</v>
      </c>
      <c r="C16" s="27">
        <f>DATA!C16*1000000</f>
        <v>316400000</v>
      </c>
    </row>
    <row r="17">
      <c r="A17" s="25">
        <v>2014.0</v>
      </c>
      <c r="B17" s="26">
        <v>5355866.0</v>
      </c>
      <c r="C17" s="27">
        <f>DATA!C17*1000000</f>
        <v>318670000</v>
      </c>
    </row>
    <row r="18">
      <c r="A18" s="25">
        <v>2015.0</v>
      </c>
      <c r="B18" s="26">
        <v>5456574.0</v>
      </c>
      <c r="C18" s="27">
        <f>DATA!C18*1000000</f>
        <v>320880000</v>
      </c>
    </row>
    <row r="19">
      <c r="A19" s="25">
        <v>2016.0</v>
      </c>
      <c r="B19" s="26">
        <v>5540545.0</v>
      </c>
      <c r="C19" s="27">
        <f>DATA!C19*1000000</f>
        <v>323020000</v>
      </c>
    </row>
    <row r="20">
      <c r="A20" s="25">
        <v>2017.0</v>
      </c>
      <c r="B20" s="28">
        <v>5607154.0</v>
      </c>
      <c r="C20" s="27">
        <f>DATA!C20*1000000</f>
        <v>325080000</v>
      </c>
    </row>
    <row r="21">
      <c r="A21" s="25">
        <v>2018.0</v>
      </c>
      <c r="B21" s="28">
        <v>5697155.0</v>
      </c>
      <c r="C21" s="27">
        <f>DATA!C21*1000000</f>
        <v>327100000</v>
      </c>
      <c r="E21" s="25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22.57"/>
  </cols>
  <sheetData>
    <row r="1">
      <c r="A1" s="25" t="s">
        <v>0</v>
      </c>
      <c r="B1" s="24" t="s">
        <v>19</v>
      </c>
      <c r="C1" s="23" t="s">
        <v>20</v>
      </c>
      <c r="H1" s="29"/>
    </row>
    <row r="2">
      <c r="A2" s="25">
        <v>1999.0</v>
      </c>
      <c r="B2" s="30">
        <f>(DATA!D2/DATA!B2)*100</f>
        <v>0.00887360158</v>
      </c>
      <c r="C2" s="27">
        <f>0.0061</f>
        <v>0.0061</v>
      </c>
      <c r="N2" s="25" t="s">
        <v>21</v>
      </c>
    </row>
    <row r="3">
      <c r="A3" s="25">
        <v>2000.0</v>
      </c>
      <c r="B3" s="30">
        <f>(DATA!D3/DATA!B3)*100</f>
        <v>0.008648626531</v>
      </c>
      <c r="C3" s="25">
        <v>0.0062</v>
      </c>
    </row>
    <row r="4">
      <c r="A4" s="25">
        <v>2001.0</v>
      </c>
      <c r="B4" s="30">
        <f>(DATA!D4/DATA!B4)*100</f>
        <v>0.01003234074</v>
      </c>
      <c r="C4" s="25">
        <v>0.0068</v>
      </c>
    </row>
    <row r="5">
      <c r="A5" s="25">
        <v>2002.0</v>
      </c>
      <c r="B5" s="30">
        <f>(DATA!D5/DATA!B5)*100</f>
        <v>0.01055583838</v>
      </c>
      <c r="C5" s="25">
        <v>0.0082</v>
      </c>
    </row>
    <row r="6">
      <c r="A6" s="25">
        <v>2003.0</v>
      </c>
      <c r="B6" s="30">
        <f>(DATA!D6/DATA!B6)*100</f>
        <v>0.01168097384</v>
      </c>
      <c r="C6" s="25">
        <v>0.0089</v>
      </c>
    </row>
    <row r="7">
      <c r="A7" s="25">
        <v>2004.0</v>
      </c>
      <c r="B7" s="30">
        <f>(DATA!D7/DATA!B7)*100</f>
        <v>0.01197810804</v>
      </c>
      <c r="C7" s="25">
        <v>0.0094</v>
      </c>
    </row>
    <row r="8">
      <c r="A8" s="25">
        <v>2005.0</v>
      </c>
      <c r="B8" s="30">
        <f>(DATA!D8/DATA!B8)*100</f>
        <v>0.01381725983</v>
      </c>
      <c r="C8" s="25">
        <v>0.0101</v>
      </c>
    </row>
    <row r="9">
      <c r="A9" s="25">
        <v>2006.0</v>
      </c>
      <c r="B9" s="30">
        <f>(DATA!D9/DATA!B9)*100</f>
        <v>0.01398179782</v>
      </c>
      <c r="C9" s="25">
        <v>0.0115</v>
      </c>
    </row>
    <row r="10">
      <c r="A10" s="25">
        <v>2007.0</v>
      </c>
      <c r="B10" s="30">
        <f>(DATA!D10/DATA!B10)*100</f>
        <v>0.01554996932</v>
      </c>
      <c r="C10" s="25">
        <v>0.0119</v>
      </c>
    </row>
    <row r="11">
      <c r="A11" s="25">
        <v>2008.0</v>
      </c>
      <c r="B11" s="30">
        <f>(DATA!D11/DATA!B11)*100</f>
        <v>0.01554278048</v>
      </c>
      <c r="C11" s="25">
        <v>0.0119</v>
      </c>
    </row>
    <row r="12">
      <c r="A12" s="25">
        <v>2009.0</v>
      </c>
      <c r="B12" s="30">
        <f>(DATA!D12/DATA!B12)*100</f>
        <v>0.01576768409</v>
      </c>
      <c r="C12" s="25">
        <v>0.0119</v>
      </c>
    </row>
    <row r="13">
      <c r="A13" s="25">
        <v>2010.0</v>
      </c>
      <c r="B13" s="30">
        <f>(DATA!D13/DATA!B13)*100</f>
        <v>0.01344151232</v>
      </c>
      <c r="C13" s="25">
        <v>0.0123</v>
      </c>
    </row>
    <row r="14">
      <c r="A14" s="25">
        <v>2011.0</v>
      </c>
      <c r="B14" s="30">
        <f>(DATA!D14/DATA!B14)*100</f>
        <v>0.01665104491</v>
      </c>
      <c r="C14" s="25">
        <v>0.0132</v>
      </c>
    </row>
    <row r="15">
      <c r="A15" s="25">
        <v>2012.0</v>
      </c>
      <c r="B15" s="30">
        <f>(DATA!D15/DATA!B15)*100</f>
        <v>0.01592263987</v>
      </c>
      <c r="C15" s="25">
        <v>0.0131</v>
      </c>
    </row>
    <row r="16">
      <c r="A16" s="25">
        <v>2013.0</v>
      </c>
      <c r="B16" s="30">
        <f>(DATA!D16/DATA!B16)*100</f>
        <v>0.01639976866</v>
      </c>
      <c r="C16" s="25">
        <v>0.0138</v>
      </c>
    </row>
    <row r="17">
      <c r="A17" s="25">
        <v>2014.0</v>
      </c>
      <c r="B17" s="28">
        <v>0.0168</v>
      </c>
      <c r="C17" s="25">
        <v>0.0147</v>
      </c>
    </row>
    <row r="18">
      <c r="A18" s="25">
        <v>2015.0</v>
      </c>
      <c r="B18" s="28">
        <v>0.01593</v>
      </c>
      <c r="C18" s="25">
        <v>0.0163</v>
      </c>
    </row>
    <row r="19">
      <c r="A19" s="25">
        <v>2016.0</v>
      </c>
      <c r="B19" s="28">
        <v>0.01701</v>
      </c>
      <c r="C19" s="25">
        <v>0.0198</v>
      </c>
    </row>
    <row r="20">
      <c r="A20" s="25">
        <v>2017.0</v>
      </c>
      <c r="B20" s="28">
        <v>0.01707</v>
      </c>
      <c r="C20" s="25">
        <v>0.0217</v>
      </c>
      <c r="E20" s="25" t="s">
        <v>22</v>
      </c>
    </row>
    <row r="21">
      <c r="A21" s="25">
        <v>2018.0</v>
      </c>
      <c r="B21" s="28">
        <v>0.01711</v>
      </c>
      <c r="C21" s="25">
        <v>0.0207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A1" s="23" t="s">
        <v>0</v>
      </c>
      <c r="B1" s="24" t="s">
        <v>23</v>
      </c>
      <c r="C1" s="23" t="s">
        <v>24</v>
      </c>
    </row>
    <row r="2">
      <c r="A2" s="25">
        <v>1999.0</v>
      </c>
      <c r="B2" s="28">
        <v>31477.0</v>
      </c>
      <c r="C2" s="25">
        <v>34720.0</v>
      </c>
    </row>
    <row r="3">
      <c r="A3" s="25">
        <v>2000.0</v>
      </c>
      <c r="B3" s="28">
        <v>34187.0</v>
      </c>
      <c r="C3" s="25">
        <v>36800.0</v>
      </c>
    </row>
    <row r="4">
      <c r="A4" s="25">
        <v>2001.0</v>
      </c>
      <c r="B4" s="28">
        <v>35023.0</v>
      </c>
      <c r="C4" s="25">
        <v>37700.0</v>
      </c>
    </row>
    <row r="5">
      <c r="A5" s="25">
        <v>2002.0</v>
      </c>
      <c r="B5" s="28">
        <v>34608.0</v>
      </c>
      <c r="C5" s="25">
        <v>38430.0</v>
      </c>
    </row>
    <row r="6">
      <c r="A6" s="25">
        <v>2003.0</v>
      </c>
      <c r="B6" s="28">
        <v>34935.0</v>
      </c>
      <c r="C6" s="25">
        <v>39740.0</v>
      </c>
    </row>
    <row r="7">
      <c r="A7" s="25">
        <v>2004.0</v>
      </c>
      <c r="B7" s="28">
        <v>35870.0</v>
      </c>
      <c r="C7" s="25">
        <v>42060.0</v>
      </c>
    </row>
    <row r="8">
      <c r="A8" s="25">
        <v>2005.0</v>
      </c>
      <c r="B8" s="28">
        <v>37841.0</v>
      </c>
      <c r="C8" s="25">
        <v>44570.0</v>
      </c>
    </row>
    <row r="9">
      <c r="A9" s="25">
        <v>2006.0</v>
      </c>
      <c r="B9" s="28">
        <v>40140.0</v>
      </c>
      <c r="C9" s="25">
        <v>47160.0</v>
      </c>
    </row>
    <row r="10">
      <c r="A10" s="25">
        <v>2007.0</v>
      </c>
      <c r="B10" s="28">
        <v>42024.0</v>
      </c>
      <c r="C10" s="25">
        <v>48280.0</v>
      </c>
    </row>
    <row r="11">
      <c r="A11" s="25">
        <v>2008.0</v>
      </c>
      <c r="B11" s="28">
        <v>42689.0</v>
      </c>
      <c r="C11" s="25">
        <v>48290.0</v>
      </c>
    </row>
    <row r="12">
      <c r="A12" s="25">
        <v>2009.0</v>
      </c>
      <c r="B12" s="28">
        <v>39982.0</v>
      </c>
      <c r="C12" s="25">
        <v>46920.0</v>
      </c>
    </row>
    <row r="13">
      <c r="A13" s="25">
        <v>2010.0</v>
      </c>
      <c r="B13" s="28">
        <v>40689.0</v>
      </c>
      <c r="C13" s="25">
        <v>48900.0</v>
      </c>
    </row>
    <row r="14">
      <c r="A14" s="25">
        <v>2011.0</v>
      </c>
      <c r="B14" s="28">
        <v>43575.0</v>
      </c>
      <c r="C14" s="25">
        <v>50820.0</v>
      </c>
    </row>
    <row r="15">
      <c r="A15" s="25">
        <v>2012.0</v>
      </c>
      <c r="B15" s="28">
        <v>45669.0</v>
      </c>
      <c r="C15" s="25">
        <v>53120.0</v>
      </c>
    </row>
    <row r="16">
      <c r="A16" s="25">
        <v>2013.0</v>
      </c>
      <c r="B16" s="28">
        <v>50711.0</v>
      </c>
      <c r="C16" s="25">
        <v>54360.0</v>
      </c>
    </row>
    <row r="17">
      <c r="A17" s="25">
        <v>2014.0</v>
      </c>
      <c r="B17" s="28">
        <v>52254.0</v>
      </c>
      <c r="C17" s="25">
        <v>56730.0</v>
      </c>
    </row>
    <row r="18">
      <c r="A18" s="25">
        <v>2015.0</v>
      </c>
      <c r="B18" s="28">
        <v>55270.0</v>
      </c>
      <c r="C18" s="25">
        <v>58340.0</v>
      </c>
      <c r="E18" s="25" t="s">
        <v>25</v>
      </c>
    </row>
    <row r="19">
      <c r="A19" s="25">
        <v>2016.0</v>
      </c>
      <c r="B19" s="28">
        <v>57184.0</v>
      </c>
      <c r="C19" s="25">
        <v>58970.0</v>
      </c>
    </row>
    <row r="20">
      <c r="A20" s="25">
        <v>2017.0</v>
      </c>
      <c r="B20" s="28">
        <v>58728.0</v>
      </c>
      <c r="C20" s="25">
        <v>61020.0</v>
      </c>
    </row>
    <row r="21">
      <c r="A21" s="25">
        <v>2018.0</v>
      </c>
      <c r="B21" s="28">
        <v>59930.0</v>
      </c>
      <c r="C21" s="25">
        <v>63780.0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0</v>
      </c>
      <c r="B1" s="25" t="s">
        <v>26</v>
      </c>
      <c r="C1" s="25" t="s">
        <v>27</v>
      </c>
    </row>
    <row r="2">
      <c r="A2" s="25">
        <v>2004.0</v>
      </c>
      <c r="B2" s="28">
        <v>3170.0</v>
      </c>
      <c r="C2" s="25">
        <v>3451.0</v>
      </c>
    </row>
    <row r="3">
      <c r="A3" s="25">
        <v>2005.0</v>
      </c>
      <c r="B3" s="28">
        <v>3365.0</v>
      </c>
      <c r="C3" s="25">
        <v>3717.0</v>
      </c>
    </row>
    <row r="4">
      <c r="A4" s="25">
        <v>2006.0</v>
      </c>
      <c r="B4" s="28">
        <v>3635.0</v>
      </c>
      <c r="C4" s="25">
        <v>4041.0</v>
      </c>
    </row>
    <row r="5">
      <c r="A5" s="25">
        <v>2007.0</v>
      </c>
      <c r="B5" s="28">
        <v>3872.0</v>
      </c>
      <c r="C5" s="25">
        <v>4260.0</v>
      </c>
    </row>
    <row r="6">
      <c r="A6" s="25">
        <v>2008.0</v>
      </c>
      <c r="B6" s="28">
        <v>4006.0</v>
      </c>
      <c r="C6" s="25">
        <v>4372.0</v>
      </c>
    </row>
    <row r="7">
      <c r="A7" s="25">
        <v>2009.0</v>
      </c>
      <c r="B7" s="28">
        <v>3905.0</v>
      </c>
      <c r="C7" s="25">
        <v>4180.0</v>
      </c>
    </row>
    <row r="8">
      <c r="A8" s="25">
        <v>2010.0</v>
      </c>
      <c r="B8" s="28">
        <v>3858.0</v>
      </c>
      <c r="C8" s="25">
        <v>4134.0</v>
      </c>
    </row>
    <row r="9">
      <c r="A9" s="25">
        <v>2011.0</v>
      </c>
      <c r="B9" s="28">
        <v>3980.0</v>
      </c>
      <c r="C9" s="25">
        <v>4314.0</v>
      </c>
    </row>
    <row r="10">
      <c r="A10" s="25">
        <v>2012.0</v>
      </c>
      <c r="B10" s="28">
        <v>4075.0</v>
      </c>
      <c r="C10" s="25">
        <v>4422.0</v>
      </c>
    </row>
    <row r="11">
      <c r="A11" s="25">
        <v>2013.0</v>
      </c>
      <c r="B11" s="28">
        <v>4265.0</v>
      </c>
      <c r="C11" s="25">
        <v>4604.0</v>
      </c>
    </row>
    <row r="12">
      <c r="A12" s="25">
        <v>2014.0</v>
      </c>
      <c r="B12" s="28">
        <v>4363.0</v>
      </c>
      <c r="C12" s="25">
        <v>4693.0</v>
      </c>
    </row>
    <row r="13">
      <c r="A13" s="25">
        <v>2015.0</v>
      </c>
      <c r="B13" s="28">
        <v>4520.0</v>
      </c>
      <c r="C13" s="25">
        <v>4877.0</v>
      </c>
    </row>
    <row r="14">
      <c r="A14" s="25">
        <v>2016.0</v>
      </c>
      <c r="B14" s="28">
        <v>4640.0</v>
      </c>
      <c r="C14" s="25">
        <v>4951.0</v>
      </c>
    </row>
    <row r="15">
      <c r="A15" s="25">
        <v>2017.0</v>
      </c>
      <c r="B15" s="28">
        <v>4902.0</v>
      </c>
      <c r="C15" s="25">
        <v>5073.0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6.43"/>
  </cols>
  <sheetData>
    <row r="1">
      <c r="A1" s="23" t="s">
        <v>0</v>
      </c>
      <c r="B1" s="23" t="s">
        <v>28</v>
      </c>
      <c r="C1" s="23" t="s">
        <v>29</v>
      </c>
    </row>
    <row r="2">
      <c r="A2" s="25">
        <v>1999.0</v>
      </c>
      <c r="B2" s="25">
        <v>22.5</v>
      </c>
      <c r="C2" s="25">
        <v>22.8</v>
      </c>
    </row>
    <row r="3">
      <c r="A3" s="25">
        <v>2000.0</v>
      </c>
      <c r="B3" s="25">
        <v>20.0</v>
      </c>
      <c r="C3" s="25">
        <v>23.2</v>
      </c>
    </row>
    <row r="4">
      <c r="A4" s="25">
        <v>2001.0</v>
      </c>
      <c r="B4" s="25">
        <v>22.3</v>
      </c>
      <c r="C4" s="25">
        <v>23.2</v>
      </c>
    </row>
    <row r="5">
      <c r="A5" s="25">
        <v>2002.0</v>
      </c>
      <c r="B5" s="25">
        <v>20.4</v>
      </c>
      <c r="C5" s="25">
        <v>23.2</v>
      </c>
    </row>
    <row r="6">
      <c r="A6" s="25">
        <v>2003.0</v>
      </c>
      <c r="B6" s="25">
        <v>18.6</v>
      </c>
      <c r="C6" s="25">
        <v>22.0</v>
      </c>
    </row>
    <row r="7">
      <c r="A7" s="25">
        <v>2004.0</v>
      </c>
      <c r="B7" s="25">
        <v>20.0</v>
      </c>
      <c r="C7" s="25">
        <v>20.9</v>
      </c>
    </row>
    <row r="8">
      <c r="A8" s="25">
        <v>2005.0</v>
      </c>
      <c r="B8" s="25">
        <v>19.8</v>
      </c>
      <c r="C8" s="25">
        <v>20.6</v>
      </c>
    </row>
    <row r="9">
      <c r="A9" s="25">
        <v>2006.0</v>
      </c>
      <c r="B9" s="25">
        <v>17.9</v>
      </c>
      <c r="C9" s="25">
        <v>20.1</v>
      </c>
    </row>
    <row r="10">
      <c r="A10" s="25">
        <v>2007.0</v>
      </c>
      <c r="B10" s="25">
        <v>18.7</v>
      </c>
      <c r="C10" s="25">
        <v>19.8</v>
      </c>
    </row>
    <row r="11">
      <c r="A11" s="25">
        <v>2008.0</v>
      </c>
      <c r="B11" s="25">
        <v>17.6</v>
      </c>
      <c r="C11" s="25">
        <v>18.4</v>
      </c>
    </row>
    <row r="12">
      <c r="A12" s="25">
        <v>2009.0</v>
      </c>
      <c r="B12" s="25">
        <v>17.1</v>
      </c>
      <c r="C12" s="25">
        <v>17.9</v>
      </c>
    </row>
    <row r="13">
      <c r="A13" s="25">
        <v>2010.0</v>
      </c>
      <c r="B13" s="25">
        <v>16.0</v>
      </c>
      <c r="C13" s="25">
        <v>17.3</v>
      </c>
    </row>
    <row r="14">
      <c r="A14" s="25">
        <v>2011.0</v>
      </c>
      <c r="B14" s="25">
        <v>18.3</v>
      </c>
      <c r="C14" s="25">
        <v>21.2</v>
      </c>
    </row>
    <row r="15">
      <c r="A15" s="25">
        <v>2012.0</v>
      </c>
      <c r="B15" s="25">
        <v>17.7</v>
      </c>
      <c r="C15" s="25">
        <v>19.6</v>
      </c>
    </row>
    <row r="16">
      <c r="A16" s="25">
        <v>2013.0</v>
      </c>
      <c r="B16" s="25">
        <v>17.7</v>
      </c>
      <c r="C16" s="25">
        <v>19.0</v>
      </c>
    </row>
    <row r="17">
      <c r="A17" s="25">
        <v>2014.0</v>
      </c>
      <c r="B17" s="25">
        <v>15.7</v>
      </c>
      <c r="C17" s="25">
        <v>18.1</v>
      </c>
    </row>
    <row r="18">
      <c r="A18" s="25">
        <v>2015.0</v>
      </c>
      <c r="B18" s="25">
        <v>15.6</v>
      </c>
      <c r="C18" s="25">
        <v>17.5</v>
      </c>
    </row>
    <row r="19">
      <c r="A19" s="25">
        <v>2016.0</v>
      </c>
      <c r="B19" s="25">
        <v>15.6</v>
      </c>
      <c r="C19" s="25">
        <v>17.1</v>
      </c>
    </row>
    <row r="20">
      <c r="A20" s="25">
        <v>2017.0</v>
      </c>
      <c r="B20" s="25">
        <v>14.6</v>
      </c>
      <c r="C20" s="25">
        <v>17.1</v>
      </c>
    </row>
    <row r="21">
      <c r="A21" s="25">
        <v>2018.0</v>
      </c>
      <c r="B21" s="25">
        <v>14.5</v>
      </c>
      <c r="C21" s="25">
        <v>16.1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</cols>
  <sheetData>
    <row r="1">
      <c r="A1" s="25" t="s">
        <v>0</v>
      </c>
      <c r="B1" s="24" t="s">
        <v>30</v>
      </c>
      <c r="C1" s="23" t="s">
        <v>31</v>
      </c>
    </row>
    <row r="2">
      <c r="A2" s="25">
        <v>1999.0</v>
      </c>
      <c r="B2" s="28">
        <v>0.03</v>
      </c>
      <c r="C2" s="25">
        <v>0.0422</v>
      </c>
    </row>
    <row r="3">
      <c r="A3" s="25">
        <v>2000.0</v>
      </c>
      <c r="B3" s="28">
        <v>0.027</v>
      </c>
      <c r="C3" s="25">
        <v>0.0399</v>
      </c>
    </row>
    <row r="4">
      <c r="A4" s="25">
        <v>2001.0</v>
      </c>
      <c r="B4" s="28">
        <v>0.038</v>
      </c>
      <c r="C4" s="25">
        <v>0.0473</v>
      </c>
    </row>
    <row r="5">
      <c r="A5" s="25">
        <v>2002.0</v>
      </c>
      <c r="B5" s="28">
        <v>0.057</v>
      </c>
      <c r="C5" s="25">
        <v>0.0578</v>
      </c>
    </row>
    <row r="6">
      <c r="A6" s="25">
        <v>2003.0</v>
      </c>
      <c r="B6" s="28">
        <v>0.061</v>
      </c>
      <c r="C6" s="25">
        <v>0.0599</v>
      </c>
    </row>
    <row r="7">
      <c r="A7" s="25">
        <v>2004.0</v>
      </c>
      <c r="B7" s="28">
        <v>0.056</v>
      </c>
      <c r="C7" s="25">
        <v>0.0553</v>
      </c>
    </row>
    <row r="8">
      <c r="A8" s="25">
        <v>2005.0</v>
      </c>
      <c r="B8" s="28">
        <v>0.051</v>
      </c>
      <c r="C8" s="25">
        <v>0.0508</v>
      </c>
    </row>
    <row r="9">
      <c r="A9" s="25">
        <v>2006.0</v>
      </c>
      <c r="B9" s="28">
        <v>0.042</v>
      </c>
      <c r="C9" s="25">
        <v>0.0462</v>
      </c>
    </row>
    <row r="10">
      <c r="A10" s="25">
        <v>2007.0</v>
      </c>
      <c r="B10" s="28">
        <v>0.037</v>
      </c>
      <c r="C10" s="25">
        <v>0.0462</v>
      </c>
    </row>
    <row r="11">
      <c r="A11" s="25">
        <v>2008.0</v>
      </c>
      <c r="B11" s="28">
        <v>0.049</v>
      </c>
      <c r="C11" s="25">
        <v>0.0578</v>
      </c>
    </row>
    <row r="12">
      <c r="A12" s="25">
        <v>2009.0</v>
      </c>
      <c r="B12" s="28">
        <v>0.079</v>
      </c>
      <c r="C12" s="25">
        <v>0.0925</v>
      </c>
    </row>
    <row r="13">
      <c r="A13" s="25">
        <v>2010.0</v>
      </c>
      <c r="B13" s="28">
        <v>0.092</v>
      </c>
      <c r="C13" s="25">
        <v>0.0963</v>
      </c>
    </row>
    <row r="14">
      <c r="A14" s="25">
        <v>2011.0</v>
      </c>
      <c r="B14" s="28">
        <v>0.087</v>
      </c>
      <c r="C14" s="25">
        <v>0.0895</v>
      </c>
    </row>
    <row r="15">
      <c r="A15" s="25">
        <v>2012.0</v>
      </c>
      <c r="B15" s="28">
        <v>0.08</v>
      </c>
      <c r="C15" s="25">
        <v>0.0807</v>
      </c>
    </row>
    <row r="16">
      <c r="A16" s="25">
        <v>2013.0</v>
      </c>
      <c r="B16" s="28">
        <v>0.067</v>
      </c>
      <c r="C16" s="25">
        <v>0.0738</v>
      </c>
    </row>
    <row r="17">
      <c r="A17" s="25">
        <v>2014.0</v>
      </c>
      <c r="B17" s="28">
        <v>0.05</v>
      </c>
      <c r="C17" s="25">
        <v>0.0617</v>
      </c>
    </row>
    <row r="18">
      <c r="A18" s="25">
        <v>2015.0</v>
      </c>
      <c r="B18" s="28">
        <v>0.037</v>
      </c>
      <c r="C18" s="25">
        <v>0.0528</v>
      </c>
    </row>
    <row r="19">
      <c r="A19" s="25">
        <v>2016.0</v>
      </c>
      <c r="B19" s="28">
        <v>0.031</v>
      </c>
      <c r="C19" s="25">
        <v>0.0487</v>
      </c>
    </row>
    <row r="20">
      <c r="A20" s="25">
        <v>2017.0</v>
      </c>
      <c r="B20" s="28">
        <v>0.026</v>
      </c>
      <c r="C20" s="25">
        <v>0.0436</v>
      </c>
    </row>
    <row r="21">
      <c r="A21" s="25">
        <v>2018.0</v>
      </c>
      <c r="B21" s="28">
        <v>0.03</v>
      </c>
      <c r="C21" s="25">
        <v>0.039</v>
      </c>
      <c r="D21" s="25" t="s">
        <v>32</v>
      </c>
    </row>
    <row r="22">
      <c r="D22" s="25" t="s">
        <v>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  <col customWidth="1" min="3" max="3" width="33.14"/>
  </cols>
  <sheetData>
    <row r="1">
      <c r="A1" s="23" t="s">
        <v>0</v>
      </c>
      <c r="B1" s="24" t="s">
        <v>8</v>
      </c>
      <c r="C1" s="25" t="s">
        <v>34</v>
      </c>
    </row>
    <row r="2">
      <c r="A2" s="25">
        <v>1999.0</v>
      </c>
      <c r="B2" s="28">
        <v>3384222.0</v>
      </c>
      <c r="C2" s="31">
        <v>2.23099823E8</v>
      </c>
    </row>
    <row r="3">
      <c r="A3" s="25">
        <v>2000.0</v>
      </c>
      <c r="B3" s="28">
        <v>3467312.0</v>
      </c>
      <c r="C3" s="31">
        <v>2.25930423E8</v>
      </c>
    </row>
    <row r="4">
      <c r="A4" s="25">
        <v>2001.0</v>
      </c>
      <c r="B4" s="28">
        <v>3551248.0</v>
      </c>
      <c r="C4" s="31">
        <v>2.28578068E8</v>
      </c>
    </row>
    <row r="5">
      <c r="A5" s="25">
        <v>2002.0</v>
      </c>
      <c r="B5" s="28">
        <v>3608580.0</v>
      </c>
      <c r="C5" s="31">
        <v>2.31194672E8</v>
      </c>
    </row>
    <row r="6">
      <c r="A6" s="25">
        <v>2003.0</v>
      </c>
      <c r="B6" s="28">
        <v>3642128.0</v>
      </c>
      <c r="C6" s="31">
        <v>2.33701167E8</v>
      </c>
    </row>
    <row r="7">
      <c r="A7" s="25">
        <v>2004.0</v>
      </c>
      <c r="B7" s="28">
        <v>3689253.0</v>
      </c>
      <c r="C7" s="31">
        <v>2.36561755E8</v>
      </c>
    </row>
    <row r="8">
      <c r="A8" s="25">
        <v>2005.0</v>
      </c>
      <c r="B8" s="28">
        <v>3739118.0</v>
      </c>
      <c r="C8" s="31">
        <v>2.39350769E8</v>
      </c>
    </row>
    <row r="9">
      <c r="A9" s="25">
        <v>2006.0</v>
      </c>
      <c r="B9" s="28">
        <v>3815012.0</v>
      </c>
      <c r="C9" s="31">
        <v>2.42171653E8</v>
      </c>
    </row>
    <row r="10">
      <c r="A10" s="25">
        <v>2007.0</v>
      </c>
      <c r="B10" s="28">
        <v>3883503.0</v>
      </c>
      <c r="C10" s="31">
        <v>2.44809096E8</v>
      </c>
    </row>
    <row r="11">
      <c r="A11" s="25">
        <v>2008.0</v>
      </c>
      <c r="B11" s="28">
        <v>3953614.0</v>
      </c>
      <c r="C11" s="31">
        <v>2.47384676E8</v>
      </c>
    </row>
    <row r="12">
      <c r="A12" s="25">
        <v>2009.0</v>
      </c>
      <c r="B12" s="28">
        <v>4021971.0</v>
      </c>
      <c r="C12" s="31">
        <v>2.49869828E8</v>
      </c>
    </row>
    <row r="13">
      <c r="A13" s="25">
        <v>2010.0</v>
      </c>
      <c r="B13" s="28">
        <v>4086694.0</v>
      </c>
      <c r="C13" s="31">
        <v>2.52270877E8</v>
      </c>
    </row>
    <row r="14">
      <c r="A14" s="25">
        <v>2011.0</v>
      </c>
      <c r="B14" s="28">
        <v>4154402.0</v>
      </c>
      <c r="C14" s="31">
        <v>2.54542312E8</v>
      </c>
    </row>
    <row r="15">
      <c r="A15" s="25">
        <v>2012.0</v>
      </c>
      <c r="B15" s="28">
        <v>4223262.0</v>
      </c>
      <c r="C15" s="31">
        <v>2.5689582E8</v>
      </c>
    </row>
    <row r="16">
      <c r="A16" s="25">
        <v>2013.0</v>
      </c>
      <c r="B16" s="28">
        <v>4297634.0</v>
      </c>
      <c r="C16" s="31">
        <v>2.59137618E8</v>
      </c>
    </row>
    <row r="17">
      <c r="A17" s="25">
        <v>2014.0</v>
      </c>
      <c r="B17" s="28">
        <v>4376701.0</v>
      </c>
      <c r="C17" s="31">
        <v>2.6156448E8</v>
      </c>
    </row>
    <row r="18">
      <c r="A18" s="25">
        <v>2015.0</v>
      </c>
      <c r="B18" s="28">
        <v>4472741.0</v>
      </c>
      <c r="C18" s="31">
        <v>2.63925279E8</v>
      </c>
    </row>
    <row r="19">
      <c r="A19" s="25">
        <v>2016.0</v>
      </c>
      <c r="B19" s="28">
        <v>4559826.0</v>
      </c>
      <c r="C19" s="31">
        <v>2.66191088E8</v>
      </c>
    </row>
    <row r="20">
      <c r="A20" s="25">
        <v>2017.0</v>
      </c>
      <c r="B20" s="28">
        <v>4637587.0</v>
      </c>
      <c r="C20" s="31">
        <v>2.68308621E8</v>
      </c>
    </row>
    <row r="21">
      <c r="A21" s="25">
        <v>2018.0</v>
      </c>
      <c r="B21" s="28">
        <v>4718558.0</v>
      </c>
      <c r="C21" s="31">
        <v>2.70449061E8</v>
      </c>
    </row>
    <row r="24">
      <c r="F24" s="29" t="s">
        <v>35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5" t="s">
        <v>36</v>
      </c>
      <c r="C1" s="25" t="s">
        <v>37</v>
      </c>
    </row>
    <row r="2">
      <c r="A2" s="25">
        <v>1999.0</v>
      </c>
      <c r="B2" s="27">
        <f>('alcohol cons. (not scaled)'!B2/DATA!B2)</f>
        <v>0.8008063383</v>
      </c>
      <c r="C2" s="27">
        <f>'alcohol cons. (not scaled)'!C2/(DATA!C2*1000000)</f>
        <v>0.8008752665</v>
      </c>
    </row>
    <row r="3">
      <c r="A3" s="25">
        <v>2000.0</v>
      </c>
      <c r="B3" s="27">
        <f>('alcohol cons. (not scaled)'!B3/DATA!B3)</f>
        <v>0.8061152299</v>
      </c>
      <c r="C3" s="27">
        <f>'alcohol cons. (not scaled)'!C3/(DATA!C3*1000000)</f>
        <v>0.8019964609</v>
      </c>
    </row>
    <row r="4">
      <c r="A4" s="25">
        <v>2001.0</v>
      </c>
      <c r="B4" s="27">
        <f>('alcohol cons. (not scaled)'!B4/DATA!B4)</f>
        <v>0.8024173422</v>
      </c>
      <c r="C4" s="27">
        <f>'alcohol cons. (not scaled)'!C4/(DATA!C4*1000000)</f>
        <v>0.8031273251</v>
      </c>
    </row>
    <row r="5">
      <c r="A5" s="25">
        <v>2002.0</v>
      </c>
      <c r="B5" s="27">
        <f>('alcohol cons. (not scaled)'!B5/DATA!B5)</f>
        <v>0.8036199845</v>
      </c>
      <c r="C5" s="27">
        <f>'alcohol cons. (not scaled)'!C5/(DATA!C5*1000000)</f>
        <v>0.8047712058</v>
      </c>
    </row>
    <row r="6">
      <c r="A6" s="25">
        <v>2003.0</v>
      </c>
      <c r="B6" s="27">
        <f>('alcohol cons. (not scaled)'!B6/DATA!B6)</f>
        <v>0.8042268785</v>
      </c>
      <c r="C6" s="27">
        <f>'alcohol cons. (not scaled)'!C6/(DATA!C6*1000000)</f>
        <v>0.8063665965</v>
      </c>
    </row>
    <row r="7">
      <c r="A7" s="25">
        <v>2004.0</v>
      </c>
      <c r="B7" s="27">
        <f>('alcohol cons. (not scaled)'!B7/DATA!B7)</f>
        <v>0.806391807</v>
      </c>
      <c r="C7" s="27">
        <f>'alcohol cons. (not scaled)'!C7/(DATA!C7*1000000)</f>
        <v>0.8091730973</v>
      </c>
    </row>
    <row r="8">
      <c r="A8" s="25">
        <v>2005.0</v>
      </c>
      <c r="B8" s="27">
        <f>('alcohol cons. (not scaled)'!B8/DATA!B8)</f>
        <v>0.8072557022</v>
      </c>
      <c r="C8" s="27">
        <f>'alcohol cons. (not scaled)'!C8/(DATA!C8*1000000)</f>
        <v>0.8113860436</v>
      </c>
    </row>
    <row r="9">
      <c r="A9" s="25">
        <v>2006.0</v>
      </c>
      <c r="B9" s="27">
        <f>('alcohol cons. (not scaled)'!B9/DATA!B9)</f>
        <v>0.8081928251</v>
      </c>
      <c r="C9" s="27">
        <f>'alcohol cons. (not scaled)'!C9/(DATA!C9*1000000)</f>
        <v>0.8133115697</v>
      </c>
    </row>
    <row r="10">
      <c r="A10" s="25">
        <v>2007.0</v>
      </c>
      <c r="B10" s="27">
        <f>('alcohol cons. (not scaled)'!B10/DATA!B10)</f>
        <v>0.8084116799</v>
      </c>
      <c r="C10" s="27">
        <f>'alcohol cons. (not scaled)'!C10/(DATA!C10*1000000)</f>
        <v>0.8143744253</v>
      </c>
    </row>
    <row r="11">
      <c r="A11" s="25">
        <v>2008.0</v>
      </c>
      <c r="B11" s="27">
        <f>('alcohol cons. (not scaled)'!B11/DATA!B11)</f>
        <v>0.8085546646</v>
      </c>
      <c r="C11" s="27">
        <f>'alcohol cons. (not scaled)'!C11/(DATA!C11*1000000)</f>
        <v>0.8151328742</v>
      </c>
    </row>
    <row r="12">
      <c r="A12" s="25">
        <v>2009.0</v>
      </c>
      <c r="B12" s="27">
        <f>('alcohol cons. (not scaled)'!B12/DATA!B12)</f>
        <v>0.8088924509</v>
      </c>
      <c r="C12" s="27">
        <f>'alcohol cons. (not scaled)'!C12/(DATA!C12*1000000)</f>
        <v>0.8157416604</v>
      </c>
    </row>
    <row r="13">
      <c r="A13" s="25">
        <v>2010.0</v>
      </c>
      <c r="B13" s="27">
        <f>('alcohol cons. (not scaled)'!B13/DATA!B13)</f>
        <v>0.8125939017</v>
      </c>
      <c r="C13" s="27">
        <f>'alcohol cons. (not scaled)'!C13/(DATA!C13*1000000)</f>
        <v>0.816384185</v>
      </c>
    </row>
    <row r="14">
      <c r="A14" s="25">
        <v>2011.0</v>
      </c>
      <c r="B14" s="27">
        <f>('alcohol cons. (not scaled)'!B14/DATA!B14)</f>
        <v>0.8119147216</v>
      </c>
      <c r="C14" s="27">
        <f>'alcohol cons. (not scaled)'!C14/(DATA!C14*1000000)</f>
        <v>0.8169404711</v>
      </c>
    </row>
    <row r="15">
      <c r="A15" s="25">
        <v>2012.0</v>
      </c>
      <c r="B15" s="27">
        <f>('alcohol cons. (not scaled)'!B15/DATA!B15)</f>
        <v>0.8141099264</v>
      </c>
      <c r="C15" s="27">
        <f>'alcohol cons. (not scaled)'!C15/(DATA!C15*1000000)</f>
        <v>0.8180353458</v>
      </c>
    </row>
    <row r="16">
      <c r="A16" s="25">
        <v>2013.0</v>
      </c>
      <c r="B16" s="27">
        <f>('alcohol cons. (not scaled)'!B16/DATA!B16)</f>
        <v>0.8157430946</v>
      </c>
      <c r="C16" s="27">
        <f>'alcohol cons. (not scaled)'!C16/(DATA!C16*1000000)</f>
        <v>0.8190190202</v>
      </c>
    </row>
    <row r="17">
      <c r="A17" s="25">
        <v>2014.0</v>
      </c>
      <c r="B17" s="27">
        <f>('alcohol cons. (not scaled)'!B17/DATA!B17)</f>
        <v>0.8171789585</v>
      </c>
      <c r="C17" s="27">
        <f>'alcohol cons. (not scaled)'!C17/(DATA!C17*1000000)</f>
        <v>0.8208004519</v>
      </c>
    </row>
    <row r="18">
      <c r="A18" s="25">
        <v>2015.0</v>
      </c>
      <c r="B18" s="27">
        <f>('alcohol cons. (not scaled)'!B18/DATA!B18)</f>
        <v>0.8196976711</v>
      </c>
      <c r="C18" s="27">
        <f>'alcohol cons. (not scaled)'!C18/(DATA!C18*1000000)</f>
        <v>0.8225046092</v>
      </c>
    </row>
    <row r="19">
      <c r="A19" s="25">
        <v>2016.0</v>
      </c>
      <c r="B19" s="27">
        <f>('alcohol cons. (not scaled)'!B19/DATA!B19)</f>
        <v>0.822992323</v>
      </c>
      <c r="C19" s="27">
        <f>'alcohol cons. (not scaled)'!C19/(DATA!C19*1000000)</f>
        <v>0.8240699895</v>
      </c>
    </row>
    <row r="20">
      <c r="A20" s="25">
        <v>2017.0</v>
      </c>
      <c r="B20" s="27">
        <f>('alcohol cons. (not scaled)'!B20/DATA!B20)</f>
        <v>0.827083936</v>
      </c>
      <c r="C20" s="27">
        <f>'alcohol cons. (not scaled)'!C20/(DATA!C20*1000000)</f>
        <v>0.8253618217</v>
      </c>
    </row>
    <row r="21">
      <c r="A21" s="25">
        <v>2018.0</v>
      </c>
      <c r="B21" s="27">
        <f>('alcohol cons. (not scaled)'!B21/DATA!B21)</f>
        <v>0.8282305818</v>
      </c>
      <c r="C21" s="27">
        <f>'alcohol cons. (not scaled)'!C21/(DATA!C21*1000000)</f>
        <v>0.826808502</v>
      </c>
    </row>
  </sheetData>
  <drawing r:id="rId1"/>
</worksheet>
</file>