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qi/Desktop/Done/github/transit-data-game/noncooperative/"/>
    </mc:Choice>
  </mc:AlternateContent>
  <bookViews>
    <workbookView xWindow="0" yWindow="460" windowWidth="25600" windowHeight="15540" tabRatio="500" activeTab="2"/>
  </bookViews>
  <sheets>
    <sheet name="(S,S) case" sheetId="1" r:id="rId1"/>
    <sheet name="(S,NS) case" sheetId="2" r:id="rId2"/>
    <sheet name="(epsilon_1,epsilon_2) case" sheetId="3" r:id="rId3"/>
    <sheet name="(epsilon_1,epsilon_2) case test" sheetId="5" r:id="rId4"/>
    <sheet name="Note" sheetId="6" r:id="rId5"/>
  </sheets>
  <definedNames>
    <definedName name="solver_adj" localSheetId="2" hidden="1">'(epsilon_1,epsilon_2) case'!$D$8:$D$9,'(epsilon_1,epsilon_2) case'!$D$20:$D$21,'(epsilon_1,epsilon_2) case'!$L$4:$L$6,'(epsilon_1,epsilon_2) case'!$AF$4:$AF$6</definedName>
    <definedName name="solver_adj" localSheetId="3" hidden="1">'(epsilon_1,epsilon_2) case test'!$D$8:$D$9,'(epsilon_1,epsilon_2) case test'!$D$20,'(epsilon_1,epsilon_2) case test'!$L$4:$L$6,'(epsilon_1,epsilon_2) case test'!$AF$4:$AF$6</definedName>
    <definedName name="solver_adj" localSheetId="1" hidden="1">'(S,NS) case'!$D$8</definedName>
    <definedName name="solver_adj" localSheetId="0" hidden="1">'(S,S) case'!$D$7:$D$8</definedName>
    <definedName name="solver_cvg" localSheetId="2" hidden="1">0.00000001</definedName>
    <definedName name="solver_cvg" localSheetId="3" hidden="1">0.00000001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3" hidden="1">3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itr" localSheetId="0" hidden="1">2147483647</definedName>
    <definedName name="solver_lhs1" localSheetId="2" hidden="1">'(epsilon_1,epsilon_2) case'!$AF$4:$AF$5</definedName>
    <definedName name="solver_lhs1" localSheetId="3" hidden="1">'(epsilon_1,epsilon_2) case test'!$AF$4:$AF$5</definedName>
    <definedName name="solver_lhs10" localSheetId="2" hidden="1">'(epsilon_1,epsilon_2) case'!$L$4:$L$5</definedName>
    <definedName name="solver_lhs10" localSheetId="3" hidden="1">'(epsilon_1,epsilon_2) case test'!$L$4:$L$5</definedName>
    <definedName name="solver_lhs11" localSheetId="2" hidden="1">'(epsilon_1,epsilon_2) case'!$L$6</definedName>
    <definedName name="solver_lhs11" localSheetId="3" hidden="1">'(epsilon_1,epsilon_2) case test'!$L$6</definedName>
    <definedName name="solver_lhs12" localSheetId="2" hidden="1">'(epsilon_1,epsilon_2) case'!$L$6</definedName>
    <definedName name="solver_lhs12" localSheetId="3" hidden="1">'(epsilon_1,epsilon_2) case test'!$L$6</definedName>
    <definedName name="solver_lhs2" localSheetId="2" hidden="1">'(epsilon_1,epsilon_2) case'!$AF$4:$AF$5</definedName>
    <definedName name="solver_lhs2" localSheetId="3" hidden="1">'(epsilon_1,epsilon_2) case test'!$AF$4:$AF$5</definedName>
    <definedName name="solver_lhs3" localSheetId="2" hidden="1">'(epsilon_1,epsilon_2) case'!$AF$6</definedName>
    <definedName name="solver_lhs3" localSheetId="3" hidden="1">'(epsilon_1,epsilon_2) case test'!$AF$6</definedName>
    <definedName name="solver_lhs4" localSheetId="2" hidden="1">'(epsilon_1,epsilon_2) case'!$AF$6</definedName>
    <definedName name="solver_lhs4" localSheetId="3" hidden="1">'(epsilon_1,epsilon_2) case test'!$AF$6</definedName>
    <definedName name="solver_lhs5" localSheetId="2" hidden="1">'(epsilon_1,epsilon_2) case'!$D$20:$D$21</definedName>
    <definedName name="solver_lhs5" localSheetId="3" hidden="1">'(epsilon_1,epsilon_2) case test'!$D$20:$D$21</definedName>
    <definedName name="solver_lhs6" localSheetId="2" hidden="1">'(epsilon_1,epsilon_2) case'!$D$20:$D$21</definedName>
    <definedName name="solver_lhs6" localSheetId="3" hidden="1">'(epsilon_1,epsilon_2) case test'!$D$20:$D$21</definedName>
    <definedName name="solver_lhs7" localSheetId="2" hidden="1">'(epsilon_1,epsilon_2) case'!$D$8:$D$9</definedName>
    <definedName name="solver_lhs7" localSheetId="3" hidden="1">'(epsilon_1,epsilon_2) case test'!$D$8:$D$9</definedName>
    <definedName name="solver_lhs8" localSheetId="2" hidden="1">'(epsilon_1,epsilon_2) case'!$D$8:$D$9</definedName>
    <definedName name="solver_lhs8" localSheetId="3" hidden="1">'(epsilon_1,epsilon_2) case test'!$D$8:$D$9</definedName>
    <definedName name="solver_lhs9" localSheetId="2" hidden="1">'(epsilon_1,epsilon_2) case'!$L$4:$L$5</definedName>
    <definedName name="solver_lhs9" localSheetId="3" hidden="1">'(epsilon_1,epsilon_2) case test'!$L$4:$L$5</definedName>
    <definedName name="solver_lin" localSheetId="2" hidden="1">2</definedName>
    <definedName name="solver_lin" localSheetId="3" hidden="1">2</definedName>
    <definedName name="solver_lin" localSheetId="1" hidden="1">2</definedName>
    <definedName name="solver_lin" localSheetId="0" hidden="1">2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rt" localSheetId="0" hidden="1">0.075</definedName>
    <definedName name="solver_msl" localSheetId="2" hidden="1">1</definedName>
    <definedName name="solver_msl" localSheetId="3" hidden="1">1</definedName>
    <definedName name="solver_msl" localSheetId="1" hidden="1">2</definedName>
    <definedName name="solver_msl" localSheetId="0" hidden="1">2</definedName>
    <definedName name="solver_neg" localSheetId="2" hidden="1">2</definedName>
    <definedName name="solver_neg" localSheetId="3" hidden="1">2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od" localSheetId="0" hidden="1">2147483647</definedName>
    <definedName name="solver_num" localSheetId="2" hidden="1">12</definedName>
    <definedName name="solver_num" localSheetId="3" hidden="1">12</definedName>
    <definedName name="solver_num" localSheetId="1" hidden="1">0</definedName>
    <definedName name="solver_num" localSheetId="0" hidden="1">0</definedName>
    <definedName name="solver_nwt" localSheetId="2" hidden="1">1</definedName>
    <definedName name="solver_nwt" localSheetId="3" hidden="1">1</definedName>
    <definedName name="solver_opt" localSheetId="2" hidden="1">'(epsilon_1,epsilon_2) case'!$D$42</definedName>
    <definedName name="solver_opt" localSheetId="3" hidden="1">'(epsilon_1,epsilon_2) case test'!$D$42</definedName>
    <definedName name="solver_opt" localSheetId="1" hidden="1">'(S,NS) case'!$I$4</definedName>
    <definedName name="solver_opt" localSheetId="0" hidden="1">'(S,S) case'!$D$20</definedName>
    <definedName name="solver_pre" localSheetId="2" hidden="1">0.00000001</definedName>
    <definedName name="solver_pre" localSheetId="3" hidden="1">0.00000001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bv" localSheetId="0" hidden="1">1</definedName>
    <definedName name="solver_rel1" localSheetId="2" hidden="1">1</definedName>
    <definedName name="solver_rel1" localSheetId="3" hidden="1">1</definedName>
    <definedName name="solver_rel10" localSheetId="2" hidden="1">3</definedName>
    <definedName name="solver_rel10" localSheetId="3" hidden="1">3</definedName>
    <definedName name="solver_rel11" localSheetId="2" hidden="1">1</definedName>
    <definedName name="solver_rel11" localSheetId="3" hidden="1">1</definedName>
    <definedName name="solver_rel12" localSheetId="2" hidden="1">3</definedName>
    <definedName name="solver_rel12" localSheetId="3" hidden="1">3</definedName>
    <definedName name="solver_rel2" localSheetId="2" hidden="1">3</definedName>
    <definedName name="solver_rel2" localSheetId="3" hidden="1">3</definedName>
    <definedName name="solver_rel3" localSheetId="2" hidden="1">1</definedName>
    <definedName name="solver_rel3" localSheetId="3" hidden="1">1</definedName>
    <definedName name="solver_rel4" localSheetId="2" hidden="1">3</definedName>
    <definedName name="solver_rel4" localSheetId="3" hidden="1">3</definedName>
    <definedName name="solver_rel5" localSheetId="2" hidden="1">1</definedName>
    <definedName name="solver_rel5" localSheetId="3" hidden="1">1</definedName>
    <definedName name="solver_rel6" localSheetId="2" hidden="1">3</definedName>
    <definedName name="solver_rel6" localSheetId="3" hidden="1">3</definedName>
    <definedName name="solver_rel7" localSheetId="2" hidden="1">1</definedName>
    <definedName name="solver_rel7" localSheetId="3" hidden="1">1</definedName>
    <definedName name="solver_rel8" localSheetId="2" hidden="1">3</definedName>
    <definedName name="solver_rel8" localSheetId="3" hidden="1">3</definedName>
    <definedName name="solver_rel9" localSheetId="2" hidden="1">1</definedName>
    <definedName name="solver_rel9" localSheetId="3" hidden="1">1</definedName>
    <definedName name="solver_rhs1" localSheetId="2" hidden="1">20</definedName>
    <definedName name="solver_rhs1" localSheetId="3" hidden="1">20</definedName>
    <definedName name="solver_rhs10" localSheetId="2" hidden="1">-20</definedName>
    <definedName name="solver_rhs10" localSheetId="3" hidden="1">-20</definedName>
    <definedName name="solver_rhs11" localSheetId="2" hidden="1">0</definedName>
    <definedName name="solver_rhs11" localSheetId="3" hidden="1">0</definedName>
    <definedName name="solver_rhs12" localSheetId="2" hidden="1">-20</definedName>
    <definedName name="solver_rhs12" localSheetId="3" hidden="1">-20</definedName>
    <definedName name="solver_rhs2" localSheetId="2" hidden="1">-20</definedName>
    <definedName name="solver_rhs2" localSheetId="3" hidden="1">-20</definedName>
    <definedName name="solver_rhs3" localSheetId="2" hidden="1">0</definedName>
    <definedName name="solver_rhs3" localSheetId="3" hidden="1">0</definedName>
    <definedName name="solver_rhs4" localSheetId="2" hidden="1">-20</definedName>
    <definedName name="solver_rhs4" localSheetId="3" hidden="1">-20</definedName>
    <definedName name="solver_rhs5" localSheetId="2" hidden="1">2</definedName>
    <definedName name="solver_rhs5" localSheetId="3" hidden="1">2</definedName>
    <definedName name="solver_rhs6" localSheetId="2" hidden="1">0</definedName>
    <definedName name="solver_rhs6" localSheetId="3" hidden="1">0</definedName>
    <definedName name="solver_rhs7" localSheetId="2" hidden="1">20</definedName>
    <definedName name="solver_rhs7" localSheetId="3" hidden="1">20</definedName>
    <definedName name="solver_rhs8" localSheetId="2" hidden="1">0</definedName>
    <definedName name="solver_rhs8" localSheetId="3" hidden="1">0</definedName>
    <definedName name="solver_rhs9" localSheetId="2" hidden="1">20</definedName>
    <definedName name="solver_rhs9" localSheetId="3" hidden="1">20</definedName>
    <definedName name="solver_rlx" localSheetId="2" hidden="1">1</definedName>
    <definedName name="solver_rlx" localSheetId="3" hidden="1">1</definedName>
    <definedName name="solver_rlx" localSheetId="1" hidden="1">1</definedName>
    <definedName name="solver_rlx" localSheetId="0" hidden="1">1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rsd" localSheetId="0" hidden="1">0</definedName>
    <definedName name="solver_scl" localSheetId="2" hidden="1">2</definedName>
    <definedName name="solver_scl" localSheetId="3" hidden="1">2</definedName>
    <definedName name="solver_scl" localSheetId="1" hidden="1">2</definedName>
    <definedName name="solver_scl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ol" localSheetId="0" hidden="1">0.01</definedName>
    <definedName name="solver_typ" localSheetId="2" hidden="1">2</definedName>
    <definedName name="solver_typ" localSheetId="3" hidden="1">2</definedName>
    <definedName name="solver_typ" localSheetId="1" hidden="1">1</definedName>
    <definedName name="solver_typ" localSheetId="0" hidden="1">3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al" localSheetId="0" hidden="1">0</definedName>
    <definedName name="solver_ver" localSheetId="2" hidden="1">3</definedName>
    <definedName name="solver_ver" localSheetId="3" hidden="1">3</definedName>
    <definedName name="solver_ver" localSheetId="1" hidden="1">2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5" l="1"/>
  <c r="V4" i="5"/>
  <c r="AA4" i="5"/>
  <c r="AK4" i="5"/>
  <c r="AP4" i="5"/>
  <c r="AU4" i="5"/>
  <c r="Q5" i="5"/>
  <c r="V5" i="5"/>
  <c r="AA5" i="5"/>
  <c r="AK5" i="5"/>
  <c r="AP5" i="5"/>
  <c r="AU5" i="5"/>
  <c r="Q6" i="5"/>
  <c r="V6" i="5"/>
  <c r="AA6" i="5"/>
  <c r="AK6" i="5"/>
  <c r="AP6" i="5"/>
  <c r="AU6" i="5"/>
  <c r="D12" i="5"/>
  <c r="D11" i="5"/>
  <c r="D15" i="5"/>
  <c r="D17" i="5"/>
  <c r="D26" i="5"/>
  <c r="L8" i="5"/>
  <c r="D16" i="5"/>
  <c r="D25" i="5"/>
  <c r="M8" i="5"/>
  <c r="Q8" i="5"/>
  <c r="R8" i="5"/>
  <c r="V8" i="5"/>
  <c r="W8" i="5"/>
  <c r="AA8" i="5"/>
  <c r="AB8" i="5"/>
  <c r="AF8" i="5"/>
  <c r="AG8" i="5"/>
  <c r="AK8" i="5"/>
  <c r="AL8" i="5"/>
  <c r="AP8" i="5"/>
  <c r="AQ8" i="5"/>
  <c r="AU8" i="5"/>
  <c r="AV8" i="5"/>
  <c r="L9" i="5"/>
  <c r="M9" i="5"/>
  <c r="Q9" i="5"/>
  <c r="R9" i="5"/>
  <c r="V9" i="5"/>
  <c r="W9" i="5"/>
  <c r="AA9" i="5"/>
  <c r="AB9" i="5"/>
  <c r="AF9" i="5"/>
  <c r="AG9" i="5"/>
  <c r="AK9" i="5"/>
  <c r="AL9" i="5"/>
  <c r="AP9" i="5"/>
  <c r="AQ9" i="5"/>
  <c r="AU9" i="5"/>
  <c r="AV9" i="5"/>
  <c r="L10" i="5"/>
  <c r="M10" i="5"/>
  <c r="Q10" i="5"/>
  <c r="R10" i="5"/>
  <c r="V10" i="5"/>
  <c r="W10" i="5"/>
  <c r="AA10" i="5"/>
  <c r="AB10" i="5"/>
  <c r="AF10" i="5"/>
  <c r="AG10" i="5"/>
  <c r="AK10" i="5"/>
  <c r="AL10" i="5"/>
  <c r="AP10" i="5"/>
  <c r="AQ10" i="5"/>
  <c r="AU10" i="5"/>
  <c r="AV10" i="5"/>
  <c r="L11" i="5"/>
  <c r="M11" i="5"/>
  <c r="Q11" i="5"/>
  <c r="R11" i="5"/>
  <c r="V11" i="5"/>
  <c r="W11" i="5"/>
  <c r="AA11" i="5"/>
  <c r="AB11" i="5"/>
  <c r="AF11" i="5"/>
  <c r="AG11" i="5"/>
  <c r="AK11" i="5"/>
  <c r="AL11" i="5"/>
  <c r="AP11" i="5"/>
  <c r="AQ11" i="5"/>
  <c r="AU11" i="5"/>
  <c r="AV11" i="5"/>
  <c r="L12" i="5"/>
  <c r="M12" i="5"/>
  <c r="Q12" i="5"/>
  <c r="R12" i="5"/>
  <c r="V12" i="5"/>
  <c r="W12" i="5"/>
  <c r="AA12" i="5"/>
  <c r="AB12" i="5"/>
  <c r="AF12" i="5"/>
  <c r="AG12" i="5"/>
  <c r="AK12" i="5"/>
  <c r="AL12" i="5"/>
  <c r="AP12" i="5"/>
  <c r="AQ12" i="5"/>
  <c r="AU12" i="5"/>
  <c r="AV12" i="5"/>
  <c r="L13" i="5"/>
  <c r="M13" i="5"/>
  <c r="Q13" i="5"/>
  <c r="R13" i="5"/>
  <c r="V13" i="5"/>
  <c r="W13" i="5"/>
  <c r="AA13" i="5"/>
  <c r="AB13" i="5"/>
  <c r="AF13" i="5"/>
  <c r="AG13" i="5"/>
  <c r="AK13" i="5"/>
  <c r="AL13" i="5"/>
  <c r="AP13" i="5"/>
  <c r="AQ13" i="5"/>
  <c r="AU13" i="5"/>
  <c r="AV13" i="5"/>
  <c r="L14" i="5"/>
  <c r="M14" i="5"/>
  <c r="Q14" i="5"/>
  <c r="R14" i="5"/>
  <c r="V14" i="5"/>
  <c r="W14" i="5"/>
  <c r="AA14" i="5"/>
  <c r="AB14" i="5"/>
  <c r="AF14" i="5"/>
  <c r="AG14" i="5"/>
  <c r="AK14" i="5"/>
  <c r="AL14" i="5"/>
  <c r="AP14" i="5"/>
  <c r="AQ14" i="5"/>
  <c r="AU14" i="5"/>
  <c r="AV14" i="5"/>
  <c r="L15" i="5"/>
  <c r="M15" i="5"/>
  <c r="Q15" i="5"/>
  <c r="R15" i="5"/>
  <c r="V15" i="5"/>
  <c r="W15" i="5"/>
  <c r="AA15" i="5"/>
  <c r="AB15" i="5"/>
  <c r="AF15" i="5"/>
  <c r="AG15" i="5"/>
  <c r="AK15" i="5"/>
  <c r="AL15" i="5"/>
  <c r="AP15" i="5"/>
  <c r="AQ15" i="5"/>
  <c r="AU15" i="5"/>
  <c r="AV15" i="5"/>
  <c r="L16" i="5"/>
  <c r="M16" i="5"/>
  <c r="Q16" i="5"/>
  <c r="R16" i="5"/>
  <c r="V16" i="5"/>
  <c r="W16" i="5"/>
  <c r="AA16" i="5"/>
  <c r="AB16" i="5"/>
  <c r="AF16" i="5"/>
  <c r="AG16" i="5"/>
  <c r="AK16" i="5"/>
  <c r="AL16" i="5"/>
  <c r="AP16" i="5"/>
  <c r="AQ16" i="5"/>
  <c r="AU16" i="5"/>
  <c r="AV16" i="5"/>
  <c r="L17" i="5"/>
  <c r="M17" i="5"/>
  <c r="Q17" i="5"/>
  <c r="R17" i="5"/>
  <c r="V17" i="5"/>
  <c r="W17" i="5"/>
  <c r="AA17" i="5"/>
  <c r="AB17" i="5"/>
  <c r="AF17" i="5"/>
  <c r="AG17" i="5"/>
  <c r="AK17" i="5"/>
  <c r="AL17" i="5"/>
  <c r="AP17" i="5"/>
  <c r="AQ17" i="5"/>
  <c r="AU17" i="5"/>
  <c r="AV17" i="5"/>
  <c r="D18" i="5"/>
  <c r="L18" i="5"/>
  <c r="M18" i="5"/>
  <c r="Q18" i="5"/>
  <c r="R18" i="5"/>
  <c r="V18" i="5"/>
  <c r="W18" i="5"/>
  <c r="AA18" i="5"/>
  <c r="AB18" i="5"/>
  <c r="AF18" i="5"/>
  <c r="AG18" i="5"/>
  <c r="AK18" i="5"/>
  <c r="AL18" i="5"/>
  <c r="AP18" i="5"/>
  <c r="AQ18" i="5"/>
  <c r="AU18" i="5"/>
  <c r="AV18" i="5"/>
  <c r="L19" i="5"/>
  <c r="M19" i="5"/>
  <c r="Q19" i="5"/>
  <c r="R19" i="5"/>
  <c r="V19" i="5"/>
  <c r="W19" i="5"/>
  <c r="AA19" i="5"/>
  <c r="AB19" i="5"/>
  <c r="AF19" i="5"/>
  <c r="AG19" i="5"/>
  <c r="AK19" i="5"/>
  <c r="AL19" i="5"/>
  <c r="AP19" i="5"/>
  <c r="AQ19" i="5"/>
  <c r="AU19" i="5"/>
  <c r="AV19" i="5"/>
  <c r="L20" i="5"/>
  <c r="M20" i="5"/>
  <c r="Q20" i="5"/>
  <c r="R20" i="5"/>
  <c r="V20" i="5"/>
  <c r="W20" i="5"/>
  <c r="AA20" i="5"/>
  <c r="AB20" i="5"/>
  <c r="AF20" i="5"/>
  <c r="AG20" i="5"/>
  <c r="AK20" i="5"/>
  <c r="AL20" i="5"/>
  <c r="AP20" i="5"/>
  <c r="AQ20" i="5"/>
  <c r="AU20" i="5"/>
  <c r="AV20" i="5"/>
  <c r="L21" i="5"/>
  <c r="M21" i="5"/>
  <c r="Q21" i="5"/>
  <c r="R21" i="5"/>
  <c r="V21" i="5"/>
  <c r="W21" i="5"/>
  <c r="AA21" i="5"/>
  <c r="AB21" i="5"/>
  <c r="AF21" i="5"/>
  <c r="AG21" i="5"/>
  <c r="AK21" i="5"/>
  <c r="AL21" i="5"/>
  <c r="AP21" i="5"/>
  <c r="AQ21" i="5"/>
  <c r="AU21" i="5"/>
  <c r="AV21" i="5"/>
  <c r="L22" i="5"/>
  <c r="M22" i="5"/>
  <c r="Q22" i="5"/>
  <c r="R22" i="5"/>
  <c r="V22" i="5"/>
  <c r="W22" i="5"/>
  <c r="AA22" i="5"/>
  <c r="AB22" i="5"/>
  <c r="AF22" i="5"/>
  <c r="AG22" i="5"/>
  <c r="AK22" i="5"/>
  <c r="AL22" i="5"/>
  <c r="AP22" i="5"/>
  <c r="AQ22" i="5"/>
  <c r="AU22" i="5"/>
  <c r="AV22" i="5"/>
  <c r="L23" i="5"/>
  <c r="M23" i="5"/>
  <c r="Q23" i="5"/>
  <c r="R23" i="5"/>
  <c r="V23" i="5"/>
  <c r="W23" i="5"/>
  <c r="AA23" i="5"/>
  <c r="AB23" i="5"/>
  <c r="AF23" i="5"/>
  <c r="AG23" i="5"/>
  <c r="AK23" i="5"/>
  <c r="AL23" i="5"/>
  <c r="AP23" i="5"/>
  <c r="AQ23" i="5"/>
  <c r="AU23" i="5"/>
  <c r="AV23" i="5"/>
  <c r="L24" i="5"/>
  <c r="M24" i="5"/>
  <c r="Q24" i="5"/>
  <c r="R24" i="5"/>
  <c r="V24" i="5"/>
  <c r="W24" i="5"/>
  <c r="AA24" i="5"/>
  <c r="AB24" i="5"/>
  <c r="AF24" i="5"/>
  <c r="AG24" i="5"/>
  <c r="AK24" i="5"/>
  <c r="AL24" i="5"/>
  <c r="AP24" i="5"/>
  <c r="AQ24" i="5"/>
  <c r="AU24" i="5"/>
  <c r="AV24" i="5"/>
  <c r="L25" i="5"/>
  <c r="M25" i="5"/>
  <c r="Q25" i="5"/>
  <c r="R25" i="5"/>
  <c r="V25" i="5"/>
  <c r="W25" i="5"/>
  <c r="AA25" i="5"/>
  <c r="AB25" i="5"/>
  <c r="AF25" i="5"/>
  <c r="AG25" i="5"/>
  <c r="AK25" i="5"/>
  <c r="AL25" i="5"/>
  <c r="AP25" i="5"/>
  <c r="AQ25" i="5"/>
  <c r="AU25" i="5"/>
  <c r="AV25" i="5"/>
  <c r="L26" i="5"/>
  <c r="M26" i="5"/>
  <c r="Q26" i="5"/>
  <c r="R26" i="5"/>
  <c r="V26" i="5"/>
  <c r="W26" i="5"/>
  <c r="AA26" i="5"/>
  <c r="AB26" i="5"/>
  <c r="AF26" i="5"/>
  <c r="AG26" i="5"/>
  <c r="AK26" i="5"/>
  <c r="AL26" i="5"/>
  <c r="AP26" i="5"/>
  <c r="AQ26" i="5"/>
  <c r="AU26" i="5"/>
  <c r="AV26" i="5"/>
  <c r="D27" i="5"/>
  <c r="L27" i="5"/>
  <c r="M27" i="5"/>
  <c r="Q27" i="5"/>
  <c r="R27" i="5"/>
  <c r="V27" i="5"/>
  <c r="W27" i="5"/>
  <c r="AA27" i="5"/>
  <c r="AB27" i="5"/>
  <c r="AF27" i="5"/>
  <c r="AG27" i="5"/>
  <c r="AK27" i="5"/>
  <c r="AL27" i="5"/>
  <c r="AP27" i="5"/>
  <c r="AQ27" i="5"/>
  <c r="AU27" i="5"/>
  <c r="AV27" i="5"/>
  <c r="L28" i="5"/>
  <c r="D29" i="5"/>
  <c r="L29" i="5"/>
  <c r="Q29" i="5"/>
  <c r="V29" i="5"/>
  <c r="AA29" i="5"/>
  <c r="AF29" i="5"/>
  <c r="AK29" i="5"/>
  <c r="AP29" i="5"/>
  <c r="AU29" i="5"/>
  <c r="L30" i="5"/>
  <c r="Q30" i="5"/>
  <c r="V30" i="5"/>
  <c r="AA30" i="5"/>
  <c r="AF30" i="5"/>
  <c r="AK30" i="5"/>
  <c r="AP30" i="5"/>
  <c r="AU30" i="5"/>
  <c r="L31" i="5"/>
  <c r="Q31" i="5"/>
  <c r="V31" i="5"/>
  <c r="AA31" i="5"/>
  <c r="AF31" i="5"/>
  <c r="AK31" i="5"/>
  <c r="AP31" i="5"/>
  <c r="AU31" i="5"/>
  <c r="L32" i="5"/>
  <c r="Q32" i="5"/>
  <c r="V32" i="5"/>
  <c r="AA32" i="5"/>
  <c r="AF32" i="5"/>
  <c r="AK32" i="5"/>
  <c r="AP32" i="5"/>
  <c r="AU32" i="5"/>
  <c r="L34" i="5"/>
  <c r="Q34" i="5"/>
  <c r="V34" i="5"/>
  <c r="AA34" i="5"/>
  <c r="AF34" i="5"/>
  <c r="AK34" i="5"/>
  <c r="AP34" i="5"/>
  <c r="AU34" i="5"/>
  <c r="L36" i="5"/>
  <c r="AF36" i="5"/>
  <c r="L37" i="5"/>
  <c r="AF37" i="5"/>
  <c r="L38" i="5"/>
  <c r="AF38" i="5"/>
  <c r="L40" i="5"/>
  <c r="AF40" i="5"/>
  <c r="D42" i="5"/>
  <c r="L44" i="5"/>
  <c r="AF44" i="5"/>
  <c r="B52" i="5"/>
  <c r="B53" i="5"/>
  <c r="B54" i="5" a="1"/>
  <c r="B54" i="5"/>
  <c r="B55" i="5" a="1"/>
  <c r="B55" i="5"/>
  <c r="B56" i="5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/>
  <c r="B65" i="5"/>
  <c r="B66" i="5"/>
  <c r="B67" i="5"/>
  <c r="B67" i="3"/>
  <c r="B66" i="3"/>
  <c r="B65" i="3"/>
  <c r="B64" i="3"/>
  <c r="B63" i="3" a="1"/>
  <c r="B63" i="3"/>
  <c r="B62" i="3" a="1"/>
  <c r="B62" i="3"/>
  <c r="B61" i="3" a="1"/>
  <c r="B61" i="3"/>
  <c r="B60" i="3" a="1"/>
  <c r="B60" i="3"/>
  <c r="B59" i="3" a="1"/>
  <c r="B59" i="3"/>
  <c r="B58" i="3" a="1"/>
  <c r="B58" i="3"/>
  <c r="B57" i="3"/>
  <c r="B56" i="3"/>
  <c r="B55" i="3" a="1"/>
  <c r="B55" i="3"/>
  <c r="B54" i="3" a="1"/>
  <c r="B54" i="3"/>
  <c r="B53" i="3"/>
  <c r="D11" i="3"/>
  <c r="D12" i="3"/>
  <c r="D15" i="3"/>
  <c r="D16" i="3"/>
  <c r="D25" i="3"/>
  <c r="Q4" i="3"/>
  <c r="Q6" i="3"/>
  <c r="Q5" i="3"/>
  <c r="Q29" i="3"/>
  <c r="Q30" i="3"/>
  <c r="Q31" i="3"/>
  <c r="D17" i="3"/>
  <c r="D26" i="3"/>
  <c r="L8" i="3"/>
  <c r="Q8" i="3"/>
  <c r="Q32" i="3"/>
  <c r="M8" i="3"/>
  <c r="R8" i="3"/>
  <c r="L9" i="3"/>
  <c r="Q9" i="3"/>
  <c r="M9" i="3"/>
  <c r="R9" i="3"/>
  <c r="L10" i="3"/>
  <c r="Q10" i="3"/>
  <c r="M10" i="3"/>
  <c r="R10" i="3"/>
  <c r="L11" i="3"/>
  <c r="Q11" i="3"/>
  <c r="M11" i="3"/>
  <c r="R11" i="3"/>
  <c r="L12" i="3"/>
  <c r="Q12" i="3"/>
  <c r="M12" i="3"/>
  <c r="R12" i="3"/>
  <c r="L13" i="3"/>
  <c r="Q13" i="3"/>
  <c r="M13" i="3"/>
  <c r="R13" i="3"/>
  <c r="L14" i="3"/>
  <c r="Q14" i="3"/>
  <c r="M14" i="3"/>
  <c r="R14" i="3"/>
  <c r="L15" i="3"/>
  <c r="Q15" i="3"/>
  <c r="M15" i="3"/>
  <c r="R15" i="3"/>
  <c r="L16" i="3"/>
  <c r="Q16" i="3"/>
  <c r="M16" i="3"/>
  <c r="R16" i="3"/>
  <c r="L17" i="3"/>
  <c r="Q17" i="3"/>
  <c r="M17" i="3"/>
  <c r="R17" i="3"/>
  <c r="L18" i="3"/>
  <c r="Q18" i="3"/>
  <c r="M18" i="3"/>
  <c r="R18" i="3"/>
  <c r="L19" i="3"/>
  <c r="Q19" i="3"/>
  <c r="M19" i="3"/>
  <c r="R19" i="3"/>
  <c r="L20" i="3"/>
  <c r="Q20" i="3"/>
  <c r="M20" i="3"/>
  <c r="R20" i="3"/>
  <c r="L21" i="3"/>
  <c r="Q21" i="3"/>
  <c r="M21" i="3"/>
  <c r="R21" i="3"/>
  <c r="L22" i="3"/>
  <c r="Q22" i="3"/>
  <c r="M22" i="3"/>
  <c r="R22" i="3"/>
  <c r="L23" i="3"/>
  <c r="Q23" i="3"/>
  <c r="M23" i="3"/>
  <c r="R23" i="3"/>
  <c r="L24" i="3"/>
  <c r="Q24" i="3"/>
  <c r="M24" i="3"/>
  <c r="R24" i="3"/>
  <c r="L25" i="3"/>
  <c r="Q25" i="3"/>
  <c r="M25" i="3"/>
  <c r="R25" i="3"/>
  <c r="L26" i="3"/>
  <c r="Q26" i="3"/>
  <c r="M26" i="3"/>
  <c r="R26" i="3"/>
  <c r="L27" i="3"/>
  <c r="Q27" i="3"/>
  <c r="M27" i="3"/>
  <c r="R27" i="3"/>
  <c r="D29" i="3"/>
  <c r="Q34" i="3"/>
  <c r="L29" i="3"/>
  <c r="L30" i="3"/>
  <c r="L31" i="3"/>
  <c r="L32" i="3"/>
  <c r="L34" i="3"/>
  <c r="L36" i="3"/>
  <c r="V4" i="3"/>
  <c r="V6" i="3"/>
  <c r="V5" i="3"/>
  <c r="V29" i="3"/>
  <c r="V30" i="3"/>
  <c r="V31" i="3"/>
  <c r="V8" i="3"/>
  <c r="V32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34" i="3"/>
  <c r="L37" i="3"/>
  <c r="AA4" i="3"/>
  <c r="AA6" i="3"/>
  <c r="AA5" i="3"/>
  <c r="AA29" i="3"/>
  <c r="AA30" i="3"/>
  <c r="AA31" i="3"/>
  <c r="AA8" i="3"/>
  <c r="AA32" i="3"/>
  <c r="AB8" i="3"/>
  <c r="AA9" i="3"/>
  <c r="AB9" i="3"/>
  <c r="AA10" i="3"/>
  <c r="AB10" i="3"/>
  <c r="AA11" i="3"/>
  <c r="AB11" i="3"/>
  <c r="AA12" i="3"/>
  <c r="AB12" i="3"/>
  <c r="AA13" i="3"/>
  <c r="AB13" i="3"/>
  <c r="AA14" i="3"/>
  <c r="AB14" i="3"/>
  <c r="AA15" i="3"/>
  <c r="AB15" i="3"/>
  <c r="AA16" i="3"/>
  <c r="AB16" i="3"/>
  <c r="AA17" i="3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A34" i="3"/>
  <c r="L38" i="3"/>
  <c r="AK5" i="3"/>
  <c r="AK6" i="3"/>
  <c r="AK4" i="3"/>
  <c r="AK29" i="3"/>
  <c r="AK31" i="3"/>
  <c r="AK30" i="3"/>
  <c r="AF8" i="3"/>
  <c r="AK8" i="3"/>
  <c r="AK32" i="3"/>
  <c r="AG8" i="3"/>
  <c r="AL8" i="3"/>
  <c r="AF9" i="3"/>
  <c r="AK9" i="3"/>
  <c r="AG9" i="3"/>
  <c r="AL9" i="3"/>
  <c r="AF10" i="3"/>
  <c r="AK10" i="3"/>
  <c r="AG10" i="3"/>
  <c r="AL10" i="3"/>
  <c r="AF11" i="3"/>
  <c r="AK11" i="3"/>
  <c r="AG11" i="3"/>
  <c r="AL11" i="3"/>
  <c r="AF12" i="3"/>
  <c r="AK12" i="3"/>
  <c r="AG12" i="3"/>
  <c r="AL12" i="3"/>
  <c r="AF13" i="3"/>
  <c r="AK13" i="3"/>
  <c r="AG13" i="3"/>
  <c r="AL13" i="3"/>
  <c r="AF14" i="3"/>
  <c r="AK14" i="3"/>
  <c r="AG14" i="3"/>
  <c r="AL14" i="3"/>
  <c r="AF15" i="3"/>
  <c r="AK15" i="3"/>
  <c r="AG15" i="3"/>
  <c r="AL15" i="3"/>
  <c r="AF16" i="3"/>
  <c r="AK16" i="3"/>
  <c r="AG16" i="3"/>
  <c r="AL16" i="3"/>
  <c r="AF17" i="3"/>
  <c r="AK17" i="3"/>
  <c r="AG17" i="3"/>
  <c r="AL17" i="3"/>
  <c r="AF18" i="3"/>
  <c r="AK18" i="3"/>
  <c r="AG18" i="3"/>
  <c r="AL18" i="3"/>
  <c r="AF19" i="3"/>
  <c r="AK19" i="3"/>
  <c r="AG19" i="3"/>
  <c r="AL19" i="3"/>
  <c r="AF20" i="3"/>
  <c r="AK20" i="3"/>
  <c r="AG20" i="3"/>
  <c r="AL20" i="3"/>
  <c r="AF21" i="3"/>
  <c r="AK21" i="3"/>
  <c r="AG21" i="3"/>
  <c r="AL21" i="3"/>
  <c r="AF22" i="3"/>
  <c r="AK22" i="3"/>
  <c r="AG22" i="3"/>
  <c r="AL22" i="3"/>
  <c r="AF23" i="3"/>
  <c r="AK23" i="3"/>
  <c r="AG23" i="3"/>
  <c r="AL23" i="3"/>
  <c r="AF24" i="3"/>
  <c r="AK24" i="3"/>
  <c r="AG24" i="3"/>
  <c r="AL24" i="3"/>
  <c r="AF25" i="3"/>
  <c r="AK25" i="3"/>
  <c r="AG25" i="3"/>
  <c r="AL25" i="3"/>
  <c r="AF26" i="3"/>
  <c r="AK26" i="3"/>
  <c r="AG26" i="3"/>
  <c r="AL26" i="3"/>
  <c r="AF27" i="3"/>
  <c r="AK27" i="3"/>
  <c r="AG27" i="3"/>
  <c r="AL27" i="3"/>
  <c r="AK34" i="3"/>
  <c r="AF29" i="3"/>
  <c r="AF31" i="3"/>
  <c r="AF30" i="3"/>
  <c r="AF32" i="3"/>
  <c r="AF34" i="3"/>
  <c r="AF36" i="3"/>
  <c r="AP5" i="3"/>
  <c r="AP6" i="3"/>
  <c r="AP4" i="3"/>
  <c r="AP29" i="3"/>
  <c r="AP31" i="3"/>
  <c r="AP30" i="3"/>
  <c r="AP8" i="3"/>
  <c r="AP32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AP26" i="3"/>
  <c r="AQ26" i="3"/>
  <c r="AP27" i="3"/>
  <c r="AQ27" i="3"/>
  <c r="AP34" i="3"/>
  <c r="AF37" i="3"/>
  <c r="AU5" i="3"/>
  <c r="AU6" i="3"/>
  <c r="AU4" i="3"/>
  <c r="AU29" i="3"/>
  <c r="AU31" i="3"/>
  <c r="AU30" i="3"/>
  <c r="AU8" i="3"/>
  <c r="AU32" i="3"/>
  <c r="AV8" i="3"/>
  <c r="AU9" i="3"/>
  <c r="AV9" i="3"/>
  <c r="AU10" i="3"/>
  <c r="AV10" i="3"/>
  <c r="AU11" i="3"/>
  <c r="AV11" i="3"/>
  <c r="AU12" i="3"/>
  <c r="AV12" i="3"/>
  <c r="AU13" i="3"/>
  <c r="AV13" i="3"/>
  <c r="AU14" i="3"/>
  <c r="AV14" i="3"/>
  <c r="AU15" i="3"/>
  <c r="AV15" i="3"/>
  <c r="AU16" i="3"/>
  <c r="AV16" i="3"/>
  <c r="AU17" i="3"/>
  <c r="AV17" i="3"/>
  <c r="AU18" i="3"/>
  <c r="AV18" i="3"/>
  <c r="AU19" i="3"/>
  <c r="AV19" i="3"/>
  <c r="AU20" i="3"/>
  <c r="AV20" i="3"/>
  <c r="AU21" i="3"/>
  <c r="AV21" i="3"/>
  <c r="AU22" i="3"/>
  <c r="AV22" i="3"/>
  <c r="AU23" i="3"/>
  <c r="AV23" i="3"/>
  <c r="AU24" i="3"/>
  <c r="AV24" i="3"/>
  <c r="AU25" i="3"/>
  <c r="AV25" i="3"/>
  <c r="AU26" i="3"/>
  <c r="AV26" i="3"/>
  <c r="AU27" i="3"/>
  <c r="AV27" i="3"/>
  <c r="AU34" i="3"/>
  <c r="AF38" i="3"/>
  <c r="L40" i="3"/>
  <c r="AF40" i="3"/>
  <c r="D42" i="3"/>
  <c r="B52" i="3"/>
  <c r="L28" i="3"/>
  <c r="D27" i="3"/>
  <c r="D18" i="3"/>
  <c r="AF44" i="3"/>
  <c r="L44" i="3"/>
  <c r="D11" i="2"/>
  <c r="D14" i="2"/>
  <c r="D16" i="2"/>
  <c r="D19" i="2"/>
  <c r="I4" i="2"/>
  <c r="D11" i="1"/>
  <c r="D10" i="1"/>
  <c r="D14" i="1"/>
  <c r="D16" i="1"/>
  <c r="I4" i="1"/>
  <c r="D15" i="1"/>
  <c r="I3" i="1"/>
  <c r="D18" i="1"/>
  <c r="D19" i="1"/>
  <c r="D20" i="1"/>
</calcChain>
</file>

<file path=xl/sharedStrings.xml><?xml version="1.0" encoding="utf-8"?>
<sst xmlns="http://schemas.openxmlformats.org/spreadsheetml/2006/main" count="350" uniqueCount="74">
  <si>
    <t>x_A</t>
  </si>
  <si>
    <t>alpha_A</t>
  </si>
  <si>
    <t>alpha_B</t>
  </si>
  <si>
    <t>beta</t>
  </si>
  <si>
    <t>coefficients (true model):</t>
  </si>
  <si>
    <t>Utilities</t>
  </si>
  <si>
    <t>A</t>
  </si>
  <si>
    <t>B</t>
  </si>
  <si>
    <t>no-entry</t>
  </si>
  <si>
    <t>price</t>
  </si>
  <si>
    <t>x_B</t>
  </si>
  <si>
    <t>1+x_A*β[1-p(A)]</t>
  </si>
  <si>
    <t>probabilities</t>
  </si>
  <si>
    <t>p(A)</t>
  </si>
  <si>
    <t>p(B)</t>
  </si>
  <si>
    <t>denominator</t>
  </si>
  <si>
    <t>1+x_B*β[1-p(B)]</t>
  </si>
  <si>
    <t>sum squared</t>
  </si>
  <si>
    <t>revenues</t>
  </si>
  <si>
    <t>R(A)</t>
  </si>
  <si>
    <t>R(B)</t>
  </si>
  <si>
    <t>inf</t>
  </si>
  <si>
    <t>-</t>
  </si>
  <si>
    <t>Note: maximize R(B)</t>
  </si>
  <si>
    <t>coefficients (estimated by 1):</t>
  </si>
  <si>
    <t>coefficients (estimated by 2):</t>
  </si>
  <si>
    <t>alpha_A^1</t>
  </si>
  <si>
    <t>alpha_B^1</t>
  </si>
  <si>
    <t>beta^1</t>
  </si>
  <si>
    <t>probabilities (true)</t>
  </si>
  <si>
    <t>simulation coeff</t>
  </si>
  <si>
    <t>n_A</t>
  </si>
  <si>
    <t>n_B</t>
  </si>
  <si>
    <t>p(A)-</t>
  </si>
  <si>
    <t>p(B)-</t>
  </si>
  <si>
    <t>sum</t>
  </si>
  <si>
    <t>p(no-entry)</t>
  </si>
  <si>
    <t>LL</t>
  </si>
  <si>
    <t>alpha_A^1 vary</t>
  </si>
  <si>
    <t>alpha_B^1 vary</t>
  </si>
  <si>
    <t>beta^1 vary</t>
  </si>
  <si>
    <t>delta</t>
  </si>
  <si>
    <t>LL derivatives approx</t>
  </si>
  <si>
    <t>Operator 1</t>
  </si>
  <si>
    <t>Operator 2</t>
  </si>
  <si>
    <t>α_A^1</t>
  </si>
  <si>
    <t>α_B^1</t>
  </si>
  <si>
    <t>β^1</t>
  </si>
  <si>
    <t>goal</t>
  </si>
  <si>
    <t>revenue</t>
  </si>
  <si>
    <t>α_A</t>
  </si>
  <si>
    <t>α_B</t>
  </si>
  <si>
    <t>β</t>
  </si>
  <si>
    <t># users</t>
  </si>
  <si>
    <t>total (n)</t>
  </si>
  <si>
    <t>no-entry-</t>
  </si>
  <si>
    <t>Parameters</t>
  </si>
  <si>
    <t># simulations</t>
  </si>
  <si>
    <t>n_B simulations</t>
  </si>
  <si>
    <t>n_A simulations</t>
  </si>
  <si>
    <t>n_no-entry</t>
  </si>
  <si>
    <t>n_no-entry simu</t>
  </si>
  <si>
    <t>original</t>
  </si>
  <si>
    <t>std_A</t>
  </si>
  <si>
    <t>std_B</t>
  </si>
  <si>
    <t>(ε1, ε2) case</t>
  </si>
  <si>
    <t>find a Nash eqilibrium</t>
  </si>
  <si>
    <t>decision variable</t>
  </si>
  <si>
    <t>(S,S) case</t>
  </si>
  <si>
    <t>(S, NS) case</t>
  </si>
  <si>
    <t>Note: goal is to set sum squared to be zero</t>
  </si>
  <si>
    <t>std normal RV simulations</t>
  </si>
  <si>
    <t>saved solver model settings</t>
  </si>
  <si>
    <t>test the result to be Nash eqilibrium; this tabe is the same as the last one; hold one epsilon to be fixed; vary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</si>
</sst>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0" xfId="0" applyFont="1" applyFill="1" applyBorder="1"/>
    <xf numFmtId="0" fontId="1" fillId="0" borderId="1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4" fillId="3" borderId="0" xfId="0" applyFont="1" applyFill="1"/>
    <xf numFmtId="0" fontId="0" fillId="0" borderId="0" xfId="0" applyFont="1" applyFill="1"/>
    <xf numFmtId="0" fontId="0" fillId="4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3" borderId="14" xfId="0" applyFont="1" applyFill="1" applyBorder="1"/>
    <xf numFmtId="0" fontId="7" fillId="0" borderId="2" xfId="0" applyFont="1" applyBorder="1"/>
    <xf numFmtId="0" fontId="7" fillId="0" borderId="9" xfId="0" applyFont="1" applyBorder="1"/>
    <xf numFmtId="0" fontId="7" fillId="0" borderId="1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2"/>
  <sheetViews>
    <sheetView zoomScale="89" workbookViewId="0">
      <selection activeCell="B12" sqref="B12"/>
    </sheetView>
  </sheetViews>
  <sheetFormatPr baseColWidth="10" defaultColWidth="11" defaultRowHeight="16" x14ac:dyDescent="0.2"/>
  <cols>
    <col min="2" max="2" width="21.1640625" customWidth="1"/>
    <col min="3" max="3" width="19.33203125" customWidth="1"/>
    <col min="4" max="4" width="12" bestFit="1" customWidth="1"/>
  </cols>
  <sheetData>
    <row r="1" spans="2:30" s="4" customFormat="1" ht="48" customHeight="1" x14ac:dyDescent="0.2">
      <c r="B1" s="18" t="s">
        <v>68</v>
      </c>
      <c r="C1" s="17"/>
      <c r="AD1" s="14"/>
    </row>
    <row r="3" spans="2:30" x14ac:dyDescent="0.2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f>D7*D15</f>
        <v>0.40104269045074592</v>
      </c>
    </row>
    <row r="4" spans="2:30" x14ac:dyDescent="0.2">
      <c r="C4" t="s">
        <v>2</v>
      </c>
      <c r="D4">
        <v>1</v>
      </c>
      <c r="H4" t="s">
        <v>20</v>
      </c>
      <c r="I4">
        <f>D8*D16</f>
        <v>0.40104269045074586</v>
      </c>
    </row>
    <row r="5" spans="2:30" x14ac:dyDescent="0.2">
      <c r="C5" t="s">
        <v>3</v>
      </c>
      <c r="D5">
        <v>-1</v>
      </c>
    </row>
    <row r="7" spans="2:30" x14ac:dyDescent="0.2">
      <c r="B7" t="s">
        <v>9</v>
      </c>
      <c r="C7" t="s">
        <v>0</v>
      </c>
      <c r="D7" s="1">
        <v>1.4009236074019189</v>
      </c>
    </row>
    <row r="8" spans="2:30" x14ac:dyDescent="0.2">
      <c r="C8" t="s">
        <v>10</v>
      </c>
      <c r="D8" s="1">
        <v>1.4009236074019185</v>
      </c>
    </row>
    <row r="10" spans="2:30" x14ac:dyDescent="0.2">
      <c r="B10" t="s">
        <v>5</v>
      </c>
      <c r="C10" t="s">
        <v>6</v>
      </c>
      <c r="D10">
        <f>D3+D5*D7</f>
        <v>-0.4009236074019189</v>
      </c>
    </row>
    <row r="11" spans="2:30" x14ac:dyDescent="0.2">
      <c r="C11" t="s">
        <v>7</v>
      </c>
      <c r="D11">
        <f>D4+D5*D8</f>
        <v>-0.40092360740191846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EXP(D10)+EXP(D11)+1</f>
        <v>2.3394024385998682</v>
      </c>
    </row>
    <row r="15" spans="2:30" x14ac:dyDescent="0.2">
      <c r="B15" t="s">
        <v>12</v>
      </c>
      <c r="C15" t="s">
        <v>13</v>
      </c>
      <c r="D15">
        <f>EXP(D10)/D14</f>
        <v>0.28627020654930579</v>
      </c>
    </row>
    <row r="16" spans="2:30" x14ac:dyDescent="0.2">
      <c r="C16" t="s">
        <v>14</v>
      </c>
      <c r="D16">
        <f>EXP(D11)/D14</f>
        <v>0.28627020654930585</v>
      </c>
    </row>
    <row r="18" spans="3:4" x14ac:dyDescent="0.2">
      <c r="C18" t="s">
        <v>11</v>
      </c>
      <c r="D18">
        <f>1+D7*D5*(1-D15)</f>
        <v>1.1908304882701781E-4</v>
      </c>
    </row>
    <row r="19" spans="3:4" x14ac:dyDescent="0.2">
      <c r="C19" t="s">
        <v>16</v>
      </c>
      <c r="D19">
        <f>1+D8*D5*(1-D16)</f>
        <v>1.190830488274619E-4</v>
      </c>
    </row>
    <row r="20" spans="3:4" x14ac:dyDescent="0.2">
      <c r="C20" t="s">
        <v>17</v>
      </c>
      <c r="D20" s="11">
        <f>POWER(D18,2) + POWER(D19,2)</f>
        <v>2.8361545035981586E-8</v>
      </c>
    </row>
    <row r="22" spans="3:4" x14ac:dyDescent="0.2">
      <c r="C22" t="s">
        <v>70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9"/>
  <sheetViews>
    <sheetView zoomScale="91" workbookViewId="0">
      <selection activeCell="C25" sqref="C25"/>
    </sheetView>
  </sheetViews>
  <sheetFormatPr baseColWidth="10" defaultColWidth="11" defaultRowHeight="16" x14ac:dyDescent="0.2"/>
  <cols>
    <col min="2" max="2" width="21.1640625" customWidth="1"/>
    <col min="3" max="3" width="19.33203125" customWidth="1"/>
  </cols>
  <sheetData>
    <row r="1" spans="2:30" s="4" customFormat="1" ht="48" customHeight="1" x14ac:dyDescent="0.2">
      <c r="B1" s="18" t="s">
        <v>69</v>
      </c>
      <c r="C1" s="17"/>
      <c r="AD1" s="14"/>
    </row>
    <row r="3" spans="2:30" x14ac:dyDescent="0.2">
      <c r="B3" t="s">
        <v>4</v>
      </c>
      <c r="C3" t="s">
        <v>1</v>
      </c>
      <c r="D3">
        <v>1</v>
      </c>
      <c r="G3" t="s">
        <v>18</v>
      </c>
      <c r="H3" t="s">
        <v>19</v>
      </c>
      <c r="I3">
        <v>0</v>
      </c>
    </row>
    <row r="4" spans="2:30" x14ac:dyDescent="0.2">
      <c r="C4" t="s">
        <v>2</v>
      </c>
      <c r="D4">
        <v>1</v>
      </c>
      <c r="H4" t="s">
        <v>20</v>
      </c>
      <c r="I4" s="11">
        <f>D8*D16</f>
        <v>0.56714329040975708</v>
      </c>
    </row>
    <row r="5" spans="2:30" x14ac:dyDescent="0.2">
      <c r="C5" t="s">
        <v>3</v>
      </c>
      <c r="D5">
        <v>-1</v>
      </c>
    </row>
    <row r="7" spans="2:30" x14ac:dyDescent="0.2">
      <c r="B7" t="s">
        <v>9</v>
      </c>
      <c r="C7" t="s">
        <v>0</v>
      </c>
      <c r="D7" t="s">
        <v>21</v>
      </c>
      <c r="G7" t="s">
        <v>23</v>
      </c>
    </row>
    <row r="8" spans="2:30" x14ac:dyDescent="0.2">
      <c r="C8" t="s">
        <v>10</v>
      </c>
      <c r="D8" s="1">
        <v>1.5671429060526338</v>
      </c>
    </row>
    <row r="10" spans="2:30" x14ac:dyDescent="0.2">
      <c r="B10" t="s">
        <v>5</v>
      </c>
      <c r="C10" t="s">
        <v>6</v>
      </c>
      <c r="D10" t="s">
        <v>22</v>
      </c>
    </row>
    <row r="11" spans="2:30" x14ac:dyDescent="0.2">
      <c r="C11" t="s">
        <v>7</v>
      </c>
      <c r="D11">
        <f>D4+D5*D8</f>
        <v>-0.56714290605263384</v>
      </c>
    </row>
    <row r="12" spans="2:30" x14ac:dyDescent="0.2">
      <c r="C12" t="s">
        <v>8</v>
      </c>
      <c r="D12">
        <v>0</v>
      </c>
    </row>
    <row r="14" spans="2:30" x14ac:dyDescent="0.2">
      <c r="C14" t="s">
        <v>15</v>
      </c>
      <c r="D14">
        <f>EXP(D11)+1</f>
        <v>1.5671435083954046</v>
      </c>
    </row>
    <row r="15" spans="2:30" x14ac:dyDescent="0.2">
      <c r="B15" t="s">
        <v>12</v>
      </c>
      <c r="C15" t="s">
        <v>13</v>
      </c>
      <c r="D15">
        <v>0</v>
      </c>
    </row>
    <row r="16" spans="2:30" x14ac:dyDescent="0.2">
      <c r="C16" t="s">
        <v>14</v>
      </c>
      <c r="D16">
        <f>EXP(D11)/D14</f>
        <v>0.36189634539347432</v>
      </c>
    </row>
    <row r="18" spans="3:4" x14ac:dyDescent="0.2">
      <c r="C18" t="s">
        <v>11</v>
      </c>
      <c r="D18" t="s">
        <v>22</v>
      </c>
    </row>
    <row r="19" spans="3:4" x14ac:dyDescent="0.2">
      <c r="C19" t="s">
        <v>16</v>
      </c>
      <c r="D19">
        <f>1+D8*D5*(1-D16)</f>
        <v>3.8435712312878678E-7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tabSelected="1" topLeftCell="B4" zoomScale="75" zoomScaleNormal="50" zoomScalePageLayoutView="50" workbookViewId="0">
      <selection activeCell="E43" sqref="E43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4.1640625" customWidth="1"/>
    <col min="30" max="30" width="27.1640625" customWidth="1"/>
    <col min="32" max="32" width="13.33203125" bestFit="1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8" t="s">
        <v>65</v>
      </c>
      <c r="C1" s="17" t="s">
        <v>66</v>
      </c>
      <c r="D1" s="16"/>
      <c r="AD1" s="14"/>
    </row>
    <row r="2" spans="2:48" ht="19" x14ac:dyDescent="0.25">
      <c r="B2" s="31" t="s">
        <v>56</v>
      </c>
      <c r="C2" s="20"/>
      <c r="D2" s="20"/>
      <c r="E2" s="20"/>
      <c r="F2" s="20"/>
      <c r="G2" s="20"/>
      <c r="H2" s="21"/>
      <c r="J2" s="31" t="s">
        <v>43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D2" s="31" t="s">
        <v>44</v>
      </c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1"/>
    </row>
    <row r="3" spans="2:48" x14ac:dyDescent="0.2">
      <c r="B3" s="3"/>
      <c r="C3" s="4"/>
      <c r="D3" s="4"/>
      <c r="E3" s="4"/>
      <c r="F3" s="4"/>
      <c r="G3" s="4"/>
      <c r="H3" s="22"/>
      <c r="J3" s="8" t="s">
        <v>62</v>
      </c>
      <c r="K3" s="4"/>
      <c r="L3" s="4"/>
      <c r="M3" s="4"/>
      <c r="N3" s="4"/>
      <c r="O3" s="15" t="s">
        <v>38</v>
      </c>
      <c r="P3" s="4"/>
      <c r="Q3" s="4"/>
      <c r="R3" s="4"/>
      <c r="S3" s="4"/>
      <c r="T3" s="15" t="s">
        <v>39</v>
      </c>
      <c r="U3" s="4"/>
      <c r="V3" s="4"/>
      <c r="W3" s="4"/>
      <c r="X3" s="4"/>
      <c r="Y3" s="15" t="s">
        <v>40</v>
      </c>
      <c r="Z3" s="4"/>
      <c r="AA3" s="4"/>
      <c r="AB3" s="22"/>
      <c r="AD3" s="8" t="s">
        <v>62</v>
      </c>
      <c r="AE3" s="4"/>
      <c r="AF3" s="4"/>
      <c r="AG3" s="4"/>
      <c r="AH3" s="4"/>
      <c r="AI3" s="15" t="s">
        <v>38</v>
      </c>
      <c r="AJ3" s="4"/>
      <c r="AK3" s="4"/>
      <c r="AL3" s="4"/>
      <c r="AM3" s="4"/>
      <c r="AN3" s="15" t="s">
        <v>39</v>
      </c>
      <c r="AO3" s="4"/>
      <c r="AP3" s="4"/>
      <c r="AQ3" s="4"/>
      <c r="AR3" s="4"/>
      <c r="AS3" s="15" t="s">
        <v>40</v>
      </c>
      <c r="AT3" s="4"/>
      <c r="AU3" s="4"/>
      <c r="AV3" s="22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2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3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3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2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3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3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3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3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3"/>
    </row>
    <row r="7" spans="2:48" x14ac:dyDescent="0.2">
      <c r="B7" s="3"/>
      <c r="C7" s="4"/>
      <c r="D7" s="4"/>
      <c r="E7" s="6"/>
      <c r="F7" s="6"/>
      <c r="G7" s="6"/>
      <c r="H7" s="23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2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2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3">
        <v>0.31999459424434162</v>
      </c>
      <c r="I8" s="2"/>
      <c r="J8" s="3" t="s">
        <v>58</v>
      </c>
      <c r="K8" s="4">
        <v>1</v>
      </c>
      <c r="L8" s="4">
        <f t="shared" ref="L8:L28" si="0">$D$26+$D$21*$H8</f>
        <v>0.39276645248354702</v>
      </c>
      <c r="M8" s="4">
        <f>$D$24-$D$25-L8</f>
        <v>0.30320440424942929</v>
      </c>
      <c r="N8" s="4"/>
      <c r="O8" s="4" t="s">
        <v>58</v>
      </c>
      <c r="P8" s="4">
        <v>1</v>
      </c>
      <c r="Q8" s="4">
        <f>$L8</f>
        <v>0.39276645248354702</v>
      </c>
      <c r="R8" s="4">
        <f>$M8</f>
        <v>0.30320440424942929</v>
      </c>
      <c r="S8" s="4"/>
      <c r="T8" s="4" t="s">
        <v>58</v>
      </c>
      <c r="U8" s="4">
        <v>1</v>
      </c>
      <c r="V8" s="4">
        <f>$L8</f>
        <v>0.39276645248354702</v>
      </c>
      <c r="W8" s="4">
        <f>$M8</f>
        <v>0.30320440424942929</v>
      </c>
      <c r="X8" s="4"/>
      <c r="Y8" s="4" t="s">
        <v>58</v>
      </c>
      <c r="Z8" s="4">
        <v>1</v>
      </c>
      <c r="AA8" s="4">
        <f>$L8</f>
        <v>0.39276645248354702</v>
      </c>
      <c r="AB8" s="22">
        <f>$M8</f>
        <v>0.30320440424942929</v>
      </c>
      <c r="AD8" s="3" t="s">
        <v>59</v>
      </c>
      <c r="AE8" s="4">
        <v>1</v>
      </c>
      <c r="AF8" s="4">
        <f t="shared" ref="AF8:AF27" si="1">$D$25 + $D$20*$H8</f>
        <v>0.39276530641114071</v>
      </c>
      <c r="AG8" s="4">
        <f>$D$24-$D$26-AF8</f>
        <v>0.3032060356795403</v>
      </c>
      <c r="AH8" s="4"/>
      <c r="AI8" s="4" t="s">
        <v>59</v>
      </c>
      <c r="AJ8" s="4">
        <v>1</v>
      </c>
      <c r="AK8" s="4">
        <f>$AF8</f>
        <v>0.39276530641114071</v>
      </c>
      <c r="AL8" s="4">
        <f>$AG8</f>
        <v>0.3032060356795403</v>
      </c>
      <c r="AM8" s="4"/>
      <c r="AN8" s="4" t="s">
        <v>59</v>
      </c>
      <c r="AO8" s="4">
        <v>1</v>
      </c>
      <c r="AP8" s="4">
        <f>$AF8</f>
        <v>0.39276530641114071</v>
      </c>
      <c r="AQ8" s="4">
        <f>$AG8</f>
        <v>0.3032060356795403</v>
      </c>
      <c r="AR8" s="4"/>
      <c r="AS8" s="4" t="s">
        <v>59</v>
      </c>
      <c r="AT8" s="4">
        <v>1</v>
      </c>
      <c r="AU8" s="4">
        <f>$AF8</f>
        <v>0.39276530641114071</v>
      </c>
      <c r="AV8" s="22">
        <f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3">
        <v>0.99565760034511042</v>
      </c>
      <c r="I9" s="2"/>
      <c r="J9" s="3"/>
      <c r="K9" s="4">
        <v>2</v>
      </c>
      <c r="L9" s="4">
        <f t="shared" si="0"/>
        <v>0.58013475843372064</v>
      </c>
      <c r="M9" s="4">
        <f t="shared" ref="M9:M27" si="2">$D$24-$D$25-L9</f>
        <v>0.11583609829925567</v>
      </c>
      <c r="N9" s="4"/>
      <c r="O9" s="4"/>
      <c r="P9" s="4">
        <v>2</v>
      </c>
      <c r="Q9" s="4">
        <f t="shared" ref="Q9:Q27" si="3">$L9</f>
        <v>0.58013475843372064</v>
      </c>
      <c r="R9" s="4">
        <f t="shared" ref="R9:R27" si="4">$M9</f>
        <v>0.11583609829925567</v>
      </c>
      <c r="S9" s="4"/>
      <c r="T9" s="4"/>
      <c r="U9" s="4">
        <v>2</v>
      </c>
      <c r="V9" s="4">
        <f t="shared" ref="V9:V27" si="5">$L9</f>
        <v>0.58013475843372064</v>
      </c>
      <c r="W9" s="4">
        <f t="shared" ref="W9:W27" si="6">$M9</f>
        <v>0.11583609829925567</v>
      </c>
      <c r="X9" s="4"/>
      <c r="Y9" s="4"/>
      <c r="Z9" s="4">
        <v>2</v>
      </c>
      <c r="AA9" s="4">
        <f t="shared" ref="AA9:AA27" si="7">$L9</f>
        <v>0.58013475843372064</v>
      </c>
      <c r="AB9" s="22">
        <f t="shared" ref="AB9:AB27" si="8">$M9</f>
        <v>0.11583609829925567</v>
      </c>
      <c r="AD9" s="3"/>
      <c r="AE9" s="4">
        <v>2</v>
      </c>
      <c r="AF9" s="4">
        <f t="shared" si="1"/>
        <v>0.58013016762508141</v>
      </c>
      <c r="AG9" s="4">
        <f t="shared" ref="AG9:AG27" si="9">$D$24-$D$26-AF9</f>
        <v>0.11584117446559961</v>
      </c>
      <c r="AH9" s="4"/>
      <c r="AI9" s="4"/>
      <c r="AJ9" s="4">
        <v>2</v>
      </c>
      <c r="AK9" s="4">
        <f t="shared" ref="AK9:AK27" si="10">$AF9</f>
        <v>0.58013016762508141</v>
      </c>
      <c r="AL9" s="4">
        <f t="shared" ref="AL9:AL27" si="11">$AG9</f>
        <v>0.11584117446559961</v>
      </c>
      <c r="AM9" s="4"/>
      <c r="AN9" s="4"/>
      <c r="AO9" s="4">
        <v>2</v>
      </c>
      <c r="AP9" s="4">
        <f t="shared" ref="AP9:AP27" si="12">$AF9</f>
        <v>0.58013016762508141</v>
      </c>
      <c r="AQ9" s="4">
        <f t="shared" ref="AQ9:AQ27" si="13">$AG9</f>
        <v>0.11584117446559961</v>
      </c>
      <c r="AR9" s="4"/>
      <c r="AS9" s="4"/>
      <c r="AT9" s="4">
        <v>2</v>
      </c>
      <c r="AU9" s="4">
        <f t="shared" ref="AU9:AU27" si="14">$AF9</f>
        <v>0.58013016762508141</v>
      </c>
      <c r="AV9" s="22">
        <f t="shared" ref="AV9:AV27" si="15">$AG9</f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3">
        <v>-0.23171191749206482</v>
      </c>
      <c r="I10" s="2"/>
      <c r="J10" s="3"/>
      <c r="K10" s="4">
        <v>3</v>
      </c>
      <c r="L10" s="4">
        <f t="shared" si="0"/>
        <v>0.23977255826061394</v>
      </c>
      <c r="M10" s="4">
        <f t="shared" si="2"/>
        <v>0.45619829847236237</v>
      </c>
      <c r="N10" s="4"/>
      <c r="O10" s="4"/>
      <c r="P10" s="4">
        <v>3</v>
      </c>
      <c r="Q10" s="4">
        <f t="shared" si="3"/>
        <v>0.23977255826061394</v>
      </c>
      <c r="R10" s="4">
        <f t="shared" si="4"/>
        <v>0.45619829847236237</v>
      </c>
      <c r="S10" s="4"/>
      <c r="T10" s="4"/>
      <c r="U10" s="4">
        <v>3</v>
      </c>
      <c r="V10" s="4">
        <f t="shared" si="5"/>
        <v>0.23977255826061394</v>
      </c>
      <c r="W10" s="4">
        <f t="shared" si="6"/>
        <v>0.45619829847236237</v>
      </c>
      <c r="X10" s="4"/>
      <c r="Y10" s="4"/>
      <c r="Z10" s="4">
        <v>3</v>
      </c>
      <c r="AA10" s="4">
        <f t="shared" si="7"/>
        <v>0.23977255826061394</v>
      </c>
      <c r="AB10" s="22">
        <f t="shared" si="8"/>
        <v>0.45619829847236237</v>
      </c>
      <c r="AD10" s="3"/>
      <c r="AE10" s="4">
        <v>3</v>
      </c>
      <c r="AF10" s="4">
        <f t="shared" si="1"/>
        <v>0.2397742249563978</v>
      </c>
      <c r="AG10" s="4">
        <f t="shared" si="9"/>
        <v>0.45619711713428324</v>
      </c>
      <c r="AH10" s="4"/>
      <c r="AI10" s="4"/>
      <c r="AJ10" s="4">
        <v>3</v>
      </c>
      <c r="AK10" s="4">
        <f t="shared" si="10"/>
        <v>0.2397742249563978</v>
      </c>
      <c r="AL10" s="4">
        <f t="shared" si="11"/>
        <v>0.45619711713428324</v>
      </c>
      <c r="AM10" s="4"/>
      <c r="AN10" s="4"/>
      <c r="AO10" s="4">
        <v>3</v>
      </c>
      <c r="AP10" s="4">
        <f t="shared" si="12"/>
        <v>0.2397742249563978</v>
      </c>
      <c r="AQ10" s="4">
        <f t="shared" si="13"/>
        <v>0.45619711713428324</v>
      </c>
      <c r="AR10" s="4"/>
      <c r="AS10" s="4"/>
      <c r="AT10" s="4">
        <v>3</v>
      </c>
      <c r="AU10" s="4">
        <f t="shared" si="14"/>
        <v>0.2397742249563978</v>
      </c>
      <c r="AV10" s="22">
        <f t="shared" si="15"/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3">
        <v>0.2520583455920915</v>
      </c>
      <c r="I11" s="2"/>
      <c r="J11" s="3"/>
      <c r="K11" s="4">
        <v>4</v>
      </c>
      <c r="L11" s="4">
        <f t="shared" si="0"/>
        <v>0.37392703148869172</v>
      </c>
      <c r="M11" s="4">
        <f t="shared" si="2"/>
        <v>0.3220438252442846</v>
      </c>
      <c r="N11" s="4"/>
      <c r="O11" s="4"/>
      <c r="P11" s="4">
        <v>4</v>
      </c>
      <c r="Q11" s="4">
        <f t="shared" si="3"/>
        <v>0.37392703148869172</v>
      </c>
      <c r="R11" s="4">
        <f t="shared" si="4"/>
        <v>0.3220438252442846</v>
      </c>
      <c r="S11" s="4"/>
      <c r="T11" s="4"/>
      <c r="U11" s="4">
        <v>4</v>
      </c>
      <c r="V11" s="4">
        <f t="shared" si="5"/>
        <v>0.37392703148869172</v>
      </c>
      <c r="W11" s="4">
        <f t="shared" si="6"/>
        <v>0.3220438252442846</v>
      </c>
      <c r="X11" s="4"/>
      <c r="Y11" s="4"/>
      <c r="Z11" s="4">
        <v>4</v>
      </c>
      <c r="AA11" s="4">
        <f t="shared" si="7"/>
        <v>0.37392703148869172</v>
      </c>
      <c r="AB11" s="22">
        <f t="shared" si="8"/>
        <v>0.3220438252442846</v>
      </c>
      <c r="AD11" s="3"/>
      <c r="AE11" s="4">
        <v>4</v>
      </c>
      <c r="AF11" s="4">
        <f t="shared" si="1"/>
        <v>0.37392623177601669</v>
      </c>
      <c r="AG11" s="4">
        <f t="shared" si="9"/>
        <v>0.32204511031466432</v>
      </c>
      <c r="AH11" s="4"/>
      <c r="AI11" s="4"/>
      <c r="AJ11" s="4">
        <v>4</v>
      </c>
      <c r="AK11" s="4">
        <f t="shared" si="10"/>
        <v>0.37392623177601669</v>
      </c>
      <c r="AL11" s="4">
        <f t="shared" si="11"/>
        <v>0.32204511031466432</v>
      </c>
      <c r="AM11" s="4"/>
      <c r="AN11" s="4"/>
      <c r="AO11" s="4">
        <v>4</v>
      </c>
      <c r="AP11" s="4">
        <f t="shared" si="12"/>
        <v>0.37392623177601669</v>
      </c>
      <c r="AQ11" s="4">
        <f t="shared" si="13"/>
        <v>0.32204511031466432</v>
      </c>
      <c r="AR11" s="4"/>
      <c r="AS11" s="4"/>
      <c r="AT11" s="4">
        <v>4</v>
      </c>
      <c r="AU11" s="4">
        <f t="shared" si="14"/>
        <v>0.37392623177601669</v>
      </c>
      <c r="AV11" s="22">
        <f t="shared" si="15"/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3">
        <v>-0.29785025003528937</v>
      </c>
      <c r="I12" s="2"/>
      <c r="J12" s="3"/>
      <c r="K12" s="4">
        <v>5</v>
      </c>
      <c r="L12" s="4">
        <f t="shared" si="0"/>
        <v>0.22143171790810093</v>
      </c>
      <c r="M12" s="4">
        <f t="shared" si="2"/>
        <v>0.47453913882487542</v>
      </c>
      <c r="N12" s="4"/>
      <c r="O12" s="4"/>
      <c r="P12" s="4">
        <v>5</v>
      </c>
      <c r="Q12" s="4">
        <f t="shared" si="3"/>
        <v>0.22143171790810093</v>
      </c>
      <c r="R12" s="4">
        <f t="shared" si="4"/>
        <v>0.47453913882487542</v>
      </c>
      <c r="S12" s="4"/>
      <c r="T12" s="4"/>
      <c r="U12" s="4">
        <v>5</v>
      </c>
      <c r="V12" s="4">
        <f t="shared" si="5"/>
        <v>0.22143171790810093</v>
      </c>
      <c r="W12" s="4">
        <f t="shared" si="6"/>
        <v>0.47453913882487542</v>
      </c>
      <c r="X12" s="4"/>
      <c r="Y12" s="4"/>
      <c r="Z12" s="4">
        <v>5</v>
      </c>
      <c r="AA12" s="4">
        <f t="shared" si="7"/>
        <v>0.22143171790810093</v>
      </c>
      <c r="AB12" s="22">
        <f t="shared" si="8"/>
        <v>0.47453913882487542</v>
      </c>
      <c r="AD12" s="3"/>
      <c r="AE12" s="4">
        <v>5</v>
      </c>
      <c r="AF12" s="4">
        <f t="shared" si="1"/>
        <v>0.22143372179729104</v>
      </c>
      <c r="AG12" s="4">
        <f t="shared" si="9"/>
        <v>0.47453762029338997</v>
      </c>
      <c r="AH12" s="4"/>
      <c r="AI12" s="4"/>
      <c r="AJ12" s="4">
        <v>5</v>
      </c>
      <c r="AK12" s="4">
        <f t="shared" si="10"/>
        <v>0.22143372179729104</v>
      </c>
      <c r="AL12" s="4">
        <f t="shared" si="11"/>
        <v>0.47453762029338997</v>
      </c>
      <c r="AM12" s="4"/>
      <c r="AN12" s="4"/>
      <c r="AO12" s="4">
        <v>5</v>
      </c>
      <c r="AP12" s="4">
        <f t="shared" si="12"/>
        <v>0.22143372179729104</v>
      </c>
      <c r="AQ12" s="4">
        <f t="shared" si="13"/>
        <v>0.47453762029338997</v>
      </c>
      <c r="AR12" s="4"/>
      <c r="AS12" s="4"/>
      <c r="AT12" s="4">
        <v>5</v>
      </c>
      <c r="AU12" s="4">
        <f t="shared" si="14"/>
        <v>0.22143372179729104</v>
      </c>
      <c r="AV12" s="22">
        <f t="shared" si="15"/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3">
        <v>-8.9702712621583081E-2</v>
      </c>
      <c r="I13" s="2"/>
      <c r="J13" s="3"/>
      <c r="K13" s="4">
        <v>6</v>
      </c>
      <c r="L13" s="4">
        <f t="shared" si="0"/>
        <v>0.27915317242131427</v>
      </c>
      <c r="M13" s="4">
        <f t="shared" si="2"/>
        <v>0.41681768431166205</v>
      </c>
      <c r="N13" s="4"/>
      <c r="O13" s="4"/>
      <c r="P13" s="4">
        <v>6</v>
      </c>
      <c r="Q13" s="4">
        <f t="shared" si="3"/>
        <v>0.27915317242131427</v>
      </c>
      <c r="R13" s="4">
        <f t="shared" si="4"/>
        <v>0.41681768431166205</v>
      </c>
      <c r="S13" s="4"/>
      <c r="T13" s="4"/>
      <c r="U13" s="4">
        <v>6</v>
      </c>
      <c r="V13" s="4">
        <f t="shared" si="5"/>
        <v>0.27915317242131427</v>
      </c>
      <c r="W13" s="4">
        <f t="shared" si="6"/>
        <v>0.41681768431166205</v>
      </c>
      <c r="X13" s="4"/>
      <c r="Y13" s="4"/>
      <c r="Z13" s="4">
        <v>6</v>
      </c>
      <c r="AA13" s="4">
        <f t="shared" si="7"/>
        <v>0.27915317242131427</v>
      </c>
      <c r="AB13" s="22">
        <f t="shared" si="8"/>
        <v>0.41681768431166205</v>
      </c>
      <c r="AD13" s="3"/>
      <c r="AE13" s="4">
        <v>6</v>
      </c>
      <c r="AF13" s="4">
        <f t="shared" si="1"/>
        <v>0.27915411511082727</v>
      </c>
      <c r="AG13" s="4">
        <f t="shared" si="9"/>
        <v>0.41681722697985374</v>
      </c>
      <c r="AH13" s="4"/>
      <c r="AI13" s="4"/>
      <c r="AJ13" s="4">
        <v>6</v>
      </c>
      <c r="AK13" s="4">
        <f t="shared" si="10"/>
        <v>0.27915411511082727</v>
      </c>
      <c r="AL13" s="4">
        <f t="shared" si="11"/>
        <v>0.41681722697985374</v>
      </c>
      <c r="AM13" s="4"/>
      <c r="AN13" s="4"/>
      <c r="AO13" s="4">
        <v>6</v>
      </c>
      <c r="AP13" s="4">
        <f t="shared" si="12"/>
        <v>0.27915411511082727</v>
      </c>
      <c r="AQ13" s="4">
        <f t="shared" si="13"/>
        <v>0.41681722697985374</v>
      </c>
      <c r="AR13" s="4"/>
      <c r="AS13" s="4"/>
      <c r="AT13" s="4">
        <v>6</v>
      </c>
      <c r="AU13" s="4">
        <f t="shared" si="14"/>
        <v>0.27915411511082727</v>
      </c>
      <c r="AV13" s="22">
        <f t="shared" si="15"/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3">
        <v>-0.90045572972930432</v>
      </c>
      <c r="I14" s="2"/>
      <c r="J14" s="3"/>
      <c r="K14" s="4">
        <v>7</v>
      </c>
      <c r="L14" s="4">
        <f t="shared" si="0"/>
        <v>5.432301598559261E-2</v>
      </c>
      <c r="M14" s="4">
        <f t="shared" si="2"/>
        <v>0.64164784074738368</v>
      </c>
      <c r="N14" s="4"/>
      <c r="O14" s="4"/>
      <c r="P14" s="4">
        <v>7</v>
      </c>
      <c r="Q14" s="4">
        <f t="shared" si="3"/>
        <v>5.432301598559261E-2</v>
      </c>
      <c r="R14" s="4">
        <f t="shared" si="4"/>
        <v>0.64164784074738368</v>
      </c>
      <c r="S14" s="4"/>
      <c r="T14" s="4"/>
      <c r="U14" s="4">
        <v>7</v>
      </c>
      <c r="V14" s="4">
        <f t="shared" si="5"/>
        <v>5.432301598559261E-2</v>
      </c>
      <c r="W14" s="4">
        <f t="shared" si="6"/>
        <v>0.64164784074738368</v>
      </c>
      <c r="X14" s="4"/>
      <c r="Y14" s="4"/>
      <c r="Z14" s="4">
        <v>7</v>
      </c>
      <c r="AA14" s="4">
        <f t="shared" si="7"/>
        <v>5.432301598559261E-2</v>
      </c>
      <c r="AB14" s="22">
        <f t="shared" si="8"/>
        <v>0.64164784074738368</v>
      </c>
      <c r="AD14" s="3"/>
      <c r="AE14" s="4">
        <v>7</v>
      </c>
      <c r="AF14" s="4">
        <f t="shared" si="1"/>
        <v>5.4328092141447071E-2</v>
      </c>
      <c r="AG14" s="4">
        <f t="shared" si="9"/>
        <v>0.64164324994923394</v>
      </c>
      <c r="AH14" s="4"/>
      <c r="AI14" s="4"/>
      <c r="AJ14" s="4">
        <v>7</v>
      </c>
      <c r="AK14" s="4">
        <f t="shared" si="10"/>
        <v>5.4328092141447071E-2</v>
      </c>
      <c r="AL14" s="4">
        <f t="shared" si="11"/>
        <v>0.64164324994923394</v>
      </c>
      <c r="AM14" s="4"/>
      <c r="AN14" s="4"/>
      <c r="AO14" s="4">
        <v>7</v>
      </c>
      <c r="AP14" s="4">
        <f t="shared" si="12"/>
        <v>5.4328092141447071E-2</v>
      </c>
      <c r="AQ14" s="4">
        <f t="shared" si="13"/>
        <v>0.64164324994923394</v>
      </c>
      <c r="AR14" s="4"/>
      <c r="AS14" s="4"/>
      <c r="AT14" s="4">
        <v>7</v>
      </c>
      <c r="AU14" s="4">
        <f t="shared" si="14"/>
        <v>5.4328092141447071E-2</v>
      </c>
      <c r="AV14" s="22">
        <f t="shared" si="15"/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3">
        <v>-0.61087072946020915</v>
      </c>
      <c r="I15" s="2"/>
      <c r="J15" s="3"/>
      <c r="K15" s="4">
        <v>8</v>
      </c>
      <c r="L15" s="4">
        <f t="shared" si="0"/>
        <v>0.13462791715537589</v>
      </c>
      <c r="M15" s="4">
        <f t="shared" si="2"/>
        <v>0.5613429395776004</v>
      </c>
      <c r="N15" s="4"/>
      <c r="O15" s="4"/>
      <c r="P15" s="4">
        <v>8</v>
      </c>
      <c r="Q15" s="4">
        <f t="shared" si="3"/>
        <v>0.13462791715537589</v>
      </c>
      <c r="R15" s="4">
        <f t="shared" si="4"/>
        <v>0.5613429395776004</v>
      </c>
      <c r="S15" s="4"/>
      <c r="T15" s="4"/>
      <c r="U15" s="4">
        <v>8</v>
      </c>
      <c r="V15" s="4">
        <f t="shared" si="5"/>
        <v>0.13462791715537589</v>
      </c>
      <c r="W15" s="4">
        <f t="shared" si="6"/>
        <v>0.5613429395776004</v>
      </c>
      <c r="X15" s="4"/>
      <c r="Y15" s="4"/>
      <c r="Z15" s="4">
        <v>8</v>
      </c>
      <c r="AA15" s="4">
        <f t="shared" si="7"/>
        <v>0.13462791715537589</v>
      </c>
      <c r="AB15" s="22">
        <f t="shared" si="8"/>
        <v>0.5613429395776004</v>
      </c>
      <c r="AD15" s="3"/>
      <c r="AE15" s="4">
        <v>8</v>
      </c>
      <c r="AF15" s="4">
        <f t="shared" si="1"/>
        <v>0.13463151691851105</v>
      </c>
      <c r="AG15" s="4">
        <f t="shared" si="9"/>
        <v>0.56133982517216996</v>
      </c>
      <c r="AH15" s="4"/>
      <c r="AI15" s="4"/>
      <c r="AJ15" s="4">
        <v>8</v>
      </c>
      <c r="AK15" s="4">
        <f t="shared" si="10"/>
        <v>0.13463151691851105</v>
      </c>
      <c r="AL15" s="4">
        <f t="shared" si="11"/>
        <v>0.56133982517216996</v>
      </c>
      <c r="AM15" s="4"/>
      <c r="AN15" s="4"/>
      <c r="AO15" s="4">
        <v>8</v>
      </c>
      <c r="AP15" s="4">
        <f t="shared" si="12"/>
        <v>0.13463151691851105</v>
      </c>
      <c r="AQ15" s="4">
        <f t="shared" si="13"/>
        <v>0.56133982517216996</v>
      </c>
      <c r="AR15" s="4"/>
      <c r="AS15" s="4"/>
      <c r="AT15" s="4">
        <v>8</v>
      </c>
      <c r="AU15" s="4">
        <f t="shared" si="14"/>
        <v>0.13463151691851105</v>
      </c>
      <c r="AV15" s="22">
        <f t="shared" si="15"/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3">
        <v>0.56137222673719922</v>
      </c>
      <c r="I16" s="2"/>
      <c r="J16" s="3"/>
      <c r="K16" s="4">
        <v>9</v>
      </c>
      <c r="L16" s="4">
        <f t="shared" si="0"/>
        <v>0.45970295438773029</v>
      </c>
      <c r="M16" s="4">
        <f t="shared" si="2"/>
        <v>0.23626790234524603</v>
      </c>
      <c r="N16" s="4"/>
      <c r="O16" s="4"/>
      <c r="P16" s="4">
        <v>9</v>
      </c>
      <c r="Q16" s="4">
        <f t="shared" si="3"/>
        <v>0.45970295438773029</v>
      </c>
      <c r="R16" s="4">
        <f t="shared" si="4"/>
        <v>0.23626790234524603</v>
      </c>
      <c r="S16" s="4"/>
      <c r="T16" s="4"/>
      <c r="U16" s="4">
        <v>9</v>
      </c>
      <c r="V16" s="4">
        <f t="shared" si="5"/>
        <v>0.45970295438773029</v>
      </c>
      <c r="W16" s="4">
        <f t="shared" si="6"/>
        <v>0.23626790234524603</v>
      </c>
      <c r="X16" s="4"/>
      <c r="Y16" s="4"/>
      <c r="Z16" s="4">
        <v>9</v>
      </c>
      <c r="AA16" s="4">
        <f t="shared" si="7"/>
        <v>0.45970295438773029</v>
      </c>
      <c r="AB16" s="22">
        <f t="shared" si="8"/>
        <v>0.23626790234524603</v>
      </c>
      <c r="AD16" s="3"/>
      <c r="AE16" s="4">
        <v>9</v>
      </c>
      <c r="AF16" s="4">
        <f t="shared" si="1"/>
        <v>0.45970057769847961</v>
      </c>
      <c r="AG16" s="4">
        <f t="shared" si="9"/>
        <v>0.2362707643922014</v>
      </c>
      <c r="AH16" s="4"/>
      <c r="AI16" s="4"/>
      <c r="AJ16" s="4">
        <v>9</v>
      </c>
      <c r="AK16" s="4">
        <f t="shared" si="10"/>
        <v>0.45970057769847961</v>
      </c>
      <c r="AL16" s="4">
        <f t="shared" si="11"/>
        <v>0.2362707643922014</v>
      </c>
      <c r="AM16" s="4"/>
      <c r="AN16" s="4"/>
      <c r="AO16" s="4">
        <v>9</v>
      </c>
      <c r="AP16" s="4">
        <f t="shared" si="12"/>
        <v>0.45970057769847961</v>
      </c>
      <c r="AQ16" s="4">
        <f t="shared" si="13"/>
        <v>0.2362707643922014</v>
      </c>
      <c r="AR16" s="4"/>
      <c r="AS16" s="4"/>
      <c r="AT16" s="4">
        <v>9</v>
      </c>
      <c r="AU16" s="4">
        <f t="shared" si="14"/>
        <v>0.45970057769847961</v>
      </c>
      <c r="AV16" s="22">
        <f t="shared" si="15"/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3">
        <v>-1.7454762391176093</v>
      </c>
      <c r="I17" s="2"/>
      <c r="J17" s="3"/>
      <c r="K17" s="4">
        <v>10</v>
      </c>
      <c r="L17" s="4">
        <f t="shared" si="0"/>
        <v>-0.18000986876261571</v>
      </c>
      <c r="M17" s="4">
        <f t="shared" si="2"/>
        <v>0.87598072549559203</v>
      </c>
      <c r="N17" s="4"/>
      <c r="O17" s="4"/>
      <c r="P17" s="4">
        <v>10</v>
      </c>
      <c r="Q17" s="4">
        <f t="shared" si="3"/>
        <v>-0.18000986876261571</v>
      </c>
      <c r="R17" s="4">
        <f t="shared" si="4"/>
        <v>0.87598072549559203</v>
      </c>
      <c r="S17" s="4"/>
      <c r="T17" s="4"/>
      <c r="U17" s="4">
        <v>10</v>
      </c>
      <c r="V17" s="4">
        <f t="shared" si="5"/>
        <v>-0.18000986876261571</v>
      </c>
      <c r="W17" s="4">
        <f t="shared" si="6"/>
        <v>0.87598072549559203</v>
      </c>
      <c r="X17" s="4"/>
      <c r="Y17" s="4"/>
      <c r="Z17" s="4">
        <v>10</v>
      </c>
      <c r="AA17" s="4">
        <f t="shared" si="7"/>
        <v>-0.18000986876261571</v>
      </c>
      <c r="AB17" s="22">
        <f t="shared" si="8"/>
        <v>0.87598072549559203</v>
      </c>
      <c r="AD17" s="3"/>
      <c r="AE17" s="4">
        <v>10</v>
      </c>
      <c r="AF17" s="4">
        <f t="shared" si="1"/>
        <v>-0.18000048443428496</v>
      </c>
      <c r="AG17" s="4">
        <f t="shared" si="9"/>
        <v>0.87597182652496597</v>
      </c>
      <c r="AH17" s="4"/>
      <c r="AI17" s="4"/>
      <c r="AJ17" s="4">
        <v>10</v>
      </c>
      <c r="AK17" s="4">
        <f t="shared" si="10"/>
        <v>-0.18000048443428496</v>
      </c>
      <c r="AL17" s="4">
        <f t="shared" si="11"/>
        <v>0.87597182652496597</v>
      </c>
      <c r="AM17" s="4"/>
      <c r="AN17" s="4"/>
      <c r="AO17" s="4">
        <v>10</v>
      </c>
      <c r="AP17" s="4">
        <f t="shared" si="12"/>
        <v>-0.18000048443428496</v>
      </c>
      <c r="AQ17" s="4">
        <f t="shared" si="13"/>
        <v>0.87597182652496597</v>
      </c>
      <c r="AR17" s="4"/>
      <c r="AS17" s="4"/>
      <c r="AT17" s="4">
        <v>10</v>
      </c>
      <c r="AU17" s="4">
        <f t="shared" si="14"/>
        <v>-0.18000048443428496</v>
      </c>
      <c r="AV17" s="22">
        <f t="shared" si="15"/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3">
        <v>-2.3765897305980965E-3</v>
      </c>
      <c r="I18" s="2"/>
      <c r="J18" s="3"/>
      <c r="K18" s="4">
        <v>11</v>
      </c>
      <c r="L18" s="4">
        <f t="shared" si="0"/>
        <v>0.30336960511563332</v>
      </c>
      <c r="M18" s="4">
        <f t="shared" si="2"/>
        <v>0.39260125161734299</v>
      </c>
      <c r="N18" s="4"/>
      <c r="O18" s="4"/>
      <c r="P18" s="4">
        <v>11</v>
      </c>
      <c r="Q18" s="4">
        <f t="shared" si="3"/>
        <v>0.30336960511563332</v>
      </c>
      <c r="R18" s="4">
        <f t="shared" si="4"/>
        <v>0.39260125161734299</v>
      </c>
      <c r="S18" s="4"/>
      <c r="T18" s="4"/>
      <c r="U18" s="4">
        <v>11</v>
      </c>
      <c r="V18" s="4">
        <f t="shared" si="5"/>
        <v>0.30336960511563332</v>
      </c>
      <c r="W18" s="4">
        <f t="shared" si="6"/>
        <v>0.39260125161734299</v>
      </c>
      <c r="X18" s="4"/>
      <c r="Y18" s="4"/>
      <c r="Z18" s="4">
        <v>11</v>
      </c>
      <c r="AA18" s="4">
        <f t="shared" si="7"/>
        <v>0.30336960511563332</v>
      </c>
      <c r="AB18" s="22">
        <f t="shared" si="8"/>
        <v>0.39260125161734299</v>
      </c>
      <c r="AD18" s="3"/>
      <c r="AE18" s="4">
        <v>11</v>
      </c>
      <c r="AF18" s="4">
        <f t="shared" si="1"/>
        <v>0.30337010258991787</v>
      </c>
      <c r="AG18" s="4">
        <f t="shared" si="9"/>
        <v>0.39260123950076314</v>
      </c>
      <c r="AH18" s="4"/>
      <c r="AI18" s="4"/>
      <c r="AJ18" s="4">
        <v>11</v>
      </c>
      <c r="AK18" s="4">
        <f t="shared" si="10"/>
        <v>0.30337010258991787</v>
      </c>
      <c r="AL18" s="4">
        <f t="shared" si="11"/>
        <v>0.39260123950076314</v>
      </c>
      <c r="AM18" s="4"/>
      <c r="AN18" s="4"/>
      <c r="AO18" s="4">
        <v>11</v>
      </c>
      <c r="AP18" s="4">
        <f t="shared" si="12"/>
        <v>0.30337010258991787</v>
      </c>
      <c r="AQ18" s="4">
        <f t="shared" si="13"/>
        <v>0.39260123950076314</v>
      </c>
      <c r="AR18" s="4"/>
      <c r="AS18" s="4"/>
      <c r="AT18" s="4">
        <v>11</v>
      </c>
      <c r="AU18" s="4">
        <f t="shared" si="14"/>
        <v>0.30337010258991787</v>
      </c>
      <c r="AV18" s="22">
        <f t="shared" si="15"/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3">
        <v>0.81334763614008321</v>
      </c>
      <c r="I19" s="2"/>
      <c r="J19" s="3"/>
      <c r="K19" s="4">
        <v>12</v>
      </c>
      <c r="L19" s="4">
        <f t="shared" si="0"/>
        <v>0.52957832890820322</v>
      </c>
      <c r="M19" s="4">
        <f t="shared" si="2"/>
        <v>0.1663925278247731</v>
      </c>
      <c r="N19" s="4"/>
      <c r="O19" s="4"/>
      <c r="P19" s="4">
        <v>12</v>
      </c>
      <c r="Q19" s="4">
        <f t="shared" si="3"/>
        <v>0.52957832890820322</v>
      </c>
      <c r="R19" s="4">
        <f t="shared" si="4"/>
        <v>0.1663925278247731</v>
      </c>
      <c r="S19" s="4"/>
      <c r="T19" s="4"/>
      <c r="U19" s="4">
        <v>12</v>
      </c>
      <c r="V19" s="4">
        <f t="shared" si="5"/>
        <v>0.52957832890820322</v>
      </c>
      <c r="W19" s="4">
        <f t="shared" si="6"/>
        <v>0.1663925278247731</v>
      </c>
      <c r="X19" s="4"/>
      <c r="Y19" s="4"/>
      <c r="Z19" s="4">
        <v>12</v>
      </c>
      <c r="AA19" s="4">
        <f t="shared" si="7"/>
        <v>0.52957832890820322</v>
      </c>
      <c r="AB19" s="22">
        <f t="shared" si="8"/>
        <v>0.1663925278247731</v>
      </c>
      <c r="AD19" s="3"/>
      <c r="AE19" s="4">
        <v>12</v>
      </c>
      <c r="AF19" s="4">
        <f t="shared" si="1"/>
        <v>0.52957466757140681</v>
      </c>
      <c r="AG19" s="4">
        <f t="shared" si="9"/>
        <v>0.1663966745192742</v>
      </c>
      <c r="AH19" s="4"/>
      <c r="AI19" s="4"/>
      <c r="AJ19" s="4">
        <v>12</v>
      </c>
      <c r="AK19" s="4">
        <f t="shared" si="10"/>
        <v>0.52957466757140681</v>
      </c>
      <c r="AL19" s="4">
        <f t="shared" si="11"/>
        <v>0.1663966745192742</v>
      </c>
      <c r="AM19" s="4"/>
      <c r="AN19" s="4"/>
      <c r="AO19" s="4">
        <v>12</v>
      </c>
      <c r="AP19" s="4">
        <f t="shared" si="12"/>
        <v>0.52957466757140681</v>
      </c>
      <c r="AQ19" s="4">
        <f t="shared" si="13"/>
        <v>0.1663966745192742</v>
      </c>
      <c r="AR19" s="4"/>
      <c r="AS19" s="4"/>
      <c r="AT19" s="4">
        <v>12</v>
      </c>
      <c r="AU19" s="4">
        <f t="shared" si="14"/>
        <v>0.52957466757140681</v>
      </c>
      <c r="AV19" s="22">
        <f t="shared" si="15"/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3">
        <v>0.7177372623728675</v>
      </c>
      <c r="I20" s="2"/>
      <c r="J20" s="3"/>
      <c r="K20" s="4">
        <v>13</v>
      </c>
      <c r="L20" s="4">
        <f t="shared" si="0"/>
        <v>0.50306458817906474</v>
      </c>
      <c r="M20" s="4">
        <f t="shared" si="2"/>
        <v>0.19290626855391158</v>
      </c>
      <c r="N20" s="4"/>
      <c r="O20" s="4"/>
      <c r="P20" s="4">
        <v>13</v>
      </c>
      <c r="Q20" s="4">
        <f t="shared" si="3"/>
        <v>0.50306458817906474</v>
      </c>
      <c r="R20" s="4">
        <f t="shared" si="4"/>
        <v>0.19290626855391158</v>
      </c>
      <c r="S20" s="4"/>
      <c r="T20" s="4"/>
      <c r="U20" s="4">
        <v>13</v>
      </c>
      <c r="V20" s="4">
        <f t="shared" si="5"/>
        <v>0.50306458817906474</v>
      </c>
      <c r="W20" s="4">
        <f t="shared" si="6"/>
        <v>0.19290626855391158</v>
      </c>
      <c r="X20" s="4"/>
      <c r="Y20" s="4"/>
      <c r="Z20" s="4">
        <v>13</v>
      </c>
      <c r="AA20" s="4">
        <f t="shared" si="7"/>
        <v>0.50306458817906474</v>
      </c>
      <c r="AB20" s="22">
        <f t="shared" si="8"/>
        <v>0.19290626855391158</v>
      </c>
      <c r="AD20" s="3"/>
      <c r="AE20" s="4">
        <v>13</v>
      </c>
      <c r="AF20" s="4">
        <f t="shared" si="1"/>
        <v>0.50306141429313622</v>
      </c>
      <c r="AG20" s="4">
        <f t="shared" si="9"/>
        <v>0.19290992779754479</v>
      </c>
      <c r="AH20" s="4"/>
      <c r="AI20" s="4"/>
      <c r="AJ20" s="4">
        <v>13</v>
      </c>
      <c r="AK20" s="4">
        <f t="shared" si="10"/>
        <v>0.50306141429313622</v>
      </c>
      <c r="AL20" s="4">
        <f t="shared" si="11"/>
        <v>0.19290992779754479</v>
      </c>
      <c r="AM20" s="4"/>
      <c r="AN20" s="4"/>
      <c r="AO20" s="4">
        <v>13</v>
      </c>
      <c r="AP20" s="4">
        <f t="shared" si="12"/>
        <v>0.50306141429313622</v>
      </c>
      <c r="AQ20" s="4">
        <f t="shared" si="13"/>
        <v>0.19290992779754479</v>
      </c>
      <c r="AR20" s="4"/>
      <c r="AS20" s="4"/>
      <c r="AT20" s="4">
        <v>13</v>
      </c>
      <c r="AU20" s="4">
        <f t="shared" si="14"/>
        <v>0.50306141429313622</v>
      </c>
      <c r="AV20" s="22">
        <f t="shared" si="15"/>
        <v>0.19290992779754479</v>
      </c>
    </row>
    <row r="21" spans="2:48" x14ac:dyDescent="0.2">
      <c r="B21" s="3"/>
      <c r="C21" s="6" t="s">
        <v>64</v>
      </c>
      <c r="D21" s="7">
        <v>0.27731029264347401</v>
      </c>
      <c r="E21" s="9"/>
      <c r="F21" s="9"/>
      <c r="G21" s="4">
        <v>14</v>
      </c>
      <c r="H21" s="23">
        <v>0.22425973306843486</v>
      </c>
      <c r="I21" s="2"/>
      <c r="J21" s="3"/>
      <c r="K21" s="4">
        <v>14</v>
      </c>
      <c r="L21" s="4">
        <f t="shared" si="0"/>
        <v>0.36621819011467399</v>
      </c>
      <c r="M21" s="4">
        <f t="shared" si="2"/>
        <v>0.32975266661830233</v>
      </c>
      <c r="N21" s="4"/>
      <c r="O21" s="4"/>
      <c r="P21" s="4">
        <v>14</v>
      </c>
      <c r="Q21" s="4">
        <f t="shared" si="3"/>
        <v>0.36621819011467399</v>
      </c>
      <c r="R21" s="4">
        <f t="shared" si="4"/>
        <v>0.32975266661830233</v>
      </c>
      <c r="S21" s="4"/>
      <c r="T21" s="4"/>
      <c r="U21" s="4">
        <v>14</v>
      </c>
      <c r="V21" s="4">
        <f t="shared" si="5"/>
        <v>0.36621819011467399</v>
      </c>
      <c r="W21" s="4">
        <f t="shared" si="6"/>
        <v>0.32975266661830233</v>
      </c>
      <c r="X21" s="4"/>
      <c r="Y21" s="4"/>
      <c r="Z21" s="4">
        <v>14</v>
      </c>
      <c r="AA21" s="4">
        <f t="shared" si="7"/>
        <v>0.36621819011467399</v>
      </c>
      <c r="AB21" s="22">
        <f t="shared" si="8"/>
        <v>0.32975266661830233</v>
      </c>
      <c r="AD21" s="3"/>
      <c r="AE21" s="4">
        <v>14</v>
      </c>
      <c r="AF21" s="4">
        <f t="shared" si="1"/>
        <v>0.36621753212781039</v>
      </c>
      <c r="AG21" s="4">
        <f t="shared" si="9"/>
        <v>0.32975380996287063</v>
      </c>
      <c r="AH21" s="4"/>
      <c r="AI21" s="4"/>
      <c r="AJ21" s="4">
        <v>14</v>
      </c>
      <c r="AK21" s="4">
        <f t="shared" si="10"/>
        <v>0.36621753212781039</v>
      </c>
      <c r="AL21" s="4">
        <f t="shared" si="11"/>
        <v>0.32975380996287063</v>
      </c>
      <c r="AM21" s="4"/>
      <c r="AN21" s="4"/>
      <c r="AO21" s="4">
        <v>14</v>
      </c>
      <c r="AP21" s="4">
        <f t="shared" si="12"/>
        <v>0.36621753212781039</v>
      </c>
      <c r="AQ21" s="4">
        <f t="shared" si="13"/>
        <v>0.32975380996287063</v>
      </c>
      <c r="AR21" s="4"/>
      <c r="AS21" s="4"/>
      <c r="AT21" s="4">
        <v>14</v>
      </c>
      <c r="AU21" s="4">
        <f t="shared" si="14"/>
        <v>0.36621753212781039</v>
      </c>
      <c r="AV21" s="22">
        <f t="shared" si="15"/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3">
        <v>-0.38247059122983051</v>
      </c>
      <c r="I22" s="2"/>
      <c r="J22" s="3"/>
      <c r="K22" s="4">
        <v>15</v>
      </c>
      <c r="L22" s="4">
        <f t="shared" si="0"/>
        <v>0.19796562632785211</v>
      </c>
      <c r="M22" s="4">
        <f t="shared" si="2"/>
        <v>0.49800523040512423</v>
      </c>
      <c r="N22" s="4"/>
      <c r="O22" s="4"/>
      <c r="P22" s="4">
        <v>15</v>
      </c>
      <c r="Q22" s="4">
        <f t="shared" si="3"/>
        <v>0.19796562632785211</v>
      </c>
      <c r="R22" s="4">
        <f t="shared" si="4"/>
        <v>0.49800523040512423</v>
      </c>
      <c r="S22" s="4"/>
      <c r="T22" s="4"/>
      <c r="U22" s="4">
        <v>15</v>
      </c>
      <c r="V22" s="4">
        <f t="shared" si="5"/>
        <v>0.19796562632785211</v>
      </c>
      <c r="W22" s="4">
        <f t="shared" si="6"/>
        <v>0.49800523040512423</v>
      </c>
      <c r="X22" s="4"/>
      <c r="Y22" s="4"/>
      <c r="Z22" s="4">
        <v>15</v>
      </c>
      <c r="AA22" s="4">
        <f t="shared" si="7"/>
        <v>0.19796562632785211</v>
      </c>
      <c r="AB22" s="22">
        <f t="shared" si="8"/>
        <v>0.49800523040512423</v>
      </c>
      <c r="AD22" s="3"/>
      <c r="AE22" s="4">
        <v>15</v>
      </c>
      <c r="AF22" s="4">
        <f t="shared" si="1"/>
        <v>0.19796806163736966</v>
      </c>
      <c r="AG22" s="4">
        <f t="shared" si="9"/>
        <v>0.49800328045331133</v>
      </c>
      <c r="AH22" s="4"/>
      <c r="AI22" s="4"/>
      <c r="AJ22" s="4">
        <v>15</v>
      </c>
      <c r="AK22" s="4">
        <f t="shared" si="10"/>
        <v>0.19796806163736966</v>
      </c>
      <c r="AL22" s="4">
        <f t="shared" si="11"/>
        <v>0.49800328045331133</v>
      </c>
      <c r="AM22" s="4"/>
      <c r="AN22" s="4"/>
      <c r="AO22" s="4">
        <v>15</v>
      </c>
      <c r="AP22" s="4">
        <f t="shared" si="12"/>
        <v>0.19796806163736966</v>
      </c>
      <c r="AQ22" s="4">
        <f t="shared" si="13"/>
        <v>0.49800328045331133</v>
      </c>
      <c r="AR22" s="4"/>
      <c r="AS22" s="4"/>
      <c r="AT22" s="4">
        <v>15</v>
      </c>
      <c r="AU22" s="4">
        <f t="shared" si="14"/>
        <v>0.19796806163736966</v>
      </c>
      <c r="AV22" s="22">
        <f t="shared" si="15"/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3">
        <v>-0.46634391678403292</v>
      </c>
      <c r="I23" s="2"/>
      <c r="J23" s="3"/>
      <c r="K23" s="4">
        <v>16</v>
      </c>
      <c r="L23" s="4">
        <f t="shared" si="0"/>
        <v>0.17470668987343488</v>
      </c>
      <c r="M23" s="4">
        <f t="shared" si="2"/>
        <v>0.52126416685954147</v>
      </c>
      <c r="N23" s="4"/>
      <c r="O23" s="4"/>
      <c r="P23" s="4">
        <v>16</v>
      </c>
      <c r="Q23" s="4">
        <f t="shared" si="3"/>
        <v>0.17470668987343488</v>
      </c>
      <c r="R23" s="4">
        <f t="shared" si="4"/>
        <v>0.52126416685954147</v>
      </c>
      <c r="S23" s="4"/>
      <c r="T23" s="4"/>
      <c r="U23" s="4">
        <v>16</v>
      </c>
      <c r="V23" s="4">
        <f t="shared" si="5"/>
        <v>0.17470668987343488</v>
      </c>
      <c r="W23" s="4">
        <f t="shared" si="6"/>
        <v>0.52126416685954147</v>
      </c>
      <c r="X23" s="4"/>
      <c r="Y23" s="4"/>
      <c r="Z23" s="4">
        <v>16</v>
      </c>
      <c r="AA23" s="4">
        <f t="shared" si="7"/>
        <v>0.17470668987343488</v>
      </c>
      <c r="AB23" s="22">
        <f t="shared" si="8"/>
        <v>0.52126416685954147</v>
      </c>
      <c r="AD23" s="3"/>
      <c r="AE23" s="4">
        <v>16</v>
      </c>
      <c r="AF23" s="4">
        <f t="shared" si="1"/>
        <v>0.17470955279476613</v>
      </c>
      <c r="AG23" s="4">
        <f t="shared" si="9"/>
        <v>0.52126178929591482</v>
      </c>
      <c r="AH23" s="4"/>
      <c r="AI23" s="4"/>
      <c r="AJ23" s="4">
        <v>16</v>
      </c>
      <c r="AK23" s="4">
        <f t="shared" si="10"/>
        <v>0.17470955279476613</v>
      </c>
      <c r="AL23" s="4">
        <f t="shared" si="11"/>
        <v>0.52126178929591482</v>
      </c>
      <c r="AM23" s="4"/>
      <c r="AN23" s="4"/>
      <c r="AO23" s="4">
        <v>16</v>
      </c>
      <c r="AP23" s="4">
        <f t="shared" si="12"/>
        <v>0.17470955279476613</v>
      </c>
      <c r="AQ23" s="4">
        <f t="shared" si="13"/>
        <v>0.52126178929591482</v>
      </c>
      <c r="AR23" s="4"/>
      <c r="AS23" s="4"/>
      <c r="AT23" s="4">
        <v>16</v>
      </c>
      <c r="AU23" s="4">
        <f t="shared" si="14"/>
        <v>0.17470955279476613</v>
      </c>
      <c r="AV23" s="22">
        <f t="shared" si="15"/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3">
        <v>-0.71436313920477634</v>
      </c>
      <c r="I24" s="2"/>
      <c r="J24" s="3"/>
      <c r="K24" s="4">
        <v>17</v>
      </c>
      <c r="L24" s="4">
        <f t="shared" si="0"/>
        <v>0.10592840672273166</v>
      </c>
      <c r="M24" s="4">
        <f t="shared" si="2"/>
        <v>0.59004245001024469</v>
      </c>
      <c r="N24" s="4"/>
      <c r="O24" s="4"/>
      <c r="P24" s="4">
        <v>17</v>
      </c>
      <c r="Q24" s="4">
        <f t="shared" si="3"/>
        <v>0.10592840672273166</v>
      </c>
      <c r="R24" s="4">
        <f t="shared" si="4"/>
        <v>0.59004245001024469</v>
      </c>
      <c r="S24" s="4"/>
      <c r="T24" s="4"/>
      <c r="U24" s="4">
        <v>17</v>
      </c>
      <c r="V24" s="4">
        <f t="shared" si="5"/>
        <v>0.10592840672273166</v>
      </c>
      <c r="W24" s="4">
        <f t="shared" si="6"/>
        <v>0.59004245001024469</v>
      </c>
      <c r="X24" s="4"/>
      <c r="Y24" s="4"/>
      <c r="Z24" s="4">
        <v>17</v>
      </c>
      <c r="AA24" s="4">
        <f t="shared" si="7"/>
        <v>0.10592840672273166</v>
      </c>
      <c r="AB24" s="22">
        <f t="shared" si="8"/>
        <v>0.59004245001024469</v>
      </c>
      <c r="AD24" s="3"/>
      <c r="AE24" s="4">
        <v>17</v>
      </c>
      <c r="AF24" s="4">
        <f t="shared" si="1"/>
        <v>0.10593253412175993</v>
      </c>
      <c r="AG24" s="4">
        <f t="shared" si="9"/>
        <v>0.59003880796892105</v>
      </c>
      <c r="AH24" s="4"/>
      <c r="AI24" s="4"/>
      <c r="AJ24" s="4">
        <v>17</v>
      </c>
      <c r="AK24" s="4">
        <f t="shared" si="10"/>
        <v>0.10593253412175993</v>
      </c>
      <c r="AL24" s="4">
        <f t="shared" si="11"/>
        <v>0.59003880796892105</v>
      </c>
      <c r="AM24" s="4"/>
      <c r="AN24" s="4"/>
      <c r="AO24" s="4">
        <v>17</v>
      </c>
      <c r="AP24" s="4">
        <f t="shared" si="12"/>
        <v>0.10593253412175993</v>
      </c>
      <c r="AQ24" s="4">
        <f t="shared" si="13"/>
        <v>0.59003880796892105</v>
      </c>
      <c r="AR24" s="4"/>
      <c r="AS24" s="4"/>
      <c r="AT24" s="4">
        <v>17</v>
      </c>
      <c r="AU24" s="4">
        <f t="shared" si="14"/>
        <v>0.10593253412175993</v>
      </c>
      <c r="AV24" s="22">
        <f t="shared" si="15"/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3">
        <v>-1.2366075787462885</v>
      </c>
      <c r="I25" s="2"/>
      <c r="J25" s="3"/>
      <c r="K25" s="4">
        <v>18</v>
      </c>
      <c r="L25" s="4">
        <f t="shared" si="0"/>
        <v>-3.8895351637952158E-2</v>
      </c>
      <c r="M25" s="4">
        <f t="shared" si="2"/>
        <v>0.73486620837092853</v>
      </c>
      <c r="N25" s="4"/>
      <c r="O25" s="4"/>
      <c r="P25" s="4">
        <v>18</v>
      </c>
      <c r="Q25" s="4">
        <f t="shared" si="3"/>
        <v>-3.8895351637952158E-2</v>
      </c>
      <c r="R25" s="4">
        <f t="shared" si="4"/>
        <v>0.73486620837092853</v>
      </c>
      <c r="S25" s="4"/>
      <c r="T25" s="4"/>
      <c r="U25" s="4">
        <v>18</v>
      </c>
      <c r="V25" s="4">
        <f t="shared" si="5"/>
        <v>-3.8895351637952158E-2</v>
      </c>
      <c r="W25" s="4">
        <f t="shared" si="6"/>
        <v>0.73486620837092853</v>
      </c>
      <c r="X25" s="4"/>
      <c r="Y25" s="4"/>
      <c r="Z25" s="4">
        <v>18</v>
      </c>
      <c r="AA25" s="4">
        <f t="shared" si="7"/>
        <v>-3.8895351637952158E-2</v>
      </c>
      <c r="AB25" s="22">
        <f t="shared" si="8"/>
        <v>0.73486620837092853</v>
      </c>
      <c r="AD25" s="3"/>
      <c r="AE25" s="4">
        <v>18</v>
      </c>
      <c r="AF25" s="4">
        <f t="shared" si="1"/>
        <v>-3.8888561677370204E-2</v>
      </c>
      <c r="AG25" s="4">
        <f t="shared" si="9"/>
        <v>0.73485990376805121</v>
      </c>
      <c r="AH25" s="4"/>
      <c r="AI25" s="4"/>
      <c r="AJ25" s="4">
        <v>18</v>
      </c>
      <c r="AK25" s="4">
        <f t="shared" si="10"/>
        <v>-3.8888561677370204E-2</v>
      </c>
      <c r="AL25" s="4">
        <f t="shared" si="11"/>
        <v>0.73485990376805121</v>
      </c>
      <c r="AM25" s="4"/>
      <c r="AN25" s="4"/>
      <c r="AO25" s="4">
        <v>18</v>
      </c>
      <c r="AP25" s="4">
        <f t="shared" si="12"/>
        <v>-3.8888561677370204E-2</v>
      </c>
      <c r="AQ25" s="4">
        <f t="shared" si="13"/>
        <v>0.73485990376805121</v>
      </c>
      <c r="AR25" s="4"/>
      <c r="AS25" s="4"/>
      <c r="AT25" s="4">
        <v>18</v>
      </c>
      <c r="AU25" s="4">
        <f t="shared" si="14"/>
        <v>-3.8888561677370204E-2</v>
      </c>
      <c r="AV25" s="22">
        <f t="shared" si="15"/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3">
        <v>0.4182334974823142</v>
      </c>
      <c r="I26" s="2"/>
      <c r="J26" s="3"/>
      <c r="K26" s="4">
        <v>19</v>
      </c>
      <c r="L26" s="4">
        <f t="shared" si="0"/>
        <v>0.42000911148944314</v>
      </c>
      <c r="M26" s="4">
        <f t="shared" si="2"/>
        <v>0.27596174524353317</v>
      </c>
      <c r="N26" s="4"/>
      <c r="O26" s="4"/>
      <c r="P26" s="4">
        <v>19</v>
      </c>
      <c r="Q26" s="4">
        <f t="shared" si="3"/>
        <v>0.42000911148944314</v>
      </c>
      <c r="R26" s="4">
        <f t="shared" si="4"/>
        <v>0.27596174524353317</v>
      </c>
      <c r="S26" s="4"/>
      <c r="T26" s="4"/>
      <c r="U26" s="4">
        <v>19</v>
      </c>
      <c r="V26" s="4">
        <f t="shared" si="5"/>
        <v>0.42000911148944314</v>
      </c>
      <c r="W26" s="4">
        <f t="shared" si="6"/>
        <v>0.27596174524353317</v>
      </c>
      <c r="X26" s="4"/>
      <c r="Y26" s="4"/>
      <c r="Z26" s="4">
        <v>19</v>
      </c>
      <c r="AA26" s="4">
        <f t="shared" si="7"/>
        <v>0.42000911148944314</v>
      </c>
      <c r="AB26" s="22">
        <f t="shared" si="8"/>
        <v>0.27596174524353317</v>
      </c>
      <c r="AD26" s="3"/>
      <c r="AE26" s="4">
        <v>19</v>
      </c>
      <c r="AF26" s="4">
        <f t="shared" si="1"/>
        <v>0.42000746456512333</v>
      </c>
      <c r="AG26" s="4">
        <f t="shared" si="9"/>
        <v>0.27596387752555768</v>
      </c>
      <c r="AH26" s="4"/>
      <c r="AI26" s="4"/>
      <c r="AJ26" s="4">
        <v>19</v>
      </c>
      <c r="AK26" s="4">
        <f t="shared" si="10"/>
        <v>0.42000746456512333</v>
      </c>
      <c r="AL26" s="4">
        <f t="shared" si="11"/>
        <v>0.27596387752555768</v>
      </c>
      <c r="AM26" s="4"/>
      <c r="AN26" s="4"/>
      <c r="AO26" s="4">
        <v>19</v>
      </c>
      <c r="AP26" s="4">
        <f t="shared" si="12"/>
        <v>0.42000746456512333</v>
      </c>
      <c r="AQ26" s="4">
        <f t="shared" si="13"/>
        <v>0.27596387752555768</v>
      </c>
      <c r="AR26" s="4"/>
      <c r="AS26" s="4"/>
      <c r="AT26" s="4">
        <v>19</v>
      </c>
      <c r="AU26" s="4">
        <f t="shared" si="14"/>
        <v>0.42000746456512333</v>
      </c>
      <c r="AV26" s="22">
        <f t="shared" si="15"/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3">
        <v>1.3498618773961848</v>
      </c>
      <c r="J27" s="3"/>
      <c r="K27" s="4">
        <v>20</v>
      </c>
      <c r="L27" s="4">
        <f t="shared" si="0"/>
        <v>0.67835925015832421</v>
      </c>
      <c r="M27" s="4">
        <f t="shared" si="2"/>
        <v>1.7611606574652106E-2</v>
      </c>
      <c r="N27" s="4"/>
      <c r="O27" s="4"/>
      <c r="P27" s="4">
        <v>20</v>
      </c>
      <c r="Q27" s="4">
        <f t="shared" si="3"/>
        <v>0.67835925015832421</v>
      </c>
      <c r="R27" s="4">
        <f t="shared" si="4"/>
        <v>1.7611606574652106E-2</v>
      </c>
      <c r="S27" s="4"/>
      <c r="T27" s="4"/>
      <c r="U27" s="4">
        <v>20</v>
      </c>
      <c r="V27" s="4">
        <f t="shared" si="5"/>
        <v>0.67835925015832421</v>
      </c>
      <c r="W27" s="4">
        <f t="shared" si="6"/>
        <v>1.7611606574652106E-2</v>
      </c>
      <c r="X27" s="4"/>
      <c r="Y27" s="4"/>
      <c r="Z27" s="4">
        <v>20</v>
      </c>
      <c r="AA27" s="4">
        <f t="shared" si="7"/>
        <v>0.67835925015832421</v>
      </c>
      <c r="AB27" s="22">
        <f t="shared" si="8"/>
        <v>1.7611606574652106E-2</v>
      </c>
      <c r="AD27" s="3"/>
      <c r="AE27" s="4">
        <v>20</v>
      </c>
      <c r="AF27" s="4">
        <f t="shared" si="1"/>
        <v>0.67835285350816943</v>
      </c>
      <c r="AG27" s="4">
        <f t="shared" si="9"/>
        <v>1.7618488582511582E-2</v>
      </c>
      <c r="AH27" s="4"/>
      <c r="AI27" s="4"/>
      <c r="AJ27" s="4">
        <v>20</v>
      </c>
      <c r="AK27" s="4">
        <f t="shared" si="10"/>
        <v>0.67835285350816943</v>
      </c>
      <c r="AL27" s="4">
        <f t="shared" si="11"/>
        <v>1.7618488582511582E-2</v>
      </c>
      <c r="AM27" s="4"/>
      <c r="AN27" s="4"/>
      <c r="AO27" s="4">
        <v>20</v>
      </c>
      <c r="AP27" s="4">
        <f t="shared" si="12"/>
        <v>0.67835285350816943</v>
      </c>
      <c r="AQ27" s="4">
        <f t="shared" si="13"/>
        <v>1.7618488582511582E-2</v>
      </c>
      <c r="AR27" s="4"/>
      <c r="AS27" s="4"/>
      <c r="AT27" s="4">
        <v>20</v>
      </c>
      <c r="AU27" s="4">
        <f t="shared" si="14"/>
        <v>0.67835285350816943</v>
      </c>
      <c r="AV27" s="22">
        <f t="shared" si="15"/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2"/>
      <c r="J28" s="3"/>
      <c r="K28" s="4"/>
      <c r="L28" s="4">
        <f t="shared" si="0"/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2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2"/>
    </row>
    <row r="29" spans="2:48" x14ac:dyDescent="0.2">
      <c r="B29" s="24" t="s">
        <v>57</v>
      </c>
      <c r="C29" s="25"/>
      <c r="D29" s="25">
        <f>K27</f>
        <v>20</v>
      </c>
      <c r="E29" s="25"/>
      <c r="F29" s="25"/>
      <c r="G29" s="25"/>
      <c r="H29" s="26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2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2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2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2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2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2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2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2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2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2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2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2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2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2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2"/>
      <c r="AD36" s="3" t="s">
        <v>42</v>
      </c>
      <c r="AE36" s="6" t="s">
        <v>26</v>
      </c>
      <c r="AF36" s="10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2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2"/>
      <c r="AD37" s="3"/>
      <c r="AE37" s="6" t="s">
        <v>27</v>
      </c>
      <c r="AF37" s="10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2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2"/>
      <c r="AD38" s="3"/>
      <c r="AE38" s="6" t="s">
        <v>28</v>
      </c>
      <c r="AF38" s="10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2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2"/>
      <c r="AD39" s="3"/>
      <c r="AE39" s="4"/>
      <c r="AF39" s="1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2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2"/>
      <c r="AD40" s="3" t="s">
        <v>16</v>
      </c>
      <c r="AE40" s="4"/>
      <c r="AF40" s="10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2"/>
    </row>
    <row r="41" spans="2:48" x14ac:dyDescent="0.2">
      <c r="E41" s="2"/>
      <c r="F41" s="2"/>
      <c r="G41" s="2"/>
      <c r="H41" s="2"/>
      <c r="J41" s="3"/>
      <c r="K41" s="4"/>
      <c r="L41" s="10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"/>
      <c r="AD41" s="3"/>
      <c r="AE41" s="4"/>
      <c r="AF41" s="10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2"/>
    </row>
    <row r="42" spans="2:48" ht="19" x14ac:dyDescent="0.25">
      <c r="B42" s="33" t="s">
        <v>48</v>
      </c>
      <c r="C42" s="29"/>
      <c r="D42" s="30">
        <f>POWER(L36,2)+POWER(L37,2)+POWER(L38,2)+POWER(AF36,2)+POWER(AF37,2)+POWER(AF38,2)+POWER(L40,2)+POWER(AF40,2)</f>
        <v>2.500071243511114E-11</v>
      </c>
      <c r="E42" s="12"/>
      <c r="F42" s="12"/>
      <c r="G42" s="12"/>
      <c r="H42" s="12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2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2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2"/>
    </row>
    <row r="44" spans="2:48" x14ac:dyDescent="0.2">
      <c r="E44" s="2"/>
      <c r="F44" s="2"/>
      <c r="G44" s="2"/>
      <c r="H44" s="2"/>
      <c r="J44" s="24" t="s">
        <v>49</v>
      </c>
      <c r="K44" s="25"/>
      <c r="L44" s="25">
        <f>D8*D16</f>
        <v>0.38124975288057794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D44" s="24" t="s">
        <v>49</v>
      </c>
      <c r="AE44" s="25"/>
      <c r="AF44" s="25">
        <f>D9*D17</f>
        <v>0.381249629603792</v>
      </c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</row>
    <row r="45" spans="2:48" x14ac:dyDescent="0.2">
      <c r="E45" s="2"/>
      <c r="F45" s="2"/>
      <c r="G45" s="2"/>
      <c r="H45" s="2"/>
    </row>
    <row r="51" spans="2:2" ht="19" x14ac:dyDescent="0.25">
      <c r="B51" s="32" t="s">
        <v>72</v>
      </c>
    </row>
    <row r="52" spans="2:2" x14ac:dyDescent="0.2">
      <c r="B52" s="27">
        <f>MIN($D$42)</f>
        <v>2.500071243511114E-11</v>
      </c>
    </row>
    <row r="53" spans="2:2" x14ac:dyDescent="0.2">
      <c r="B53" s="27">
        <f>COUNT($D$8:$D$9,$D$20:$D$21,$L$4:$L$6,$AF$4:$AF$6)</f>
        <v>10</v>
      </c>
    </row>
    <row r="54" spans="2:2" x14ac:dyDescent="0.2">
      <c r="B54" s="27" t="b">
        <f t="array" ref="B54">$AF$4:$AF$5&lt;=20</f>
        <v>1</v>
      </c>
    </row>
    <row r="55" spans="2:2" x14ac:dyDescent="0.2">
      <c r="B55" s="27" t="b">
        <f t="array" ref="B55">$AF$4:$AF$5&gt;=-20</f>
        <v>1</v>
      </c>
    </row>
    <row r="56" spans="2:2" x14ac:dyDescent="0.2">
      <c r="B56" s="27" t="b">
        <f>$AF$6&lt;=0</f>
        <v>1</v>
      </c>
    </row>
    <row r="57" spans="2:2" x14ac:dyDescent="0.2">
      <c r="B57" s="27" t="b">
        <f>$AF$6&gt;=-20</f>
        <v>1</v>
      </c>
    </row>
    <row r="58" spans="2:2" x14ac:dyDescent="0.2">
      <c r="B58" s="27" t="b">
        <f t="array" ref="B58">$D$20:$D$21&lt;=2</f>
        <v>1</v>
      </c>
    </row>
    <row r="59" spans="2:2" x14ac:dyDescent="0.2">
      <c r="B59" s="27" t="b">
        <f t="array" ref="B59">$D$20:$D$21&gt;=0</f>
        <v>1</v>
      </c>
    </row>
    <row r="60" spans="2:2" x14ac:dyDescent="0.2">
      <c r="B60" s="27" t="b">
        <f t="array" ref="B60">$D$8:$D$9&lt;=20</f>
        <v>1</v>
      </c>
    </row>
    <row r="61" spans="2:2" x14ac:dyDescent="0.2">
      <c r="B61" s="27" t="b">
        <f t="array" ref="B61">$D$8:$D$9&gt;=0</f>
        <v>1</v>
      </c>
    </row>
    <row r="62" spans="2:2" x14ac:dyDescent="0.2">
      <c r="B62" s="27" t="b">
        <f t="array" ref="B62">$L$4:$L$5&lt;=20</f>
        <v>1</v>
      </c>
    </row>
    <row r="63" spans="2:2" x14ac:dyDescent="0.2">
      <c r="B63" s="27" t="b">
        <f t="array" ref="B63">$L$4:$L$5&gt;=-20</f>
        <v>1</v>
      </c>
    </row>
    <row r="64" spans="2:2" x14ac:dyDescent="0.2">
      <c r="B64" s="27" t="b">
        <f>$L$6&lt;=0</f>
        <v>1</v>
      </c>
    </row>
    <row r="65" spans="2:2" x14ac:dyDescent="0.2">
      <c r="B65" s="27" t="b">
        <f>$L$6&gt;=-20</f>
        <v>1</v>
      </c>
    </row>
    <row r="66" spans="2:2" x14ac:dyDescent="0.2">
      <c r="B66" s="27">
        <f>{32767,32767,0.000001,0.01,FALSE,FALSE,FALSE,1,1,1,0.0000001,FALSE}</f>
        <v>32767</v>
      </c>
    </row>
    <row r="67" spans="2:2" x14ac:dyDescent="0.2">
      <c r="B67" s="28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67"/>
  <sheetViews>
    <sheetView zoomScale="75" zoomScaleNormal="50" zoomScalePageLayoutView="50" workbookViewId="0">
      <selection activeCell="X19" sqref="X19"/>
    </sheetView>
  </sheetViews>
  <sheetFormatPr baseColWidth="10" defaultColWidth="11" defaultRowHeight="16" x14ac:dyDescent="0.2"/>
  <cols>
    <col min="2" max="2" width="28" customWidth="1"/>
    <col min="3" max="3" width="13" customWidth="1"/>
    <col min="4" max="4" width="10.83203125" customWidth="1"/>
    <col min="5" max="6" width="15.5" customWidth="1"/>
    <col min="7" max="7" width="7.5" customWidth="1"/>
    <col min="8" max="8" width="14.83203125" customWidth="1"/>
    <col min="10" max="10" width="25.33203125" customWidth="1"/>
    <col min="12" max="12" width="13.33203125" bestFit="1" customWidth="1"/>
    <col min="13" max="13" width="15.33203125" customWidth="1"/>
    <col min="14" max="14" width="5" customWidth="1"/>
    <col min="15" max="18" width="15.33203125" customWidth="1"/>
    <col min="19" max="19" width="7.1640625" customWidth="1"/>
    <col min="20" max="22" width="15.33203125" customWidth="1"/>
    <col min="23" max="23" width="16.1640625" customWidth="1"/>
    <col min="24" max="24" width="5.5" customWidth="1"/>
    <col min="25" max="28" width="15.33203125" customWidth="1"/>
    <col min="29" max="29" width="15.1640625" customWidth="1"/>
    <col min="30" max="30" width="27.1640625" customWidth="1"/>
    <col min="32" max="32" width="13.33203125" bestFit="1" customWidth="1"/>
    <col min="33" max="33" width="16" customWidth="1"/>
    <col min="34" max="34" width="5" customWidth="1"/>
    <col min="39" max="39" width="5.1640625" customWidth="1"/>
    <col min="44" max="44" width="5.5" customWidth="1"/>
  </cols>
  <sheetData>
    <row r="1" spans="2:48" s="4" customFormat="1" ht="48" customHeight="1" x14ac:dyDescent="0.2">
      <c r="B1" s="18" t="s">
        <v>65</v>
      </c>
      <c r="C1" s="17" t="s">
        <v>73</v>
      </c>
      <c r="AD1" s="14"/>
    </row>
    <row r="2" spans="2:48" ht="19" x14ac:dyDescent="0.25">
      <c r="B2" s="31" t="s">
        <v>56</v>
      </c>
      <c r="C2" s="20"/>
      <c r="D2" s="20"/>
      <c r="E2" s="20"/>
      <c r="F2" s="20"/>
      <c r="G2" s="20"/>
      <c r="H2" s="21"/>
      <c r="J2" s="31" t="s">
        <v>43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D2" s="31" t="s">
        <v>44</v>
      </c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1"/>
    </row>
    <row r="3" spans="2:48" x14ac:dyDescent="0.2">
      <c r="B3" s="3"/>
      <c r="C3" s="4"/>
      <c r="D3" s="4"/>
      <c r="E3" s="4"/>
      <c r="F3" s="4"/>
      <c r="G3" s="4"/>
      <c r="H3" s="22"/>
      <c r="J3" s="8" t="s">
        <v>62</v>
      </c>
      <c r="K3" s="4"/>
      <c r="L3" s="4"/>
      <c r="M3" s="4"/>
      <c r="N3" s="4"/>
      <c r="O3" s="15" t="s">
        <v>38</v>
      </c>
      <c r="P3" s="4"/>
      <c r="Q3" s="4"/>
      <c r="R3" s="4"/>
      <c r="S3" s="4"/>
      <c r="T3" s="15" t="s">
        <v>39</v>
      </c>
      <c r="U3" s="4"/>
      <c r="V3" s="4"/>
      <c r="W3" s="4"/>
      <c r="X3" s="4"/>
      <c r="Y3" s="15" t="s">
        <v>40</v>
      </c>
      <c r="Z3" s="4"/>
      <c r="AA3" s="4"/>
      <c r="AB3" s="22"/>
      <c r="AD3" s="8" t="s">
        <v>62</v>
      </c>
      <c r="AE3" s="4"/>
      <c r="AF3" s="4"/>
      <c r="AG3" s="4"/>
      <c r="AH3" s="4"/>
      <c r="AI3" s="15" t="s">
        <v>38</v>
      </c>
      <c r="AJ3" s="4"/>
      <c r="AK3" s="4"/>
      <c r="AL3" s="4"/>
      <c r="AM3" s="4"/>
      <c r="AN3" s="15" t="s">
        <v>39</v>
      </c>
      <c r="AO3" s="4"/>
      <c r="AP3" s="4"/>
      <c r="AQ3" s="4"/>
      <c r="AR3" s="4"/>
      <c r="AS3" s="15" t="s">
        <v>40</v>
      </c>
      <c r="AT3" s="4"/>
      <c r="AU3" s="4"/>
      <c r="AV3" s="22"/>
    </row>
    <row r="4" spans="2:48" x14ac:dyDescent="0.2">
      <c r="B4" s="3" t="s">
        <v>4</v>
      </c>
      <c r="C4" s="4" t="s">
        <v>50</v>
      </c>
      <c r="D4" s="4">
        <v>1</v>
      </c>
      <c r="E4" s="4"/>
      <c r="F4" s="4"/>
      <c r="G4" s="4"/>
      <c r="H4" s="22"/>
      <c r="J4" s="3" t="s">
        <v>24</v>
      </c>
      <c r="K4" s="4" t="s">
        <v>45</v>
      </c>
      <c r="L4" s="5">
        <v>1.0980453917329693</v>
      </c>
      <c r="M4" s="6"/>
      <c r="N4" s="6"/>
      <c r="O4" s="6" t="s">
        <v>24</v>
      </c>
      <c r="P4" s="4" t="s">
        <v>45</v>
      </c>
      <c r="Q4" s="6">
        <f>$L$4+$D$22</f>
        <v>1.0980553917329694</v>
      </c>
      <c r="R4" s="6"/>
      <c r="S4" s="6"/>
      <c r="T4" s="6" t="s">
        <v>24</v>
      </c>
      <c r="U4" s="4" t="s">
        <v>45</v>
      </c>
      <c r="V4" s="6">
        <f>$L$4</f>
        <v>1.0980453917329693</v>
      </c>
      <c r="W4" s="6"/>
      <c r="X4" s="6"/>
      <c r="Y4" s="6" t="s">
        <v>24</v>
      </c>
      <c r="Z4" s="4" t="s">
        <v>45</v>
      </c>
      <c r="AA4" s="6">
        <f>$L$4</f>
        <v>1.0980453917329693</v>
      </c>
      <c r="AB4" s="23"/>
      <c r="AC4" s="2"/>
      <c r="AD4" s="3" t="s">
        <v>25</v>
      </c>
      <c r="AE4" s="4" t="s">
        <v>45</v>
      </c>
      <c r="AF4" s="5">
        <v>0.97694767485291067</v>
      </c>
      <c r="AG4" s="4"/>
      <c r="AH4" s="4"/>
      <c r="AI4" s="6" t="s">
        <v>24</v>
      </c>
      <c r="AJ4" s="4" t="s">
        <v>45</v>
      </c>
      <c r="AK4" s="6">
        <f>$AF4+$D$22</f>
        <v>0.97695767485291063</v>
      </c>
      <c r="AL4" s="6"/>
      <c r="AM4" s="4"/>
      <c r="AN4" s="6" t="s">
        <v>24</v>
      </c>
      <c r="AO4" s="4" t="s">
        <v>45</v>
      </c>
      <c r="AP4" s="6">
        <f>$AF4</f>
        <v>0.97694767485291067</v>
      </c>
      <c r="AQ4" s="6"/>
      <c r="AR4" s="4"/>
      <c r="AS4" s="6" t="s">
        <v>24</v>
      </c>
      <c r="AT4" s="4" t="s">
        <v>45</v>
      </c>
      <c r="AU4" s="6">
        <f>$AF4</f>
        <v>0.97694767485291067</v>
      </c>
      <c r="AV4" s="23"/>
    </row>
    <row r="5" spans="2:48" x14ac:dyDescent="0.2">
      <c r="B5" s="3"/>
      <c r="C5" s="4" t="s">
        <v>51</v>
      </c>
      <c r="D5" s="4">
        <v>1</v>
      </c>
      <c r="E5" s="4"/>
      <c r="F5" s="4"/>
      <c r="G5" s="4"/>
      <c r="H5" s="22"/>
      <c r="J5" s="3"/>
      <c r="K5" s="4" t="s">
        <v>46</v>
      </c>
      <c r="L5" s="5">
        <v>0.97693634528956852</v>
      </c>
      <c r="M5" s="6"/>
      <c r="N5" s="6"/>
      <c r="O5" s="6"/>
      <c r="P5" s="4" t="s">
        <v>46</v>
      </c>
      <c r="Q5" s="6">
        <f>$L$5</f>
        <v>0.97693634528956852</v>
      </c>
      <c r="R5" s="6"/>
      <c r="S5" s="6"/>
      <c r="T5" s="6"/>
      <c r="U5" s="4" t="s">
        <v>46</v>
      </c>
      <c r="V5" s="6">
        <f>$L$5+$D$22</f>
        <v>0.97694634528956847</v>
      </c>
      <c r="W5" s="6"/>
      <c r="X5" s="6"/>
      <c r="Y5" s="6"/>
      <c r="Z5" s="4" t="s">
        <v>46</v>
      </c>
      <c r="AA5" s="6">
        <f>$L$5</f>
        <v>0.97693634528956852</v>
      </c>
      <c r="AB5" s="23"/>
      <c r="AC5" s="2"/>
      <c r="AD5" s="3"/>
      <c r="AE5" s="4" t="s">
        <v>46</v>
      </c>
      <c r="AF5" s="5">
        <v>1.0980544870905611</v>
      </c>
      <c r="AG5" s="4"/>
      <c r="AH5" s="4"/>
      <c r="AI5" s="6"/>
      <c r="AJ5" s="4" t="s">
        <v>46</v>
      </c>
      <c r="AK5" s="6">
        <f>$AF5</f>
        <v>1.0980544870905611</v>
      </c>
      <c r="AL5" s="6"/>
      <c r="AM5" s="4"/>
      <c r="AN5" s="6"/>
      <c r="AO5" s="4" t="s">
        <v>46</v>
      </c>
      <c r="AP5" s="6">
        <f>$AF5+$D$22</f>
        <v>1.0980644870905611</v>
      </c>
      <c r="AQ5" s="6"/>
      <c r="AR5" s="4"/>
      <c r="AS5" s="6"/>
      <c r="AT5" s="4" t="s">
        <v>46</v>
      </c>
      <c r="AU5" s="6">
        <f>$AF5</f>
        <v>1.0980544870905611</v>
      </c>
      <c r="AV5" s="23"/>
    </row>
    <row r="6" spans="2:48" x14ac:dyDescent="0.2">
      <c r="B6" s="3"/>
      <c r="C6" s="4" t="s">
        <v>52</v>
      </c>
      <c r="D6" s="4">
        <v>-1</v>
      </c>
      <c r="E6" s="6"/>
      <c r="F6" s="6"/>
      <c r="G6" s="6"/>
      <c r="H6" s="23"/>
      <c r="I6" s="2"/>
      <c r="J6" s="3"/>
      <c r="K6" s="4" t="s">
        <v>47</v>
      </c>
      <c r="L6" s="5">
        <v>-1.1458111900673171</v>
      </c>
      <c r="M6" s="6"/>
      <c r="N6" s="6"/>
      <c r="O6" s="6"/>
      <c r="P6" s="4" t="s">
        <v>47</v>
      </c>
      <c r="Q6" s="6">
        <f>$L$6</f>
        <v>-1.1458111900673171</v>
      </c>
      <c r="R6" s="6"/>
      <c r="S6" s="6"/>
      <c r="T6" s="6"/>
      <c r="U6" s="4" t="s">
        <v>47</v>
      </c>
      <c r="V6" s="6">
        <f>$L$6</f>
        <v>-1.1458111900673171</v>
      </c>
      <c r="W6" s="6"/>
      <c r="X6" s="6"/>
      <c r="Y6" s="6"/>
      <c r="Z6" s="4" t="s">
        <v>47</v>
      </c>
      <c r="AA6" s="6">
        <f>$L$6+$D$22</f>
        <v>-1.1458011900673171</v>
      </c>
      <c r="AB6" s="23"/>
      <c r="AC6" s="2"/>
      <c r="AD6" s="3"/>
      <c r="AE6" s="4" t="s">
        <v>47</v>
      </c>
      <c r="AF6" s="5">
        <v>-1.1458095094625262</v>
      </c>
      <c r="AG6" s="4"/>
      <c r="AH6" s="4"/>
      <c r="AI6" s="6"/>
      <c r="AJ6" s="4" t="s">
        <v>47</v>
      </c>
      <c r="AK6" s="6">
        <f>$AF6</f>
        <v>-1.1458095094625262</v>
      </c>
      <c r="AL6" s="6"/>
      <c r="AM6" s="4"/>
      <c r="AN6" s="6"/>
      <c r="AO6" s="4" t="s">
        <v>47</v>
      </c>
      <c r="AP6" s="6">
        <f>$AF6</f>
        <v>-1.1458095094625262</v>
      </c>
      <c r="AQ6" s="6"/>
      <c r="AR6" s="4"/>
      <c r="AS6" s="6"/>
      <c r="AT6" s="4" t="s">
        <v>47</v>
      </c>
      <c r="AU6" s="6">
        <f>$AF6+$D$22</f>
        <v>-1.1457995094625262</v>
      </c>
      <c r="AV6" s="23"/>
    </row>
    <row r="7" spans="2:48" x14ac:dyDescent="0.2">
      <c r="B7" s="3"/>
      <c r="C7" s="4"/>
      <c r="D7" s="4"/>
      <c r="E7" s="6"/>
      <c r="F7" s="6"/>
      <c r="G7" s="6"/>
      <c r="H7" s="23"/>
      <c r="I7" s="2"/>
      <c r="J7" s="3"/>
      <c r="K7" s="4"/>
      <c r="L7" s="4"/>
      <c r="M7" s="4" t="s">
        <v>61</v>
      </c>
      <c r="N7" s="4"/>
      <c r="O7" s="4"/>
      <c r="P7" s="4"/>
      <c r="Q7" s="4"/>
      <c r="R7" s="4" t="s">
        <v>61</v>
      </c>
      <c r="S7" s="4"/>
      <c r="T7" s="4"/>
      <c r="U7" s="4"/>
      <c r="V7" s="4"/>
      <c r="W7" s="4" t="s">
        <v>61</v>
      </c>
      <c r="X7" s="4"/>
      <c r="Y7" s="4"/>
      <c r="Z7" s="4"/>
      <c r="AA7" s="4"/>
      <c r="AB7" s="22" t="s">
        <v>61</v>
      </c>
      <c r="AD7" s="3"/>
      <c r="AE7" s="4"/>
      <c r="AF7" s="4"/>
      <c r="AG7" s="4" t="s">
        <v>61</v>
      </c>
      <c r="AH7" s="4"/>
      <c r="AI7" s="4"/>
      <c r="AJ7" s="4"/>
      <c r="AK7" s="4"/>
      <c r="AL7" s="4" t="s">
        <v>61</v>
      </c>
      <c r="AM7" s="4"/>
      <c r="AN7" s="4"/>
      <c r="AO7" s="4"/>
      <c r="AP7" s="4"/>
      <c r="AQ7" s="4" t="s">
        <v>61</v>
      </c>
      <c r="AR7" s="4"/>
      <c r="AS7" s="4"/>
      <c r="AT7" s="4"/>
      <c r="AU7" s="4"/>
      <c r="AV7" s="22" t="s">
        <v>61</v>
      </c>
    </row>
    <row r="8" spans="2:48" x14ac:dyDescent="0.2">
      <c r="B8" s="3" t="s">
        <v>9</v>
      </c>
      <c r="C8" s="4" t="s">
        <v>0</v>
      </c>
      <c r="D8" s="5">
        <v>1.2539908141165688</v>
      </c>
      <c r="E8" s="6"/>
      <c r="F8" s="4" t="s">
        <v>71</v>
      </c>
      <c r="G8" s="4">
        <v>1</v>
      </c>
      <c r="H8" s="23">
        <v>0.31999459424434162</v>
      </c>
      <c r="I8" s="2"/>
      <c r="J8" s="3" t="s">
        <v>58</v>
      </c>
      <c r="K8" s="4">
        <v>1</v>
      </c>
      <c r="L8" s="4">
        <f t="shared" ref="L8:L28" si="0">$D$26+$D$21*$H8</f>
        <v>0.39276645248354702</v>
      </c>
      <c r="M8" s="4">
        <f t="shared" ref="M8:M27" si="1">$D$24-$D$25-L8</f>
        <v>0.30320440424942929</v>
      </c>
      <c r="N8" s="4"/>
      <c r="O8" s="4" t="s">
        <v>58</v>
      </c>
      <c r="P8" s="4">
        <v>1</v>
      </c>
      <c r="Q8" s="4">
        <f t="shared" ref="Q8:Q27" si="2">$L8</f>
        <v>0.39276645248354702</v>
      </c>
      <c r="R8" s="4">
        <f t="shared" ref="R8:R27" si="3">$M8</f>
        <v>0.30320440424942929</v>
      </c>
      <c r="S8" s="4"/>
      <c r="T8" s="4" t="s">
        <v>58</v>
      </c>
      <c r="U8" s="4">
        <v>1</v>
      </c>
      <c r="V8" s="4">
        <f t="shared" ref="V8:V27" si="4">$L8</f>
        <v>0.39276645248354702</v>
      </c>
      <c r="W8" s="4">
        <f t="shared" ref="W8:W27" si="5">$M8</f>
        <v>0.30320440424942929</v>
      </c>
      <c r="X8" s="4"/>
      <c r="Y8" s="4" t="s">
        <v>58</v>
      </c>
      <c r="Z8" s="4">
        <v>1</v>
      </c>
      <c r="AA8" s="4">
        <f t="shared" ref="AA8:AA27" si="6">$L8</f>
        <v>0.39276645248354702</v>
      </c>
      <c r="AB8" s="22">
        <f t="shared" ref="AB8:AB27" si="7">$M8</f>
        <v>0.30320440424942929</v>
      </c>
      <c r="AD8" s="3" t="s">
        <v>59</v>
      </c>
      <c r="AE8" s="4">
        <v>1</v>
      </c>
      <c r="AF8" s="4">
        <f t="shared" ref="AF8:AF27" si="8">$D$25 + $D$20*$H8</f>
        <v>0.39276530641114071</v>
      </c>
      <c r="AG8" s="4">
        <f t="shared" ref="AG8:AG27" si="9">$D$24-$D$26-AF8</f>
        <v>0.3032060356795403</v>
      </c>
      <c r="AH8" s="4"/>
      <c r="AI8" s="4" t="s">
        <v>59</v>
      </c>
      <c r="AJ8" s="4">
        <v>1</v>
      </c>
      <c r="AK8" s="4">
        <f t="shared" ref="AK8:AK27" si="10">$AF8</f>
        <v>0.39276530641114071</v>
      </c>
      <c r="AL8" s="4">
        <f t="shared" ref="AL8:AL27" si="11">$AG8</f>
        <v>0.3032060356795403</v>
      </c>
      <c r="AM8" s="4"/>
      <c r="AN8" s="4" t="s">
        <v>59</v>
      </c>
      <c r="AO8" s="4">
        <v>1</v>
      </c>
      <c r="AP8" s="4">
        <f t="shared" ref="AP8:AP27" si="12">$AF8</f>
        <v>0.39276530641114071</v>
      </c>
      <c r="AQ8" s="4">
        <f t="shared" ref="AQ8:AQ27" si="13">$AG8</f>
        <v>0.3032060356795403</v>
      </c>
      <c r="AR8" s="4"/>
      <c r="AS8" s="4" t="s">
        <v>59</v>
      </c>
      <c r="AT8" s="4">
        <v>1</v>
      </c>
      <c r="AU8" s="4">
        <f t="shared" ref="AU8:AU27" si="14">$AF8</f>
        <v>0.39276530641114071</v>
      </c>
      <c r="AV8" s="22">
        <f t="shared" ref="AV8:AV27" si="15">$AG8</f>
        <v>0.3032060356795403</v>
      </c>
    </row>
    <row r="9" spans="2:48" x14ac:dyDescent="0.2">
      <c r="B9" s="3"/>
      <c r="C9" s="4" t="s">
        <v>10</v>
      </c>
      <c r="D9" s="5">
        <v>1.2539924105361981</v>
      </c>
      <c r="E9" s="6"/>
      <c r="F9" s="6"/>
      <c r="G9" s="4">
        <v>2</v>
      </c>
      <c r="H9" s="23">
        <v>0.99565760034511042</v>
      </c>
      <c r="I9" s="2"/>
      <c r="J9" s="3"/>
      <c r="K9" s="4">
        <v>2</v>
      </c>
      <c r="L9" s="4">
        <f t="shared" si="0"/>
        <v>0.58013475843372064</v>
      </c>
      <c r="M9" s="4">
        <f t="shared" si="1"/>
        <v>0.11583609829925567</v>
      </c>
      <c r="N9" s="4"/>
      <c r="O9" s="4"/>
      <c r="P9" s="4">
        <v>2</v>
      </c>
      <c r="Q9" s="4">
        <f t="shared" si="2"/>
        <v>0.58013475843372064</v>
      </c>
      <c r="R9" s="4">
        <f t="shared" si="3"/>
        <v>0.11583609829925567</v>
      </c>
      <c r="S9" s="4"/>
      <c r="T9" s="4"/>
      <c r="U9" s="4">
        <v>2</v>
      </c>
      <c r="V9" s="4">
        <f t="shared" si="4"/>
        <v>0.58013475843372064</v>
      </c>
      <c r="W9" s="4">
        <f t="shared" si="5"/>
        <v>0.11583609829925567</v>
      </c>
      <c r="X9" s="4"/>
      <c r="Y9" s="4"/>
      <c r="Z9" s="4">
        <v>2</v>
      </c>
      <c r="AA9" s="4">
        <f t="shared" si="6"/>
        <v>0.58013475843372064</v>
      </c>
      <c r="AB9" s="22">
        <f t="shared" si="7"/>
        <v>0.11583609829925567</v>
      </c>
      <c r="AD9" s="3"/>
      <c r="AE9" s="4">
        <v>2</v>
      </c>
      <c r="AF9" s="4">
        <f t="shared" si="8"/>
        <v>0.58013016762508141</v>
      </c>
      <c r="AG9" s="4">
        <f t="shared" si="9"/>
        <v>0.11584117446559961</v>
      </c>
      <c r="AH9" s="4"/>
      <c r="AI9" s="4"/>
      <c r="AJ9" s="4">
        <v>2</v>
      </c>
      <c r="AK9" s="4">
        <f t="shared" si="10"/>
        <v>0.58013016762508141</v>
      </c>
      <c r="AL9" s="4">
        <f t="shared" si="11"/>
        <v>0.11584117446559961</v>
      </c>
      <c r="AM9" s="4"/>
      <c r="AN9" s="4"/>
      <c r="AO9" s="4">
        <v>2</v>
      </c>
      <c r="AP9" s="4">
        <f t="shared" si="12"/>
        <v>0.58013016762508141</v>
      </c>
      <c r="AQ9" s="4">
        <f t="shared" si="13"/>
        <v>0.11584117446559961</v>
      </c>
      <c r="AR9" s="4"/>
      <c r="AS9" s="4"/>
      <c r="AT9" s="4">
        <v>2</v>
      </c>
      <c r="AU9" s="4">
        <f t="shared" si="14"/>
        <v>0.58013016762508141</v>
      </c>
      <c r="AV9" s="22">
        <f t="shared" si="15"/>
        <v>0.11584117446559961</v>
      </c>
    </row>
    <row r="10" spans="2:48" x14ac:dyDescent="0.2">
      <c r="B10" s="3"/>
      <c r="C10" s="4"/>
      <c r="D10" s="4"/>
      <c r="E10" s="6"/>
      <c r="F10" s="6"/>
      <c r="G10" s="4">
        <v>3</v>
      </c>
      <c r="H10" s="23">
        <v>-0.23171191749206482</v>
      </c>
      <c r="I10" s="2"/>
      <c r="J10" s="3"/>
      <c r="K10" s="4">
        <v>3</v>
      </c>
      <c r="L10" s="4">
        <f t="shared" si="0"/>
        <v>0.23977255826061394</v>
      </c>
      <c r="M10" s="4">
        <f t="shared" si="1"/>
        <v>0.45619829847236237</v>
      </c>
      <c r="N10" s="4"/>
      <c r="O10" s="4"/>
      <c r="P10" s="4">
        <v>3</v>
      </c>
      <c r="Q10" s="4">
        <f t="shared" si="2"/>
        <v>0.23977255826061394</v>
      </c>
      <c r="R10" s="4">
        <f t="shared" si="3"/>
        <v>0.45619829847236237</v>
      </c>
      <c r="S10" s="4"/>
      <c r="T10" s="4"/>
      <c r="U10" s="4">
        <v>3</v>
      </c>
      <c r="V10" s="4">
        <f t="shared" si="4"/>
        <v>0.23977255826061394</v>
      </c>
      <c r="W10" s="4">
        <f t="shared" si="5"/>
        <v>0.45619829847236237</v>
      </c>
      <c r="X10" s="4"/>
      <c r="Y10" s="4"/>
      <c r="Z10" s="4">
        <v>3</v>
      </c>
      <c r="AA10" s="4">
        <f t="shared" si="6"/>
        <v>0.23977255826061394</v>
      </c>
      <c r="AB10" s="22">
        <f t="shared" si="7"/>
        <v>0.45619829847236237</v>
      </c>
      <c r="AD10" s="3"/>
      <c r="AE10" s="4">
        <v>3</v>
      </c>
      <c r="AF10" s="4">
        <f t="shared" si="8"/>
        <v>0.2397742249563978</v>
      </c>
      <c r="AG10" s="4">
        <f t="shared" si="9"/>
        <v>0.45619711713428324</v>
      </c>
      <c r="AH10" s="4"/>
      <c r="AI10" s="4"/>
      <c r="AJ10" s="4">
        <v>3</v>
      </c>
      <c r="AK10" s="4">
        <f t="shared" si="10"/>
        <v>0.2397742249563978</v>
      </c>
      <c r="AL10" s="4">
        <f t="shared" si="11"/>
        <v>0.45619711713428324</v>
      </c>
      <c r="AM10" s="4"/>
      <c r="AN10" s="4"/>
      <c r="AO10" s="4">
        <v>3</v>
      </c>
      <c r="AP10" s="4">
        <f t="shared" si="12"/>
        <v>0.2397742249563978</v>
      </c>
      <c r="AQ10" s="4">
        <f t="shared" si="13"/>
        <v>0.45619711713428324</v>
      </c>
      <c r="AR10" s="4"/>
      <c r="AS10" s="4"/>
      <c r="AT10" s="4">
        <v>3</v>
      </c>
      <c r="AU10" s="4">
        <f t="shared" si="14"/>
        <v>0.2397742249563978</v>
      </c>
      <c r="AV10" s="22">
        <f t="shared" si="15"/>
        <v>0.45619711713428324</v>
      </c>
    </row>
    <row r="11" spans="2:48" x14ac:dyDescent="0.2">
      <c r="B11" s="3" t="s">
        <v>5</v>
      </c>
      <c r="C11" s="4" t="s">
        <v>6</v>
      </c>
      <c r="D11" s="4">
        <f>D4+D6*D8</f>
        <v>-0.25399081411656876</v>
      </c>
      <c r="E11" s="6"/>
      <c r="F11" s="6"/>
      <c r="G11" s="4">
        <v>4</v>
      </c>
      <c r="H11" s="23">
        <v>0.2520583455920915</v>
      </c>
      <c r="I11" s="2"/>
      <c r="J11" s="3"/>
      <c r="K11" s="4">
        <v>4</v>
      </c>
      <c r="L11" s="4">
        <f t="shared" si="0"/>
        <v>0.37392703148869172</v>
      </c>
      <c r="M11" s="4">
        <f t="shared" si="1"/>
        <v>0.3220438252442846</v>
      </c>
      <c r="N11" s="4"/>
      <c r="O11" s="4"/>
      <c r="P11" s="4">
        <v>4</v>
      </c>
      <c r="Q11" s="4">
        <f t="shared" si="2"/>
        <v>0.37392703148869172</v>
      </c>
      <c r="R11" s="4">
        <f t="shared" si="3"/>
        <v>0.3220438252442846</v>
      </c>
      <c r="S11" s="4"/>
      <c r="T11" s="4"/>
      <c r="U11" s="4">
        <v>4</v>
      </c>
      <c r="V11" s="4">
        <f t="shared" si="4"/>
        <v>0.37392703148869172</v>
      </c>
      <c r="W11" s="4">
        <f t="shared" si="5"/>
        <v>0.3220438252442846</v>
      </c>
      <c r="X11" s="4"/>
      <c r="Y11" s="4"/>
      <c r="Z11" s="4">
        <v>4</v>
      </c>
      <c r="AA11" s="4">
        <f t="shared" si="6"/>
        <v>0.37392703148869172</v>
      </c>
      <c r="AB11" s="22">
        <f t="shared" si="7"/>
        <v>0.3220438252442846</v>
      </c>
      <c r="AD11" s="3"/>
      <c r="AE11" s="4">
        <v>4</v>
      </c>
      <c r="AF11" s="4">
        <f t="shared" si="8"/>
        <v>0.37392623177601669</v>
      </c>
      <c r="AG11" s="4">
        <f t="shared" si="9"/>
        <v>0.32204511031466432</v>
      </c>
      <c r="AH11" s="4"/>
      <c r="AI11" s="4"/>
      <c r="AJ11" s="4">
        <v>4</v>
      </c>
      <c r="AK11" s="4">
        <f t="shared" si="10"/>
        <v>0.37392623177601669</v>
      </c>
      <c r="AL11" s="4">
        <f t="shared" si="11"/>
        <v>0.32204511031466432</v>
      </c>
      <c r="AM11" s="4"/>
      <c r="AN11" s="4"/>
      <c r="AO11" s="4">
        <v>4</v>
      </c>
      <c r="AP11" s="4">
        <f t="shared" si="12"/>
        <v>0.37392623177601669</v>
      </c>
      <c r="AQ11" s="4">
        <f t="shared" si="13"/>
        <v>0.32204511031466432</v>
      </c>
      <c r="AR11" s="4"/>
      <c r="AS11" s="4"/>
      <c r="AT11" s="4">
        <v>4</v>
      </c>
      <c r="AU11" s="4">
        <f t="shared" si="14"/>
        <v>0.37392623177601669</v>
      </c>
      <c r="AV11" s="22">
        <f t="shared" si="15"/>
        <v>0.32204511031466432</v>
      </c>
    </row>
    <row r="12" spans="2:48" x14ac:dyDescent="0.2">
      <c r="B12" s="3"/>
      <c r="C12" s="4" t="s">
        <v>7</v>
      </c>
      <c r="D12" s="4">
        <f>D5+D6*D9</f>
        <v>-0.25399241053619814</v>
      </c>
      <c r="E12" s="6"/>
      <c r="F12" s="6"/>
      <c r="G12" s="4">
        <v>5</v>
      </c>
      <c r="H12" s="23">
        <v>-0.29785025003528937</v>
      </c>
      <c r="I12" s="2"/>
      <c r="J12" s="3"/>
      <c r="K12" s="4">
        <v>5</v>
      </c>
      <c r="L12" s="4">
        <f t="shared" si="0"/>
        <v>0.22143171790810093</v>
      </c>
      <c r="M12" s="4">
        <f t="shared" si="1"/>
        <v>0.47453913882487542</v>
      </c>
      <c r="N12" s="4"/>
      <c r="O12" s="4"/>
      <c r="P12" s="4">
        <v>5</v>
      </c>
      <c r="Q12" s="4">
        <f t="shared" si="2"/>
        <v>0.22143171790810093</v>
      </c>
      <c r="R12" s="4">
        <f t="shared" si="3"/>
        <v>0.47453913882487542</v>
      </c>
      <c r="S12" s="4"/>
      <c r="T12" s="4"/>
      <c r="U12" s="4">
        <v>5</v>
      </c>
      <c r="V12" s="4">
        <f t="shared" si="4"/>
        <v>0.22143171790810093</v>
      </c>
      <c r="W12" s="4">
        <f t="shared" si="5"/>
        <v>0.47453913882487542</v>
      </c>
      <c r="X12" s="4"/>
      <c r="Y12" s="4"/>
      <c r="Z12" s="4">
        <v>5</v>
      </c>
      <c r="AA12" s="4">
        <f t="shared" si="6"/>
        <v>0.22143171790810093</v>
      </c>
      <c r="AB12" s="22">
        <f t="shared" si="7"/>
        <v>0.47453913882487542</v>
      </c>
      <c r="AD12" s="3"/>
      <c r="AE12" s="4">
        <v>5</v>
      </c>
      <c r="AF12" s="4">
        <f t="shared" si="8"/>
        <v>0.22143372179729104</v>
      </c>
      <c r="AG12" s="4">
        <f t="shared" si="9"/>
        <v>0.47453762029338997</v>
      </c>
      <c r="AH12" s="4"/>
      <c r="AI12" s="4"/>
      <c r="AJ12" s="4">
        <v>5</v>
      </c>
      <c r="AK12" s="4">
        <f t="shared" si="10"/>
        <v>0.22143372179729104</v>
      </c>
      <c r="AL12" s="4">
        <f t="shared" si="11"/>
        <v>0.47453762029338997</v>
      </c>
      <c r="AM12" s="4"/>
      <c r="AN12" s="4"/>
      <c r="AO12" s="4">
        <v>5</v>
      </c>
      <c r="AP12" s="4">
        <f t="shared" si="12"/>
        <v>0.22143372179729104</v>
      </c>
      <c r="AQ12" s="4">
        <f t="shared" si="13"/>
        <v>0.47453762029338997</v>
      </c>
      <c r="AR12" s="4"/>
      <c r="AS12" s="4"/>
      <c r="AT12" s="4">
        <v>5</v>
      </c>
      <c r="AU12" s="4">
        <f t="shared" si="14"/>
        <v>0.22143372179729104</v>
      </c>
      <c r="AV12" s="22">
        <f t="shared" si="15"/>
        <v>0.47453762029338997</v>
      </c>
    </row>
    <row r="13" spans="2:48" x14ac:dyDescent="0.2">
      <c r="B13" s="3"/>
      <c r="C13" s="4" t="s">
        <v>8</v>
      </c>
      <c r="D13" s="4">
        <v>0</v>
      </c>
      <c r="E13" s="6"/>
      <c r="F13" s="6"/>
      <c r="G13" s="4">
        <v>6</v>
      </c>
      <c r="H13" s="23">
        <v>-8.9702712621583081E-2</v>
      </c>
      <c r="I13" s="2"/>
      <c r="J13" s="3"/>
      <c r="K13" s="4">
        <v>6</v>
      </c>
      <c r="L13" s="4">
        <f t="shared" si="0"/>
        <v>0.27915317242131427</v>
      </c>
      <c r="M13" s="4">
        <f t="shared" si="1"/>
        <v>0.41681768431166205</v>
      </c>
      <c r="N13" s="4"/>
      <c r="O13" s="4"/>
      <c r="P13" s="4">
        <v>6</v>
      </c>
      <c r="Q13" s="4">
        <f t="shared" si="2"/>
        <v>0.27915317242131427</v>
      </c>
      <c r="R13" s="4">
        <f t="shared" si="3"/>
        <v>0.41681768431166205</v>
      </c>
      <c r="S13" s="4"/>
      <c r="T13" s="4"/>
      <c r="U13" s="4">
        <v>6</v>
      </c>
      <c r="V13" s="4">
        <f t="shared" si="4"/>
        <v>0.27915317242131427</v>
      </c>
      <c r="W13" s="4">
        <f t="shared" si="5"/>
        <v>0.41681768431166205</v>
      </c>
      <c r="X13" s="4"/>
      <c r="Y13" s="4"/>
      <c r="Z13" s="4">
        <v>6</v>
      </c>
      <c r="AA13" s="4">
        <f t="shared" si="6"/>
        <v>0.27915317242131427</v>
      </c>
      <c r="AB13" s="22">
        <f t="shared" si="7"/>
        <v>0.41681768431166205</v>
      </c>
      <c r="AD13" s="3"/>
      <c r="AE13" s="4">
        <v>6</v>
      </c>
      <c r="AF13" s="4">
        <f t="shared" si="8"/>
        <v>0.27915411511082727</v>
      </c>
      <c r="AG13" s="4">
        <f t="shared" si="9"/>
        <v>0.41681722697985374</v>
      </c>
      <c r="AH13" s="4"/>
      <c r="AI13" s="4"/>
      <c r="AJ13" s="4">
        <v>6</v>
      </c>
      <c r="AK13" s="4">
        <f t="shared" si="10"/>
        <v>0.27915411511082727</v>
      </c>
      <c r="AL13" s="4">
        <f t="shared" si="11"/>
        <v>0.41681722697985374</v>
      </c>
      <c r="AM13" s="4"/>
      <c r="AN13" s="4"/>
      <c r="AO13" s="4">
        <v>6</v>
      </c>
      <c r="AP13" s="4">
        <f t="shared" si="12"/>
        <v>0.27915411511082727</v>
      </c>
      <c r="AQ13" s="4">
        <f t="shared" si="13"/>
        <v>0.41681722697985374</v>
      </c>
      <c r="AR13" s="4"/>
      <c r="AS13" s="4"/>
      <c r="AT13" s="4">
        <v>6</v>
      </c>
      <c r="AU13" s="4">
        <f t="shared" si="14"/>
        <v>0.27915411511082727</v>
      </c>
      <c r="AV13" s="22">
        <f t="shared" si="15"/>
        <v>0.41681722697985374</v>
      </c>
    </row>
    <row r="14" spans="2:48" x14ac:dyDescent="0.2">
      <c r="B14" s="3"/>
      <c r="C14" s="4"/>
      <c r="D14" s="4"/>
      <c r="E14" s="6"/>
      <c r="F14" s="6"/>
      <c r="G14" s="4">
        <v>7</v>
      </c>
      <c r="H14" s="23">
        <v>-0.90045572972930432</v>
      </c>
      <c r="I14" s="2"/>
      <c r="J14" s="3"/>
      <c r="K14" s="4">
        <v>7</v>
      </c>
      <c r="L14" s="4">
        <f t="shared" si="0"/>
        <v>5.432301598559261E-2</v>
      </c>
      <c r="M14" s="4">
        <f t="shared" si="1"/>
        <v>0.64164784074738368</v>
      </c>
      <c r="N14" s="4"/>
      <c r="O14" s="4"/>
      <c r="P14" s="4">
        <v>7</v>
      </c>
      <c r="Q14" s="4">
        <f t="shared" si="2"/>
        <v>5.432301598559261E-2</v>
      </c>
      <c r="R14" s="4">
        <f t="shared" si="3"/>
        <v>0.64164784074738368</v>
      </c>
      <c r="S14" s="4"/>
      <c r="T14" s="4"/>
      <c r="U14" s="4">
        <v>7</v>
      </c>
      <c r="V14" s="4">
        <f t="shared" si="4"/>
        <v>5.432301598559261E-2</v>
      </c>
      <c r="W14" s="4">
        <f t="shared" si="5"/>
        <v>0.64164784074738368</v>
      </c>
      <c r="X14" s="4"/>
      <c r="Y14" s="4"/>
      <c r="Z14" s="4">
        <v>7</v>
      </c>
      <c r="AA14" s="4">
        <f t="shared" si="6"/>
        <v>5.432301598559261E-2</v>
      </c>
      <c r="AB14" s="22">
        <f t="shared" si="7"/>
        <v>0.64164784074738368</v>
      </c>
      <c r="AD14" s="3"/>
      <c r="AE14" s="4">
        <v>7</v>
      </c>
      <c r="AF14" s="4">
        <f t="shared" si="8"/>
        <v>5.4328092141447071E-2</v>
      </c>
      <c r="AG14" s="4">
        <f t="shared" si="9"/>
        <v>0.64164324994923394</v>
      </c>
      <c r="AH14" s="4"/>
      <c r="AI14" s="4"/>
      <c r="AJ14" s="4">
        <v>7</v>
      </c>
      <c r="AK14" s="4">
        <f t="shared" si="10"/>
        <v>5.4328092141447071E-2</v>
      </c>
      <c r="AL14" s="4">
        <f t="shared" si="11"/>
        <v>0.64164324994923394</v>
      </c>
      <c r="AM14" s="4"/>
      <c r="AN14" s="4"/>
      <c r="AO14" s="4">
        <v>7</v>
      </c>
      <c r="AP14" s="4">
        <f t="shared" si="12"/>
        <v>5.4328092141447071E-2</v>
      </c>
      <c r="AQ14" s="4">
        <f t="shared" si="13"/>
        <v>0.64164324994923394</v>
      </c>
      <c r="AR14" s="4"/>
      <c r="AS14" s="4"/>
      <c r="AT14" s="4">
        <v>7</v>
      </c>
      <c r="AU14" s="4">
        <f t="shared" si="14"/>
        <v>5.4328092141447071E-2</v>
      </c>
      <c r="AV14" s="22">
        <f t="shared" si="15"/>
        <v>0.64164324994923394</v>
      </c>
    </row>
    <row r="15" spans="2:48" x14ac:dyDescent="0.2">
      <c r="B15" s="3"/>
      <c r="C15" s="4" t="s">
        <v>15</v>
      </c>
      <c r="D15" s="4">
        <f>EXP(D11)+EXP(D12)+1</f>
        <v>2.5513966166473439</v>
      </c>
      <c r="E15" s="6"/>
      <c r="F15" s="6"/>
      <c r="G15" s="4">
        <v>8</v>
      </c>
      <c r="H15" s="23">
        <v>-0.61087072946020915</v>
      </c>
      <c r="I15" s="2"/>
      <c r="J15" s="3"/>
      <c r="K15" s="4">
        <v>8</v>
      </c>
      <c r="L15" s="4">
        <f t="shared" si="0"/>
        <v>0.13462791715537589</v>
      </c>
      <c r="M15" s="4">
        <f t="shared" si="1"/>
        <v>0.5613429395776004</v>
      </c>
      <c r="N15" s="4"/>
      <c r="O15" s="4"/>
      <c r="P15" s="4">
        <v>8</v>
      </c>
      <c r="Q15" s="4">
        <f t="shared" si="2"/>
        <v>0.13462791715537589</v>
      </c>
      <c r="R15" s="4">
        <f t="shared" si="3"/>
        <v>0.5613429395776004</v>
      </c>
      <c r="S15" s="4"/>
      <c r="T15" s="4"/>
      <c r="U15" s="4">
        <v>8</v>
      </c>
      <c r="V15" s="4">
        <f t="shared" si="4"/>
        <v>0.13462791715537589</v>
      </c>
      <c r="W15" s="4">
        <f t="shared" si="5"/>
        <v>0.5613429395776004</v>
      </c>
      <c r="X15" s="4"/>
      <c r="Y15" s="4"/>
      <c r="Z15" s="4">
        <v>8</v>
      </c>
      <c r="AA15" s="4">
        <f t="shared" si="6"/>
        <v>0.13462791715537589</v>
      </c>
      <c r="AB15" s="22">
        <f t="shared" si="7"/>
        <v>0.5613429395776004</v>
      </c>
      <c r="AD15" s="3"/>
      <c r="AE15" s="4">
        <v>8</v>
      </c>
      <c r="AF15" s="4">
        <f t="shared" si="8"/>
        <v>0.13463151691851105</v>
      </c>
      <c r="AG15" s="4">
        <f t="shared" si="9"/>
        <v>0.56133982517216996</v>
      </c>
      <c r="AH15" s="4"/>
      <c r="AI15" s="4"/>
      <c r="AJ15" s="4">
        <v>8</v>
      </c>
      <c r="AK15" s="4">
        <f t="shared" si="10"/>
        <v>0.13463151691851105</v>
      </c>
      <c r="AL15" s="4">
        <f t="shared" si="11"/>
        <v>0.56133982517216996</v>
      </c>
      <c r="AM15" s="4"/>
      <c r="AN15" s="4"/>
      <c r="AO15" s="4">
        <v>8</v>
      </c>
      <c r="AP15" s="4">
        <f t="shared" si="12"/>
        <v>0.13463151691851105</v>
      </c>
      <c r="AQ15" s="4">
        <f t="shared" si="13"/>
        <v>0.56133982517216996</v>
      </c>
      <c r="AR15" s="4"/>
      <c r="AS15" s="4"/>
      <c r="AT15" s="4">
        <v>8</v>
      </c>
      <c r="AU15" s="4">
        <f t="shared" si="14"/>
        <v>0.13463151691851105</v>
      </c>
      <c r="AV15" s="22">
        <f t="shared" si="15"/>
        <v>0.56133982517216996</v>
      </c>
    </row>
    <row r="16" spans="2:48" x14ac:dyDescent="0.2">
      <c r="B16" s="3" t="s">
        <v>29</v>
      </c>
      <c r="C16" s="4" t="s">
        <v>33</v>
      </c>
      <c r="D16" s="4">
        <f>EXP(D11)/D15</f>
        <v>0.30402914326702368</v>
      </c>
      <c r="E16" s="6"/>
      <c r="F16" s="6"/>
      <c r="G16" s="4">
        <v>9</v>
      </c>
      <c r="H16" s="23">
        <v>0.56137222673719922</v>
      </c>
      <c r="I16" s="2"/>
      <c r="J16" s="3"/>
      <c r="K16" s="4">
        <v>9</v>
      </c>
      <c r="L16" s="4">
        <f t="shared" si="0"/>
        <v>0.45970295438773029</v>
      </c>
      <c r="M16" s="4">
        <f t="shared" si="1"/>
        <v>0.23626790234524603</v>
      </c>
      <c r="N16" s="4"/>
      <c r="O16" s="4"/>
      <c r="P16" s="4">
        <v>9</v>
      </c>
      <c r="Q16" s="4">
        <f t="shared" si="2"/>
        <v>0.45970295438773029</v>
      </c>
      <c r="R16" s="4">
        <f t="shared" si="3"/>
        <v>0.23626790234524603</v>
      </c>
      <c r="S16" s="4"/>
      <c r="T16" s="4"/>
      <c r="U16" s="4">
        <v>9</v>
      </c>
      <c r="V16" s="4">
        <f t="shared" si="4"/>
        <v>0.45970295438773029</v>
      </c>
      <c r="W16" s="4">
        <f t="shared" si="5"/>
        <v>0.23626790234524603</v>
      </c>
      <c r="X16" s="4"/>
      <c r="Y16" s="4"/>
      <c r="Z16" s="4">
        <v>9</v>
      </c>
      <c r="AA16" s="4">
        <f t="shared" si="6"/>
        <v>0.45970295438773029</v>
      </c>
      <c r="AB16" s="22">
        <f t="shared" si="7"/>
        <v>0.23626790234524603</v>
      </c>
      <c r="AD16" s="3"/>
      <c r="AE16" s="4">
        <v>9</v>
      </c>
      <c r="AF16" s="4">
        <f t="shared" si="8"/>
        <v>0.45970057769847961</v>
      </c>
      <c r="AG16" s="4">
        <f t="shared" si="9"/>
        <v>0.2362707643922014</v>
      </c>
      <c r="AH16" s="4"/>
      <c r="AI16" s="4"/>
      <c r="AJ16" s="4">
        <v>9</v>
      </c>
      <c r="AK16" s="4">
        <f t="shared" si="10"/>
        <v>0.45970057769847961</v>
      </c>
      <c r="AL16" s="4">
        <f t="shared" si="11"/>
        <v>0.2362707643922014</v>
      </c>
      <c r="AM16" s="4"/>
      <c r="AN16" s="4"/>
      <c r="AO16" s="4">
        <v>9</v>
      </c>
      <c r="AP16" s="4">
        <f t="shared" si="12"/>
        <v>0.45970057769847961</v>
      </c>
      <c r="AQ16" s="4">
        <f t="shared" si="13"/>
        <v>0.2362707643922014</v>
      </c>
      <c r="AR16" s="4"/>
      <c r="AS16" s="4"/>
      <c r="AT16" s="4">
        <v>9</v>
      </c>
      <c r="AU16" s="4">
        <f t="shared" si="14"/>
        <v>0.45970057769847961</v>
      </c>
      <c r="AV16" s="22">
        <f t="shared" si="15"/>
        <v>0.2362707643922014</v>
      </c>
    </row>
    <row r="17" spans="2:48" x14ac:dyDescent="0.2">
      <c r="B17" s="3"/>
      <c r="C17" s="4" t="s">
        <v>34</v>
      </c>
      <c r="D17" s="4">
        <f>EXP(D12)/D15</f>
        <v>0.30402865790931893</v>
      </c>
      <c r="E17" s="6"/>
      <c r="F17" s="6"/>
      <c r="G17" s="4">
        <v>10</v>
      </c>
      <c r="H17" s="23">
        <v>-1.7454762391176093</v>
      </c>
      <c r="I17" s="2"/>
      <c r="J17" s="3"/>
      <c r="K17" s="4">
        <v>10</v>
      </c>
      <c r="L17" s="4">
        <f t="shared" si="0"/>
        <v>-0.18000986876261571</v>
      </c>
      <c r="M17" s="4">
        <f t="shared" si="1"/>
        <v>0.87598072549559203</v>
      </c>
      <c r="N17" s="4"/>
      <c r="O17" s="4"/>
      <c r="P17" s="4">
        <v>10</v>
      </c>
      <c r="Q17" s="4">
        <f t="shared" si="2"/>
        <v>-0.18000986876261571</v>
      </c>
      <c r="R17" s="4">
        <f t="shared" si="3"/>
        <v>0.87598072549559203</v>
      </c>
      <c r="S17" s="4"/>
      <c r="T17" s="4"/>
      <c r="U17" s="4">
        <v>10</v>
      </c>
      <c r="V17" s="4">
        <f t="shared" si="4"/>
        <v>-0.18000986876261571</v>
      </c>
      <c r="W17" s="4">
        <f t="shared" si="5"/>
        <v>0.87598072549559203</v>
      </c>
      <c r="X17" s="4"/>
      <c r="Y17" s="4"/>
      <c r="Z17" s="4">
        <v>10</v>
      </c>
      <c r="AA17" s="4">
        <f t="shared" si="6"/>
        <v>-0.18000986876261571</v>
      </c>
      <c r="AB17" s="22">
        <f t="shared" si="7"/>
        <v>0.87598072549559203</v>
      </c>
      <c r="AD17" s="3"/>
      <c r="AE17" s="4">
        <v>10</v>
      </c>
      <c r="AF17" s="4">
        <f t="shared" si="8"/>
        <v>-0.18000048443428496</v>
      </c>
      <c r="AG17" s="4">
        <f t="shared" si="9"/>
        <v>0.87597182652496597</v>
      </c>
      <c r="AH17" s="4"/>
      <c r="AI17" s="4"/>
      <c r="AJ17" s="4">
        <v>10</v>
      </c>
      <c r="AK17" s="4">
        <f t="shared" si="10"/>
        <v>-0.18000048443428496</v>
      </c>
      <c r="AL17" s="4">
        <f t="shared" si="11"/>
        <v>0.87597182652496597</v>
      </c>
      <c r="AM17" s="4"/>
      <c r="AN17" s="4"/>
      <c r="AO17" s="4">
        <v>10</v>
      </c>
      <c r="AP17" s="4">
        <f t="shared" si="12"/>
        <v>-0.18000048443428496</v>
      </c>
      <c r="AQ17" s="4">
        <f t="shared" si="13"/>
        <v>0.87597182652496597</v>
      </c>
      <c r="AR17" s="4"/>
      <c r="AS17" s="4"/>
      <c r="AT17" s="4">
        <v>10</v>
      </c>
      <c r="AU17" s="4">
        <f t="shared" si="14"/>
        <v>-0.18000048443428496</v>
      </c>
      <c r="AV17" s="22">
        <f t="shared" si="15"/>
        <v>0.87597182652496597</v>
      </c>
    </row>
    <row r="18" spans="2:48" x14ac:dyDescent="0.2">
      <c r="B18" s="3"/>
      <c r="C18" s="6" t="s">
        <v>55</v>
      </c>
      <c r="D18" s="4">
        <f>1-D16-D17</f>
        <v>0.39194219882365738</v>
      </c>
      <c r="E18" s="6"/>
      <c r="F18" s="6"/>
      <c r="G18" s="4">
        <v>11</v>
      </c>
      <c r="H18" s="23">
        <v>-2.3765897305980965E-3</v>
      </c>
      <c r="I18" s="2"/>
      <c r="J18" s="3"/>
      <c r="K18" s="4">
        <v>11</v>
      </c>
      <c r="L18" s="4">
        <f t="shared" si="0"/>
        <v>0.30336960511563332</v>
      </c>
      <c r="M18" s="4">
        <f t="shared" si="1"/>
        <v>0.39260125161734299</v>
      </c>
      <c r="N18" s="4"/>
      <c r="O18" s="4"/>
      <c r="P18" s="4">
        <v>11</v>
      </c>
      <c r="Q18" s="4">
        <f t="shared" si="2"/>
        <v>0.30336960511563332</v>
      </c>
      <c r="R18" s="4">
        <f t="shared" si="3"/>
        <v>0.39260125161734299</v>
      </c>
      <c r="S18" s="4"/>
      <c r="T18" s="4"/>
      <c r="U18" s="4">
        <v>11</v>
      </c>
      <c r="V18" s="4">
        <f t="shared" si="4"/>
        <v>0.30336960511563332</v>
      </c>
      <c r="W18" s="4">
        <f t="shared" si="5"/>
        <v>0.39260125161734299</v>
      </c>
      <c r="X18" s="4"/>
      <c r="Y18" s="4"/>
      <c r="Z18" s="4">
        <v>11</v>
      </c>
      <c r="AA18" s="4">
        <f t="shared" si="6"/>
        <v>0.30336960511563332</v>
      </c>
      <c r="AB18" s="22">
        <f t="shared" si="7"/>
        <v>0.39260125161734299</v>
      </c>
      <c r="AD18" s="3"/>
      <c r="AE18" s="4">
        <v>11</v>
      </c>
      <c r="AF18" s="4">
        <f t="shared" si="8"/>
        <v>0.30337010258991787</v>
      </c>
      <c r="AG18" s="4">
        <f t="shared" si="9"/>
        <v>0.39260123950076314</v>
      </c>
      <c r="AH18" s="4"/>
      <c r="AI18" s="4"/>
      <c r="AJ18" s="4">
        <v>11</v>
      </c>
      <c r="AK18" s="4">
        <f t="shared" si="10"/>
        <v>0.30337010258991787</v>
      </c>
      <c r="AL18" s="4">
        <f t="shared" si="11"/>
        <v>0.39260123950076314</v>
      </c>
      <c r="AM18" s="4"/>
      <c r="AN18" s="4"/>
      <c r="AO18" s="4">
        <v>11</v>
      </c>
      <c r="AP18" s="4">
        <f t="shared" si="12"/>
        <v>0.30337010258991787</v>
      </c>
      <c r="AQ18" s="4">
        <f t="shared" si="13"/>
        <v>0.39260123950076314</v>
      </c>
      <c r="AR18" s="4"/>
      <c r="AS18" s="4"/>
      <c r="AT18" s="4">
        <v>11</v>
      </c>
      <c r="AU18" s="4">
        <f t="shared" si="14"/>
        <v>0.30337010258991787</v>
      </c>
      <c r="AV18" s="22">
        <f t="shared" si="15"/>
        <v>0.39260123950076314</v>
      </c>
    </row>
    <row r="19" spans="2:48" x14ac:dyDescent="0.2">
      <c r="B19" s="3"/>
      <c r="C19" s="4"/>
      <c r="D19" s="9"/>
      <c r="E19" s="9"/>
      <c r="F19" s="9"/>
      <c r="G19" s="4">
        <v>12</v>
      </c>
      <c r="H19" s="23">
        <v>0.81334763614008321</v>
      </c>
      <c r="I19" s="2"/>
      <c r="J19" s="3"/>
      <c r="K19" s="4">
        <v>12</v>
      </c>
      <c r="L19" s="4">
        <f t="shared" si="0"/>
        <v>0.52957832890820322</v>
      </c>
      <c r="M19" s="4">
        <f t="shared" si="1"/>
        <v>0.1663925278247731</v>
      </c>
      <c r="N19" s="4"/>
      <c r="O19" s="4"/>
      <c r="P19" s="4">
        <v>12</v>
      </c>
      <c r="Q19" s="4">
        <f t="shared" si="2"/>
        <v>0.52957832890820322</v>
      </c>
      <c r="R19" s="4">
        <f t="shared" si="3"/>
        <v>0.1663925278247731</v>
      </c>
      <c r="S19" s="4"/>
      <c r="T19" s="4"/>
      <c r="U19" s="4">
        <v>12</v>
      </c>
      <c r="V19" s="4">
        <f t="shared" si="4"/>
        <v>0.52957832890820322</v>
      </c>
      <c r="W19" s="4">
        <f t="shared" si="5"/>
        <v>0.1663925278247731</v>
      </c>
      <c r="X19" s="4"/>
      <c r="Y19" s="4"/>
      <c r="Z19" s="4">
        <v>12</v>
      </c>
      <c r="AA19" s="4">
        <f t="shared" si="6"/>
        <v>0.52957832890820322</v>
      </c>
      <c r="AB19" s="22">
        <f t="shared" si="7"/>
        <v>0.1663925278247731</v>
      </c>
      <c r="AD19" s="3"/>
      <c r="AE19" s="4">
        <v>12</v>
      </c>
      <c r="AF19" s="4">
        <f t="shared" si="8"/>
        <v>0.52957466757140681</v>
      </c>
      <c r="AG19" s="4">
        <f t="shared" si="9"/>
        <v>0.1663966745192742</v>
      </c>
      <c r="AH19" s="4"/>
      <c r="AI19" s="4"/>
      <c r="AJ19" s="4">
        <v>12</v>
      </c>
      <c r="AK19" s="4">
        <f t="shared" si="10"/>
        <v>0.52957466757140681</v>
      </c>
      <c r="AL19" s="4">
        <f t="shared" si="11"/>
        <v>0.1663966745192742</v>
      </c>
      <c r="AM19" s="4"/>
      <c r="AN19" s="4"/>
      <c r="AO19" s="4">
        <v>12</v>
      </c>
      <c r="AP19" s="4">
        <f t="shared" si="12"/>
        <v>0.52957466757140681</v>
      </c>
      <c r="AQ19" s="4">
        <f t="shared" si="13"/>
        <v>0.1663966745192742</v>
      </c>
      <c r="AR19" s="4"/>
      <c r="AS19" s="4"/>
      <c r="AT19" s="4">
        <v>12</v>
      </c>
      <c r="AU19" s="4">
        <f t="shared" si="14"/>
        <v>0.52957466757140681</v>
      </c>
      <c r="AV19" s="22">
        <f t="shared" si="15"/>
        <v>0.1663966745192742</v>
      </c>
    </row>
    <row r="20" spans="2:48" x14ac:dyDescent="0.2">
      <c r="B20" s="3" t="s">
        <v>30</v>
      </c>
      <c r="C20" s="4" t="s">
        <v>63</v>
      </c>
      <c r="D20" s="7">
        <v>0.27730519433825129</v>
      </c>
      <c r="E20" s="9"/>
      <c r="F20" s="9"/>
      <c r="G20" s="4">
        <v>13</v>
      </c>
      <c r="H20" s="23">
        <v>0.7177372623728675</v>
      </c>
      <c r="I20" s="2"/>
      <c r="J20" s="3"/>
      <c r="K20" s="4">
        <v>13</v>
      </c>
      <c r="L20" s="4">
        <f t="shared" si="0"/>
        <v>0.50306458817906474</v>
      </c>
      <c r="M20" s="4">
        <f t="shared" si="1"/>
        <v>0.19290626855391158</v>
      </c>
      <c r="N20" s="4"/>
      <c r="O20" s="4"/>
      <c r="P20" s="4">
        <v>13</v>
      </c>
      <c r="Q20" s="4">
        <f t="shared" si="2"/>
        <v>0.50306458817906474</v>
      </c>
      <c r="R20" s="4">
        <f t="shared" si="3"/>
        <v>0.19290626855391158</v>
      </c>
      <c r="S20" s="4"/>
      <c r="T20" s="4"/>
      <c r="U20" s="4">
        <v>13</v>
      </c>
      <c r="V20" s="4">
        <f t="shared" si="4"/>
        <v>0.50306458817906474</v>
      </c>
      <c r="W20" s="4">
        <f t="shared" si="5"/>
        <v>0.19290626855391158</v>
      </c>
      <c r="X20" s="4"/>
      <c r="Y20" s="4"/>
      <c r="Z20" s="4">
        <v>13</v>
      </c>
      <c r="AA20" s="4">
        <f t="shared" si="6"/>
        <v>0.50306458817906474</v>
      </c>
      <c r="AB20" s="22">
        <f t="shared" si="7"/>
        <v>0.19290626855391158</v>
      </c>
      <c r="AD20" s="3"/>
      <c r="AE20" s="4">
        <v>13</v>
      </c>
      <c r="AF20" s="4">
        <f t="shared" si="8"/>
        <v>0.50306141429313622</v>
      </c>
      <c r="AG20" s="4">
        <f t="shared" si="9"/>
        <v>0.19290992779754479</v>
      </c>
      <c r="AH20" s="4"/>
      <c r="AI20" s="4"/>
      <c r="AJ20" s="4">
        <v>13</v>
      </c>
      <c r="AK20" s="4">
        <f t="shared" si="10"/>
        <v>0.50306141429313622</v>
      </c>
      <c r="AL20" s="4">
        <f t="shared" si="11"/>
        <v>0.19290992779754479</v>
      </c>
      <c r="AM20" s="4"/>
      <c r="AN20" s="4"/>
      <c r="AO20" s="4">
        <v>13</v>
      </c>
      <c r="AP20" s="4">
        <f t="shared" si="12"/>
        <v>0.50306141429313622</v>
      </c>
      <c r="AQ20" s="4">
        <f t="shared" si="13"/>
        <v>0.19290992779754479</v>
      </c>
      <c r="AR20" s="4"/>
      <c r="AS20" s="4"/>
      <c r="AT20" s="4">
        <v>13</v>
      </c>
      <c r="AU20" s="4">
        <f t="shared" si="14"/>
        <v>0.50306141429313622</v>
      </c>
      <c r="AV20" s="22">
        <f t="shared" si="15"/>
        <v>0.19290992779754479</v>
      </c>
    </row>
    <row r="21" spans="2:48" x14ac:dyDescent="0.2">
      <c r="B21" s="3"/>
      <c r="C21" s="6" t="s">
        <v>64</v>
      </c>
      <c r="D21" s="13">
        <v>0.27731029264347401</v>
      </c>
      <c r="E21" s="9"/>
      <c r="F21" s="9"/>
      <c r="G21" s="4">
        <v>14</v>
      </c>
      <c r="H21" s="23">
        <v>0.22425973306843486</v>
      </c>
      <c r="I21" s="2"/>
      <c r="J21" s="3"/>
      <c r="K21" s="4">
        <v>14</v>
      </c>
      <c r="L21" s="4">
        <f t="shared" si="0"/>
        <v>0.36621819011467399</v>
      </c>
      <c r="M21" s="4">
        <f t="shared" si="1"/>
        <v>0.32975266661830233</v>
      </c>
      <c r="N21" s="4"/>
      <c r="O21" s="4"/>
      <c r="P21" s="4">
        <v>14</v>
      </c>
      <c r="Q21" s="4">
        <f t="shared" si="2"/>
        <v>0.36621819011467399</v>
      </c>
      <c r="R21" s="4">
        <f t="shared" si="3"/>
        <v>0.32975266661830233</v>
      </c>
      <c r="S21" s="4"/>
      <c r="T21" s="4"/>
      <c r="U21" s="4">
        <v>14</v>
      </c>
      <c r="V21" s="4">
        <f t="shared" si="4"/>
        <v>0.36621819011467399</v>
      </c>
      <c r="W21" s="4">
        <f t="shared" si="5"/>
        <v>0.32975266661830233</v>
      </c>
      <c r="X21" s="4"/>
      <c r="Y21" s="4"/>
      <c r="Z21" s="4">
        <v>14</v>
      </c>
      <c r="AA21" s="4">
        <f t="shared" si="6"/>
        <v>0.36621819011467399</v>
      </c>
      <c r="AB21" s="22">
        <f t="shared" si="7"/>
        <v>0.32975266661830233</v>
      </c>
      <c r="AD21" s="3"/>
      <c r="AE21" s="4">
        <v>14</v>
      </c>
      <c r="AF21" s="4">
        <f t="shared" si="8"/>
        <v>0.36621753212781039</v>
      </c>
      <c r="AG21" s="4">
        <f t="shared" si="9"/>
        <v>0.32975380996287063</v>
      </c>
      <c r="AH21" s="4"/>
      <c r="AI21" s="4"/>
      <c r="AJ21" s="4">
        <v>14</v>
      </c>
      <c r="AK21" s="4">
        <f t="shared" si="10"/>
        <v>0.36621753212781039</v>
      </c>
      <c r="AL21" s="4">
        <f t="shared" si="11"/>
        <v>0.32975380996287063</v>
      </c>
      <c r="AM21" s="4"/>
      <c r="AN21" s="4"/>
      <c r="AO21" s="4">
        <v>14</v>
      </c>
      <c r="AP21" s="4">
        <f t="shared" si="12"/>
        <v>0.36621753212781039</v>
      </c>
      <c r="AQ21" s="4">
        <f t="shared" si="13"/>
        <v>0.32975380996287063</v>
      </c>
      <c r="AR21" s="4"/>
      <c r="AS21" s="4"/>
      <c r="AT21" s="4">
        <v>14</v>
      </c>
      <c r="AU21" s="4">
        <f t="shared" si="14"/>
        <v>0.36621753212781039</v>
      </c>
      <c r="AV21" s="22">
        <f t="shared" si="15"/>
        <v>0.32975380996287063</v>
      </c>
    </row>
    <row r="22" spans="2:48" x14ac:dyDescent="0.2">
      <c r="B22" s="3" t="s">
        <v>41</v>
      </c>
      <c r="C22" s="4"/>
      <c r="D22" s="10">
        <v>1.0000000000000001E-5</v>
      </c>
      <c r="E22" s="9"/>
      <c r="F22" s="9"/>
      <c r="G22" s="4">
        <v>15</v>
      </c>
      <c r="H22" s="23">
        <v>-0.38247059122983051</v>
      </c>
      <c r="I22" s="2"/>
      <c r="J22" s="3"/>
      <c r="K22" s="4">
        <v>15</v>
      </c>
      <c r="L22" s="4">
        <f t="shared" si="0"/>
        <v>0.19796562632785211</v>
      </c>
      <c r="M22" s="4">
        <f t="shared" si="1"/>
        <v>0.49800523040512423</v>
      </c>
      <c r="N22" s="4"/>
      <c r="O22" s="4"/>
      <c r="P22" s="4">
        <v>15</v>
      </c>
      <c r="Q22" s="4">
        <f t="shared" si="2"/>
        <v>0.19796562632785211</v>
      </c>
      <c r="R22" s="4">
        <f t="shared" si="3"/>
        <v>0.49800523040512423</v>
      </c>
      <c r="S22" s="4"/>
      <c r="T22" s="4"/>
      <c r="U22" s="4">
        <v>15</v>
      </c>
      <c r="V22" s="4">
        <f t="shared" si="4"/>
        <v>0.19796562632785211</v>
      </c>
      <c r="W22" s="4">
        <f t="shared" si="5"/>
        <v>0.49800523040512423</v>
      </c>
      <c r="X22" s="4"/>
      <c r="Y22" s="4"/>
      <c r="Z22" s="4">
        <v>15</v>
      </c>
      <c r="AA22" s="4">
        <f t="shared" si="6"/>
        <v>0.19796562632785211</v>
      </c>
      <c r="AB22" s="22">
        <f t="shared" si="7"/>
        <v>0.49800523040512423</v>
      </c>
      <c r="AD22" s="3"/>
      <c r="AE22" s="4">
        <v>15</v>
      </c>
      <c r="AF22" s="4">
        <f t="shared" si="8"/>
        <v>0.19796806163736966</v>
      </c>
      <c r="AG22" s="4">
        <f t="shared" si="9"/>
        <v>0.49800328045331133</v>
      </c>
      <c r="AH22" s="4"/>
      <c r="AI22" s="4"/>
      <c r="AJ22" s="4">
        <v>15</v>
      </c>
      <c r="AK22" s="4">
        <f t="shared" si="10"/>
        <v>0.19796806163736966</v>
      </c>
      <c r="AL22" s="4">
        <f t="shared" si="11"/>
        <v>0.49800328045331133</v>
      </c>
      <c r="AM22" s="4"/>
      <c r="AN22" s="4"/>
      <c r="AO22" s="4">
        <v>15</v>
      </c>
      <c r="AP22" s="4">
        <f t="shared" si="12"/>
        <v>0.19796806163736966</v>
      </c>
      <c r="AQ22" s="4">
        <f t="shared" si="13"/>
        <v>0.49800328045331133</v>
      </c>
      <c r="AR22" s="4"/>
      <c r="AS22" s="4"/>
      <c r="AT22" s="4">
        <v>15</v>
      </c>
      <c r="AU22" s="4">
        <f t="shared" si="14"/>
        <v>0.19796806163736966</v>
      </c>
      <c r="AV22" s="22">
        <f t="shared" si="15"/>
        <v>0.49800328045331133</v>
      </c>
    </row>
    <row r="23" spans="2:48" x14ac:dyDescent="0.2">
      <c r="B23" s="3"/>
      <c r="C23" s="4"/>
      <c r="D23" s="4"/>
      <c r="E23" s="6"/>
      <c r="F23" s="6"/>
      <c r="G23" s="4">
        <v>16</v>
      </c>
      <c r="H23" s="23">
        <v>-0.46634391678403292</v>
      </c>
      <c r="I23" s="2"/>
      <c r="J23" s="3"/>
      <c r="K23" s="4">
        <v>16</v>
      </c>
      <c r="L23" s="4">
        <f t="shared" si="0"/>
        <v>0.17470668987343488</v>
      </c>
      <c r="M23" s="4">
        <f t="shared" si="1"/>
        <v>0.52126416685954147</v>
      </c>
      <c r="N23" s="4"/>
      <c r="O23" s="4"/>
      <c r="P23" s="4">
        <v>16</v>
      </c>
      <c r="Q23" s="4">
        <f t="shared" si="2"/>
        <v>0.17470668987343488</v>
      </c>
      <c r="R23" s="4">
        <f t="shared" si="3"/>
        <v>0.52126416685954147</v>
      </c>
      <c r="S23" s="4"/>
      <c r="T23" s="4"/>
      <c r="U23" s="4">
        <v>16</v>
      </c>
      <c r="V23" s="4">
        <f t="shared" si="4"/>
        <v>0.17470668987343488</v>
      </c>
      <c r="W23" s="4">
        <f t="shared" si="5"/>
        <v>0.52126416685954147</v>
      </c>
      <c r="X23" s="4"/>
      <c r="Y23" s="4"/>
      <c r="Z23" s="4">
        <v>16</v>
      </c>
      <c r="AA23" s="4">
        <f t="shared" si="6"/>
        <v>0.17470668987343488</v>
      </c>
      <c r="AB23" s="22">
        <f t="shared" si="7"/>
        <v>0.52126416685954147</v>
      </c>
      <c r="AD23" s="3"/>
      <c r="AE23" s="4">
        <v>16</v>
      </c>
      <c r="AF23" s="4">
        <f t="shared" si="8"/>
        <v>0.17470955279476613</v>
      </c>
      <c r="AG23" s="4">
        <f t="shared" si="9"/>
        <v>0.52126178929591482</v>
      </c>
      <c r="AH23" s="4"/>
      <c r="AI23" s="4"/>
      <c r="AJ23" s="4">
        <v>16</v>
      </c>
      <c r="AK23" s="4">
        <f t="shared" si="10"/>
        <v>0.17470955279476613</v>
      </c>
      <c r="AL23" s="4">
        <f t="shared" si="11"/>
        <v>0.52126178929591482</v>
      </c>
      <c r="AM23" s="4"/>
      <c r="AN23" s="4"/>
      <c r="AO23" s="4">
        <v>16</v>
      </c>
      <c r="AP23" s="4">
        <f t="shared" si="12"/>
        <v>0.17470955279476613</v>
      </c>
      <c r="AQ23" s="4">
        <f t="shared" si="13"/>
        <v>0.52126178929591482</v>
      </c>
      <c r="AR23" s="4"/>
      <c r="AS23" s="4"/>
      <c r="AT23" s="4">
        <v>16</v>
      </c>
      <c r="AU23" s="4">
        <f t="shared" si="14"/>
        <v>0.17470955279476613</v>
      </c>
      <c r="AV23" s="22">
        <f t="shared" si="15"/>
        <v>0.52126178929591482</v>
      </c>
    </row>
    <row r="24" spans="2:48" x14ac:dyDescent="0.2">
      <c r="B24" s="3" t="s">
        <v>53</v>
      </c>
      <c r="C24" s="4" t="s">
        <v>54</v>
      </c>
      <c r="D24" s="4">
        <v>1</v>
      </c>
      <c r="E24" s="6"/>
      <c r="F24" s="6"/>
      <c r="G24" s="4">
        <v>17</v>
      </c>
      <c r="H24" s="23">
        <v>-0.71436313920477634</v>
      </c>
      <c r="I24" s="2"/>
      <c r="J24" s="3"/>
      <c r="K24" s="4">
        <v>17</v>
      </c>
      <c r="L24" s="4">
        <f t="shared" si="0"/>
        <v>0.10592840672273166</v>
      </c>
      <c r="M24" s="4">
        <f t="shared" si="1"/>
        <v>0.59004245001024469</v>
      </c>
      <c r="N24" s="4"/>
      <c r="O24" s="4"/>
      <c r="P24" s="4">
        <v>17</v>
      </c>
      <c r="Q24" s="4">
        <f t="shared" si="2"/>
        <v>0.10592840672273166</v>
      </c>
      <c r="R24" s="4">
        <f t="shared" si="3"/>
        <v>0.59004245001024469</v>
      </c>
      <c r="S24" s="4"/>
      <c r="T24" s="4"/>
      <c r="U24" s="4">
        <v>17</v>
      </c>
      <c r="V24" s="4">
        <f t="shared" si="4"/>
        <v>0.10592840672273166</v>
      </c>
      <c r="W24" s="4">
        <f t="shared" si="5"/>
        <v>0.59004245001024469</v>
      </c>
      <c r="X24" s="4"/>
      <c r="Y24" s="4"/>
      <c r="Z24" s="4">
        <v>17</v>
      </c>
      <c r="AA24" s="4">
        <f t="shared" si="6"/>
        <v>0.10592840672273166</v>
      </c>
      <c r="AB24" s="22">
        <f t="shared" si="7"/>
        <v>0.59004245001024469</v>
      </c>
      <c r="AD24" s="3"/>
      <c r="AE24" s="4">
        <v>17</v>
      </c>
      <c r="AF24" s="4">
        <f t="shared" si="8"/>
        <v>0.10593253412175993</v>
      </c>
      <c r="AG24" s="4">
        <f t="shared" si="9"/>
        <v>0.59003880796892105</v>
      </c>
      <c r="AH24" s="4"/>
      <c r="AI24" s="4"/>
      <c r="AJ24" s="4">
        <v>17</v>
      </c>
      <c r="AK24" s="4">
        <f t="shared" si="10"/>
        <v>0.10593253412175993</v>
      </c>
      <c r="AL24" s="4">
        <f t="shared" si="11"/>
        <v>0.59003880796892105</v>
      </c>
      <c r="AM24" s="4"/>
      <c r="AN24" s="4"/>
      <c r="AO24" s="4">
        <v>17</v>
      </c>
      <c r="AP24" s="4">
        <f t="shared" si="12"/>
        <v>0.10593253412175993</v>
      </c>
      <c r="AQ24" s="4">
        <f t="shared" si="13"/>
        <v>0.59003880796892105</v>
      </c>
      <c r="AR24" s="4"/>
      <c r="AS24" s="4"/>
      <c r="AT24" s="4">
        <v>17</v>
      </c>
      <c r="AU24" s="4">
        <f t="shared" si="14"/>
        <v>0.10593253412175993</v>
      </c>
      <c r="AV24" s="22">
        <f t="shared" si="15"/>
        <v>0.59003880796892105</v>
      </c>
    </row>
    <row r="25" spans="2:48" x14ac:dyDescent="0.2">
      <c r="B25" s="3"/>
      <c r="C25" s="4" t="s">
        <v>31</v>
      </c>
      <c r="D25" s="4">
        <f>$D$24*D16</f>
        <v>0.30402914326702368</v>
      </c>
      <c r="E25" s="6"/>
      <c r="F25" s="6"/>
      <c r="G25" s="4">
        <v>18</v>
      </c>
      <c r="H25" s="23">
        <v>-1.2366075787462885</v>
      </c>
      <c r="I25" s="2"/>
      <c r="J25" s="3"/>
      <c r="K25" s="4">
        <v>18</v>
      </c>
      <c r="L25" s="4">
        <f t="shared" si="0"/>
        <v>-3.8895351637952158E-2</v>
      </c>
      <c r="M25" s="4">
        <f t="shared" si="1"/>
        <v>0.73486620837092853</v>
      </c>
      <c r="N25" s="4"/>
      <c r="O25" s="4"/>
      <c r="P25" s="4">
        <v>18</v>
      </c>
      <c r="Q25" s="4">
        <f t="shared" si="2"/>
        <v>-3.8895351637952158E-2</v>
      </c>
      <c r="R25" s="4">
        <f t="shared" si="3"/>
        <v>0.73486620837092853</v>
      </c>
      <c r="S25" s="4"/>
      <c r="T25" s="4"/>
      <c r="U25" s="4">
        <v>18</v>
      </c>
      <c r="V25" s="4">
        <f t="shared" si="4"/>
        <v>-3.8895351637952158E-2</v>
      </c>
      <c r="W25" s="4">
        <f t="shared" si="5"/>
        <v>0.73486620837092853</v>
      </c>
      <c r="X25" s="4"/>
      <c r="Y25" s="4"/>
      <c r="Z25" s="4">
        <v>18</v>
      </c>
      <c r="AA25" s="4">
        <f t="shared" si="6"/>
        <v>-3.8895351637952158E-2</v>
      </c>
      <c r="AB25" s="22">
        <f t="shared" si="7"/>
        <v>0.73486620837092853</v>
      </c>
      <c r="AD25" s="3"/>
      <c r="AE25" s="4">
        <v>18</v>
      </c>
      <c r="AF25" s="4">
        <f t="shared" si="8"/>
        <v>-3.8888561677370204E-2</v>
      </c>
      <c r="AG25" s="4">
        <f t="shared" si="9"/>
        <v>0.73485990376805121</v>
      </c>
      <c r="AH25" s="4"/>
      <c r="AI25" s="4"/>
      <c r="AJ25" s="4">
        <v>18</v>
      </c>
      <c r="AK25" s="4">
        <f t="shared" si="10"/>
        <v>-3.8888561677370204E-2</v>
      </c>
      <c r="AL25" s="4">
        <f t="shared" si="11"/>
        <v>0.73485990376805121</v>
      </c>
      <c r="AM25" s="4"/>
      <c r="AN25" s="4"/>
      <c r="AO25" s="4">
        <v>18</v>
      </c>
      <c r="AP25" s="4">
        <f t="shared" si="12"/>
        <v>-3.8888561677370204E-2</v>
      </c>
      <c r="AQ25" s="4">
        <f t="shared" si="13"/>
        <v>0.73485990376805121</v>
      </c>
      <c r="AR25" s="4"/>
      <c r="AS25" s="4"/>
      <c r="AT25" s="4">
        <v>18</v>
      </c>
      <c r="AU25" s="4">
        <f t="shared" si="14"/>
        <v>-3.8888561677370204E-2</v>
      </c>
      <c r="AV25" s="22">
        <f t="shared" si="15"/>
        <v>0.73485990376805121</v>
      </c>
    </row>
    <row r="26" spans="2:48" x14ac:dyDescent="0.2">
      <c r="B26" s="3"/>
      <c r="C26" s="4" t="s">
        <v>32</v>
      </c>
      <c r="D26" s="4">
        <f>$D$24*D17</f>
        <v>0.30402865790931893</v>
      </c>
      <c r="E26" s="6"/>
      <c r="F26" s="6"/>
      <c r="G26" s="4">
        <v>19</v>
      </c>
      <c r="H26" s="23">
        <v>0.4182334974823142</v>
      </c>
      <c r="I26" s="2"/>
      <c r="J26" s="3"/>
      <c r="K26" s="4">
        <v>19</v>
      </c>
      <c r="L26" s="4">
        <f t="shared" si="0"/>
        <v>0.42000911148944314</v>
      </c>
      <c r="M26" s="4">
        <f t="shared" si="1"/>
        <v>0.27596174524353317</v>
      </c>
      <c r="N26" s="4"/>
      <c r="O26" s="4"/>
      <c r="P26" s="4">
        <v>19</v>
      </c>
      <c r="Q26" s="4">
        <f t="shared" si="2"/>
        <v>0.42000911148944314</v>
      </c>
      <c r="R26" s="4">
        <f t="shared" si="3"/>
        <v>0.27596174524353317</v>
      </c>
      <c r="S26" s="4"/>
      <c r="T26" s="4"/>
      <c r="U26" s="4">
        <v>19</v>
      </c>
      <c r="V26" s="4">
        <f t="shared" si="4"/>
        <v>0.42000911148944314</v>
      </c>
      <c r="W26" s="4">
        <f t="shared" si="5"/>
        <v>0.27596174524353317</v>
      </c>
      <c r="X26" s="4"/>
      <c r="Y26" s="4"/>
      <c r="Z26" s="4">
        <v>19</v>
      </c>
      <c r="AA26" s="4">
        <f t="shared" si="6"/>
        <v>0.42000911148944314</v>
      </c>
      <c r="AB26" s="22">
        <f t="shared" si="7"/>
        <v>0.27596174524353317</v>
      </c>
      <c r="AD26" s="3"/>
      <c r="AE26" s="4">
        <v>19</v>
      </c>
      <c r="AF26" s="4">
        <f t="shared" si="8"/>
        <v>0.42000746456512333</v>
      </c>
      <c r="AG26" s="4">
        <f t="shared" si="9"/>
        <v>0.27596387752555768</v>
      </c>
      <c r="AH26" s="4"/>
      <c r="AI26" s="4"/>
      <c r="AJ26" s="4">
        <v>19</v>
      </c>
      <c r="AK26" s="4">
        <f t="shared" si="10"/>
        <v>0.42000746456512333</v>
      </c>
      <c r="AL26" s="4">
        <f t="shared" si="11"/>
        <v>0.27596387752555768</v>
      </c>
      <c r="AM26" s="4"/>
      <c r="AN26" s="4"/>
      <c r="AO26" s="4">
        <v>19</v>
      </c>
      <c r="AP26" s="4">
        <f t="shared" si="12"/>
        <v>0.42000746456512333</v>
      </c>
      <c r="AQ26" s="4">
        <f t="shared" si="13"/>
        <v>0.27596387752555768</v>
      </c>
      <c r="AR26" s="4"/>
      <c r="AS26" s="4"/>
      <c r="AT26" s="4">
        <v>19</v>
      </c>
      <c r="AU26" s="4">
        <f t="shared" si="14"/>
        <v>0.42000746456512333</v>
      </c>
      <c r="AV26" s="22">
        <f t="shared" si="15"/>
        <v>0.27596387752555768</v>
      </c>
    </row>
    <row r="27" spans="2:48" x14ac:dyDescent="0.2">
      <c r="B27" s="3"/>
      <c r="C27" s="4" t="s">
        <v>60</v>
      </c>
      <c r="D27" s="4">
        <f>D24-D25-D26</f>
        <v>0.39194219882365738</v>
      </c>
      <c r="E27" s="4"/>
      <c r="F27" s="4"/>
      <c r="G27" s="4">
        <v>20</v>
      </c>
      <c r="H27" s="23">
        <v>1.3498618773961848</v>
      </c>
      <c r="J27" s="3"/>
      <c r="K27" s="4">
        <v>20</v>
      </c>
      <c r="L27" s="4">
        <f t="shared" si="0"/>
        <v>0.67835925015832421</v>
      </c>
      <c r="M27" s="4">
        <f t="shared" si="1"/>
        <v>1.7611606574652106E-2</v>
      </c>
      <c r="N27" s="4"/>
      <c r="O27" s="4"/>
      <c r="P27" s="4">
        <v>20</v>
      </c>
      <c r="Q27" s="4">
        <f t="shared" si="2"/>
        <v>0.67835925015832421</v>
      </c>
      <c r="R27" s="4">
        <f t="shared" si="3"/>
        <v>1.7611606574652106E-2</v>
      </c>
      <c r="S27" s="4"/>
      <c r="T27" s="4"/>
      <c r="U27" s="4">
        <v>20</v>
      </c>
      <c r="V27" s="4">
        <f t="shared" si="4"/>
        <v>0.67835925015832421</v>
      </c>
      <c r="W27" s="4">
        <f t="shared" si="5"/>
        <v>1.7611606574652106E-2</v>
      </c>
      <c r="X27" s="4"/>
      <c r="Y27" s="4"/>
      <c r="Z27" s="4">
        <v>20</v>
      </c>
      <c r="AA27" s="4">
        <f t="shared" si="6"/>
        <v>0.67835925015832421</v>
      </c>
      <c r="AB27" s="22">
        <f t="shared" si="7"/>
        <v>1.7611606574652106E-2</v>
      </c>
      <c r="AD27" s="3"/>
      <c r="AE27" s="4">
        <v>20</v>
      </c>
      <c r="AF27" s="4">
        <f t="shared" si="8"/>
        <v>0.67835285350816943</v>
      </c>
      <c r="AG27" s="4">
        <f t="shared" si="9"/>
        <v>1.7618488582511582E-2</v>
      </c>
      <c r="AH27" s="4"/>
      <c r="AI27" s="4"/>
      <c r="AJ27" s="4">
        <v>20</v>
      </c>
      <c r="AK27" s="4">
        <f t="shared" si="10"/>
        <v>0.67835285350816943</v>
      </c>
      <c r="AL27" s="4">
        <f t="shared" si="11"/>
        <v>1.7618488582511582E-2</v>
      </c>
      <c r="AM27" s="4"/>
      <c r="AN27" s="4"/>
      <c r="AO27" s="4">
        <v>20</v>
      </c>
      <c r="AP27" s="4">
        <f t="shared" si="12"/>
        <v>0.67835285350816943</v>
      </c>
      <c r="AQ27" s="4">
        <f t="shared" si="13"/>
        <v>1.7618488582511582E-2</v>
      </c>
      <c r="AR27" s="4"/>
      <c r="AS27" s="4"/>
      <c r="AT27" s="4">
        <v>20</v>
      </c>
      <c r="AU27" s="4">
        <f t="shared" si="14"/>
        <v>0.67835285350816943</v>
      </c>
      <c r="AV27" s="22">
        <f t="shared" si="15"/>
        <v>1.7618488582511582E-2</v>
      </c>
    </row>
    <row r="28" spans="2:48" x14ac:dyDescent="0.2">
      <c r="B28" s="3"/>
      <c r="C28" s="4"/>
      <c r="D28" s="4"/>
      <c r="E28" s="4"/>
      <c r="F28" s="4"/>
      <c r="G28" s="4"/>
      <c r="H28" s="22"/>
      <c r="J28" s="3"/>
      <c r="K28" s="4"/>
      <c r="L28" s="4">
        <f t="shared" si="0"/>
        <v>0.30402865790931893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2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22"/>
    </row>
    <row r="29" spans="2:48" x14ac:dyDescent="0.2">
      <c r="B29" s="24" t="s">
        <v>57</v>
      </c>
      <c r="C29" s="25"/>
      <c r="D29" s="25">
        <f>K27</f>
        <v>20</v>
      </c>
      <c r="E29" s="25"/>
      <c r="F29" s="25"/>
      <c r="G29" s="25"/>
      <c r="H29" s="26"/>
      <c r="J29" s="3" t="s">
        <v>12</v>
      </c>
      <c r="K29" s="4" t="s">
        <v>35</v>
      </c>
      <c r="L29" s="4">
        <f>EXP(L4+L6*$D$8)+EXP(L5+L6*$D$9)+1</f>
        <v>2.3439765425463128</v>
      </c>
      <c r="M29" s="4"/>
      <c r="N29" s="4"/>
      <c r="O29" s="4" t="s">
        <v>12</v>
      </c>
      <c r="P29" s="4" t="s">
        <v>35</v>
      </c>
      <c r="Q29" s="4">
        <f>EXP(Q4+Q6*$D$8)+EXP(Q5+Q6*$D$9)+1</f>
        <v>2.3439836688934323</v>
      </c>
      <c r="R29" s="4"/>
      <c r="S29" s="4"/>
      <c r="T29" s="4" t="s">
        <v>12</v>
      </c>
      <c r="U29" s="4" t="s">
        <v>35</v>
      </c>
      <c r="V29" s="4">
        <f>EXP(V4+V6*$D$8)+EXP(V5+V6*$D$9)+1</f>
        <v>2.3439828560318179</v>
      </c>
      <c r="W29" s="4"/>
      <c r="X29" s="4"/>
      <c r="Y29" s="4" t="s">
        <v>12</v>
      </c>
      <c r="Z29" s="4" t="s">
        <v>35</v>
      </c>
      <c r="AA29" s="4">
        <f>EXP(AA4+AA6*$D$8)+EXP(AA5+AA6*$D$9)+1</f>
        <v>2.3439933960044499</v>
      </c>
      <c r="AB29" s="22"/>
      <c r="AD29" s="3" t="s">
        <v>12</v>
      </c>
      <c r="AE29" s="4" t="s">
        <v>35</v>
      </c>
      <c r="AF29" s="4">
        <f>EXP(AF4+AF6*$D$8)+EXP(AF5+AF6*$D$9)+1</f>
        <v>2.3439928608491218</v>
      </c>
      <c r="AG29" s="4"/>
      <c r="AH29" s="4"/>
      <c r="AI29" s="4" t="s">
        <v>12</v>
      </c>
      <c r="AJ29" s="4" t="s">
        <v>35</v>
      </c>
      <c r="AK29" s="4">
        <f>EXP(AK4+AK6*$D$8)+EXP(AK5+AK6*$D$9)+1</f>
        <v>2.3439991744310111</v>
      </c>
      <c r="AL29" s="4"/>
      <c r="AM29" s="4"/>
      <c r="AN29" s="4" t="s">
        <v>12</v>
      </c>
      <c r="AO29" s="4" t="s">
        <v>35</v>
      </c>
      <c r="AP29" s="4">
        <f>EXP(AP4+AP6*$D$8)+EXP(AP5+AP6*$D$9)+1</f>
        <v>2.3439999872630417</v>
      </c>
      <c r="AQ29" s="4"/>
      <c r="AR29" s="4"/>
      <c r="AS29" s="4" t="s">
        <v>12</v>
      </c>
      <c r="AT29" s="4" t="s">
        <v>35</v>
      </c>
      <c r="AU29" s="4">
        <f>EXP(AU4+AU6*$D$8)+EXP(AU5+AU6*$D$9)+1</f>
        <v>2.344009714513188</v>
      </c>
      <c r="AV29" s="22"/>
    </row>
    <row r="30" spans="2:48" x14ac:dyDescent="0.2">
      <c r="J30" s="3"/>
      <c r="K30" s="4" t="s">
        <v>13</v>
      </c>
      <c r="L30" s="4">
        <f>EXP(L4+L6*$D$8)/L29</f>
        <v>0.30402657016338364</v>
      </c>
      <c r="M30" s="4"/>
      <c r="N30" s="4"/>
      <c r="O30" s="4"/>
      <c r="P30" s="4" t="s">
        <v>13</v>
      </c>
      <c r="Q30" s="4">
        <f>EXP(Q4+Q6*$D$8)/Q29</f>
        <v>0.30402868611167827</v>
      </c>
      <c r="R30" s="4"/>
      <c r="S30" s="4"/>
      <c r="T30" s="4"/>
      <c r="U30" s="4" t="s">
        <v>13</v>
      </c>
      <c r="V30" s="4">
        <f>EXP(V4+V6*$D$8)/V29</f>
        <v>0.30402575127200865</v>
      </c>
      <c r="W30" s="4"/>
      <c r="X30" s="4"/>
      <c r="Y30" s="4"/>
      <c r="Z30" s="4" t="s">
        <v>13</v>
      </c>
      <c r="AA30" s="4">
        <f>EXP(AA4+AA6*$D$8)/AA29</f>
        <v>0.30402819665521097</v>
      </c>
      <c r="AB30" s="22"/>
      <c r="AD30" s="3"/>
      <c r="AE30" s="4" t="s">
        <v>13</v>
      </c>
      <c r="AF30" s="4">
        <f>EXP(AF4+AF6*$D$8)/AF29</f>
        <v>0.26935023679048065</v>
      </c>
      <c r="AG30" s="4"/>
      <c r="AH30" s="4"/>
      <c r="AI30" s="4"/>
      <c r="AJ30" s="4" t="s">
        <v>13</v>
      </c>
      <c r="AK30" s="4">
        <f>EXP(AK4+AK6*$D$8)/AK29</f>
        <v>0.2693522048018871</v>
      </c>
      <c r="AL30" s="4"/>
      <c r="AM30" s="4"/>
      <c r="AN30" s="4"/>
      <c r="AO30" s="4" t="s">
        <v>13</v>
      </c>
      <c r="AP30" s="4">
        <f>EXP(AP4+AP6*$D$8)/AP29</f>
        <v>0.26934941789061412</v>
      </c>
      <c r="AQ30" s="4"/>
      <c r="AR30" s="4"/>
      <c r="AS30" s="4"/>
      <c r="AT30" s="4" t="s">
        <v>13</v>
      </c>
      <c r="AU30" s="4">
        <f>EXP(AU4+AU6*$D$8)/AU29</f>
        <v>0.26935167775948327</v>
      </c>
      <c r="AV30" s="22"/>
    </row>
    <row r="31" spans="2:48" x14ac:dyDescent="0.2">
      <c r="J31" s="3"/>
      <c r="K31" s="4" t="s">
        <v>14</v>
      </c>
      <c r="L31" s="4">
        <f>EXP(L5+L6*$D$9)/L29</f>
        <v>0.26934799999606085</v>
      </c>
      <c r="M31" s="4"/>
      <c r="N31" s="4"/>
      <c r="O31" s="4"/>
      <c r="P31" s="4" t="s">
        <v>14</v>
      </c>
      <c r="Q31" s="4">
        <f>EXP(Q5+Q6*$D$9)/Q29</f>
        <v>0.26934718110496986</v>
      </c>
      <c r="R31" s="4"/>
      <c r="S31" s="4"/>
      <c r="T31" s="4"/>
      <c r="U31" s="4" t="s">
        <v>14</v>
      </c>
      <c r="V31" s="4">
        <f>EXP(V5+V6*$D$9)/V29</f>
        <v>0.269349967997149</v>
      </c>
      <c r="W31" s="4"/>
      <c r="X31" s="4"/>
      <c r="Y31" s="4"/>
      <c r="Z31" s="4" t="s">
        <v>14</v>
      </c>
      <c r="AA31" s="4">
        <f>EXP(AA5+AA6*$D$9)/AA29</f>
        <v>0.26934944096757785</v>
      </c>
      <c r="AB31" s="22"/>
      <c r="AD31" s="3"/>
      <c r="AE31" s="4" t="s">
        <v>14</v>
      </c>
      <c r="AF31" s="4">
        <f>EXP(AF5+AF6*$D$9)/AF29</f>
        <v>0.30402730343046297</v>
      </c>
      <c r="AG31" s="4"/>
      <c r="AH31" s="4"/>
      <c r="AI31" s="4"/>
      <c r="AJ31" s="4" t="s">
        <v>14</v>
      </c>
      <c r="AK31" s="4">
        <f>EXP(AK5+AK6*$D$9)/AK29</f>
        <v>0.30402648453031239</v>
      </c>
      <c r="AL31" s="4"/>
      <c r="AM31" s="4"/>
      <c r="AN31" s="4"/>
      <c r="AO31" s="4" t="s">
        <v>14</v>
      </c>
      <c r="AP31" s="4">
        <f>EXP(AP5+AP6*$D$9)/AP29</f>
        <v>0.30402941938163158</v>
      </c>
      <c r="AQ31" s="4"/>
      <c r="AR31" s="4"/>
      <c r="AS31" s="4"/>
      <c r="AT31" s="4" t="s">
        <v>14</v>
      </c>
      <c r="AU31" s="4">
        <f>EXP(AU5+AU6*$D$9)/AU29</f>
        <v>0.30402892991957514</v>
      </c>
      <c r="AV31" s="22"/>
    </row>
    <row r="32" spans="2:48" x14ac:dyDescent="0.2">
      <c r="J32" s="3"/>
      <c r="K32" s="4" t="s">
        <v>36</v>
      </c>
      <c r="L32" s="4">
        <f>1/L29</f>
        <v>0.42662542984055557</v>
      </c>
      <c r="M32" s="4"/>
      <c r="N32" s="4"/>
      <c r="O32" s="4"/>
      <c r="P32" s="4" t="s">
        <v>36</v>
      </c>
      <c r="Q32" s="4">
        <f>1/Q29</f>
        <v>0.42662413278335187</v>
      </c>
      <c r="R32" s="4"/>
      <c r="S32" s="4"/>
      <c r="T32" s="4"/>
      <c r="U32" s="4" t="s">
        <v>36</v>
      </c>
      <c r="V32" s="4">
        <f>1/V29</f>
        <v>0.42662428073084241</v>
      </c>
      <c r="W32" s="4"/>
      <c r="X32" s="4"/>
      <c r="Y32" s="4"/>
      <c r="Z32" s="4" t="s">
        <v>36</v>
      </c>
      <c r="AA32" s="4">
        <f>1/AA29</f>
        <v>0.42662236237721107</v>
      </c>
      <c r="AB32" s="22"/>
      <c r="AD32" s="3"/>
      <c r="AE32" s="4" t="s">
        <v>36</v>
      </c>
      <c r="AF32" s="4">
        <f>1/AF29</f>
        <v>0.4266224597790565</v>
      </c>
      <c r="AG32" s="4"/>
      <c r="AH32" s="4"/>
      <c r="AI32" s="4"/>
      <c r="AJ32" s="4" t="s">
        <v>36</v>
      </c>
      <c r="AK32" s="4">
        <f>1/AK29</f>
        <v>0.42662131066780035</v>
      </c>
      <c r="AL32" s="4"/>
      <c r="AM32" s="4"/>
      <c r="AN32" s="4"/>
      <c r="AO32" s="4" t="s">
        <v>36</v>
      </c>
      <c r="AP32" s="4">
        <f>1/AP29</f>
        <v>0.42662116272775424</v>
      </c>
      <c r="AQ32" s="4"/>
      <c r="AR32" s="4"/>
      <c r="AS32" s="4"/>
      <c r="AT32" s="4" t="s">
        <v>36</v>
      </c>
      <c r="AU32" s="4">
        <f>1/AU29</f>
        <v>0.42661939232094159</v>
      </c>
      <c r="AV32" s="22"/>
    </row>
    <row r="33" spans="2:48" x14ac:dyDescent="0.2"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22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22"/>
    </row>
    <row r="34" spans="2:48" x14ac:dyDescent="0.2">
      <c r="J34" s="3" t="s">
        <v>37</v>
      </c>
      <c r="K34" s="4"/>
      <c r="L34" s="4">
        <f>$D$25*LN(L30)+LN((POWER(L31,L8)*POWER(L32,M8) + POWER(L31,L9)*POWER(L32,M9) + POWER(L31,L10)*POWER(L32,M10) + POWER(L31,L11)*POWER(L32,M11) + POWER(L31,L12)*POWER(L32,M12) + POWER(L31,L13)*POWER(L32,M13) + POWER(L31,L14)*POWER(L32,M14) + POWER(L31,L15)*POWER(L32,M15) + POWER(L31,L16)*POWER(L32,M16) + POWER(L31,L17)*POWER(L32,M17) + POWER(L31,L18)*POWER(L32,M18) + POWER(L31,L19)*POWER(L32,M19) + POWER(L31,L20)*POWER(L32,M20) + POWER(L31,L21)*POWER(L32,M21) + POWER(L31,L22)*POWER(L32,M22) + POWER(L31,L23)*POWER(L32,M23) + POWER(L31,L24)*POWER(L32,M24) + POWER(L31,L25)*POWER(L32,M25) + POWER(L31,L26)*POWER(L32,M26) + POWER(L31,L27)*POWER(L32,M27))/$D$29)</f>
        <v>-1.0834484714388646</v>
      </c>
      <c r="M34" s="4"/>
      <c r="N34" s="4"/>
      <c r="O34" s="4" t="s">
        <v>37</v>
      </c>
      <c r="P34" s="4"/>
      <c r="Q34" s="4">
        <f>$D$25*LN(Q30)+LN((POWER(Q31,Q8)*POWER(Q32,R8) + POWER(Q31,Q9)*POWER(Q32,R9) + POWER(Q31,Q10)*POWER(Q32,R10) + POWER(Q31,Q11)*POWER(Q32,R11) + POWER(Q31,Q12)*POWER(Q32,R12) + POWER(Q31,Q13)*POWER(Q32,R13) + POWER(Q31,Q14)*POWER(Q32,R14) + POWER(Q31,Q15)*POWER(Q32,R15) + POWER(Q31,Q16)*POWER(Q32,R16) + POWER(Q31,Q17)*POWER(Q32,R17) + POWER(Q31,Q18)*POWER(Q32,R18) + POWER(Q31,Q19)*POWER(Q32,R19) + POWER(Q31,Q20)*POWER(Q32,R20) + POWER(Q31,Q21)*POWER(Q32,R21) + POWER(Q31,Q22)*POWER(Q32,R22) + POWER(Q31,Q23)*POWER(Q32,R23) + POWER(Q31,Q24)*POWER(Q32,R24) + POWER(Q31,Q25)*POWER(Q32,R25) + POWER(Q31,Q26)*POWER(Q32,R26) + POWER(Q31,Q27)*POWER(Q32,R27))/$D$29)</f>
        <v>-1.0834484714237131</v>
      </c>
      <c r="R34" s="4"/>
      <c r="S34" s="4"/>
      <c r="T34" s="4" t="s">
        <v>37</v>
      </c>
      <c r="U34" s="4"/>
      <c r="V34" s="4">
        <f>$D$25*LN(V30)+LN((POWER(V31,V8)*POWER(V32,W8) + POWER(V31,V9)*POWER(V32,W9) + POWER(V31,V10)*POWER(V32,W10) + POWER(V31,V11)*POWER(V32,W11) + POWER(V31,V12)*POWER(V32,W12) + POWER(V31,V13)*POWER(V32,W13) + POWER(V31,V14)*POWER(V32,W14) + POWER(V31,V15)*POWER(V32,W15) + POWER(V31,V16)*POWER(V32,W16) + POWER(V31,V17)*POWER(V32,W17) + POWER(V31,V18)*POWER(V32,W18) + POWER(V31,V19)*POWER(V32,W19) + POWER(V31,V20)*POWER(V32,W20) + POWER(V31,V21)*POWER(V32,W21) + POWER(V31,V22)*POWER(V32,W22) + POWER(V31,V23)*POWER(V32,W23) + POWER(V31,V24)*POWER(V32,W24) + POWER(V31,V25)*POWER(V32,W25) + POWER(V31,V26)*POWER(V32,W26) + POWER(V31,V27)*POWER(V32,W27))/$D$29)</f>
        <v>-1.0834484714291692</v>
      </c>
      <c r="W34" s="4"/>
      <c r="X34" s="4"/>
      <c r="Y34" s="4" t="s">
        <v>37</v>
      </c>
      <c r="Z34" s="4"/>
      <c r="AA34" s="4">
        <f>$D$25*LN(AA30)+LN((POWER(AA31,AA8)*POWER(AA32,AB8) + POWER(AA31,AA9)*POWER(AA32,AB9) + POWER(AA31,AA10)*POWER(AA32,AB10) + POWER(AA31,AA11)*POWER(AA32,AB11) + POWER(AA31,AA12)*POWER(AA32,AB12) + POWER(AA31,AA13)*POWER(AA32,AB13) + POWER(AA31,AA14)*POWER(AA32,AB14) + POWER(AA31,AA15)*POWER(AA32,AB15) + POWER(AA31,AA16)*POWER(AA32,AB16) + POWER(AA31,AA17)*POWER(AA32,AB17) + POWER(AA31,AA18)*POWER(AA32,AB18) + POWER(AA31,AA19)*POWER(AA32,AB19) + POWER(AA31,AA20)*POWER(AA32,AB20) + POWER(AA31,AA21)*POWER(AA32,AB21) + POWER(AA31,AA22)*POWER(AA32,AB22) + POWER(AA31,AA23)*POWER(AA32,AB23) + POWER(AA31,AA24)*POWER(AA32,AB24) + POWER(AA31,AA25)*POWER(AA32,AB25) + POWER(AA31,AA26)*POWER(AA32,AB26) + POWER(AA31,AA27)*POWER(AA32,AB27))/$D$29)</f>
        <v>-1.0834484714006172</v>
      </c>
      <c r="AB34" s="22"/>
      <c r="AD34" s="3" t="s">
        <v>37</v>
      </c>
      <c r="AE34" s="4"/>
      <c r="AF34" s="4">
        <f>$D$26*LN(AF31)+LN((POWER(AF30, AF8)*POWER(AF32,AG8) + POWER(AF30, AF9)*POWER(AF32,AG9) + POWER(AF30, AF10)*POWER(AF32,AG10) + POWER(AF30, AF11)*POWER(AF32,AG11) + POWER(AF30, AF12)*POWER(AF32,AG12) + POWER(AF30, AF13)*POWER(AF32,AG13) + POWER(AF30, AF14)*POWER(AF32,AG14) + POWER(AF30, AF15)*POWER(AF32,AG15) + POWER(AF30, AF16)*POWER(AF32,AG16) + POWER(AF30, AF17)*POWER(AF32,AG17) + POWER(AF30, AF18)*POWER(AF32,AG18) + POWER(AF30, AF19)*POWER(AF32,AG19) + POWER(AF30, AF20)*POWER(AF32,AG20) + POWER(AF30, AF21)*POWER(AF32,AG21) + POWER(AF30, AF22)*POWER(AF32,AG22) + POWER(AF30, AF23)*POWER(AF32,AG23) + POWER(AF30, AF24)*POWER(AF32,AG24) + POWER(AF30, AF25)*POWER(AF32,AG25) + POWER(AF30, AF26)*POWER(AF32,AG26) + POWER(AF30, AF27)*POWER(AF32,AG27))/$D$29)</f>
        <v>-1.0834488233839639</v>
      </c>
      <c r="AG34" s="4"/>
      <c r="AH34" s="4"/>
      <c r="AI34" s="4" t="s">
        <v>37</v>
      </c>
      <c r="AJ34" s="4"/>
      <c r="AK34" s="4">
        <f>$D$26*LN(AK31)+LN((POWER(AK30, AK8)*POWER(AK32,AL8) + POWER(AK30, AK9)*POWER(AK32,AL9) + POWER(AK30, AK10)*POWER(AK32,AL10) + POWER(AK30, AK11)*POWER(AK32,AL11) + POWER(AK30, AK12)*POWER(AK32,AL12) + POWER(AK30, AK13)*POWER(AK32,AL13) + POWER(AK30, AK14)*POWER(AK32,AL14) + POWER(AK30, AK15)*POWER(AK32,AL15) + POWER(AK30, AK16)*POWER(AK32,AL16) + POWER(AK30, AK17)*POWER(AK32,AL17) + POWER(AK30, AK18)*POWER(AK32,AL18) + POWER(AK30, AK19)*POWER(AK32,AL19) + POWER(AK30, AK20)*POWER(AK32,AL20) + POWER(AK30, AK21)*POWER(AK32,AL21) + POWER(AK30, AK22)*POWER(AK32,AL22) + POWER(AK30, AK23)*POWER(AK32,AL23) + POWER(AK30, AK24)*POWER(AK32,AL24) + POWER(AK30, AK25)*POWER(AK32,AL25) + POWER(AK30, AK26)*POWER(AK32,AL26) + POWER(AK30, AK27)*POWER(AK32,AL27))/$D$29)</f>
        <v>-1.0834488233747346</v>
      </c>
      <c r="AL34" s="4"/>
      <c r="AM34" s="4"/>
      <c r="AN34" s="4" t="s">
        <v>37</v>
      </c>
      <c r="AO34" s="4"/>
      <c r="AP34" s="4">
        <f>$D$26*LN(AP31)+LN((POWER(AP30, AP8)*POWER(AP32,AQ8) + POWER(AP30, AP9)*POWER(AP32,AQ9) + POWER(AP30, AP10)*POWER(AP32,AQ10) + POWER(AP30, AP11)*POWER(AP32,AQ11) + POWER(AP30, AP12)*POWER(AP32,AQ12) + POWER(AP30, AP13)*POWER(AP32,AQ13) + POWER(AP30, AP14)*POWER(AP32,AQ14) + POWER(AP30, AP15)*POWER(AP32,AQ15) + POWER(AP30, AP16)*POWER(AP32,AQ16) + POWER(AP30, AP17)*POWER(AP32,AQ17) + POWER(AP30, AP18)*POWER(AP32,AQ18) + POWER(AP30, AP19)*POWER(AP32,AQ19) + POWER(AP30, AP20)*POWER(AP32,AQ20) + POWER(AP30, AP21)*POWER(AP32,AQ21) + POWER(AP30, AP22)*POWER(AP32,AQ22) + POWER(AP30, AP23)*POWER(AP32,AQ23) + POWER(AP30, AP24)*POWER(AP32,AQ24) + POWER(AP30, AP25)*POWER(AP32,AQ25) + POWER(AP30, AP26)*POWER(AP32,AQ26) + POWER(AP30, AP27)*POWER(AP32,AQ27))/$D$29)</f>
        <v>-1.0834488233809991</v>
      </c>
      <c r="AQ34" s="4"/>
      <c r="AR34" s="4"/>
      <c r="AS34" s="4" t="s">
        <v>37</v>
      </c>
      <c r="AT34" s="4"/>
      <c r="AU34" s="4">
        <f>$D$26*LN(AU31)+LN((POWER(AU30, AU8)*POWER(AU32,AV8) + POWER(AU30, AU9)*POWER(AU32,AV9) + POWER(AU30, AU10)*POWER(AU32,AV10) + POWER(AU30, AU11)*POWER(AU32,AV11) + POWER(AU30, AU12)*POWER(AU32,AV12) + POWER(AU30, AU13)*POWER(AU32,AV13) + POWER(AU30, AU14)*POWER(AU32,AV14) + POWER(AU30, AU15)*POWER(AU32,AV15) + POWER(AU30, AU16)*POWER(AU32,AV16) + POWER(AU30, AU17)*POWER(AU32,AV17) + POWER(AU30, AU18)*POWER(AU32,AV18) + POWER(AU30, AU19)*POWER(AU32,AV19) + POWER(AU30, AU20)*POWER(AU32,AV20) + POWER(AU30, AU21)*POWER(AU32,AV21) + POWER(AU30, AU22)*POWER(AU32,AV22) + POWER(AU30, AU23)*POWER(AU32,AV23) + POWER(AU30, AU24)*POWER(AU32,AV24) + POWER(AU30, AU25)*POWER(AU32,AV25) + POWER(AU30, AU26)*POWER(AU32,AV26) + POWER(AU30, AU27)*POWER(AU32,AV27))/$D$29)</f>
        <v>-1.0834488233615822</v>
      </c>
      <c r="AV34" s="22"/>
    </row>
    <row r="35" spans="2:48" x14ac:dyDescent="0.2"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22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22"/>
    </row>
    <row r="36" spans="2:48" x14ac:dyDescent="0.2">
      <c r="J36" s="3" t="s">
        <v>42</v>
      </c>
      <c r="K36" s="6" t="s">
        <v>45</v>
      </c>
      <c r="L36" s="10">
        <f>(Q34-L34)/$D$22</f>
        <v>1.5151435661664434E-6</v>
      </c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22"/>
      <c r="AD36" s="3" t="s">
        <v>42</v>
      </c>
      <c r="AE36" s="6" t="s">
        <v>26</v>
      </c>
      <c r="AF36" s="10">
        <f>(AK34-AF34)/$D$22</f>
        <v>9.2292840037089253E-7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22"/>
    </row>
    <row r="37" spans="2:48" x14ac:dyDescent="0.2">
      <c r="J37" s="3"/>
      <c r="K37" s="6" t="s">
        <v>46</v>
      </c>
      <c r="L37" s="10">
        <f>(V34-L34)/$D$22</f>
        <v>9.695355629446567E-7</v>
      </c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22"/>
      <c r="AD37" s="3"/>
      <c r="AE37" s="6" t="s">
        <v>27</v>
      </c>
      <c r="AF37" s="10">
        <f>(AP34-AF34)/$D$22</f>
        <v>2.964739564959018E-7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22"/>
    </row>
    <row r="38" spans="2:48" x14ac:dyDescent="0.2">
      <c r="J38" s="3"/>
      <c r="K38" s="6" t="s">
        <v>47</v>
      </c>
      <c r="L38" s="10">
        <f>(AA34-L34)/$D$22</f>
        <v>3.8247405242941568E-6</v>
      </c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22"/>
      <c r="AD38" s="3"/>
      <c r="AE38" s="6" t="s">
        <v>28</v>
      </c>
      <c r="AF38" s="10">
        <f>(AU34-AF34)/$D$22</f>
        <v>2.2381652087233306E-6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22"/>
    </row>
    <row r="39" spans="2:48" x14ac:dyDescent="0.2">
      <c r="J39" s="3"/>
      <c r="K39" s="4"/>
      <c r="L39" s="10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22"/>
      <c r="AD39" s="3"/>
      <c r="AE39" s="4"/>
      <c r="AF39" s="1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2"/>
    </row>
    <row r="40" spans="2:48" x14ac:dyDescent="0.2">
      <c r="J40" s="3" t="s">
        <v>11</v>
      </c>
      <c r="K40" s="4"/>
      <c r="L40" s="10">
        <f>1+$D$8*L6*(1-L30)</f>
        <v>-1.7112518491124717E-7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22"/>
      <c r="AD40" s="3" t="s">
        <v>16</v>
      </c>
      <c r="AE40" s="4"/>
      <c r="AF40" s="10">
        <f>1+$D$9*AF6*(1-AF31)</f>
        <v>1.0761283164573143E-6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2"/>
    </row>
    <row r="41" spans="2:48" x14ac:dyDescent="0.2">
      <c r="E41" s="2"/>
      <c r="F41" s="2"/>
      <c r="G41" s="2"/>
      <c r="H41" s="2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"/>
      <c r="AD41" s="3"/>
      <c r="AE41" s="4"/>
      <c r="AF41" s="10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2"/>
    </row>
    <row r="42" spans="2:48" ht="19" x14ac:dyDescent="0.25">
      <c r="B42" s="33" t="s">
        <v>48</v>
      </c>
      <c r="C42" s="29"/>
      <c r="D42" s="30">
        <f>POWER(L36,2)+POWER(L37,2)+POWER(L38,2)+POWER(AF36,2)+POWER(AF37,2)+POWER(AF38,2)+POWER(L40,2)+POWER(AF40,2)</f>
        <v>2.500071243511114E-11</v>
      </c>
      <c r="E42" s="12"/>
      <c r="F42" s="12"/>
      <c r="G42" s="12"/>
      <c r="H42" s="12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22"/>
      <c r="AD42" s="3"/>
      <c r="AE42" s="4"/>
      <c r="AF42" s="10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2"/>
    </row>
    <row r="43" spans="2:48" x14ac:dyDescent="0.2">
      <c r="E43" s="2"/>
      <c r="F43" s="2"/>
      <c r="G43" s="2"/>
      <c r="H43" s="2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22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22"/>
    </row>
    <row r="44" spans="2:48" x14ac:dyDescent="0.2">
      <c r="E44" s="2"/>
      <c r="F44" s="2"/>
      <c r="G44" s="2"/>
      <c r="H44" s="2"/>
      <c r="J44" s="24" t="s">
        <v>49</v>
      </c>
      <c r="K44" s="25"/>
      <c r="L44" s="25">
        <f>D8*D16</f>
        <v>0.38124975288057794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6"/>
      <c r="AD44" s="24" t="s">
        <v>49</v>
      </c>
      <c r="AE44" s="25"/>
      <c r="AF44" s="25">
        <f>D9*D17</f>
        <v>0.381249629603792</v>
      </c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6"/>
    </row>
    <row r="45" spans="2:48" x14ac:dyDescent="0.2">
      <c r="E45" s="2"/>
      <c r="F45" s="2"/>
      <c r="G45" s="2"/>
      <c r="H45" s="2"/>
    </row>
    <row r="51" spans="2:2" ht="19" x14ac:dyDescent="0.25">
      <c r="B51" s="32" t="s">
        <v>72</v>
      </c>
    </row>
    <row r="52" spans="2:2" x14ac:dyDescent="0.2">
      <c r="B52" s="27">
        <f>MIN($D$42)</f>
        <v>2.500071243511114E-11</v>
      </c>
    </row>
    <row r="53" spans="2:2" x14ac:dyDescent="0.2">
      <c r="B53" s="27">
        <f>COUNT($D$8:$D$9,$D$20:$D$21,$L$4:$L$6,$AF$4:$AF$6)</f>
        <v>10</v>
      </c>
    </row>
    <row r="54" spans="2:2" x14ac:dyDescent="0.2">
      <c r="B54" s="27" t="b">
        <f t="array" ref="B54">$AF$4:$AF$5&lt;=20</f>
        <v>1</v>
      </c>
    </row>
    <row r="55" spans="2:2" x14ac:dyDescent="0.2">
      <c r="B55" s="27" t="b">
        <f t="array" ref="B55">$AF$4:$AF$5&gt;=-20</f>
        <v>1</v>
      </c>
    </row>
    <row r="56" spans="2:2" x14ac:dyDescent="0.2">
      <c r="B56" s="27" t="b">
        <f>$AF$6&lt;=0</f>
        <v>1</v>
      </c>
    </row>
    <row r="57" spans="2:2" x14ac:dyDescent="0.2">
      <c r="B57" s="27" t="b">
        <f>$AF$6&gt;=-20</f>
        <v>1</v>
      </c>
    </row>
    <row r="58" spans="2:2" x14ac:dyDescent="0.2">
      <c r="B58" s="27" t="b">
        <f t="array" ref="B58">$D$20:$D$21&lt;=2</f>
        <v>1</v>
      </c>
    </row>
    <row r="59" spans="2:2" x14ac:dyDescent="0.2">
      <c r="B59" s="27" t="b">
        <f t="array" ref="B59">$D$20:$D$21&gt;=0</f>
        <v>1</v>
      </c>
    </row>
    <row r="60" spans="2:2" x14ac:dyDescent="0.2">
      <c r="B60" s="27" t="b">
        <f t="array" ref="B60">$D$8:$D$9&lt;=20</f>
        <v>1</v>
      </c>
    </row>
    <row r="61" spans="2:2" x14ac:dyDescent="0.2">
      <c r="B61" s="27" t="b">
        <f t="array" ref="B61">$D$8:$D$9&gt;=0</f>
        <v>1</v>
      </c>
    </row>
    <row r="62" spans="2:2" x14ac:dyDescent="0.2">
      <c r="B62" s="27" t="b">
        <f t="array" ref="B62">$L$4:$L$5&lt;=20</f>
        <v>1</v>
      </c>
    </row>
    <row r="63" spans="2:2" x14ac:dyDescent="0.2">
      <c r="B63" s="27" t="b">
        <f t="array" ref="B63">$L$4:$L$5&gt;=-20</f>
        <v>1</v>
      </c>
    </row>
    <row r="64" spans="2:2" x14ac:dyDescent="0.2">
      <c r="B64" s="27" t="b">
        <f>$L$6&lt;=0</f>
        <v>1</v>
      </c>
    </row>
    <row r="65" spans="2:2" x14ac:dyDescent="0.2">
      <c r="B65" s="27" t="b">
        <f>$L$6&gt;=-20</f>
        <v>1</v>
      </c>
    </row>
    <row r="66" spans="2:2" x14ac:dyDescent="0.2">
      <c r="B66" s="27">
        <f>{32767,32767,0.000001,0.01,FALSE,FALSE,FALSE,1,1,1,0.0000001,FALSE}</f>
        <v>32767</v>
      </c>
    </row>
    <row r="67" spans="2:2" x14ac:dyDescent="0.2">
      <c r="B67" s="28">
        <f>{0,0,1,100,0,TRUE,TRUE,0.075,0,0,TRUE,30}</f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G21" sqref="G21"/>
    </sheetView>
  </sheetViews>
  <sheetFormatPr baseColWidth="10" defaultRowHeight="16" x14ac:dyDescent="0.2"/>
  <cols>
    <col min="2" max="2" width="16.6640625" customWidth="1"/>
  </cols>
  <sheetData>
    <row r="3" spans="2:2" x14ac:dyDescent="0.2">
      <c r="B3" s="1" t="s">
        <v>67</v>
      </c>
    </row>
    <row r="5" spans="2:2" x14ac:dyDescent="0.2">
      <c r="B5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(S,S) case</vt:lpstr>
      <vt:lpstr>(S,NS) case</vt:lpstr>
      <vt:lpstr>(epsilon_1,epsilon_2) case</vt:lpstr>
      <vt:lpstr>(epsilon_1,epsilon_2) case test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Qi</cp:lastModifiedBy>
  <dcterms:created xsi:type="dcterms:W3CDTF">2020-07-23T01:25:25Z</dcterms:created>
  <dcterms:modified xsi:type="dcterms:W3CDTF">2020-07-31T13:49:28Z</dcterms:modified>
</cp:coreProperties>
</file>