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B12" i="1" l="1"/>
  <c r="J16" i="1" l="1"/>
  <c r="B16" i="1"/>
  <c r="N4" i="1" l="1"/>
  <c r="N5" i="1"/>
  <c r="N6" i="1"/>
  <c r="N7" i="1"/>
  <c r="N8" i="1"/>
  <c r="N9" i="1"/>
  <c r="N10" i="1"/>
  <c r="C16" i="1" l="1"/>
  <c r="O4" i="1"/>
  <c r="O5" i="1"/>
  <c r="O6" i="1"/>
  <c r="O7" i="1"/>
  <c r="O8" i="1"/>
  <c r="O9" i="1"/>
  <c r="O10" i="1"/>
  <c r="O3" i="1"/>
  <c r="P4" i="1"/>
  <c r="P5" i="1"/>
  <c r="P6" i="1"/>
  <c r="E16" i="1" s="1"/>
  <c r="P7" i="1"/>
  <c r="P8" i="1"/>
  <c r="P9" i="1"/>
  <c r="P10" i="1"/>
  <c r="P3" i="1"/>
  <c r="E12" i="1" s="1"/>
  <c r="P11" i="1"/>
  <c r="N11" i="1"/>
  <c r="C12" i="1" s="1"/>
  <c r="O11" i="1"/>
  <c r="S4" i="1" l="1"/>
  <c r="S6" i="1"/>
  <c r="S7" i="1"/>
  <c r="S8" i="1"/>
  <c r="S9" i="1"/>
  <c r="S11" i="1"/>
  <c r="S5" i="1"/>
  <c r="S3" i="1"/>
  <c r="F12" i="1" s="1"/>
  <c r="S10" i="1"/>
  <c r="D12" i="1"/>
  <c r="R8" i="1" s="1"/>
  <c r="D16" i="1"/>
  <c r="Q8" i="1"/>
  <c r="T10" i="1"/>
  <c r="Q7" i="1"/>
  <c r="Q4" i="1"/>
  <c r="Q3" i="1"/>
  <c r="T9" i="1"/>
  <c r="Q9" i="1"/>
  <c r="T8" i="1"/>
  <c r="Q11" i="1"/>
  <c r="T6" i="1"/>
  <c r="T7" i="1"/>
  <c r="T4" i="1"/>
  <c r="Q6" i="1"/>
  <c r="Q10" i="1"/>
  <c r="T11" i="1"/>
  <c r="R7" i="1"/>
  <c r="R5" i="1"/>
  <c r="R9" i="1"/>
  <c r="R11" i="1"/>
  <c r="R10" i="1"/>
  <c r="R4" i="1"/>
  <c r="Q5" i="1"/>
  <c r="T5" i="1"/>
  <c r="T3" i="1"/>
  <c r="R6" i="1" l="1"/>
  <c r="R3" i="1"/>
  <c r="G12" i="1"/>
  <c r="H12" i="1"/>
  <c r="I12" i="1"/>
  <c r="I16" i="1" s="1"/>
  <c r="G16" i="1"/>
  <c r="F16" i="1"/>
  <c r="H16" i="1" l="1"/>
</calcChain>
</file>

<file path=xl/sharedStrings.xml><?xml version="1.0" encoding="utf-8"?>
<sst xmlns="http://schemas.openxmlformats.org/spreadsheetml/2006/main" count="45" uniqueCount="38">
  <si>
    <t>S1</t>
  </si>
  <si>
    <t>S2</t>
  </si>
  <si>
    <t>S3</t>
  </si>
  <si>
    <t>S4</t>
  </si>
  <si>
    <t>S5</t>
  </si>
  <si>
    <t>S6</t>
  </si>
  <si>
    <t>S7</t>
  </si>
  <si>
    <t>S8</t>
  </si>
  <si>
    <t>S9</t>
  </si>
  <si>
    <t>Mass</t>
  </si>
  <si>
    <t>X_CoG</t>
  </si>
  <si>
    <t>Total</t>
  </si>
  <si>
    <t>x*m</t>
  </si>
  <si>
    <t>Y_CoG</t>
  </si>
  <si>
    <t>Z_CoG</t>
  </si>
  <si>
    <t>z*m</t>
  </si>
  <si>
    <t>y*m</t>
  </si>
  <si>
    <t>z^2*m</t>
  </si>
  <si>
    <t>x^2*m</t>
  </si>
  <si>
    <t>I_xx</t>
  </si>
  <si>
    <t>I_yy</t>
  </si>
  <si>
    <t>I_zz</t>
  </si>
  <si>
    <t>I_xz</t>
  </si>
  <si>
    <t>y^2*m</t>
  </si>
  <si>
    <t>(kg)</t>
  </si>
  <si>
    <t>(m) from AP</t>
  </si>
  <si>
    <t>(m)</t>
  </si>
  <si>
    <t>(m) from keel</t>
  </si>
  <si>
    <t>Segment</t>
  </si>
  <si>
    <t>kg * m² at segment CoG</t>
  </si>
  <si>
    <t>(kg * m²) at segment CoG</t>
  </si>
  <si>
    <t>-x*y*m'</t>
  </si>
  <si>
    <t>R_xx</t>
  </si>
  <si>
    <t>R_yy</t>
  </si>
  <si>
    <t>R_zz</t>
  </si>
  <si>
    <t>R_xz</t>
  </si>
  <si>
    <t>X Segment connection</t>
  </si>
  <si>
    <t>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</si>
</sst>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4F81BD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0" fontId="0" fillId="0" borderId="0" xfId="0" applyBorder="1"/>
    <xf numFmtId="0" fontId="0" fillId="0" borderId="0" xfId="0" quotePrefix="1"/>
    <xf numFmtId="0" fontId="2" fillId="2" borderId="1" xfId="0" applyFont="1" applyFill="1" applyBorder="1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6" fillId="0" borderId="0" xfId="0" applyNumberFormat="1" applyFont="1" applyBorder="1"/>
    <xf numFmtId="164" fontId="6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0" fillId="0" borderId="0" xfId="0" applyNumberFormat="1" applyBorder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11">
    <dxf>
      <numFmt numFmtId="164" formatCode="0.000"/>
    </dxf>
    <dxf>
      <alignment horizontal="general" vertical="bottom" textRotation="0" wrapText="1" indent="0" justifyLastLine="0" shrinkToFit="0" readingOrder="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13" totalsRowCount="1">
  <tableColumns count="10">
    <tableColumn id="1" name="Segment"/>
    <tableColumn id="2" name="Mass"/>
    <tableColumn id="3" name="X_CoG"/>
    <tableColumn id="4" name="Y_CoG"/>
    <tableColumn id="5" name="Z_CoG" dataDxfId="10" totalsRowDxfId="1"/>
    <tableColumn id="6" name="I_xx" totalsRowDxfId="0"/>
    <tableColumn id="7" name="I_yy"/>
    <tableColumn id="8" name="I_zz"/>
    <tableColumn id="9" name="I_xz"/>
    <tableColumn id="10" name="X Segment connection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15:J16" totalsRowShown="0">
  <tableColumns count="9">
    <tableColumn id="1" name="Mass">
      <calculatedColumnFormula>B12</calculatedColumnFormula>
    </tableColumn>
    <tableColumn id="2" name="X_CoG" dataDxfId="2">
      <calculatedColumnFormula>SUM(N3:N11)/$B$16</calculatedColumnFormula>
    </tableColumn>
    <tableColumn id="3" name="Y_CoG" dataDxfId="3">
      <calculatedColumnFormula>SUM(O3:O11)/$B$16</calculatedColumnFormula>
    </tableColumn>
    <tableColumn id="4" name="Z_CoG" dataDxfId="9">
      <calculatedColumnFormula>SUM(P3:P11)/$B$16</calculatedColumnFormula>
    </tableColumn>
    <tableColumn id="5" name="R_xx" dataDxfId="8">
      <calculatedColumnFormula>(F12/$B$12)^0.5</calculatedColumnFormula>
    </tableColumn>
    <tableColumn id="6" name="R_yy" dataDxfId="7">
      <calculatedColumnFormula>(G12/$B$12)^0.5</calculatedColumnFormula>
    </tableColumn>
    <tableColumn id="7" name="R_zz" dataDxfId="6">
      <calculatedColumnFormula>(H12/$B$12)^0.5</calculatedColumnFormula>
    </tableColumn>
    <tableColumn id="8" name="R_xz" dataDxfId="5">
      <calculatedColumnFormula>-1*(-I12/$B$12)^0.5</calculatedColumnFormula>
    </tableColumn>
    <tableColumn id="9" name="Draft" dataDxfId="4">
      <calculatedColumnFormula>11.98/65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zoomScale="115" zoomScaleNormal="115" workbookViewId="0">
      <selection activeCell="D20" sqref="D20"/>
    </sheetView>
  </sheetViews>
  <sheetFormatPr defaultRowHeight="15" x14ac:dyDescent="0.25"/>
  <cols>
    <col min="1" max="1" width="18.28515625" bestFit="1" customWidth="1"/>
    <col min="2" max="2" width="9.5703125" bestFit="1" customWidth="1"/>
    <col min="3" max="3" width="19.7109375" customWidth="1"/>
    <col min="4" max="4" width="20.85546875" customWidth="1"/>
    <col min="5" max="5" width="23.140625" customWidth="1"/>
    <col min="6" max="6" width="22.140625" bestFit="1" customWidth="1"/>
    <col min="7" max="9" width="23.5703125" bestFit="1" customWidth="1"/>
    <col min="10" max="10" width="21.140625" bestFit="1" customWidth="1"/>
  </cols>
  <sheetData>
    <row r="1" spans="1:20" x14ac:dyDescent="0.25">
      <c r="A1" t="s">
        <v>28</v>
      </c>
      <c r="B1" t="s">
        <v>9</v>
      </c>
      <c r="C1" t="s">
        <v>10</v>
      </c>
      <c r="D1" s="2" t="s">
        <v>13</v>
      </c>
      <c r="E1" s="2" t="s">
        <v>14</v>
      </c>
      <c r="F1" t="s">
        <v>19</v>
      </c>
      <c r="G1" t="s">
        <v>20</v>
      </c>
      <c r="H1" t="s">
        <v>21</v>
      </c>
      <c r="I1" t="s">
        <v>22</v>
      </c>
      <c r="J1" t="s">
        <v>36</v>
      </c>
      <c r="N1" t="s">
        <v>12</v>
      </c>
      <c r="O1" t="s">
        <v>16</v>
      </c>
      <c r="P1" t="s">
        <v>15</v>
      </c>
      <c r="Q1" t="s">
        <v>18</v>
      </c>
      <c r="R1" t="s">
        <v>23</v>
      </c>
      <c r="S1" t="s">
        <v>17</v>
      </c>
      <c r="T1" s="3" t="s">
        <v>31</v>
      </c>
    </row>
    <row r="2" spans="1:20" x14ac:dyDescent="0.25">
      <c r="B2" t="s">
        <v>24</v>
      </c>
      <c r="C2" t="s">
        <v>25</v>
      </c>
      <c r="D2" t="s">
        <v>26</v>
      </c>
      <c r="E2" s="2" t="s">
        <v>27</v>
      </c>
      <c r="F2" s="2" t="s">
        <v>29</v>
      </c>
      <c r="G2" s="2" t="s">
        <v>30</v>
      </c>
      <c r="H2" s="2" t="s">
        <v>30</v>
      </c>
      <c r="I2" s="2" t="s">
        <v>30</v>
      </c>
      <c r="J2" s="2" t="s">
        <v>26</v>
      </c>
    </row>
    <row r="3" spans="1:20" x14ac:dyDescent="0.25">
      <c r="A3" t="s">
        <v>0</v>
      </c>
      <c r="B3" s="5">
        <v>31.748999999999999</v>
      </c>
      <c r="C3" s="5">
        <v>0.36455000000000004</v>
      </c>
      <c r="D3" s="19">
        <v>0</v>
      </c>
      <c r="E3" s="7">
        <v>0.26500000000000001</v>
      </c>
      <c r="F3" s="11">
        <v>0.86599999999999999</v>
      </c>
      <c r="G3" s="11">
        <v>1.8049999999999999</v>
      </c>
      <c r="H3" s="11">
        <v>1.819</v>
      </c>
      <c r="I3" s="11">
        <v>8.2000000000000003E-2</v>
      </c>
      <c r="J3" s="2">
        <v>0.62754999999999994</v>
      </c>
      <c r="N3">
        <f>B3*C3</f>
        <v>11.574097950000001</v>
      </c>
      <c r="O3">
        <f>D3*B3</f>
        <v>0</v>
      </c>
      <c r="P3">
        <f>E3*B3</f>
        <v>8.4134849999999997</v>
      </c>
      <c r="Q3">
        <f t="shared" ref="Q3:Q11" si="0">B3*(C3-$C$12)^2</f>
        <v>98.823557246697519</v>
      </c>
      <c r="R3">
        <f t="shared" ref="R3:R11" si="1">B3*(D3-$D$12)^2</f>
        <v>0</v>
      </c>
      <c r="S3">
        <f>B3*(E3-$E$12)^2</f>
        <v>2.3219335319773575E-3</v>
      </c>
      <c r="T3">
        <f t="shared" ref="T3:T11" si="2">-B3*(C3-$C$12)*(E3-$E$12)</f>
        <v>0.47902163972036899</v>
      </c>
    </row>
    <row r="4" spans="1:20" x14ac:dyDescent="0.25">
      <c r="A4" t="s">
        <v>1</v>
      </c>
      <c r="B4" s="5">
        <v>32.912999999999997</v>
      </c>
      <c r="C4" s="5">
        <v>0.80654999999999999</v>
      </c>
      <c r="D4" s="19">
        <v>0</v>
      </c>
      <c r="E4" s="7">
        <v>0.28999999999999998</v>
      </c>
      <c r="F4" s="11">
        <v>1.49</v>
      </c>
      <c r="G4" s="11">
        <v>1.474</v>
      </c>
      <c r="H4" s="11">
        <v>1.0309999999999999</v>
      </c>
      <c r="I4" s="11">
        <v>-0.23699999999999999</v>
      </c>
      <c r="J4" s="2">
        <v>1.03755</v>
      </c>
      <c r="N4">
        <f t="shared" ref="N4:N11" si="3">B4*C4</f>
        <v>26.545980149999998</v>
      </c>
      <c r="O4">
        <f t="shared" ref="O4:O11" si="4">D4*B4</f>
        <v>0</v>
      </c>
      <c r="P4">
        <f t="shared" ref="P4:P11" si="5">E4*B4</f>
        <v>9.544769999999998</v>
      </c>
      <c r="Q4">
        <f t="shared" si="0"/>
        <v>57.545080717122879</v>
      </c>
      <c r="R4">
        <f t="shared" si="1"/>
        <v>0</v>
      </c>
      <c r="S4">
        <f t="shared" ref="S4:S11" si="6">B4*(E4-$E$12)^2</f>
        <v>3.7051031785464157E-2</v>
      </c>
      <c r="T4">
        <f t="shared" si="2"/>
        <v>1.4601728030432632</v>
      </c>
    </row>
    <row r="5" spans="1:20" x14ac:dyDescent="0.25">
      <c r="A5" t="s">
        <v>2</v>
      </c>
      <c r="B5" s="5">
        <v>25.975000000000001</v>
      </c>
      <c r="C5" s="5">
        <v>1.2415500000000002</v>
      </c>
      <c r="D5" s="19">
        <v>0</v>
      </c>
      <c r="E5" s="7">
        <v>0.185</v>
      </c>
      <c r="F5" s="11">
        <v>0.71899999999999997</v>
      </c>
      <c r="G5" s="11">
        <v>0.72199999999999998</v>
      </c>
      <c r="H5" s="11">
        <v>0.871</v>
      </c>
      <c r="I5" s="11">
        <v>1E-3</v>
      </c>
      <c r="J5" s="2">
        <v>1.4475500000000001</v>
      </c>
      <c r="N5">
        <f t="shared" si="3"/>
        <v>32.249261250000004</v>
      </c>
      <c r="O5">
        <f t="shared" si="4"/>
        <v>0</v>
      </c>
      <c r="P5">
        <f t="shared" si="5"/>
        <v>4.8053750000000006</v>
      </c>
      <c r="Q5">
        <f t="shared" si="0"/>
        <v>20.448799362245836</v>
      </c>
      <c r="R5">
        <f t="shared" si="1"/>
        <v>0</v>
      </c>
      <c r="S5">
        <f t="shared" si="6"/>
        <v>0.13259818587999486</v>
      </c>
      <c r="T5">
        <f t="shared" si="2"/>
        <v>-1.6466553066315348</v>
      </c>
    </row>
    <row r="6" spans="1:20" x14ac:dyDescent="0.25">
      <c r="A6" t="s">
        <v>3</v>
      </c>
      <c r="B6" s="5">
        <v>43.853999999999999</v>
      </c>
      <c r="C6" s="5">
        <v>1.7445729693984586</v>
      </c>
      <c r="D6" s="19">
        <v>0</v>
      </c>
      <c r="E6" s="7">
        <v>0.2074</v>
      </c>
      <c r="F6" s="10">
        <v>1.0223741903956274</v>
      </c>
      <c r="G6" s="10">
        <v>1.4897808267925687</v>
      </c>
      <c r="H6" s="10">
        <v>1.6699808267925687</v>
      </c>
      <c r="I6" s="10">
        <v>-0.14949999999999999</v>
      </c>
      <c r="J6" s="2">
        <v>1.9045500000000002</v>
      </c>
      <c r="N6">
        <f t="shared" si="3"/>
        <v>76.506503000000009</v>
      </c>
      <c r="O6">
        <f t="shared" si="4"/>
        <v>0</v>
      </c>
      <c r="P6">
        <f t="shared" si="5"/>
        <v>9.0953195999999998</v>
      </c>
      <c r="Q6">
        <f t="shared" si="0"/>
        <v>6.4748808625317906</v>
      </c>
      <c r="R6">
        <f t="shared" si="1"/>
        <v>0</v>
      </c>
      <c r="S6">
        <f t="shared" si="6"/>
        <v>0.10550050719872751</v>
      </c>
      <c r="T6">
        <f t="shared" si="2"/>
        <v>-0.82650058381615088</v>
      </c>
    </row>
    <row r="7" spans="1:20" x14ac:dyDescent="0.25">
      <c r="A7" t="s">
        <v>4</v>
      </c>
      <c r="B7" s="5">
        <v>40.441000000000003</v>
      </c>
      <c r="C7" s="5">
        <v>2.0539196731040281</v>
      </c>
      <c r="D7" s="19">
        <v>0</v>
      </c>
      <c r="E7" s="7">
        <v>0.21360000000000001</v>
      </c>
      <c r="F7" s="10">
        <v>1.0247110332077118</v>
      </c>
      <c r="G7" s="10">
        <v>1.4811588416775543</v>
      </c>
      <c r="H7" s="10">
        <v>1.6583588416775545</v>
      </c>
      <c r="I7" s="10">
        <v>2.0899999999999998E-2</v>
      </c>
      <c r="J7" s="2">
        <v>2.3615499999999998</v>
      </c>
      <c r="N7">
        <f t="shared" si="3"/>
        <v>83.062565500000005</v>
      </c>
      <c r="O7">
        <f t="shared" si="4"/>
        <v>0</v>
      </c>
      <c r="P7">
        <f t="shared" si="5"/>
        <v>8.6381976000000016</v>
      </c>
      <c r="Q7">
        <f t="shared" si="0"/>
        <v>0.22688049384576014</v>
      </c>
      <c r="R7">
        <f t="shared" si="1"/>
        <v>0</v>
      </c>
      <c r="S7">
        <f t="shared" si="6"/>
        <v>7.4248232666991515E-2</v>
      </c>
      <c r="T7">
        <f t="shared" si="2"/>
        <v>-0.12979012171448925</v>
      </c>
    </row>
    <row r="8" spans="1:20" x14ac:dyDescent="0.25">
      <c r="A8" t="s">
        <v>5</v>
      </c>
      <c r="B8" s="5">
        <v>39.973999999999997</v>
      </c>
      <c r="C8" s="5">
        <v>2.5645499999999997</v>
      </c>
      <c r="D8" s="19">
        <v>0</v>
      </c>
      <c r="E8" s="7">
        <v>0.30499999999999999</v>
      </c>
      <c r="F8" s="11">
        <v>1.718</v>
      </c>
      <c r="G8" s="11">
        <v>1.5569999999999999</v>
      </c>
      <c r="H8" s="11">
        <v>1.0669999999999999</v>
      </c>
      <c r="I8" s="11">
        <v>-1.7000000000000001E-2</v>
      </c>
      <c r="J8" s="2">
        <v>2.77155</v>
      </c>
      <c r="N8">
        <f t="shared" si="3"/>
        <v>102.51532169999997</v>
      </c>
      <c r="O8">
        <f t="shared" si="4"/>
        <v>0</v>
      </c>
      <c r="P8">
        <f t="shared" si="5"/>
        <v>12.192069999999999</v>
      </c>
      <c r="Q8">
        <f t="shared" si="0"/>
        <v>7.5894653688118607</v>
      </c>
      <c r="R8">
        <f t="shared" si="1"/>
        <v>0</v>
      </c>
      <c r="S8">
        <f t="shared" si="6"/>
        <v>9.422998026952549E-2</v>
      </c>
      <c r="T8">
        <f t="shared" si="2"/>
        <v>-0.84566847638976628</v>
      </c>
    </row>
    <row r="9" spans="1:20" x14ac:dyDescent="0.25">
      <c r="A9" t="s">
        <v>6</v>
      </c>
      <c r="B9" s="5">
        <v>34.665999999999997</v>
      </c>
      <c r="C9" s="5">
        <v>3.0015499999999999</v>
      </c>
      <c r="D9" s="19">
        <v>0</v>
      </c>
      <c r="E9" s="7">
        <v>0.30499999999999999</v>
      </c>
      <c r="F9" s="11">
        <v>1.413</v>
      </c>
      <c r="G9" s="11">
        <v>1.367</v>
      </c>
      <c r="H9" s="11">
        <v>1.0189999999999999</v>
      </c>
      <c r="I9" s="11">
        <v>0.16600000000000001</v>
      </c>
      <c r="J9" s="2">
        <v>3.1815499999999997</v>
      </c>
      <c r="N9">
        <f t="shared" si="3"/>
        <v>104.05173229999998</v>
      </c>
      <c r="O9">
        <f t="shared" si="4"/>
        <v>0</v>
      </c>
      <c r="P9">
        <f t="shared" si="5"/>
        <v>10.573129999999999</v>
      </c>
      <c r="Q9">
        <f t="shared" si="0"/>
        <v>26.403583254113382</v>
      </c>
      <c r="R9">
        <f t="shared" si="1"/>
        <v>0</v>
      </c>
      <c r="S9">
        <f t="shared" si="6"/>
        <v>8.1717528794300567E-2</v>
      </c>
      <c r="T9">
        <f t="shared" si="2"/>
        <v>-1.4688892316443478</v>
      </c>
    </row>
    <row r="10" spans="1:20" x14ac:dyDescent="0.25">
      <c r="A10" t="s">
        <v>7</v>
      </c>
      <c r="B10" s="5">
        <v>33.552999999999997</v>
      </c>
      <c r="C10" s="5">
        <v>3.4055499999999999</v>
      </c>
      <c r="D10" s="19">
        <v>0</v>
      </c>
      <c r="E10" s="7">
        <v>0.29099999999999998</v>
      </c>
      <c r="F10" s="11">
        <v>1.2210000000000001</v>
      </c>
      <c r="G10" s="11">
        <v>1.2729999999999999</v>
      </c>
      <c r="H10" s="11">
        <v>0.90700000000000003</v>
      </c>
      <c r="I10" s="11">
        <v>0.193</v>
      </c>
      <c r="J10" s="2">
        <v>3.5915499999999998</v>
      </c>
      <c r="N10">
        <f t="shared" si="3"/>
        <v>114.26641914999999</v>
      </c>
      <c r="O10">
        <f t="shared" si="4"/>
        <v>0</v>
      </c>
      <c r="P10">
        <f t="shared" si="5"/>
        <v>9.7639229999999984</v>
      </c>
      <c r="Q10">
        <f t="shared" si="0"/>
        <v>54.692657134558878</v>
      </c>
      <c r="R10">
        <f t="shared" si="1"/>
        <v>0</v>
      </c>
      <c r="S10">
        <f t="shared" si="6"/>
        <v>4.0056579828454453E-2</v>
      </c>
      <c r="T10">
        <f t="shared" si="2"/>
        <v>-1.4801353946652134</v>
      </c>
    </row>
    <row r="11" spans="1:20" x14ac:dyDescent="0.25">
      <c r="A11" t="s">
        <v>8</v>
      </c>
      <c r="B11" s="5">
        <v>29.027000000000001</v>
      </c>
      <c r="C11" s="5">
        <v>3.9185500000000002</v>
      </c>
      <c r="D11" s="19">
        <v>0</v>
      </c>
      <c r="E11" s="7">
        <v>0.24199999999999999</v>
      </c>
      <c r="F11" s="11">
        <v>0.56699999999999995</v>
      </c>
      <c r="G11" s="11">
        <v>1.9590000000000001</v>
      </c>
      <c r="H11" s="11">
        <v>1.9990000000000001</v>
      </c>
      <c r="I11" s="11">
        <v>3.9E-2</v>
      </c>
      <c r="J11" s="6"/>
      <c r="N11">
        <f t="shared" si="3"/>
        <v>113.74375085000001</v>
      </c>
      <c r="O11">
        <f t="shared" si="4"/>
        <v>0</v>
      </c>
      <c r="P11">
        <f t="shared" si="5"/>
        <v>7.0245340000000001</v>
      </c>
      <c r="Q11">
        <f t="shared" si="0"/>
        <v>92.977285015826439</v>
      </c>
      <c r="R11">
        <f t="shared" si="1"/>
        <v>0</v>
      </c>
      <c r="S11">
        <f t="shared" si="6"/>
        <v>6.0593617809588576E-3</v>
      </c>
      <c r="T11">
        <f t="shared" si="2"/>
        <v>0.75058844070650155</v>
      </c>
    </row>
    <row r="12" spans="1:20" x14ac:dyDescent="0.25">
      <c r="A12" t="s">
        <v>11</v>
      </c>
      <c r="B12" s="5">
        <f>SUM(B2:B11)</f>
        <v>312.15199999999999</v>
      </c>
      <c r="C12" s="5">
        <f>SUM(N3:N11)/B12</f>
        <v>2.12882067662549</v>
      </c>
      <c r="D12" s="21">
        <f>SUM(O3:O11)/B12</f>
        <v>0</v>
      </c>
      <c r="E12" s="8">
        <f>SUM(P3:P11)/B12</f>
        <v>0.25644815410441069</v>
      </c>
      <c r="F12" s="5">
        <f>SUM(F2:F11)+SUM(S3:S11)</f>
        <v>10.614868565339734</v>
      </c>
      <c r="G12" s="5">
        <f>SUM(Q3:Q11)+SUM(G3:G11)+SUM(S3:S11)</f>
        <v>378.8839124659608</v>
      </c>
      <c r="H12" s="5">
        <f>SUM(Q3:Q11)+SUM(H2:H11)</f>
        <v>377.22352912422446</v>
      </c>
      <c r="I12" s="5">
        <f>SUM(I3:I11)+SUM(T3:T11)</f>
        <v>-3.6094562313913685</v>
      </c>
      <c r="J12" s="5"/>
    </row>
    <row r="13" spans="1:20" x14ac:dyDescent="0.25">
      <c r="E13" s="9"/>
      <c r="F13" s="5"/>
    </row>
    <row r="15" spans="1:20" x14ac:dyDescent="0.25">
      <c r="B15" s="4" t="s">
        <v>9</v>
      </c>
      <c r="C15" s="4" t="s">
        <v>10</v>
      </c>
      <c r="D15" s="4" t="s">
        <v>13</v>
      </c>
      <c r="E15" s="4" t="s">
        <v>14</v>
      </c>
      <c r="F15" t="s">
        <v>32</v>
      </c>
      <c r="G15" t="s">
        <v>33</v>
      </c>
      <c r="H15" t="s">
        <v>34</v>
      </c>
      <c r="I15" t="s">
        <v>35</v>
      </c>
      <c r="J15" t="s">
        <v>37</v>
      </c>
    </row>
    <row r="16" spans="1:20" x14ac:dyDescent="0.25">
      <c r="B16">
        <f>B12</f>
        <v>312.15199999999999</v>
      </c>
      <c r="C16" s="5">
        <f>SUM(N3:N11)/$B$16</f>
        <v>2.12882067662549</v>
      </c>
      <c r="D16" s="20">
        <f t="shared" ref="D16:E16" si="7">SUM(O3:O11)/$B$16</f>
        <v>0</v>
      </c>
      <c r="E16" s="20">
        <f t="shared" si="7"/>
        <v>0.25644815410441069</v>
      </c>
      <c r="F16" s="20">
        <f>(F12/$B$12)^0.5</f>
        <v>0.1844056611816505</v>
      </c>
      <c r="G16" s="20">
        <f>(G12/$B$12)^0.5</f>
        <v>1.1017169262136504</v>
      </c>
      <c r="H16" s="20">
        <f>(H12/$B$12)^0.5</f>
        <v>1.0993002480699015</v>
      </c>
      <c r="I16" s="20">
        <f>-1*(-I12/$B$12)^0.5</f>
        <v>-0.10753202615697884</v>
      </c>
      <c r="J16" s="20">
        <f>11.98/65</f>
        <v>0.18430769230769231</v>
      </c>
    </row>
    <row r="17" spans="1:14" x14ac:dyDescent="0.25">
      <c r="F17" s="1"/>
      <c r="G17" s="1"/>
      <c r="H17" s="1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4" x14ac:dyDescent="0.25">
      <c r="A22" s="14"/>
      <c r="B22" s="14"/>
      <c r="C22" s="14"/>
      <c r="D22" s="14"/>
      <c r="E22" s="14"/>
      <c r="F22" s="14"/>
      <c r="G22" s="14"/>
      <c r="H22" s="2"/>
      <c r="I22" s="2"/>
      <c r="J22" s="2"/>
      <c r="K22" s="2"/>
      <c r="L22" s="2"/>
      <c r="M22" s="2"/>
      <c r="N22" s="2"/>
    </row>
    <row r="23" spans="1:14" x14ac:dyDescent="0.25">
      <c r="A23" s="14"/>
      <c r="B23" s="14"/>
      <c r="C23" s="14"/>
      <c r="D23" s="14"/>
      <c r="E23" s="14"/>
      <c r="F23" s="14"/>
      <c r="G23" s="14"/>
      <c r="H23" s="2"/>
      <c r="I23" s="2"/>
      <c r="J23" s="2"/>
      <c r="K23" s="2"/>
      <c r="L23" s="2"/>
      <c r="M23" s="2"/>
      <c r="N23" s="2"/>
    </row>
    <row r="24" spans="1:14" x14ac:dyDescent="0.25">
      <c r="A24" s="14"/>
      <c r="B24" s="14"/>
      <c r="C24" s="14"/>
      <c r="D24" s="14"/>
      <c r="E24" s="14"/>
      <c r="F24" s="14"/>
      <c r="G24" s="14"/>
      <c r="H24" s="2"/>
      <c r="I24" s="2"/>
      <c r="J24" s="2"/>
      <c r="K24" s="2"/>
      <c r="L24" s="2"/>
      <c r="M24" s="2"/>
      <c r="N24" s="2"/>
    </row>
    <row r="25" spans="1:14" x14ac:dyDescent="0.25">
      <c r="A25" s="15"/>
      <c r="B25" s="16"/>
      <c r="C25" s="16"/>
      <c r="D25" s="16"/>
      <c r="E25" s="16"/>
      <c r="F25" s="17"/>
      <c r="G25" s="16"/>
      <c r="H25" s="12"/>
      <c r="I25" s="12"/>
      <c r="J25" s="12"/>
      <c r="K25" s="12"/>
      <c r="L25" s="12"/>
      <c r="M25" s="12"/>
      <c r="N25" s="12"/>
    </row>
    <row r="26" spans="1:14" x14ac:dyDescent="0.25">
      <c r="A26" s="15"/>
      <c r="B26" s="16"/>
      <c r="C26" s="16"/>
      <c r="D26" s="16"/>
      <c r="E26" s="16"/>
      <c r="F26" s="17"/>
      <c r="G26" s="16"/>
      <c r="H26" s="12"/>
      <c r="I26" s="12"/>
      <c r="J26" s="12"/>
      <c r="K26" s="12"/>
      <c r="L26" s="12"/>
      <c r="M26" s="12"/>
      <c r="N26" s="12"/>
    </row>
    <row r="27" spans="1:14" x14ac:dyDescent="0.25">
      <c r="A27" s="15"/>
      <c r="B27" s="16"/>
      <c r="C27" s="16"/>
      <c r="D27" s="16"/>
      <c r="E27" s="16"/>
      <c r="F27" s="17"/>
      <c r="G27" s="16"/>
      <c r="H27" s="12"/>
      <c r="I27" s="12"/>
      <c r="J27" s="12"/>
      <c r="K27" s="12"/>
      <c r="L27" s="12"/>
      <c r="M27" s="12"/>
      <c r="N27" s="12"/>
    </row>
    <row r="28" spans="1:14" x14ac:dyDescent="0.25">
      <c r="A28" s="15"/>
      <c r="B28" s="18"/>
      <c r="C28" s="18"/>
      <c r="D28" s="18"/>
      <c r="E28" s="18"/>
      <c r="F28" s="17"/>
      <c r="G28" s="18"/>
      <c r="H28" s="13"/>
      <c r="I28" s="13"/>
      <c r="J28" s="13"/>
      <c r="K28" s="13"/>
      <c r="L28" s="2"/>
      <c r="M28" s="2"/>
      <c r="N28" s="2"/>
    </row>
    <row r="29" spans="1:14" x14ac:dyDescent="0.25">
      <c r="A29" s="14"/>
      <c r="B29" s="14"/>
      <c r="C29" s="14"/>
      <c r="D29" s="14"/>
      <c r="E29" s="14"/>
      <c r="F29" s="14"/>
      <c r="G29" s="14"/>
      <c r="H29" s="2"/>
      <c r="I29" s="2"/>
      <c r="J29" s="2"/>
      <c r="K29" s="2"/>
      <c r="L29" s="2"/>
      <c r="M29" s="2"/>
      <c r="N29" s="2"/>
    </row>
    <row r="30" spans="1:14" x14ac:dyDescent="0.25">
      <c r="A30" s="14"/>
      <c r="B30" s="14"/>
      <c r="C30" s="14"/>
      <c r="D30" s="14"/>
      <c r="E30" s="14"/>
      <c r="F30" s="14"/>
      <c r="G30" s="14"/>
      <c r="H30" s="2"/>
      <c r="I30" s="2"/>
      <c r="J30" s="2"/>
      <c r="K30" s="2"/>
      <c r="L30" s="2"/>
      <c r="M30" s="2"/>
      <c r="N30" s="2"/>
    </row>
    <row r="31" spans="1:14" x14ac:dyDescent="0.25">
      <c r="A31" s="14"/>
      <c r="B31" s="14"/>
      <c r="C31" s="14"/>
      <c r="D31" s="14"/>
      <c r="E31" s="16"/>
      <c r="F31" s="16"/>
      <c r="G31" s="16"/>
      <c r="H31" s="2"/>
      <c r="I31" s="2"/>
      <c r="J31" s="2"/>
      <c r="K31" s="2"/>
      <c r="L31" s="2"/>
      <c r="M31" s="2"/>
      <c r="N31" s="2"/>
    </row>
    <row r="32" spans="1:14" x14ac:dyDescent="0.25">
      <c r="A32" s="14"/>
      <c r="B32" s="15"/>
      <c r="C32" s="15"/>
      <c r="D32" s="15"/>
      <c r="E32" s="15"/>
      <c r="F32" s="16"/>
      <c r="G32" s="16"/>
      <c r="H32" s="2"/>
      <c r="I32" s="2"/>
      <c r="J32" s="2"/>
    </row>
    <row r="33" spans="1:10" x14ac:dyDescent="0.25">
      <c r="A33" s="14"/>
      <c r="B33" s="16"/>
      <c r="C33" s="16"/>
      <c r="D33" s="16"/>
      <c r="E33" s="18"/>
      <c r="F33" s="16"/>
      <c r="G33" s="16"/>
      <c r="H33" s="2"/>
      <c r="I33" s="2"/>
      <c r="J33" s="2"/>
    </row>
    <row r="34" spans="1:10" x14ac:dyDescent="0.25">
      <c r="A34" s="14"/>
      <c r="B34" s="16"/>
      <c r="C34" s="16"/>
      <c r="D34" s="16"/>
      <c r="E34" s="18"/>
      <c r="F34" s="16"/>
      <c r="G34" s="16"/>
      <c r="H34" s="2"/>
      <c r="I34" s="2"/>
      <c r="J34" s="2"/>
    </row>
    <row r="35" spans="1:10" x14ac:dyDescent="0.25">
      <c r="A35" s="14"/>
      <c r="B35" s="16"/>
      <c r="C35" s="16"/>
      <c r="D35" s="16"/>
      <c r="E35" s="18"/>
      <c r="F35" s="17"/>
      <c r="G35" s="17"/>
      <c r="H35" s="2"/>
      <c r="I35" s="2"/>
      <c r="J35" s="2"/>
    </row>
    <row r="36" spans="1:10" x14ac:dyDescent="0.25">
      <c r="A36" s="14"/>
      <c r="B36" s="16"/>
      <c r="C36" s="16"/>
      <c r="D36" s="16"/>
      <c r="E36" s="18"/>
      <c r="F36" s="16"/>
      <c r="G36" s="16"/>
      <c r="H36" s="2"/>
      <c r="I36" s="2"/>
      <c r="J36" s="2"/>
    </row>
    <row r="37" spans="1:10" x14ac:dyDescent="0.25">
      <c r="A37" s="14"/>
      <c r="B37" s="17"/>
      <c r="C37" s="17"/>
      <c r="D37" s="17"/>
      <c r="E37" s="17"/>
      <c r="F37" s="16"/>
      <c r="G37" s="16"/>
      <c r="H37" s="2"/>
      <c r="I37" s="2"/>
      <c r="J37" s="2"/>
    </row>
    <row r="38" spans="1:10" x14ac:dyDescent="0.25">
      <c r="A38" s="14"/>
      <c r="B38" s="16"/>
      <c r="C38" s="16"/>
      <c r="D38" s="16"/>
      <c r="E38" s="18"/>
      <c r="F38" s="16"/>
      <c r="G38" s="16"/>
      <c r="H38" s="2"/>
      <c r="I38" s="2"/>
      <c r="J38" s="2"/>
    </row>
    <row r="39" spans="1:10" x14ac:dyDescent="0.25">
      <c r="A39" s="14"/>
      <c r="B39" s="16"/>
      <c r="C39" s="16"/>
      <c r="D39" s="16"/>
      <c r="E39" s="18"/>
      <c r="F39" s="16"/>
      <c r="G39" s="16"/>
      <c r="H39" s="2"/>
      <c r="I39" s="2"/>
      <c r="J39" s="2"/>
    </row>
    <row r="40" spans="1:10" x14ac:dyDescent="0.25">
      <c r="A40" s="14"/>
      <c r="B40" s="16"/>
      <c r="C40" s="16"/>
      <c r="D40" s="16"/>
      <c r="E40" s="18"/>
      <c r="F40" s="16"/>
      <c r="G40" s="16"/>
      <c r="H40" s="2"/>
      <c r="I40" s="2"/>
      <c r="J40" s="2"/>
    </row>
    <row r="41" spans="1:10" x14ac:dyDescent="0.25">
      <c r="A41" s="14"/>
      <c r="B41" s="16"/>
      <c r="C41" s="16"/>
      <c r="D41" s="16"/>
      <c r="E41" s="18"/>
      <c r="F41" s="14"/>
      <c r="G41" s="14"/>
      <c r="H41" s="2"/>
      <c r="I41" s="2"/>
      <c r="J41" s="2"/>
    </row>
    <row r="42" spans="1:10" x14ac:dyDescent="0.25">
      <c r="A42" s="2"/>
      <c r="B42" s="12"/>
      <c r="C42" s="12"/>
      <c r="D42" s="12"/>
      <c r="E42" s="13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2020-01-22T17:41:46Z</dcterms:modified>
</cp:coreProperties>
</file>